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drawings/drawing11.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charts/chart19.xml" ContentType="application/vnd.openxmlformats-officedocument.drawingml.chart+xml"/>
  <Override PartName="/xl/drawings/drawing14.xml" ContentType="application/vnd.openxmlformats-officedocument.drawing+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charts/chart29.xml" ContentType="application/vnd.openxmlformats-officedocument.drawingml.chart+xml"/>
  <Override PartName="/xl/drawings/drawing18.xml" ContentType="application/vnd.openxmlformats-officedocument.drawing+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charts/chart3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38.xml" ContentType="application/vnd.openxmlformats-officedocument.drawingml.chart+xml"/>
  <Override PartName="/xl/drawings/drawing25.xml" ContentType="application/vnd.openxmlformats-officedocument.drawing+xml"/>
  <Override PartName="/xl/charts/chart39.xml" ContentType="application/vnd.openxmlformats-officedocument.drawingml.chart+xml"/>
  <Override PartName="/xl/drawings/drawing26.xml" ContentType="application/vnd.openxmlformats-officedocument.drawing+xml"/>
  <Override PartName="/xl/charts/chart40.xml" ContentType="application/vnd.openxmlformats-officedocument.drawingml.chart+xml"/>
  <Override PartName="/xl/drawings/drawing27.xml" ContentType="application/vnd.openxmlformats-officedocument.drawing+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charts/chart42.xml" ContentType="application/vnd.openxmlformats-officedocument.drawingml.chart+xml"/>
  <Override PartName="/xl/drawings/drawing28.xml" ContentType="application/vnd.openxmlformats-officedocument.drawing+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charts/chart44.xml" ContentType="application/vnd.openxmlformats-officedocument.drawingml.chart+xml"/>
  <Override PartName="/xl/drawings/drawing29.xml" ContentType="application/vnd.openxmlformats-officedocument.drawing+xml"/>
  <Override PartName="/xl/charts/chart45.xml" ContentType="application/vnd.openxmlformats-officedocument.drawingml.chart+xml"/>
  <Override PartName="/xl/charts/style25.xml" ContentType="application/vnd.ms-office.chartstyle+xml"/>
  <Override PartName="/xl/charts/colors25.xml" ContentType="application/vnd.ms-office.chartcolorstyle+xml"/>
  <Override PartName="/xl/charts/chart4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xml"/>
  <Override PartName="/xl/charts/chart4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xml"/>
  <Override PartName="/xl/charts/chart48.xml" ContentType="application/vnd.openxmlformats-officedocument.drawingml.chart+xml"/>
  <Override PartName="/xl/drawings/drawing32.xml" ContentType="application/vnd.openxmlformats-officedocument.drawing+xml"/>
  <Override PartName="/xl/charts/chart49.xml" ContentType="application/vnd.openxmlformats-officedocument.drawingml.chart+xml"/>
  <Override PartName="/xl/charts/style28.xml" ContentType="application/vnd.ms-office.chartstyle+xml"/>
  <Override PartName="/xl/charts/colors28.xml" ContentType="application/vnd.ms-office.chartcolorstyle+xml"/>
  <Override PartName="/xl/charts/chart50.xml" ContentType="application/vnd.openxmlformats-officedocument.drawingml.chart+xml"/>
  <Override PartName="/xl/drawings/drawing33.xml" ContentType="application/vnd.openxmlformats-officedocument.drawing+xml"/>
  <Override PartName="/xl/charts/chart51.xml" ContentType="application/vnd.openxmlformats-officedocument.drawingml.chart+xml"/>
  <Override PartName="/xl/drawings/drawing34.xml" ContentType="application/vnd.openxmlformats-officedocument.drawing+xml"/>
  <Override PartName="/xl/charts/chart5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5.xml" ContentType="application/vnd.openxmlformats-officedocument.drawing+xml"/>
  <Override PartName="/xl/charts/chart5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6.xml" ContentType="application/vnd.openxmlformats-officedocument.drawing+xml"/>
  <Override PartName="/xl/charts/chart54.xml" ContentType="application/vnd.openxmlformats-officedocument.drawingml.chart+xml"/>
  <Override PartName="/xl/charts/style31.xml" ContentType="application/vnd.ms-office.chartstyle+xml"/>
  <Override PartName="/xl/charts/colors31.xml" ContentType="application/vnd.ms-office.chartcolorstyle+xml"/>
  <Override PartName="/xl/charts/chart5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xml"/>
  <Override PartName="/xl/charts/chart5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xml"/>
  <Override PartName="/xl/charts/chart57.xml" ContentType="application/vnd.openxmlformats-officedocument.drawingml.chart+xml"/>
  <Override PartName="/xl/charts/style34.xml" ContentType="application/vnd.ms-office.chartstyle+xml"/>
  <Override PartName="/xl/charts/colors34.xml" ContentType="application/vnd.ms-office.chartcolorstyle+xml"/>
  <Override PartName="/xl/charts/chart5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9.xml" ContentType="application/vnd.openxmlformats-officedocument.drawing+xml"/>
  <Override PartName="/xl/comments1.xml" ContentType="application/vnd.openxmlformats-officedocument.spreadsheetml.comments+xml"/>
  <Override PartName="/xl/charts/chart5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0.xml" ContentType="application/vnd.openxmlformats-officedocument.drawing+xml"/>
  <Override PartName="/xl/charts/chart6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1.xml" ContentType="application/vnd.openxmlformats-officedocument.drawing+xml"/>
  <Override PartName="/xl/charts/chart61.xml" ContentType="application/vnd.openxmlformats-officedocument.drawingml.chart+xml"/>
  <Override PartName="/xl/charts/style38.xml" ContentType="application/vnd.ms-office.chartstyle+xml"/>
  <Override PartName="/xl/charts/colors38.xml" ContentType="application/vnd.ms-office.chartcolorstyle+xml"/>
  <Override PartName="/xl/charts/chart62.xml" ContentType="application/vnd.openxmlformats-officedocument.drawingml.chart+xml"/>
  <Override PartName="/xl/drawings/drawing42.xml" ContentType="application/vnd.openxmlformats-officedocument.drawing+xml"/>
  <Override PartName="/xl/charts/chart63.xml" ContentType="application/vnd.openxmlformats-officedocument.drawingml.chart+xml"/>
  <Override PartName="/xl/charts/style39.xml" ContentType="application/vnd.ms-office.chartstyle+xml"/>
  <Override PartName="/xl/charts/colors39.xml" ContentType="application/vnd.ms-office.chartcolorstyle+xml"/>
  <Override PartName="/xl/charts/chart64.xml" ContentType="application/vnd.openxmlformats-officedocument.drawingml.chart+xml"/>
  <Override PartName="/xl/drawings/drawing43.xml" ContentType="application/vnd.openxmlformats-officedocument.drawing+xml"/>
  <Override PartName="/xl/charts/chart65.xml" ContentType="application/vnd.openxmlformats-officedocument.drawingml.chart+xml"/>
  <Override PartName="/xl/charts/style40.xml" ContentType="application/vnd.ms-office.chartstyle+xml"/>
  <Override PartName="/xl/charts/colors40.xml" ContentType="application/vnd.ms-office.chartcolorstyle+xml"/>
  <Override PartName="/xl/charts/chart66.xml" ContentType="application/vnd.openxmlformats-officedocument.drawingml.chart+xml"/>
  <Override PartName="/xl/drawings/drawing44.xml" ContentType="application/vnd.openxmlformats-officedocument.drawing+xml"/>
  <Override PartName="/xl/charts/chart67.xml" ContentType="application/vnd.openxmlformats-officedocument.drawingml.chart+xml"/>
  <Override PartName="/xl/charts/style41.xml" ContentType="application/vnd.ms-office.chartstyle+xml"/>
  <Override PartName="/xl/charts/colors41.xml" ContentType="application/vnd.ms-office.chartcolorstyle+xml"/>
  <Override PartName="/xl/charts/chart68.xml" ContentType="application/vnd.openxmlformats-officedocument.drawingml.chart+xml"/>
  <Override PartName="/xl/drawings/drawing45.xml" ContentType="application/vnd.openxmlformats-officedocument.drawing+xml"/>
  <Override PartName="/xl/charts/chart69.xml" ContentType="application/vnd.openxmlformats-officedocument.drawingml.chart+xml"/>
  <Override PartName="/xl/charts/style42.xml" ContentType="application/vnd.ms-office.chartstyle+xml"/>
  <Override PartName="/xl/charts/colors42.xml" ContentType="application/vnd.ms-office.chartcolorstyle+xml"/>
  <Override PartName="/xl/charts/chart70.xml" ContentType="application/vnd.openxmlformats-officedocument.drawingml.chart+xml"/>
  <Override PartName="/xl/drawings/drawing46.xml" ContentType="application/vnd.openxmlformats-officedocument.drawing+xml"/>
  <Override PartName="/xl/charts/chart71.xml" ContentType="application/vnd.openxmlformats-officedocument.drawingml.chart+xml"/>
  <Override PartName="/xl/drawings/drawing47.xml" ContentType="application/vnd.openxmlformats-officedocument.drawing+xml"/>
  <Override PartName="/xl/charts/chart72.xml" ContentType="application/vnd.openxmlformats-officedocument.drawingml.chart+xml"/>
  <Override PartName="/xl/charts/style43.xml" ContentType="application/vnd.ms-office.chartstyle+xml"/>
  <Override PartName="/xl/charts/colors43.xml" ContentType="application/vnd.ms-office.chartcolorstyle+xml"/>
  <Override PartName="/xl/charts/chart73.xml" ContentType="application/vnd.openxmlformats-officedocument.drawingml.chart+xml"/>
  <Override PartName="/xl/drawings/drawing48.xml" ContentType="application/vnd.openxmlformats-officedocument.drawing+xml"/>
  <Override PartName="/xl/charts/chart74.xml" ContentType="application/vnd.openxmlformats-officedocument.drawingml.chart+xml"/>
  <Override PartName="/xl/charts/style44.xml" ContentType="application/vnd.ms-office.chartstyle+xml"/>
  <Override PartName="/xl/charts/colors44.xml" ContentType="application/vnd.ms-office.chartcolorstyle+xml"/>
  <Override PartName="/xl/charts/chart75.xml" ContentType="application/vnd.openxmlformats-officedocument.drawingml.chart+xml"/>
  <Override PartName="/xl/drawings/drawing4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50.xml" ContentType="application/vnd.openxmlformats-officedocument.drawing+xml"/>
  <Override PartName="/xl/charts/chart78.xml" ContentType="application/vnd.openxmlformats-officedocument.drawingml.chart+xml"/>
  <Override PartName="/xl/charts/style45.xml" ContentType="application/vnd.ms-office.chartstyle+xml"/>
  <Override PartName="/xl/charts/colors45.xml" ContentType="application/vnd.ms-office.chartcolorstyle+xml"/>
  <Override PartName="/xl/charts/chart79.xml" ContentType="application/vnd.openxmlformats-officedocument.drawingml.chart+xml"/>
  <Override PartName="/xl/drawings/drawing51.xml" ContentType="application/vnd.openxmlformats-officedocument.drawing+xml"/>
  <Override PartName="/xl/charts/chart8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2.xml" ContentType="application/vnd.openxmlformats-officedocument.drawing+xml"/>
  <Override PartName="/xl/charts/chart8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3.xml" ContentType="application/vnd.openxmlformats-officedocument.drawing+xml"/>
  <Override PartName="/xl/charts/chart8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4.xml" ContentType="application/vnd.openxmlformats-officedocument.drawing+xml"/>
  <Override PartName="/xl/charts/chart8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5.xml" ContentType="application/vnd.openxmlformats-officedocument.drawing+xml"/>
  <Override PartName="/xl/charts/chart8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6.xml" ContentType="application/vnd.openxmlformats-officedocument.drawing+xml"/>
  <Override PartName="/xl/charts/chart8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7.xml" ContentType="application/vnd.openxmlformats-officedocument.drawing+xml"/>
  <Override PartName="/xl/charts/chart86.xml" ContentType="application/vnd.openxmlformats-officedocument.drawingml.chart+xml"/>
  <Override PartName="/xl/drawings/drawing58.xml" ContentType="application/vnd.openxmlformats-officedocument.drawing+xml"/>
  <Override PartName="/xl/charts/chart8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9.xml" ContentType="application/vnd.openxmlformats-officedocument.drawing+xml"/>
  <Override PartName="/xl/charts/chart88.xml" ContentType="application/vnd.openxmlformats-officedocument.drawingml.chart+xml"/>
  <Override PartName="/xl/charts/style53.xml" ContentType="application/vnd.ms-office.chartstyle+xml"/>
  <Override PartName="/xl/charts/colors53.xml" ContentType="application/vnd.ms-office.chartcolorstyle+xml"/>
  <Override PartName="/xl/charts/chart89.xml" ContentType="application/vnd.openxmlformats-officedocument.drawingml.chart+xml"/>
  <Override PartName="/xl/drawings/drawing60.xml" ContentType="application/vnd.openxmlformats-officedocument.drawing+xml"/>
  <Override PartName="/xl/charts/chart90.xml" ContentType="application/vnd.openxmlformats-officedocument.drawingml.chart+xml"/>
  <Override PartName="/xl/charts/style54.xml" ContentType="application/vnd.ms-office.chartstyle+xml"/>
  <Override PartName="/xl/charts/colors54.xml" ContentType="application/vnd.ms-office.chartcolorstyle+xml"/>
  <Override PartName="/xl/charts/chart91.xml" ContentType="application/vnd.openxmlformats-officedocument.drawingml.chart+xml"/>
  <Override PartName="/xl/drawings/drawing61.xml" ContentType="application/vnd.openxmlformats-officedocument.drawing+xml"/>
  <Override PartName="/xl/charts/chart92.xml" ContentType="application/vnd.openxmlformats-officedocument.drawingml.chart+xml"/>
  <Override PartName="/xl/drawings/drawing62.xml" ContentType="application/vnd.openxmlformats-officedocument.drawing+xml"/>
  <Override PartName="/xl/charts/chart93.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3.xml" ContentType="application/vnd.openxmlformats-officedocument.drawing+xml"/>
  <Override PartName="/xl/charts/chart94.xml" ContentType="application/vnd.openxmlformats-officedocument.drawingml.chart+xml"/>
  <Override PartName="/xl/charts/style56.xml" ContentType="application/vnd.ms-office.chartstyle+xml"/>
  <Override PartName="/xl/charts/colors56.xml" ContentType="application/vnd.ms-office.chartcolorstyle+xml"/>
  <Override PartName="/xl/charts/chart9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drea.zambrano\Desktop\Abril 18\"/>
    </mc:Choice>
  </mc:AlternateContent>
  <bookViews>
    <workbookView xWindow="0" yWindow="0" windowWidth="20490" windowHeight="7455" tabRatio="693" firstSheet="57" activeTab="60"/>
  </bookViews>
  <sheets>
    <sheet name="FORMATO" sheetId="63" r:id="rId1"/>
    <sheet name="RECUENTO" sheetId="61" r:id="rId2"/>
    <sheet name="Hoja1" sheetId="2" state="hidden" r:id="rId3"/>
    <sheet name="RESUMEN" sheetId="65" r:id="rId4"/>
    <sheet name="SIG-IND-001" sheetId="4" r:id="rId5"/>
    <sheet name="SIG-IND-002" sheetId="3" r:id="rId6"/>
    <sheet name="SIG-IND-003" sheetId="1" r:id="rId7"/>
    <sheet name="PES-IND-001" sheetId="19" r:id="rId8"/>
    <sheet name="PES-IND-002" sheetId="18" r:id="rId9"/>
    <sheet name="PES-IND-004" sheetId="16" r:id="rId10"/>
    <sheet name="PES-IND-005" sheetId="80" r:id="rId11"/>
    <sheet name="COM-IND-001" sheetId="47" r:id="rId12"/>
    <sheet name="COM-IND-002" sheetId="79" r:id="rId13"/>
    <sheet name="COM-IND-003" sheetId="49" r:id="rId14"/>
    <sheet name="PDV-IND-001" sheetId="22" r:id="rId15"/>
    <sheet name="PDV-IND-004" sheetId="21" r:id="rId16"/>
    <sheet name="PDV-IND-005" sheetId="20" r:id="rId17"/>
    <sheet name="AII-IND-001" sheetId="23" r:id="rId18"/>
    <sheet name="PRO-IND-001" sheetId="59" r:id="rId19"/>
    <sheet name="PRO-IND-002" sheetId="27" r:id="rId20"/>
    <sheet name="PRO-IND-003" sheetId="26" r:id="rId21"/>
    <sheet name="PRO-IND-004" sheetId="25" r:id="rId22"/>
    <sheet name="IMV-IND-001" sheetId="15" r:id="rId23"/>
    <sheet name="IMV-IND-002" sheetId="14" r:id="rId24"/>
    <sheet name="IMV-IND-003" sheetId="13" r:id="rId25"/>
    <sheet name="GAM-IND-001" sheetId="12" r:id="rId26"/>
    <sheet name="GAM-IND-002" sheetId="62" r:id="rId27"/>
    <sheet name="GAM-IND-003" sheetId="11" r:id="rId28"/>
    <sheet name="GAM-IND-004" sheetId="10" r:id="rId29"/>
    <sheet name="GAM-IND-005" sheetId="9" r:id="rId30"/>
    <sheet name="GAM-IND-006" sheetId="8" r:id="rId31"/>
    <sheet name="SAP-IND-001" sheetId="60" r:id="rId32"/>
    <sheet name="SAP-IND-002" sheetId="66" r:id="rId33"/>
    <sheet name="ACI-IND-001" sheetId="28" r:id="rId34"/>
    <sheet name="JUR-IND-001" sheetId="54" r:id="rId35"/>
    <sheet name="JUR-IND-002" sheetId="55" r:id="rId36"/>
    <sheet name="JUR-IND-003" sheetId="56" r:id="rId37"/>
    <sheet name="JUR-IND-004" sheetId="57" r:id="rId38"/>
    <sheet name="JUR-IND-005" sheetId="58" r:id="rId39"/>
    <sheet name="CON-IND-001" sheetId="45" r:id="rId40"/>
    <sheet name="CON-IND-002" sheetId="46" r:id="rId41"/>
    <sheet name="GDO-IND-001" sheetId="34" r:id="rId42"/>
    <sheet name="GDO-IND-002" sheetId="35" r:id="rId43"/>
    <sheet name="GDO-IND-003" sheetId="36" r:id="rId44"/>
    <sheet name="FIN-IND-001" sheetId="42" r:id="rId45"/>
    <sheet name="FIN-IND-002" sheetId="38" r:id="rId46"/>
    <sheet name="FIN-IND-003" sheetId="39" r:id="rId47"/>
    <sheet name="FIN-IND-004" sheetId="41" r:id="rId48"/>
    <sheet name="FIN-IND-005" sheetId="40" r:id="rId49"/>
    <sheet name="FIN-IND-006" sheetId="43" r:id="rId50"/>
    <sheet name="FIN-IND-007" sheetId="50" r:id="rId51"/>
    <sheet name="FIN-IND-008" sheetId="67" r:id="rId52"/>
    <sheet name="THU-IND-001" sheetId="29" r:id="rId53"/>
    <sheet name="THU-IND-002" sheetId="30" r:id="rId54"/>
    <sheet name="THU-IND-003" sheetId="31" r:id="rId55"/>
    <sheet name="THU-IND-004" sheetId="32" r:id="rId56"/>
    <sheet name="THU-IND-005" sheetId="33" r:id="rId57"/>
    <sheet name="THU-IND-006" sheetId="64" r:id="rId58"/>
    <sheet name="CDI-IND-001" sheetId="37" r:id="rId59"/>
    <sheet name="ABI-IND-001" sheetId="51" r:id="rId60"/>
    <sheet name="ABI-IND-002" sheetId="52" r:id="rId61"/>
    <sheet name="ODM-IND-001" sheetId="7" r:id="rId62"/>
    <sheet name="CMG-IND-001" sheetId="6" r:id="rId63"/>
    <sheet name="CMG-IND-002" sheetId="5"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xlnm.Print_Area" localSheetId="17">'AII-IND-001'!$A$1:$AA$52</definedName>
    <definedName name="_xlnm.Print_Area" localSheetId="12">'COM-IND-002'!$A$1:$AA$60</definedName>
    <definedName name="_xlnm.Print_Area" localSheetId="13">'COM-IND-003'!$A$1:$AA$52</definedName>
    <definedName name="_xlnm.Print_Area" localSheetId="46">'FIN-IND-003'!$A$1:$AA$53</definedName>
    <definedName name="_xlnm.Print_Area" localSheetId="49">'FIN-IND-006'!$A$1:$Z$52</definedName>
    <definedName name="_xlnm.Print_Area" localSheetId="50">'FIN-IND-007'!$A$1:$AA$52</definedName>
    <definedName name="_xlnm.Print_Area" localSheetId="0">FORMATO!$A$1:$AA$61</definedName>
    <definedName name="_xlnm.Print_Area" localSheetId="25">'GAM-IND-001'!$A$1:$AA$52</definedName>
    <definedName name="_xlnm.Print_Area" localSheetId="26">'GAM-IND-002'!$A$1:$AA$51</definedName>
    <definedName name="_xlnm.Print_Area" localSheetId="28">'GAM-IND-004'!$A$1:$AA$50</definedName>
    <definedName name="_xlnm.Print_Area" localSheetId="29">'GAM-IND-005'!$A$1:$AA$50</definedName>
    <definedName name="_xlnm.Print_Area" localSheetId="30">'GAM-IND-006'!$A$1:$AA$53</definedName>
    <definedName name="_xlnm.Print_Area" localSheetId="24">'IMV-IND-003'!$A$1:$AA$52</definedName>
    <definedName name="_xlnm.Print_Area" localSheetId="36">'JUR-IND-003'!$A$1:$AA$52</definedName>
    <definedName name="_xlnm.Print_Area" localSheetId="61">'ODM-IND-001'!$A$1:$AA$56</definedName>
    <definedName name="_xlnm.Print_Area" localSheetId="14">'PDV-IND-001'!$A$1:$AA$52</definedName>
    <definedName name="_xlnm.Print_Area" localSheetId="15">'PDV-IND-004'!$A$1:$AA$52</definedName>
    <definedName name="_xlnm.Print_Area" localSheetId="7">'PES-IND-001'!$A$1:$AA$70</definedName>
    <definedName name="_xlnm.Print_Area" localSheetId="8">'PES-IND-002'!$A$1:$AA$52</definedName>
    <definedName name="_xlnm.Print_Area" localSheetId="18">'PRO-IND-001'!$A$1:$AD$53</definedName>
    <definedName name="_xlnm.Print_Area" localSheetId="19">'PRO-IND-002'!$A$1:$AA$52</definedName>
    <definedName name="_xlnm.Print_Area" localSheetId="20">'PRO-IND-003'!$A$1:$AA$52</definedName>
    <definedName name="_xlnm.Print_Area" localSheetId="21">'PRO-IND-004'!$A$1:$AA$52</definedName>
    <definedName name="_xlnm.Print_Area" localSheetId="31">'SAP-IND-001'!$A$1:$AA$51</definedName>
    <definedName name="_xlnm.Print_Area" localSheetId="4">'SIG-IND-001'!$A$1:$AA$50</definedName>
    <definedName name="_xlnm.Print_Area" localSheetId="6">'SIG-IND-003'!$A$1:$AA$71</definedName>
    <definedName name="_xlnm.Print_Area" localSheetId="53">'THU-IND-002'!$A$1:$AA$52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9" i="5" l="1"/>
  <c r="J32" i="64" l="1"/>
  <c r="J33" i="30"/>
  <c r="J32" i="30"/>
  <c r="J31" i="30"/>
  <c r="J30" i="30"/>
  <c r="J33" i="43" l="1"/>
  <c r="L34" i="67"/>
  <c r="K34" i="67"/>
  <c r="L31" i="67"/>
  <c r="L32" i="67"/>
  <c r="L33" i="67"/>
  <c r="L30" i="67"/>
  <c r="K31" i="67"/>
  <c r="K32" i="67"/>
  <c r="K33" i="67"/>
  <c r="K30" i="67"/>
  <c r="I34" i="67"/>
  <c r="J30" i="9" l="1"/>
  <c r="J29" i="9"/>
  <c r="J30" i="62"/>
  <c r="J31" i="62"/>
  <c r="J32" i="62"/>
  <c r="J29" i="62"/>
  <c r="J30" i="12"/>
  <c r="J31" i="12"/>
  <c r="J32" i="12"/>
  <c r="J29" i="12"/>
  <c r="L33" i="47"/>
  <c r="J31" i="16"/>
  <c r="J32" i="16"/>
  <c r="J33" i="16"/>
  <c r="J34" i="16"/>
  <c r="J30" i="16"/>
  <c r="H34" i="16"/>
  <c r="J31" i="80" l="1"/>
  <c r="J30" i="80"/>
  <c r="BP19" i="19" l="1"/>
  <c r="BO19" i="19"/>
  <c r="BN19" i="19"/>
  <c r="BM19" i="19"/>
  <c r="BL19" i="19"/>
  <c r="BK19" i="19"/>
  <c r="BJ19" i="19"/>
  <c r="BI19" i="19"/>
  <c r="BH19" i="19"/>
  <c r="BG19" i="19"/>
  <c r="BF19" i="19"/>
  <c r="BE19" i="19"/>
  <c r="BD19" i="19"/>
  <c r="BC19" i="19"/>
  <c r="BB19" i="19"/>
  <c r="BA19" i="19"/>
  <c r="AZ19" i="19"/>
  <c r="AY19" i="19"/>
  <c r="AX19" i="19"/>
  <c r="AW19" i="19"/>
  <c r="AV19" i="19"/>
  <c r="AU19" i="19"/>
  <c r="AT19" i="19"/>
  <c r="AS19" i="19"/>
  <c r="AR19" i="19"/>
  <c r="AQ19" i="19"/>
  <c r="AP19" i="19"/>
  <c r="AO19" i="19"/>
  <c r="AN19" i="19"/>
  <c r="AM19" i="19"/>
  <c r="AL19" i="19"/>
  <c r="AK19" i="19"/>
  <c r="AJ19" i="19"/>
  <c r="AI19" i="19"/>
  <c r="AH19" i="19"/>
  <c r="AG19" i="19"/>
  <c r="AF19" i="19"/>
  <c r="AE19" i="19"/>
  <c r="AD19" i="19"/>
  <c r="AC19" i="19"/>
  <c r="BP18" i="19"/>
  <c r="BO18" i="19"/>
  <c r="BN18" i="19"/>
  <c r="BM18" i="19"/>
  <c r="BL18" i="19"/>
  <c r="BK18" i="19"/>
  <c r="BJ18" i="19"/>
  <c r="BI18" i="19"/>
  <c r="BH18" i="19"/>
  <c r="BG18" i="19"/>
  <c r="BF18" i="19"/>
  <c r="BE18" i="19"/>
  <c r="BD18" i="19"/>
  <c r="BC18" i="19"/>
  <c r="BB18" i="19"/>
  <c r="BA18" i="19"/>
  <c r="AZ18" i="19"/>
  <c r="AY18" i="19"/>
  <c r="AX18" i="19"/>
  <c r="AW18" i="19"/>
  <c r="AV18" i="19"/>
  <c r="AU18" i="19"/>
  <c r="AT18" i="19"/>
  <c r="AS18" i="19"/>
  <c r="AR18" i="19"/>
  <c r="AQ18" i="19"/>
  <c r="AP18" i="19"/>
  <c r="AO18" i="19"/>
  <c r="AN18" i="19"/>
  <c r="AM18" i="19"/>
  <c r="AL18" i="19"/>
  <c r="AK18" i="19"/>
  <c r="AJ18" i="19"/>
  <c r="AI18" i="19"/>
  <c r="AH18" i="19"/>
  <c r="AG18" i="19"/>
  <c r="AF18" i="19"/>
  <c r="AE18" i="19"/>
  <c r="AD18" i="19"/>
  <c r="AC18" i="19"/>
  <c r="BP17" i="19"/>
  <c r="BO17" i="19"/>
  <c r="BO25" i="19" s="1"/>
  <c r="N49" i="19" s="1"/>
  <c r="BN17" i="19"/>
  <c r="BN25" i="19" s="1"/>
  <c r="O48" i="19" s="1"/>
  <c r="BM17" i="19"/>
  <c r="BM25" i="19" s="1"/>
  <c r="N48" i="19" s="1"/>
  <c r="BL17" i="19"/>
  <c r="BL25" i="19" s="1"/>
  <c r="O47" i="19" s="1"/>
  <c r="BK17" i="19"/>
  <c r="BK25" i="19" s="1"/>
  <c r="N47" i="19" s="1"/>
  <c r="BJ17" i="19"/>
  <c r="BJ25" i="19" s="1"/>
  <c r="O46" i="19" s="1"/>
  <c r="BI17" i="19"/>
  <c r="BI25" i="19" s="1"/>
  <c r="N46" i="19" s="1"/>
  <c r="BH17" i="19"/>
  <c r="BH25" i="19" s="1"/>
  <c r="O45" i="19" s="1"/>
  <c r="BG17" i="19"/>
  <c r="BG25" i="19" s="1"/>
  <c r="N45" i="19" s="1"/>
  <c r="BF17" i="19"/>
  <c r="BF25" i="19" s="1"/>
  <c r="O44" i="19" s="1"/>
  <c r="BE17" i="19"/>
  <c r="BE25" i="19" s="1"/>
  <c r="N44" i="19" s="1"/>
  <c r="BD17" i="19"/>
  <c r="BD25" i="19" s="1"/>
  <c r="O43" i="19" s="1"/>
  <c r="BC17" i="19"/>
  <c r="BC25" i="19" s="1"/>
  <c r="N43" i="19" s="1"/>
  <c r="BB17" i="19"/>
  <c r="BB25" i="19" s="1"/>
  <c r="O42" i="19" s="1"/>
  <c r="BA17" i="19"/>
  <c r="BA25" i="19" s="1"/>
  <c r="N42" i="19" s="1"/>
  <c r="AZ17" i="19"/>
  <c r="AZ25" i="19" s="1"/>
  <c r="O41" i="19" s="1"/>
  <c r="AY17" i="19"/>
  <c r="AY25" i="19" s="1"/>
  <c r="N41" i="19" s="1"/>
  <c r="AX17" i="19"/>
  <c r="AX25" i="19" s="1"/>
  <c r="O40" i="19" s="1"/>
  <c r="AW17" i="19"/>
  <c r="AV17" i="19"/>
  <c r="AV25" i="19" s="1"/>
  <c r="O39" i="19" s="1"/>
  <c r="AU17" i="19"/>
  <c r="AU25" i="19" s="1"/>
  <c r="N39" i="19" s="1"/>
  <c r="AT17" i="19"/>
  <c r="AT25" i="19" s="1"/>
  <c r="O38" i="19" s="1"/>
  <c r="AS17" i="19"/>
  <c r="AS25" i="19" s="1"/>
  <c r="N38" i="19" s="1"/>
  <c r="AR17" i="19"/>
  <c r="AR25" i="19" s="1"/>
  <c r="O37" i="19" s="1"/>
  <c r="AQ17" i="19"/>
  <c r="AQ25" i="19" s="1"/>
  <c r="N37" i="19" s="1"/>
  <c r="AP17" i="19"/>
  <c r="AP25" i="19" s="1"/>
  <c r="O36" i="19" s="1"/>
  <c r="AO17" i="19"/>
  <c r="AO25" i="19" s="1"/>
  <c r="N36" i="19" s="1"/>
  <c r="AN17" i="19"/>
  <c r="AN25" i="19" s="1"/>
  <c r="O35" i="19" s="1"/>
  <c r="AM17" i="19"/>
  <c r="AM25" i="19" s="1"/>
  <c r="N35" i="19" s="1"/>
  <c r="AL17" i="19"/>
  <c r="AL25" i="19" s="1"/>
  <c r="O34" i="19" s="1"/>
  <c r="AK17" i="19"/>
  <c r="AK25" i="19" s="1"/>
  <c r="N34" i="19" s="1"/>
  <c r="AJ17" i="19"/>
  <c r="AJ25" i="19" s="1"/>
  <c r="O33" i="19" s="1"/>
  <c r="AI17" i="19"/>
  <c r="AI25" i="19" s="1"/>
  <c r="N33" i="19" s="1"/>
  <c r="AH17" i="19"/>
  <c r="AH25" i="19" s="1"/>
  <c r="O32" i="19" s="1"/>
  <c r="AG17" i="19"/>
  <c r="AG25" i="19" s="1"/>
  <c r="N32" i="19" s="1"/>
  <c r="AF17" i="19"/>
  <c r="AF25" i="19" s="1"/>
  <c r="O31" i="19" s="1"/>
  <c r="AE17" i="19"/>
  <c r="AE25" i="19" s="1"/>
  <c r="N31" i="19" s="1"/>
  <c r="AD17" i="19"/>
  <c r="AD25" i="19" s="1"/>
  <c r="O30" i="19" s="1"/>
  <c r="AC17" i="19"/>
  <c r="AC25" i="19" s="1"/>
  <c r="N30" i="19" s="1"/>
  <c r="BP16" i="19"/>
  <c r="BO16" i="19"/>
  <c r="BN16" i="19"/>
  <c r="BM16" i="19"/>
  <c r="BL16"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BP15" i="19"/>
  <c r="BO15" i="19"/>
  <c r="BN15" i="19"/>
  <c r="BM15" i="19"/>
  <c r="BL15" i="19"/>
  <c r="BK15" i="19"/>
  <c r="BJ15" i="19"/>
  <c r="BI15" i="19"/>
  <c r="BH15" i="19"/>
  <c r="BG15" i="19"/>
  <c r="BF15" i="19"/>
  <c r="BE15" i="19"/>
  <c r="BD15" i="19"/>
  <c r="BC15" i="19"/>
  <c r="BB15" i="19"/>
  <c r="BA15" i="19"/>
  <c r="AZ15" i="19"/>
  <c r="AY15" i="19"/>
  <c r="AX15" i="19"/>
  <c r="AW15" i="19"/>
  <c r="AV15" i="19"/>
  <c r="AU15" i="19"/>
  <c r="AT15" i="19"/>
  <c r="AS15" i="19"/>
  <c r="AR15" i="19"/>
  <c r="AQ15" i="19"/>
  <c r="AP15" i="19"/>
  <c r="AO15" i="19"/>
  <c r="AN15" i="19"/>
  <c r="AM15" i="19"/>
  <c r="AL15" i="19"/>
  <c r="AK15" i="19"/>
  <c r="AJ15" i="19"/>
  <c r="AI15" i="19"/>
  <c r="AH15" i="19"/>
  <c r="AG15" i="19"/>
  <c r="AF15" i="19"/>
  <c r="AE15" i="19"/>
  <c r="AD15" i="19"/>
  <c r="AC15" i="19"/>
  <c r="BP14" i="19"/>
  <c r="BO14" i="19"/>
  <c r="BO24" i="19" s="1"/>
  <c r="L49" i="19" s="1"/>
  <c r="BN14" i="19"/>
  <c r="BN24" i="19" s="1"/>
  <c r="M48" i="19" s="1"/>
  <c r="BM14" i="19"/>
  <c r="BM24" i="19" s="1"/>
  <c r="L48" i="19" s="1"/>
  <c r="BL14" i="19"/>
  <c r="BL24" i="19" s="1"/>
  <c r="M47" i="19" s="1"/>
  <c r="BK14" i="19"/>
  <c r="BK24" i="19" s="1"/>
  <c r="L47" i="19" s="1"/>
  <c r="BJ14" i="19"/>
  <c r="BJ24" i="19" s="1"/>
  <c r="M46" i="19" s="1"/>
  <c r="BI14" i="19"/>
  <c r="BI24" i="19" s="1"/>
  <c r="L46" i="19" s="1"/>
  <c r="BH14" i="19"/>
  <c r="BG14" i="19"/>
  <c r="BG24" i="19" s="1"/>
  <c r="L45" i="19" s="1"/>
  <c r="BF14" i="19"/>
  <c r="BF24" i="19" s="1"/>
  <c r="M44" i="19" s="1"/>
  <c r="BE14" i="19"/>
  <c r="BE24" i="19" s="1"/>
  <c r="L44" i="19" s="1"/>
  <c r="BD14" i="19"/>
  <c r="BD24" i="19" s="1"/>
  <c r="M43" i="19" s="1"/>
  <c r="BC14" i="19"/>
  <c r="BC24" i="19" s="1"/>
  <c r="L43" i="19" s="1"/>
  <c r="BB14" i="19"/>
  <c r="BB24" i="19" s="1"/>
  <c r="M42" i="19" s="1"/>
  <c r="BA14" i="19"/>
  <c r="BA24" i="19" s="1"/>
  <c r="L42" i="19" s="1"/>
  <c r="AZ14" i="19"/>
  <c r="AZ24" i="19" s="1"/>
  <c r="M41" i="19" s="1"/>
  <c r="AY14" i="19"/>
  <c r="AY24" i="19" s="1"/>
  <c r="L41" i="19" s="1"/>
  <c r="AX14" i="19"/>
  <c r="AX24" i="19" s="1"/>
  <c r="M40" i="19" s="1"/>
  <c r="AW14" i="19"/>
  <c r="AW24" i="19" s="1"/>
  <c r="L40" i="19" s="1"/>
  <c r="AV14" i="19"/>
  <c r="AV24" i="19" s="1"/>
  <c r="M39" i="19" s="1"/>
  <c r="AU14" i="19"/>
  <c r="AU24" i="19" s="1"/>
  <c r="L39" i="19" s="1"/>
  <c r="AT14" i="19"/>
  <c r="AT24" i="19" s="1"/>
  <c r="M38" i="19" s="1"/>
  <c r="AS14" i="19"/>
  <c r="AS24" i="19" s="1"/>
  <c r="L38" i="19" s="1"/>
  <c r="AR14" i="19"/>
  <c r="AR24" i="19" s="1"/>
  <c r="M37" i="19" s="1"/>
  <c r="AQ14" i="19"/>
  <c r="AQ24" i="19" s="1"/>
  <c r="L37" i="19" s="1"/>
  <c r="AP14" i="19"/>
  <c r="AP24" i="19" s="1"/>
  <c r="M36" i="19" s="1"/>
  <c r="AO14" i="19"/>
  <c r="AO24" i="19" s="1"/>
  <c r="L36" i="19" s="1"/>
  <c r="AN14" i="19"/>
  <c r="AN24" i="19" s="1"/>
  <c r="M35" i="19" s="1"/>
  <c r="AM14" i="19"/>
  <c r="AM24" i="19" s="1"/>
  <c r="L35" i="19" s="1"/>
  <c r="AL14" i="19"/>
  <c r="AL24" i="19" s="1"/>
  <c r="M34" i="19" s="1"/>
  <c r="AK14" i="19"/>
  <c r="AK24" i="19" s="1"/>
  <c r="L34" i="19" s="1"/>
  <c r="AJ14" i="19"/>
  <c r="AJ24" i="19" s="1"/>
  <c r="M33" i="19" s="1"/>
  <c r="AI14" i="19"/>
  <c r="AI24" i="19" s="1"/>
  <c r="L33" i="19" s="1"/>
  <c r="AH14" i="19"/>
  <c r="AH24" i="19" s="1"/>
  <c r="M32" i="19" s="1"/>
  <c r="AG14" i="19"/>
  <c r="AG24" i="19" s="1"/>
  <c r="L32" i="19" s="1"/>
  <c r="AF14" i="19"/>
  <c r="AF24" i="19" s="1"/>
  <c r="M31" i="19" s="1"/>
  <c r="AE14" i="19"/>
  <c r="AE24" i="19" s="1"/>
  <c r="L31" i="19" s="1"/>
  <c r="AD14" i="19"/>
  <c r="AD24" i="19" s="1"/>
  <c r="M30" i="19" s="1"/>
  <c r="AC14" i="19"/>
  <c r="AC24" i="19" s="1"/>
  <c r="L30" i="19" s="1"/>
  <c r="BP13" i="19"/>
  <c r="BO13" i="19"/>
  <c r="BN13" i="19"/>
  <c r="BM13" i="19"/>
  <c r="BL13" i="19"/>
  <c r="BK13" i="19"/>
  <c r="BJ13" i="19"/>
  <c r="BI13" i="19"/>
  <c r="BH13" i="19"/>
  <c r="BG13" i="19"/>
  <c r="BF13" i="19"/>
  <c r="BE13" i="19"/>
  <c r="BD13" i="19"/>
  <c r="BC13" i="19"/>
  <c r="BB13" i="19"/>
  <c r="BA13" i="19"/>
  <c r="AZ13" i="19"/>
  <c r="AY13" i="19"/>
  <c r="AX13" i="19"/>
  <c r="AW13" i="19"/>
  <c r="AV13" i="19"/>
  <c r="AU13" i="19"/>
  <c r="AT13" i="19"/>
  <c r="AS13" i="19"/>
  <c r="AR13" i="19"/>
  <c r="AQ13" i="19"/>
  <c r="AP13" i="19"/>
  <c r="AO13" i="19"/>
  <c r="AN13" i="19"/>
  <c r="AM13" i="19"/>
  <c r="AL13" i="19"/>
  <c r="AK13" i="19"/>
  <c r="AJ13" i="19"/>
  <c r="AI13" i="19"/>
  <c r="AH13" i="19"/>
  <c r="AG13" i="19"/>
  <c r="AF13" i="19"/>
  <c r="AE13" i="19"/>
  <c r="AD13" i="19"/>
  <c r="AC13" i="19"/>
  <c r="BP12" i="19"/>
  <c r="BO12" i="19"/>
  <c r="BN12" i="19"/>
  <c r="BM12" i="19"/>
  <c r="BL12" i="19"/>
  <c r="BK12" i="19"/>
  <c r="BJ12" i="19"/>
  <c r="BI12" i="19"/>
  <c r="BH12" i="19"/>
  <c r="BG12" i="19"/>
  <c r="BF12" i="19"/>
  <c r="BE12" i="19"/>
  <c r="BD12" i="19"/>
  <c r="BC12" i="19"/>
  <c r="BB12" i="19"/>
  <c r="BA12" i="19"/>
  <c r="AZ12" i="19"/>
  <c r="AY12" i="19"/>
  <c r="AX12" i="19"/>
  <c r="AW12" i="19"/>
  <c r="AV12" i="19"/>
  <c r="AU12" i="19"/>
  <c r="AT12" i="19"/>
  <c r="AS12" i="19"/>
  <c r="AR12" i="19"/>
  <c r="AQ12" i="19"/>
  <c r="AP12" i="19"/>
  <c r="AO12" i="19"/>
  <c r="AN12" i="19"/>
  <c r="AM12" i="19"/>
  <c r="AL12" i="19"/>
  <c r="AK12" i="19"/>
  <c r="AJ12" i="19"/>
  <c r="AI12" i="19"/>
  <c r="AH12" i="19"/>
  <c r="AG12" i="19"/>
  <c r="AF12" i="19"/>
  <c r="AE12" i="19"/>
  <c r="AD12" i="19"/>
  <c r="AC12" i="19"/>
  <c r="BP11" i="19"/>
  <c r="BP23" i="19" s="1"/>
  <c r="K49" i="19" s="1"/>
  <c r="BO11" i="19"/>
  <c r="BO23" i="19" s="1"/>
  <c r="J49" i="19" s="1"/>
  <c r="BN11" i="19"/>
  <c r="BN23" i="19" s="1"/>
  <c r="K48" i="19" s="1"/>
  <c r="BM11" i="19"/>
  <c r="BM23" i="19" s="1"/>
  <c r="J48" i="19" s="1"/>
  <c r="BL11" i="19"/>
  <c r="BL23" i="19" s="1"/>
  <c r="K47" i="19" s="1"/>
  <c r="BK11" i="19"/>
  <c r="BK23" i="19" s="1"/>
  <c r="J47" i="19" s="1"/>
  <c r="BJ11" i="19"/>
  <c r="BJ23" i="19" s="1"/>
  <c r="K46" i="19" s="1"/>
  <c r="BI11" i="19"/>
  <c r="BI23" i="19" s="1"/>
  <c r="J46" i="19" s="1"/>
  <c r="BH11" i="19"/>
  <c r="BH23" i="19" s="1"/>
  <c r="K45" i="19" s="1"/>
  <c r="BG11" i="19"/>
  <c r="BG23" i="19" s="1"/>
  <c r="J45" i="19" s="1"/>
  <c r="BF11" i="19"/>
  <c r="BF23" i="19" s="1"/>
  <c r="K44" i="19" s="1"/>
  <c r="BE11" i="19"/>
  <c r="BE23" i="19" s="1"/>
  <c r="J44" i="19" s="1"/>
  <c r="BD11" i="19"/>
  <c r="BD23" i="19" s="1"/>
  <c r="K43" i="19" s="1"/>
  <c r="BC11" i="19"/>
  <c r="BC23" i="19" s="1"/>
  <c r="J43" i="19" s="1"/>
  <c r="BB11" i="19"/>
  <c r="BB23" i="19" s="1"/>
  <c r="K42" i="19" s="1"/>
  <c r="BA11" i="19"/>
  <c r="BA23" i="19" s="1"/>
  <c r="J42" i="19" s="1"/>
  <c r="AZ11" i="19"/>
  <c r="AZ23" i="19" s="1"/>
  <c r="K41" i="19" s="1"/>
  <c r="AY11" i="19"/>
  <c r="AY23" i="19" s="1"/>
  <c r="J41" i="19" s="1"/>
  <c r="AX11" i="19"/>
  <c r="AX23" i="19" s="1"/>
  <c r="K40" i="19" s="1"/>
  <c r="AW11" i="19"/>
  <c r="AW23" i="19" s="1"/>
  <c r="J40" i="19" s="1"/>
  <c r="AV11" i="19"/>
  <c r="AV23" i="19" s="1"/>
  <c r="K39" i="19" s="1"/>
  <c r="AU11" i="19"/>
  <c r="AU23" i="19" s="1"/>
  <c r="J39" i="19" s="1"/>
  <c r="AT11" i="19"/>
  <c r="AT23" i="19" s="1"/>
  <c r="K38" i="19" s="1"/>
  <c r="AS11" i="19"/>
  <c r="AS23" i="19" s="1"/>
  <c r="J38" i="19" s="1"/>
  <c r="AR11" i="19"/>
  <c r="AR23" i="19" s="1"/>
  <c r="K37" i="19" s="1"/>
  <c r="AQ11" i="19"/>
  <c r="AQ23" i="19" s="1"/>
  <c r="J37" i="19" s="1"/>
  <c r="AP11" i="19"/>
  <c r="AP23" i="19" s="1"/>
  <c r="K36" i="19" s="1"/>
  <c r="AO11" i="19"/>
  <c r="AO23" i="19" s="1"/>
  <c r="J36" i="19" s="1"/>
  <c r="AN11" i="19"/>
  <c r="AN23" i="19" s="1"/>
  <c r="K35" i="19" s="1"/>
  <c r="AM11" i="19"/>
  <c r="AM23" i="19" s="1"/>
  <c r="J35" i="19" s="1"/>
  <c r="AL11" i="19"/>
  <c r="AL23" i="19" s="1"/>
  <c r="K34" i="19" s="1"/>
  <c r="AK11" i="19"/>
  <c r="AK23" i="19" s="1"/>
  <c r="J34" i="19" s="1"/>
  <c r="AJ11" i="19"/>
  <c r="AJ23" i="19" s="1"/>
  <c r="K33" i="19" s="1"/>
  <c r="AI11" i="19"/>
  <c r="AI23" i="19" s="1"/>
  <c r="J33" i="19" s="1"/>
  <c r="AH11" i="19"/>
  <c r="AH23" i="19" s="1"/>
  <c r="K32" i="19" s="1"/>
  <c r="AG11" i="19"/>
  <c r="AG23" i="19" s="1"/>
  <c r="J32" i="19" s="1"/>
  <c r="AF11" i="19"/>
  <c r="AF23" i="19" s="1"/>
  <c r="K31" i="19" s="1"/>
  <c r="AE11" i="19"/>
  <c r="AE23" i="19" s="1"/>
  <c r="J31" i="19" s="1"/>
  <c r="AD11" i="19"/>
  <c r="AD23" i="19" s="1"/>
  <c r="K30" i="19" s="1"/>
  <c r="AC11" i="19"/>
  <c r="AC23" i="19" s="1"/>
  <c r="J30" i="19" s="1"/>
  <c r="BP10" i="19"/>
  <c r="BO10" i="19"/>
  <c r="BN10" i="19"/>
  <c r="BM10" i="19"/>
  <c r="BL10" i="19"/>
  <c r="BK10" i="19"/>
  <c r="BJ10" i="19"/>
  <c r="BI10" i="19"/>
  <c r="BH10" i="19"/>
  <c r="BG10" i="19"/>
  <c r="BF10" i="19"/>
  <c r="BE10" i="19"/>
  <c r="BD10" i="19"/>
  <c r="BC10" i="19"/>
  <c r="BB10" i="19"/>
  <c r="BA10" i="19"/>
  <c r="AZ10" i="19"/>
  <c r="AY10" i="19"/>
  <c r="AX10" i="19"/>
  <c r="AW10" i="19"/>
  <c r="AV10" i="19"/>
  <c r="AU10" i="19"/>
  <c r="AT10" i="19"/>
  <c r="AS10" i="19"/>
  <c r="AR10" i="19"/>
  <c r="AQ10" i="19"/>
  <c r="AP10" i="19"/>
  <c r="AO10" i="19"/>
  <c r="AN10" i="19"/>
  <c r="AM10" i="19"/>
  <c r="AL10" i="19"/>
  <c r="AK10" i="19"/>
  <c r="AJ10" i="19"/>
  <c r="AI10" i="19"/>
  <c r="AH10" i="19"/>
  <c r="AG10" i="19"/>
  <c r="AF10" i="19"/>
  <c r="AE10" i="19"/>
  <c r="AD10" i="19"/>
  <c r="AC10" i="19"/>
  <c r="BP9" i="19"/>
  <c r="BO9" i="19"/>
  <c r="BN9" i="19"/>
  <c r="BM9" i="19"/>
  <c r="BL9" i="19"/>
  <c r="BK9" i="19"/>
  <c r="BJ9" i="19"/>
  <c r="BI9" i="19"/>
  <c r="BH9" i="19"/>
  <c r="BG9" i="19"/>
  <c r="BF9" i="19"/>
  <c r="BE9" i="19"/>
  <c r="BD9" i="19"/>
  <c r="BC9" i="19"/>
  <c r="BB9" i="19"/>
  <c r="BA9" i="19"/>
  <c r="AZ9" i="19"/>
  <c r="AY9" i="19"/>
  <c r="AX9" i="19"/>
  <c r="AW9" i="19"/>
  <c r="AV9" i="19"/>
  <c r="AU9" i="19"/>
  <c r="AT9" i="19"/>
  <c r="AS9" i="19"/>
  <c r="AR9" i="19"/>
  <c r="AQ9" i="19"/>
  <c r="AP9" i="19"/>
  <c r="AO9" i="19"/>
  <c r="AN9" i="19"/>
  <c r="AM9" i="19"/>
  <c r="AL9" i="19"/>
  <c r="AK9" i="19"/>
  <c r="AJ9" i="19"/>
  <c r="AI9" i="19"/>
  <c r="AH9" i="19"/>
  <c r="AG9" i="19"/>
  <c r="AF9" i="19"/>
  <c r="AE9" i="19"/>
  <c r="AD9" i="19"/>
  <c r="AC9" i="19"/>
  <c r="BP8" i="19"/>
  <c r="BP22" i="19" s="1"/>
  <c r="I49" i="19" s="1"/>
  <c r="BO8" i="19"/>
  <c r="BO22" i="19" s="1"/>
  <c r="H49" i="19" s="1"/>
  <c r="BN8" i="19"/>
  <c r="BN22" i="19" s="1"/>
  <c r="I48" i="19" s="1"/>
  <c r="BM8" i="19"/>
  <c r="BM22" i="19" s="1"/>
  <c r="H48" i="19" s="1"/>
  <c r="BL8" i="19"/>
  <c r="BL22" i="19" s="1"/>
  <c r="I47" i="19" s="1"/>
  <c r="Q47" i="19" s="1"/>
  <c r="BK8" i="19"/>
  <c r="BK22" i="19" s="1"/>
  <c r="H47" i="19" s="1"/>
  <c r="BJ8" i="19"/>
  <c r="BJ22" i="19" s="1"/>
  <c r="I46" i="19" s="1"/>
  <c r="BI8" i="19"/>
  <c r="BI22" i="19" s="1"/>
  <c r="H46" i="19" s="1"/>
  <c r="BH8" i="19"/>
  <c r="BH22" i="19" s="1"/>
  <c r="I45" i="19" s="1"/>
  <c r="BG8" i="19"/>
  <c r="BG22" i="19" s="1"/>
  <c r="H45" i="19" s="1"/>
  <c r="BF8" i="19"/>
  <c r="BF22" i="19" s="1"/>
  <c r="I44" i="19" s="1"/>
  <c r="BE8" i="19"/>
  <c r="BE22" i="19" s="1"/>
  <c r="H44" i="19" s="1"/>
  <c r="BD8" i="19"/>
  <c r="BC8" i="19"/>
  <c r="BC22" i="19" s="1"/>
  <c r="H43" i="19" s="1"/>
  <c r="BB8" i="19"/>
  <c r="BB22" i="19" s="1"/>
  <c r="I42" i="19" s="1"/>
  <c r="BA8" i="19"/>
  <c r="BA22" i="19" s="1"/>
  <c r="H42" i="19" s="1"/>
  <c r="P42" i="19" s="1"/>
  <c r="AZ8" i="19"/>
  <c r="AZ22" i="19" s="1"/>
  <c r="I41" i="19" s="1"/>
  <c r="AY8" i="19"/>
  <c r="AY22" i="19" s="1"/>
  <c r="H41" i="19" s="1"/>
  <c r="AX8" i="19"/>
  <c r="AX22" i="19" s="1"/>
  <c r="I40" i="19" s="1"/>
  <c r="AW8" i="19"/>
  <c r="AW22" i="19" s="1"/>
  <c r="H40" i="19" s="1"/>
  <c r="AV8" i="19"/>
  <c r="AV22" i="19" s="1"/>
  <c r="I39" i="19" s="1"/>
  <c r="Q39" i="19" s="1"/>
  <c r="AU8" i="19"/>
  <c r="AU22" i="19" s="1"/>
  <c r="H39" i="19" s="1"/>
  <c r="AT8" i="19"/>
  <c r="AT22" i="19" s="1"/>
  <c r="I38" i="19" s="1"/>
  <c r="AS8" i="19"/>
  <c r="AS22" i="19" s="1"/>
  <c r="H38" i="19" s="1"/>
  <c r="P38" i="19" s="1"/>
  <c r="AR8" i="19"/>
  <c r="AR22" i="19" s="1"/>
  <c r="I37" i="19" s="1"/>
  <c r="AQ8" i="19"/>
  <c r="AQ22" i="19" s="1"/>
  <c r="H37" i="19" s="1"/>
  <c r="AP8" i="19"/>
  <c r="AP22" i="19" s="1"/>
  <c r="I36" i="19" s="1"/>
  <c r="AO8" i="19"/>
  <c r="AO22" i="19" s="1"/>
  <c r="H36" i="19" s="1"/>
  <c r="AN8" i="19"/>
  <c r="AN22" i="19" s="1"/>
  <c r="I35" i="19" s="1"/>
  <c r="Q35" i="19" s="1"/>
  <c r="AM8" i="19"/>
  <c r="AM22" i="19" s="1"/>
  <c r="H35" i="19" s="1"/>
  <c r="AL8" i="19"/>
  <c r="AL22" i="19" s="1"/>
  <c r="I34" i="19" s="1"/>
  <c r="AK8" i="19"/>
  <c r="AK22" i="19" s="1"/>
  <c r="H34" i="19" s="1"/>
  <c r="P34" i="19" s="1"/>
  <c r="AJ8" i="19"/>
  <c r="AJ22" i="19" s="1"/>
  <c r="I33" i="19" s="1"/>
  <c r="AI8" i="19"/>
  <c r="AI22" i="19" s="1"/>
  <c r="H33" i="19" s="1"/>
  <c r="P33" i="19" s="1"/>
  <c r="AH8" i="19"/>
  <c r="AH22" i="19" s="1"/>
  <c r="I32" i="19" s="1"/>
  <c r="AG8" i="19"/>
  <c r="AG22" i="19" s="1"/>
  <c r="H32" i="19" s="1"/>
  <c r="AF8" i="19"/>
  <c r="AF22" i="19" s="1"/>
  <c r="I31" i="19" s="1"/>
  <c r="Q31" i="19" s="1"/>
  <c r="AE8" i="19"/>
  <c r="AE22" i="19" s="1"/>
  <c r="H31" i="19" s="1"/>
  <c r="AD8" i="19"/>
  <c r="AD22" i="19" s="1"/>
  <c r="I30" i="19" s="1"/>
  <c r="Q30" i="19" s="1"/>
  <c r="AC8" i="19"/>
  <c r="AC22" i="19" s="1"/>
  <c r="H30" i="19" s="1"/>
  <c r="BP25" i="19" l="1"/>
  <c r="O49" i="19" s="1"/>
  <c r="BH24" i="19"/>
  <c r="M45" i="19" s="1"/>
  <c r="Q45" i="19" s="1"/>
  <c r="BP24" i="19"/>
  <c r="M49" i="19" s="1"/>
  <c r="BD22" i="19"/>
  <c r="I43" i="19" s="1"/>
  <c r="Q42" i="19"/>
  <c r="P43" i="19"/>
  <c r="Q33" i="19"/>
  <c r="AA33" i="19" s="1"/>
  <c r="Q41" i="19"/>
  <c r="L50" i="19"/>
  <c r="P46" i="19"/>
  <c r="Q40" i="19"/>
  <c r="Q32" i="19"/>
  <c r="Q44" i="19"/>
  <c r="Q37" i="19"/>
  <c r="Q43" i="19"/>
  <c r="Q49" i="19"/>
  <c r="P31" i="19"/>
  <c r="AA31" i="19" s="1"/>
  <c r="P35" i="19"/>
  <c r="AA35" i="19" s="1"/>
  <c r="P37" i="19"/>
  <c r="P39" i="19"/>
  <c r="AA39" i="19" s="1"/>
  <c r="P41" i="19"/>
  <c r="P45" i="19"/>
  <c r="P47" i="19"/>
  <c r="AA47" i="19" s="1"/>
  <c r="P49" i="19"/>
  <c r="AA42" i="19"/>
  <c r="H50" i="19"/>
  <c r="P30" i="19"/>
  <c r="AA30" i="19" s="1"/>
  <c r="J50" i="19"/>
  <c r="Q38" i="19"/>
  <c r="AA38" i="19" s="1"/>
  <c r="K50" i="19"/>
  <c r="P44" i="19"/>
  <c r="Q34" i="19"/>
  <c r="AA34" i="19" s="1"/>
  <c r="Q36" i="19"/>
  <c r="P32" i="19"/>
  <c r="P36" i="19"/>
  <c r="P48" i="19"/>
  <c r="O50" i="19"/>
  <c r="AW25" i="19"/>
  <c r="N40" i="19" s="1"/>
  <c r="P40" i="19" s="1"/>
  <c r="AA40" i="19" s="1"/>
  <c r="I50" i="19"/>
  <c r="Q46" i="19"/>
  <c r="Q48" i="19"/>
  <c r="M50" i="19"/>
  <c r="AA45" i="19" l="1"/>
  <c r="AA46" i="19"/>
  <c r="AA43" i="19"/>
  <c r="AA41" i="19"/>
  <c r="AA44" i="19"/>
  <c r="AA37" i="19"/>
  <c r="AA32" i="19"/>
  <c r="AA49" i="19"/>
  <c r="AA48" i="19"/>
  <c r="Q50" i="19"/>
  <c r="P50" i="19"/>
  <c r="N50" i="19"/>
  <c r="AA36" i="19"/>
  <c r="AA50" i="19" l="1"/>
  <c r="I33" i="46"/>
  <c r="H33" i="46"/>
  <c r="J32" i="46"/>
  <c r="J31" i="46"/>
  <c r="J30" i="46"/>
  <c r="J29" i="46"/>
  <c r="H29" i="46"/>
  <c r="O42" i="45" l="1"/>
  <c r="N42" i="45"/>
  <c r="M42" i="45"/>
  <c r="L42" i="45"/>
  <c r="K42" i="45"/>
  <c r="J42" i="45"/>
  <c r="I42" i="45"/>
  <c r="H42" i="45"/>
  <c r="P41" i="45"/>
  <c r="P40" i="45"/>
  <c r="P39" i="45"/>
  <c r="P38" i="45"/>
  <c r="P37" i="45"/>
  <c r="P36" i="45"/>
  <c r="P35" i="45"/>
  <c r="P34" i="45"/>
  <c r="P33" i="45"/>
  <c r="P32" i="45"/>
  <c r="P31" i="45"/>
  <c r="P30" i="45"/>
  <c r="P42" i="45" s="1"/>
  <c r="J33" i="52" l="1"/>
  <c r="H32" i="52"/>
  <c r="J31" i="52"/>
  <c r="J30" i="52"/>
  <c r="J32" i="52" l="1"/>
  <c r="I33" i="51" l="1"/>
  <c r="H33" i="51"/>
  <c r="J32" i="51"/>
  <c r="J31" i="51"/>
  <c r="J30" i="51"/>
  <c r="J29" i="51"/>
  <c r="J33" i="51" s="1"/>
  <c r="H33" i="20" l="1"/>
  <c r="J33" i="20" s="1"/>
  <c r="AH31" i="20"/>
  <c r="J31" i="20"/>
  <c r="H31" i="20"/>
  <c r="J30" i="20"/>
  <c r="H31" i="21"/>
  <c r="J31" i="21" s="1"/>
  <c r="J30" i="21"/>
  <c r="H30" i="22"/>
  <c r="J30" i="22" s="1"/>
  <c r="J29" i="22"/>
  <c r="H32" i="21" l="1"/>
  <c r="H31" i="22"/>
  <c r="J32" i="21" l="1"/>
  <c r="H33" i="21"/>
  <c r="J33" i="21" s="1"/>
  <c r="J31" i="22"/>
  <c r="H32" i="22"/>
  <c r="J32" i="22" l="1"/>
  <c r="H33" i="22"/>
  <c r="J33" i="22" s="1"/>
  <c r="I31" i="66" l="1"/>
  <c r="H31" i="66"/>
  <c r="J30" i="66"/>
  <c r="J29" i="66"/>
  <c r="J31" i="66" s="1"/>
  <c r="I31" i="60"/>
  <c r="H31" i="60"/>
  <c r="J30" i="60"/>
  <c r="J29" i="60"/>
  <c r="H34" i="14" l="1"/>
  <c r="J34" i="14" s="1"/>
  <c r="J33" i="14"/>
  <c r="J32" i="14"/>
  <c r="J31" i="14"/>
  <c r="J30" i="14"/>
  <c r="H35" i="15"/>
  <c r="K35" i="15" s="1"/>
  <c r="K34" i="15"/>
  <c r="K33" i="15"/>
  <c r="K32" i="15"/>
  <c r="K31" i="15"/>
  <c r="I34" i="13" l="1"/>
  <c r="H34" i="13"/>
  <c r="J34" i="13" s="1"/>
  <c r="J33" i="13"/>
  <c r="J32" i="13"/>
  <c r="J31" i="13"/>
  <c r="J30" i="13"/>
  <c r="I33" i="40" l="1"/>
  <c r="J32" i="40"/>
  <c r="H31" i="40"/>
  <c r="H33" i="40" s="1"/>
  <c r="J30" i="40"/>
  <c r="J29" i="40"/>
  <c r="J31" i="40" l="1"/>
  <c r="J33" i="40" s="1"/>
  <c r="J30" i="58" l="1"/>
  <c r="J33" i="57"/>
  <c r="J32" i="57"/>
  <c r="J31" i="57"/>
  <c r="J30" i="57"/>
  <c r="J32" i="56"/>
  <c r="J31" i="56"/>
  <c r="J30" i="56"/>
  <c r="J29" i="56"/>
  <c r="J32" i="55"/>
  <c r="J31" i="55"/>
  <c r="J30" i="55"/>
  <c r="J29" i="55"/>
  <c r="J30" i="54"/>
  <c r="J32" i="49" l="1"/>
  <c r="J31" i="49"/>
  <c r="J30" i="49"/>
  <c r="J29" i="49"/>
  <c r="J41" i="28" l="1"/>
  <c r="J40" i="28"/>
  <c r="J39" i="28"/>
  <c r="J38" i="28"/>
  <c r="J37" i="28"/>
  <c r="J36" i="28"/>
  <c r="J35" i="28"/>
  <c r="J34" i="28"/>
  <c r="J33" i="28"/>
  <c r="J32" i="28"/>
  <c r="J31" i="28"/>
  <c r="J30" i="28"/>
  <c r="I33" i="50" l="1"/>
  <c r="J30" i="50" s="1"/>
  <c r="J32" i="50"/>
  <c r="H32" i="50"/>
  <c r="H33" i="50" s="1"/>
  <c r="J31" i="50"/>
  <c r="AG29" i="50"/>
  <c r="J29" i="50"/>
  <c r="J33" i="50" s="1"/>
  <c r="AG28" i="50"/>
  <c r="I34" i="43" l="1"/>
  <c r="J32" i="43"/>
  <c r="H32" i="43"/>
  <c r="H34" i="43" s="1"/>
  <c r="J31" i="43"/>
  <c r="J30" i="43"/>
  <c r="J34" i="43" s="1"/>
  <c r="I33" i="41" l="1"/>
  <c r="I32" i="41"/>
  <c r="H32" i="41"/>
  <c r="H33" i="41" s="1"/>
  <c r="J33" i="41" s="1"/>
  <c r="J31" i="41"/>
  <c r="AA30" i="41"/>
  <c r="AA31" i="41" s="1"/>
  <c r="J30" i="41"/>
  <c r="J29" i="41"/>
  <c r="J32" i="41" l="1"/>
  <c r="I31" i="39" l="1"/>
  <c r="I32" i="39" s="1"/>
  <c r="H31" i="39"/>
  <c r="J30" i="39"/>
  <c r="J29" i="39"/>
  <c r="H32" i="39" l="1"/>
  <c r="H33" i="39" s="1"/>
  <c r="I33" i="39"/>
  <c r="J31" i="39"/>
  <c r="J32" i="39" l="1"/>
  <c r="J33" i="39" s="1"/>
  <c r="I33" i="38"/>
  <c r="J32" i="38"/>
  <c r="H32" i="38"/>
  <c r="H33" i="38" s="1"/>
  <c r="AA31" i="38"/>
  <c r="J31" i="38"/>
  <c r="J30" i="38"/>
  <c r="AC29" i="38"/>
  <c r="J29" i="38"/>
  <c r="J33" i="38" s="1"/>
  <c r="AB38" i="42" l="1"/>
  <c r="AB34" i="42"/>
  <c r="I34" i="42"/>
  <c r="J33" i="42"/>
  <c r="H33" i="42"/>
  <c r="H34" i="42" s="1"/>
  <c r="J32" i="42"/>
  <c r="J31" i="42"/>
  <c r="AB30" i="42"/>
  <c r="J30" i="42"/>
  <c r="J34" i="42" s="1"/>
  <c r="K51" i="3" l="1"/>
  <c r="K52" i="3" s="1"/>
  <c r="I51" i="3"/>
  <c r="I52" i="3" s="1"/>
  <c r="I33" i="23" l="1"/>
  <c r="H33" i="23"/>
  <c r="K33" i="7" l="1"/>
  <c r="K32" i="7"/>
  <c r="K30" i="7"/>
  <c r="J30" i="7"/>
  <c r="K31" i="7" s="1"/>
  <c r="J28" i="7"/>
  <c r="K28" i="7" s="1"/>
  <c r="K29" i="7" l="1"/>
  <c r="J33" i="25" l="1"/>
  <c r="J32" i="25"/>
  <c r="J31" i="25"/>
  <c r="J30" i="25"/>
  <c r="H30" i="25"/>
  <c r="J29" i="25"/>
  <c r="I28" i="25"/>
  <c r="H28" i="25"/>
  <c r="J28" i="25" s="1"/>
  <c r="J33" i="26"/>
  <c r="J32" i="26"/>
  <c r="J31" i="26"/>
  <c r="J30" i="26"/>
  <c r="H30" i="26"/>
  <c r="J29" i="26"/>
  <c r="I28" i="26"/>
  <c r="H28" i="26"/>
  <c r="J28" i="26" s="1"/>
  <c r="J31" i="27"/>
  <c r="I30" i="27"/>
  <c r="H30" i="27"/>
  <c r="J30" i="27" s="1"/>
  <c r="I29" i="27"/>
  <c r="H29" i="27"/>
  <c r="J28" i="27"/>
  <c r="I28" i="27"/>
  <c r="J34" i="59"/>
  <c r="M33" i="59"/>
  <c r="I32" i="59"/>
  <c r="H32" i="59"/>
  <c r="J32" i="59" s="1"/>
  <c r="J31" i="59"/>
  <c r="H30" i="59"/>
  <c r="J30" i="59" s="1"/>
  <c r="J30" i="10"/>
  <c r="J29" i="10"/>
  <c r="J29" i="27" l="1"/>
  <c r="J30" i="11"/>
  <c r="J29" i="11"/>
  <c r="I33" i="34" l="1"/>
  <c r="H33" i="34"/>
  <c r="J32" i="34"/>
  <c r="J31" i="34"/>
  <c r="J30" i="34"/>
  <c r="J29" i="34"/>
  <c r="J33" i="34" s="1"/>
  <c r="I33" i="35" l="1"/>
  <c r="H33" i="35"/>
  <c r="J32" i="35"/>
  <c r="J31" i="35"/>
  <c r="J30" i="35"/>
  <c r="J29" i="35"/>
  <c r="J33" i="35" s="1"/>
  <c r="I33" i="36" l="1"/>
  <c r="H33" i="36"/>
  <c r="J32" i="36"/>
  <c r="J31" i="36"/>
  <c r="J30" i="36"/>
  <c r="J29" i="36"/>
  <c r="J33" i="36" s="1"/>
  <c r="K33" i="47" l="1"/>
  <c r="I33" i="47"/>
  <c r="H33" i="47"/>
  <c r="L32" i="47"/>
  <c r="L31" i="47"/>
  <c r="J31" i="47"/>
  <c r="XFD31" i="47" s="1"/>
  <c r="L30" i="47"/>
  <c r="J30" i="47"/>
  <c r="L29" i="47"/>
  <c r="J29" i="47"/>
  <c r="J33" i="47" s="1"/>
  <c r="J41" i="79" l="1"/>
  <c r="I41" i="79" l="1"/>
  <c r="H41" i="79"/>
  <c r="J40" i="79"/>
  <c r="H40" i="79"/>
  <c r="I39" i="79"/>
  <c r="H39" i="79"/>
  <c r="J39" i="79" s="1"/>
  <c r="J38" i="79"/>
  <c r="H38" i="79"/>
  <c r="J37" i="79"/>
  <c r="J36" i="79"/>
  <c r="J35" i="79"/>
  <c r="J34" i="79"/>
  <c r="J33" i="79"/>
  <c r="J32" i="79"/>
  <c r="J31" i="79"/>
  <c r="J30" i="79"/>
  <c r="J32" i="4" l="1"/>
  <c r="H32" i="4"/>
  <c r="J31" i="4"/>
  <c r="J30" i="4"/>
  <c r="I33" i="18" l="1"/>
  <c r="AA32" i="18"/>
  <c r="K32" i="18" s="1"/>
  <c r="Q32" i="18" s="1"/>
  <c r="H32" i="18"/>
  <c r="AA31" i="18"/>
  <c r="K31" i="18" s="1"/>
  <c r="Q31" i="18" s="1"/>
  <c r="H31" i="18"/>
  <c r="AA30" i="18"/>
  <c r="K30" i="18" s="1"/>
  <c r="Q30" i="18" s="1"/>
  <c r="H30" i="18"/>
  <c r="AA29" i="18"/>
  <c r="K29" i="18" s="1"/>
  <c r="H29" i="18"/>
  <c r="H33" i="18" l="1"/>
  <c r="K33" i="18"/>
  <c r="Q29" i="18"/>
  <c r="Q33" i="18" s="1"/>
  <c r="J50" i="1" l="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51" i="1" l="1"/>
  <c r="I51" i="1"/>
  <c r="F61" i="65"/>
  <c r="F60" i="65"/>
  <c r="F59" i="65"/>
  <c r="F58" i="65"/>
  <c r="F57" i="65"/>
  <c r="F56" i="65"/>
  <c r="F55" i="65"/>
  <c r="F54" i="65"/>
  <c r="F53" i="65"/>
  <c r="F52" i="65"/>
  <c r="F51" i="65"/>
  <c r="F50" i="65"/>
  <c r="F49" i="65"/>
  <c r="F48" i="65"/>
  <c r="F47" i="65"/>
  <c r="F46" i="65"/>
  <c r="F45" i="65"/>
  <c r="F44" i="65"/>
  <c r="F43" i="65"/>
  <c r="F42" i="65"/>
  <c r="F41" i="65"/>
  <c r="F40" i="65"/>
  <c r="F39" i="65"/>
  <c r="F38" i="65"/>
  <c r="F37" i="65"/>
  <c r="F36" i="65"/>
  <c r="F35" i="65"/>
  <c r="F34" i="65"/>
  <c r="F33" i="65"/>
  <c r="F32" i="65"/>
  <c r="F31" i="65"/>
  <c r="F30" i="65"/>
  <c r="F29" i="65"/>
  <c r="F28" i="65"/>
  <c r="F27" i="65"/>
  <c r="F26" i="65"/>
  <c r="F25" i="65"/>
  <c r="F24" i="65"/>
  <c r="F23" i="65"/>
  <c r="F22" i="65"/>
  <c r="F21" i="65"/>
  <c r="F20" i="65"/>
  <c r="F19" i="65"/>
  <c r="F18" i="65"/>
  <c r="F17" i="65"/>
  <c r="F16" i="65"/>
  <c r="F15" i="65"/>
  <c r="F14" i="65"/>
  <c r="F13" i="65"/>
  <c r="F12" i="65"/>
  <c r="F11" i="65"/>
  <c r="F10" i="65"/>
  <c r="F9" i="65"/>
  <c r="F8" i="65"/>
  <c r="F7" i="65"/>
  <c r="F6" i="65"/>
  <c r="F5" i="65"/>
  <c r="F4" i="65"/>
  <c r="F3" i="65"/>
  <c r="F2" i="65"/>
  <c r="H34" i="67"/>
  <c r="G26" i="61"/>
  <c r="F26" i="61"/>
</calcChain>
</file>

<file path=xl/comments1.xml><?xml version="1.0" encoding="utf-8"?>
<comments xmlns="http://schemas.openxmlformats.org/spreadsheetml/2006/main">
  <authors>
    <author>angela.correa</author>
  </authors>
  <commentList>
    <comment ref="H29" authorId="0" shapeId="0">
      <text>
        <r>
          <rPr>
            <b/>
            <sz val="9"/>
            <color indexed="81"/>
            <rFont val="Tahoma"/>
            <family val="2"/>
          </rPr>
          <t>PRESTACIÓN DE SE RVICIOS</t>
        </r>
      </text>
    </comment>
    <comment ref="I29" authorId="0" shapeId="0">
      <text>
        <r>
          <rPr>
            <b/>
            <sz val="9"/>
            <color indexed="81"/>
            <rFont val="Tahoma"/>
            <family val="2"/>
          </rPr>
          <t>ARRENDAMIENTO</t>
        </r>
      </text>
    </comment>
    <comment ref="J29" authorId="0" shapeId="0">
      <text>
        <r>
          <rPr>
            <b/>
            <sz val="9"/>
            <color indexed="81"/>
            <rFont val="Tahoma"/>
            <family val="2"/>
          </rPr>
          <t>CONVENIO</t>
        </r>
        <r>
          <rPr>
            <sz val="9"/>
            <color indexed="81"/>
            <rFont val="Tahoma"/>
            <family val="2"/>
          </rPr>
          <t xml:space="preserve">
</t>
        </r>
      </text>
    </comment>
    <comment ref="K29" authorId="0" shapeId="0">
      <text>
        <r>
          <rPr>
            <b/>
            <sz val="9"/>
            <color indexed="81"/>
            <rFont val="Tahoma"/>
            <family val="2"/>
          </rPr>
          <t>INTERVENTORÍA</t>
        </r>
      </text>
    </comment>
    <comment ref="L29" authorId="0" shapeId="0">
      <text>
        <r>
          <rPr>
            <b/>
            <sz val="9"/>
            <color indexed="81"/>
            <rFont val="Tahoma"/>
            <family val="2"/>
          </rPr>
          <t>CONTRATO DE OBRA</t>
        </r>
        <r>
          <rPr>
            <sz val="9"/>
            <color indexed="81"/>
            <rFont val="Tahoma"/>
            <family val="2"/>
          </rPr>
          <t xml:space="preserve">
</t>
        </r>
      </text>
    </comment>
    <comment ref="M29" authorId="0" shapeId="0">
      <text>
        <r>
          <rPr>
            <b/>
            <sz val="9"/>
            <color indexed="81"/>
            <rFont val="Tahoma"/>
            <family val="2"/>
          </rPr>
          <t>SUMINISTRO</t>
        </r>
        <r>
          <rPr>
            <sz val="9"/>
            <color indexed="81"/>
            <rFont val="Tahoma"/>
            <family val="2"/>
          </rPr>
          <t xml:space="preserve">
</t>
        </r>
      </text>
    </comment>
    <comment ref="N29" authorId="0" shapeId="0">
      <text>
        <r>
          <rPr>
            <b/>
            <sz val="9"/>
            <color indexed="81"/>
            <rFont val="Tahoma"/>
            <family val="2"/>
          </rPr>
          <t>COMPRAVENTA</t>
        </r>
      </text>
    </comment>
  </commentList>
</comments>
</file>

<file path=xl/sharedStrings.xml><?xml version="1.0" encoding="utf-8"?>
<sst xmlns="http://schemas.openxmlformats.org/spreadsheetml/2006/main" count="3709" uniqueCount="1023">
  <si>
    <t>FORMATO INDICADOR DE GESTIÓN</t>
  </si>
  <si>
    <t>FECHA DE APLICACIÓN: SEPTIEMBRE 2016</t>
  </si>
  <si>
    <t>META:</t>
  </si>
  <si>
    <t xml:space="preserve">TIPO DE INDICADOR: </t>
  </si>
  <si>
    <t xml:space="preserve">Objetivo: </t>
  </si>
  <si>
    <t>Frecuencia:</t>
  </si>
  <si>
    <t>Unidad de Medida:</t>
  </si>
  <si>
    <t>Fuente de Información:</t>
  </si>
  <si>
    <t>Proceso(s) generador(es)  de la información:</t>
  </si>
  <si>
    <t xml:space="preserve">Responsable del Indicador: </t>
  </si>
  <si>
    <t xml:space="preserve">Forma de Cálculo: </t>
  </si>
  <si>
    <t>CUADRO DE SEGUIMIENTO</t>
  </si>
  <si>
    <t>JUSTIFICACIÓN</t>
  </si>
  <si>
    <t>TOTAL</t>
  </si>
  <si>
    <t>REPRESENTACIÓN GRÁFICA</t>
  </si>
  <si>
    <t>VARIABLE 1</t>
  </si>
  <si>
    <t>VARIABLE 2</t>
  </si>
  <si>
    <t>RESULTADO</t>
  </si>
  <si>
    <t>PERIODO DE MEDICIÓN</t>
  </si>
  <si>
    <t>CÓDIGO: PES-FM-001</t>
  </si>
  <si>
    <r>
      <rPr>
        <b/>
        <sz val="11"/>
        <rFont val="Arial"/>
        <family val="2"/>
      </rPr>
      <t>Fecha de Actualización:</t>
    </r>
    <r>
      <rPr>
        <sz val="11"/>
        <rFont val="Arial"/>
        <family val="2"/>
      </rPr>
      <t xml:space="preserve"> </t>
    </r>
  </si>
  <si>
    <t>PROCESO:</t>
  </si>
  <si>
    <t>NOMBRE DEL INDICADOR:</t>
  </si>
  <si>
    <t>VERSIÓN: 3.0</t>
  </si>
  <si>
    <t>Incluir la gráfica acorde con el indicador</t>
  </si>
  <si>
    <t xml:space="preserve">CODÍGO </t>
  </si>
  <si>
    <t xml:space="preserve"> VERSIÓN:</t>
  </si>
  <si>
    <t>VERSIÓN: 1.0</t>
  </si>
  <si>
    <t>SIG-IND-003</t>
  </si>
  <si>
    <t>AUTOEVALUACIÓN  DE LA CALIDAD DE LOS PROCESOS</t>
  </si>
  <si>
    <t xml:space="preserve">Determinar de manera cuantitativa si se está cumpliendo adecuadamente con su propósito, la conformidad de los productos ofrecidos y servicios prestados por cada proceso, que permita definir oportunidades de mejora. </t>
  </si>
  <si>
    <t>LOGRAR UN 90% DE AVANCE EN EL DESEMPEÑO DE LOS PROCESOS PARA EL MEJORAMIENTO CONTINUO DE LA GESTIÓN</t>
  </si>
  <si>
    <t>SEMESTRAL</t>
  </si>
  <si>
    <t xml:space="preserve">PORCENTAJE </t>
  </si>
  <si>
    <t>Formatos de Autoevaluación de la Calidad de los Procesos</t>
  </si>
  <si>
    <t>Todos los procesos</t>
  </si>
  <si>
    <t>Oficina Asesora de Planeación</t>
  </si>
  <si>
    <t>(Sumatoria del Resultado de la Autoevaluación de cada Proceso / Total de Procesos)*100</t>
  </si>
  <si>
    <t>Sistema Integrado de Gestión</t>
  </si>
  <si>
    <t>Planeación Estratégica</t>
  </si>
  <si>
    <t>Comunicaciones</t>
  </si>
  <si>
    <t>Planificación del Desarrollo Vial Local</t>
  </si>
  <si>
    <t>Comercialización de Servicios</t>
  </si>
  <si>
    <t>Apoyo Interinstitucional</t>
  </si>
  <si>
    <t>Producción</t>
  </si>
  <si>
    <t>Intervención de la Malla Vial Local</t>
  </si>
  <si>
    <t>Gestión Ambiental</t>
  </si>
  <si>
    <t>Gestión Social y de Atención a Partes Interesadas</t>
  </si>
  <si>
    <t>Atención al Ciudadano</t>
  </si>
  <si>
    <t>Jurídica</t>
  </si>
  <si>
    <t>Contratación</t>
  </si>
  <si>
    <t>Gestión Documental</t>
  </si>
  <si>
    <t>Sistemas de Información y Tecnología</t>
  </si>
  <si>
    <t>Financiera</t>
  </si>
  <si>
    <t>Talento Humano</t>
  </si>
  <si>
    <t>Control Disciplinario Interno</t>
  </si>
  <si>
    <t>Administración de Bienes e Infraestructura</t>
  </si>
  <si>
    <t>Operación de Maquinaria</t>
  </si>
  <si>
    <t>Control para el Mejoramiento Continuo de la Gestión</t>
  </si>
  <si>
    <t>Autoevaluación por Proceso
(SEMESTRE 1)</t>
  </si>
  <si>
    <t>Autoevaluación por Proceso
(SEMESTRE 2)</t>
  </si>
  <si>
    <t>PROCESOS</t>
  </si>
  <si>
    <t>% TOTAL</t>
  </si>
  <si>
    <t xml:space="preserve">PROMEDIO DE AUTOEVALUACIÓN </t>
  </si>
  <si>
    <t>SEMESTRE 2</t>
  </si>
  <si>
    <t>LOGRAR QUE EL RESULTADO DE LA SATISFACCIÓN DE CLIENTE INTERNO, SEA MAYOR O IGUAL AL 80% DE LA CALIFICACIÓN MÁXIMA POSIBLE DE 100%</t>
  </si>
  <si>
    <t>SATISFACCIÓN DEL CLIENTE INTERNO</t>
  </si>
  <si>
    <t>Medir la satisfacción del Cliente Interno UAERMV</t>
  </si>
  <si>
    <t>(Sumatoria del Resultado de Satisfacción de cada Proceso / Total de Procesos)*100</t>
  </si>
  <si>
    <t>SIG-IND-002</t>
  </si>
  <si>
    <t>RESULTADO  ENCUESTA SEMESTRE I</t>
  </si>
  <si>
    <t>RESULTADO ENCUESTA SEMESTRE 2</t>
  </si>
  <si>
    <t>REVISIÓN DOCUMENTAL DE PROCESOS</t>
  </si>
  <si>
    <t xml:space="preserve">Revisar por el Equipo Técnico SIG con los Enlaces de Procesos que la información documentada de cada proceso, sea conforme con la normatividad vigente en calidad y/o Lineamientos de los subsitemas que componen el Sistema Integrado de Gestión </t>
  </si>
  <si>
    <t>SIG-IND-001</t>
  </si>
  <si>
    <t>Formato Revisión de Información Documentada de Procesos</t>
  </si>
  <si>
    <t>(# Procesos Revisados  / Total de Procesos)*100</t>
  </si>
  <si>
    <t>Procesos Revisados</t>
  </si>
  <si>
    <t>Total de Procesos</t>
  </si>
  <si>
    <t>% de Revisión de Procesos</t>
  </si>
  <si>
    <t>SEMESTRE 1</t>
  </si>
  <si>
    <t>REVISAR QUE EL 100% DE LOS PROCESOS UAERMV TENGA LA INFORMACIÓN DOCUMENTADA NORMALIZADA</t>
  </si>
  <si>
    <t>EVALUACIÓN DE RIESGOS</t>
  </si>
  <si>
    <t>CMG-IND-002</t>
  </si>
  <si>
    <t xml:space="preserve"># ACTIVIDADES REALIZADAS PARA MITIGAR RIESGOS </t>
  </si>
  <si>
    <t># ACTIVIDADES PROGRAMADAS PARA MITIGAR RIESGOS</t>
  </si>
  <si>
    <t>%DE CUMPLIMIENTO</t>
  </si>
  <si>
    <t>Controlar el avance de los procesos en la ejecución de las acciones preventivas para mitigar los riesgos  propuestas en el mapa de riesgos</t>
  </si>
  <si>
    <t>VERIFICAR  QUE AL MENOS EL 90% DE LAS ACCIONES PREVENTIVAS PARA MIITIGAR LOS RIESGOS SE CUMPLAN</t>
  </si>
  <si>
    <t>TRIMESTRAL</t>
  </si>
  <si>
    <t>Porcentaje</t>
  </si>
  <si>
    <t>Mapa de riesgos de la Unidad, informe de seguimiento</t>
  </si>
  <si>
    <t>Control para el mejoramiento Continuo a la Gestión</t>
  </si>
  <si>
    <t>Oficina de Control Interno</t>
  </si>
  <si>
    <t xml:space="preserve"> (# actividades realizadas para mitigar riesgos de los procesos dentro del plazo programado  / # actividades programadas   para mitigar riesgos de los procesos) * 100</t>
  </si>
  <si>
    <t>TRIMESTRE 1</t>
  </si>
  <si>
    <t>TRIMESTRE 2</t>
  </si>
  <si>
    <t>TRIMESTRE 3</t>
  </si>
  <si>
    <t>TRIMESTRE 4</t>
  </si>
  <si>
    <t>CMG-IND-001</t>
  </si>
  <si>
    <t>AUDITORIAS INTERNAS DE LOS PROCESOS</t>
  </si>
  <si>
    <t>100% DE CUMPLIMIENTO DEL PROGRAMA ANUAL DE AUDITORIAS INTERNAS.</t>
  </si>
  <si>
    <t xml:space="preserve"> Medir la eficacia de la ejecución del programa de auditorías proyectadas al inicio de la vigencia.</t>
  </si>
  <si>
    <t xml:space="preserve"># AUDITORIAS REALIZADAS </t>
  </si>
  <si>
    <t>TOTAL AUDITORÍAS PROGRAMADAS</t>
  </si>
  <si>
    <t>% EJECUCIÓN DE AUDITORÍAS</t>
  </si>
  <si>
    <t>ESTADO DE LA MAQUINARIA Y EQUIPOS</t>
  </si>
  <si>
    <t>ODM-IND-001</t>
  </si>
  <si>
    <t>LA MAQUINARIA Y EQUIPOS ESTÉ EN MÍNIMO 70% EN BUEN ESTADO</t>
  </si>
  <si>
    <t>Identificar el estado real de la maquinaria y equipos de la UMV (buen estado - varada - en mantenimiento)</t>
  </si>
  <si>
    <t>PORCENTAJE</t>
  </si>
  <si>
    <t>Subdirección Técnica de Producción e Intervención - Gerencia Producción</t>
  </si>
  <si>
    <t>ESTADO DE LA MAQUINARIA</t>
  </si>
  <si>
    <t># MAQUINARIA</t>
  </si>
  <si>
    <t>%</t>
  </si>
  <si>
    <t>Disponible</t>
  </si>
  <si>
    <t xml:space="preserve">CAMPAÑAS Y SOCIALIZACIONES </t>
  </si>
  <si>
    <t>Socializar las acciones ambientales internas realizadas a través de sus servidores públicos y/o contratistas, a Partes Interesadas, que permita aportar al cumplimiento de los objetivos de gestión ambiental establecidos en el Plan Institucional de Gestión Ambiental (PIGA).</t>
  </si>
  <si>
    <t>Registro: Gerencia Social y Atencion al Usuario y Ambiental - Realizará las capacitaciones programadas
Oficina Asesora de Planeación con el área de comunicaciones - Apoyará la realización de las campañas ambientales.</t>
  </si>
  <si>
    <t xml:space="preserve">Gerencia GASA
Oficina Asesora de Planeación </t>
  </si>
  <si>
    <t>% CAPACITACIONES</t>
  </si>
  <si>
    <t>GAM-IND-004</t>
  </si>
  <si>
    <t>DESARROLLAR LOS CRITERIOS ESPECÍFICOS A CONSIDERAR EN EL MARCO DE LAS COMPRAS SOSTENIBLES POR PARTE DE LA UAERMV EN LOS PROCESOS DE CONTRATACIÓN, EN UN 3% DEL TOTAL DE LOS CONTRATOS SUSCRITOS EN EL SEMESTRE.</t>
  </si>
  <si>
    <t xml:space="preserve">Definir acciones y criterios ambientales que promuevan el uso y consumo responsable de materiales en la Gestión Contractual de la Entidad, con el fin de minimizar o reducir los impactos ambientales generados por la UAERMV y así realizar una contratación sostenible. </t>
  </si>
  <si>
    <t>NO. DE CONTRATOS CON CRITERIOS AMBIENTALES EN EL SEMESTRE</t>
  </si>
  <si>
    <t>NO. TOTAL DE CONTRATOS EN ELSEMESTRE</t>
  </si>
  <si>
    <t>% DE CONTRATOS CON CRITERIOS AMBIENTALES</t>
  </si>
  <si>
    <t>GAM-IND-003</t>
  </si>
  <si>
    <t xml:space="preserve">REDUCIR EL CONSUMO DE ENERGÍA EN UN 3% ANUAL EN LAS SEDES DE LA UAERMV. </t>
  </si>
  <si>
    <t>Realizar seguimiento a los consumos de energía eléctrica, a través de la revisión técnica y periódica de las condiciones actuales de las instalaciones para evitar pérdidas en el sistema.</t>
  </si>
  <si>
    <t>Secretaría General y Gerencia GASA</t>
  </si>
  <si>
    <t>Secretaría General
Gerencia GASA</t>
  </si>
  <si>
    <t>Registro: Secretaria General - Reporte de los consumos de energía, según la información plasmada en los recibos de servicios públicos.</t>
  </si>
  <si>
    <t>% DE REDUCCIÓN DE CONSUMO DE ENERGIA</t>
  </si>
  <si>
    <t>GAM-IND-002</t>
  </si>
  <si>
    <t>CONSUMO Y USO EFICIENTE DE RECURSO AGUA</t>
  </si>
  <si>
    <t>REDUCIR EL CONSUMO DE AGUA DE LAS SEDES DE LA UAERMV EN UN 3% ANUAL.</t>
  </si>
  <si>
    <t>Realizar seguimiento a los consumos de agua, a través de la revisión técnica y periódica de las condiciones actuales de las instalaciones para evitar pérdidas en el sistema.</t>
  </si>
  <si>
    <t>Registro: Secretaria General - Reporte de los consumos de agua, según la información plasmada en los recibos de servicios públicos.</t>
  </si>
  <si>
    <t>Subdirección de Producción e Intervención - Gerencia GASA</t>
  </si>
  <si>
    <t>% DE REDUCCIÓN DE CONSUMO DE AGUA</t>
  </si>
  <si>
    <t>FECHA DE MEDICIÓN</t>
  </si>
  <si>
    <t>% DE ESCOMBROS APROVECHADOS</t>
  </si>
  <si>
    <t>M3 DE ESCOMBROS TRANSPORTADOS A LA ESCOMBRERA</t>
  </si>
  <si>
    <t>GAM-IND-001</t>
  </si>
  <si>
    <t xml:space="preserve"> INTERVENCIÓN DE LA MALLA VIAL</t>
  </si>
  <si>
    <t>EJECUCIÓN PRESUPUESTAL INVERSIÓN DE LA VIGENCIA</t>
  </si>
  <si>
    <t>ALCANZAR UNA EJECUCIÓN PRESUPUESTAL SUPERIOR AL 90% DEL PRESUPUESTO ASIGNADO AL PROYECTO DE INVERSIÓN 408</t>
  </si>
  <si>
    <t>Lograr que la ejecución del proyecto de inversión 408 llegue a un nivel óptimo para garantizar su eficacia y eficiencia</t>
  </si>
  <si>
    <t>IMV-IND-003</t>
  </si>
  <si>
    <t>Predis</t>
  </si>
  <si>
    <t>Subidrección de Producción e Intervención</t>
  </si>
  <si>
    <t>VALOR TOTAL DEL PRESUPUESTO ASIGNADO PARA EL PROYECTO DE INVERSIÓN</t>
  </si>
  <si>
    <t>% DE EJECUCIÓN EN GIROS</t>
  </si>
  <si>
    <t>POBLACIÓN BENEFICIADA</t>
  </si>
  <si>
    <t>IMV-IND-002</t>
  </si>
  <si>
    <t>MEDIR LA CANTIDAD DE POBLACIÓN BENEFICIADA CON LAS INTERVENCIONES DE LA UAERMV</t>
  </si>
  <si>
    <t>Calcular el total de población beneficiada con las intervenciones de la UMV</t>
  </si>
  <si>
    <t>Registro: Subdirección de Producción e Intervención (Metas Físicas)</t>
  </si>
  <si>
    <t>Intervención</t>
  </si>
  <si>
    <t>Subdirección de Producción e Intervención - Gerencia Intervención</t>
  </si>
  <si>
    <t>(# Habitantes Beneficiados por la intervención de la malla vial local de la UMV en el periodo / Número de habitantes a beneficiar existentes)*100</t>
  </si>
  <si>
    <t># Habitantes Beneficiados por la intervención de la malla vial local de la UMV en el periodo</t>
  </si>
  <si>
    <t># de habitantes a beneficiar existentes</t>
  </si>
  <si>
    <t>CUMPLIMIENTO DE METAS DE INTERVENCION DE VIAS</t>
  </si>
  <si>
    <t>IMV-IND-001</t>
  </si>
  <si>
    <t>CUMPLIR EN UN 85% LA INTERVENCIÓN DE LOS KILÓMETROS CARRIL PROGRAMADOS EN LA ENTIDAD PARA ACATAMIENTO DE LA META DISTRITAL</t>
  </si>
  <si>
    <t>Calcular el total de Km-Carril de impacto intervenidos mensualmente y compararlos con los Km-Carril de impacto a intervenir según las metas establecidas.</t>
  </si>
  <si>
    <t>PLANEACIÓN ESTRATÉGICA</t>
  </si>
  <si>
    <t>Lograr que la ejecución del proyecto de inversión 1171 llegue a un nivel óptimo para garantizar su eficacia y eficiencia</t>
  </si>
  <si>
    <t>Oficina Asesora de Planeación y Secretaría General</t>
  </si>
  <si>
    <t>PES-IND-003</t>
  </si>
  <si>
    <t>Verificar el cumplimiento de las metas establecidas en el Plan Estrategico de la UAERMV</t>
  </si>
  <si>
    <t xml:space="preserve"> Informes de de ejecución de Planes de Acción de los procesos- Tablero de Control</t>
  </si>
  <si>
    <t>Sumatorias del avance mensual, trimestral y semestral de cada uno de los procesos</t>
  </si>
  <si>
    <t>PES-IND-002</t>
  </si>
  <si>
    <t>SEGUIMIENTO A LA EJECUCIÓN DE LOS OBJETIVOS INSTITUCIONALES DE LA UAERMV</t>
  </si>
  <si>
    <t>Verificar el cumplimiento de los objetivos institucionales de la UAERMV para la toma de decisiones por la Alta Dirección</t>
  </si>
  <si>
    <t>OBJETIVO INSTITUCIONAL</t>
  </si>
  <si>
    <t xml:space="preserve">PONDERACIÓN </t>
  </si>
  <si>
    <t>ACUMULADO</t>
  </si>
  <si>
    <t>SEGUIMIENTO AL CUMPLIMIENTO DEL PLAN DE ACCIÓN DE CADA UNO DE LOS PROCESOS</t>
  </si>
  <si>
    <t>Verificar el cumplimiento de los Planes de Acción por Procesos</t>
  </si>
  <si>
    <t>PES-IND-001</t>
  </si>
  <si>
    <t>Sumatoria de los porcentajes de avance de la ejecución de los planes de acción por proceso</t>
  </si>
  <si>
    <t>PROCESO</t>
  </si>
  <si>
    <t>PROGRAMADO</t>
  </si>
  <si>
    <t>EJECUTADO</t>
  </si>
  <si>
    <t>TOTAL
ACUMULADO</t>
  </si>
  <si>
    <t>PLANIFICACIÓN DEL DESARROLLO VIAL LOCAL</t>
  </si>
  <si>
    <t>PDV-IND-003</t>
  </si>
  <si>
    <t>ASISTENCIA TÉCNICA A LAS LOCALIDADES</t>
  </si>
  <si>
    <t>VERIFICAR EL CUMPLIMIENTO DE LAS ASISTENCIA TÉCNICAS A LAS 19  LOCALIDADES DEL D.C. EN TEMAS MISIONALES DE LA MALLA VIAL</t>
  </si>
  <si>
    <t>Verificar la cobertura de la asistencias técnicas en las Localidades en temas misionales de malla vial</t>
  </si>
  <si>
    <t>Subdirección de Mejoramiento de la Malla Vial Local</t>
  </si>
  <si>
    <t>(Localidades asistidas / Total de Localidades)*100</t>
  </si>
  <si>
    <t>ACTUALIZACIONES DEL SISTEMA DE GESTION DE LA MALLA VIAL LOCAL DEL D.C.</t>
  </si>
  <si>
    <t>PDV-IND-002</t>
  </si>
  <si>
    <t xml:space="preserve">VERIFICAR LA OPORTUNIDAD DEL ENVIO MENSUAL DE LA BASE DE DATOS DE INTERVENCIÓN DE LA UMV </t>
  </si>
  <si>
    <t>(Número de actualizaciones del inventario de la malla vial enivadas al IDU / 12 envíos totales) * 100</t>
  </si>
  <si>
    <t xml:space="preserve">INTERVENCIONES PRIORIZADAS </t>
  </si>
  <si>
    <t>PDV-IND-001</t>
  </si>
  <si>
    <t>VERIFICAR QUE EL 100% DE LOS KMS CARRIL DE IMPACTO INTERVENDIOS HAYA SIDO  PRIORIZADO</t>
  </si>
  <si>
    <t xml:space="preserve">Verificar que las intervenciones ejecutadas hayan sido priorizadas con evaluación técnica </t>
  </si>
  <si>
    <t>(( Total de kms/carril de impacto priorizados/carril de impacto intervenidos) *100)</t>
  </si>
  <si>
    <t>APOYO INTERINSTITUCIONAL</t>
  </si>
  <si>
    <t>EMERGENCIAS PRESENTADAS Y ATENDIDAS</t>
  </si>
  <si>
    <t>AII-IND-001</t>
  </si>
  <si>
    <t>Calcular la cantidad de emergencias atendidas por la entidad</t>
  </si>
  <si>
    <t>Registro de Emergencias: Subdirección de Producción e Intervención (Metas Físicas)</t>
  </si>
  <si>
    <t>Subdirección Técnica de Producción e Intervención - Gerencia de Intervención</t>
  </si>
  <si>
    <t>(Número de emergencias atendidas /  Total de emegencias presentadas)*100</t>
  </si>
  <si>
    <t># EMERGENCIAS ATENDIDAS</t>
  </si>
  <si>
    <t>TOTAL EMERGENCIAS PRESENTADAS</t>
  </si>
  <si>
    <t>% DE ATENCIÓN DE EMERGENCIAS</t>
  </si>
  <si>
    <t>CONTROL DE LA PRODUCCIÓN</t>
  </si>
  <si>
    <t>PRO-IND-004</t>
  </si>
  <si>
    <t>IDENTIFICAR LOS ENSAYOS REALIZADOS AL LOTE DE PRODUCCIÓN DE MEZCLA ASFÁLTICA</t>
  </si>
  <si>
    <t>Calcular los ensayos que se realizan diariamente en la mezcla asfáltica que se produce</t>
  </si>
  <si>
    <t>MUESTRAS</t>
  </si>
  <si>
    <t>(cantidad de muestras tomadas / (numero de lotes producidos/100)</t>
  </si>
  <si>
    <t># MUESTRAS TOMADAS</t>
  </si>
  <si>
    <t>% DE ENSAYOS REALIZADOS AL LOTE DE PRODUCCIÓN</t>
  </si>
  <si>
    <t>EFICACIA DE ENSAYOS</t>
  </si>
  <si>
    <t>PRO-IND-003</t>
  </si>
  <si>
    <t>VERIFICAR LA EFICACIA DE LOS ENSAYOS REALIZADOS POR EL LABORATORIO  DE LA UAERMV</t>
  </si>
  <si>
    <t>Medir el resultado de los ensayos programados y realizados en la mezcla asfáltica producida, para mantenerla dentro de las especificaciones técnicas mínimas</t>
  </si>
  <si>
    <t>(# de ensayos realizados/ # total de ensayos necesarios por lote de 100 metros cúbicos o fracción)*100</t>
  </si>
  <si>
    <t># DE ENSAYOS REALIZADOS</t>
  </si>
  <si>
    <t>% DE EFICACIA DE ENSAYOS</t>
  </si>
  <si>
    <t>PRODUCCIÓN DE MEZCLA ASFÁLTICA</t>
  </si>
  <si>
    <t>PRO-IND-002</t>
  </si>
  <si>
    <t>SATISFACER AL 100% LOS REQUERIMIENTOS EN MEZCLAS ASFÁLTICAS PARA LAS INTERVENCIONES DE LA UMV Y DE CLIENTES EXTERNOS</t>
  </si>
  <si>
    <t>Calcular los metros cúbicos de mezcla asfáltica que produce la entidad</t>
  </si>
  <si>
    <t>Registro del Formato: PRO-FM-004 Consolidado Producción de Mezcla Asfáltica</t>
  </si>
  <si>
    <t># METROS CÚBICOS PROGRAMADOS</t>
  </si>
  <si>
    <t>TOTAL METROS CÚBICOS PRODUCIDOS</t>
  </si>
  <si>
    <t>ACI-IND-001</t>
  </si>
  <si>
    <t>ATENCIÓN A SOLICITUDES CIUDADANAS</t>
  </si>
  <si>
    <t>EFICIENCIA</t>
  </si>
  <si>
    <t>Hacer seguimiento todas las solicitudes ciudadanas misionales de la entidad</t>
  </si>
  <si>
    <t>Registro: Estadísticas ARL de la entidad</t>
  </si>
  <si>
    <t>Secretaría General</t>
  </si>
  <si>
    <t>(Número de solicitudes ciudadanas atendidas/Numero de solicitudes recibidas)*100</t>
  </si>
  <si>
    <t>Número de solicitudes ciudadanas atendidas</t>
  </si>
  <si>
    <t>/Numero de solicitudes recibidas</t>
  </si>
  <si>
    <t>% de Solicitudes ciudadanas atendidas</t>
  </si>
  <si>
    <t>ENERO</t>
  </si>
  <si>
    <t>FEBRERO</t>
  </si>
  <si>
    <t>MARZO</t>
  </si>
  <si>
    <t>ABRIL</t>
  </si>
  <si>
    <t>MAYO</t>
  </si>
  <si>
    <t>JUNIO</t>
  </si>
  <si>
    <t>JULIO</t>
  </si>
  <si>
    <t>AGOSTO</t>
  </si>
  <si>
    <t>SEPTIEMBRE</t>
  </si>
  <si>
    <t>OCTUBRE</t>
  </si>
  <si>
    <t>NOVIEMBRE</t>
  </si>
  <si>
    <t>DICIEMBRE</t>
  </si>
  <si>
    <t>THU-IND-001</t>
  </si>
  <si>
    <t>ACCIDENTES E INCIDENTES LABORALES</t>
  </si>
  <si>
    <t>IDENTIFICAR Y REPORTAR EL 100% DE ACCIDENTES E INCIDENTES LABORALES PRESENTADOS EN LA ENTIDAD.</t>
  </si>
  <si>
    <t>Identificar y reportar la totalidad de los accidentes e insidentes laborales presentados en un periodo de tiempo determinado que involucre al personal de planta y trabajadores oficiales de conformidad con el SG-SST (SISTEMA DE GESTION SEGURIDAD Y SALUD EN EL TRABAJO)</t>
  </si>
  <si>
    <t>(No. de accidentes reportados en el periodo + No. incidentes reportados en el periodo) / Σ de eventos reportados en el mismo periodo de la vigencia anterior</t>
  </si>
  <si>
    <t xml:space="preserve">No. de accidentes reportados en el periodo </t>
  </si>
  <si>
    <t>No. incidentes reportados en el periodo</t>
  </si>
  <si>
    <t>Σ de eventos reportados en el mismo periodo de la vigencia anterior</t>
  </si>
  <si>
    <t>Indice de Incidentes y accidentes de trabajo</t>
  </si>
  <si>
    <t>THU-IND-002</t>
  </si>
  <si>
    <t>ENFERMEDADES LABORALES</t>
  </si>
  <si>
    <t xml:space="preserve">IDENTIFICAR Y HACER SEGUIMIENTO 100% DE LAS ENFERMEDADES LABORALES DEL PERSONAL DE PLANTA Y TRABAJADORES OFICIALES DE LA ENTIDAD </t>
  </si>
  <si>
    <t>Llevar a cabo el seguimiento de las enfermedades laborales del  personal de planta y trabajadores oficiales reportadas a la ARL de conformidad con el SG-SST (SISTEMA DE GESTION SEGURIDAD Y SALUD EN EL TRABAJO)</t>
  </si>
  <si>
    <t>Registro: Estadística ARL de la entidad</t>
  </si>
  <si>
    <t>No. De seguimientos realizados / No. De personas calificadas con enfermedad laboral.</t>
  </si>
  <si>
    <t xml:space="preserve">No. De seguimientos realizados </t>
  </si>
  <si>
    <t>No. De personas calificadas con enfermedad laboral</t>
  </si>
  <si>
    <t>%  REPORTES A LA ARL</t>
  </si>
  <si>
    <t>THU-IND-003</t>
  </si>
  <si>
    <t xml:space="preserve">ADELANTAR LAS ACTIVIDADES PARA EJECUTAR AL 100% EL PLAN INSTITUCIONAL DE CAPACITACIÓN </t>
  </si>
  <si>
    <t>Lograr el desarrollo de la totalidad las actividades programadas del Plan Institucional de Capacitación para la vigencia.</t>
  </si>
  <si>
    <t>Plan Institucional de Capactación-PIC</t>
  </si>
  <si>
    <t xml:space="preserve">No. De Actividades del plan ejecutadas en el periodo / No. De actividades del plan programadas para el periodo </t>
  </si>
  <si>
    <t>No. de Actividades del plan ejecutadas en el periodo</t>
  </si>
  <si>
    <t xml:space="preserve">No. De actividades del plan programadas para el periodo </t>
  </si>
  <si>
    <t xml:space="preserve">% Cumplimiento del plan </t>
  </si>
  <si>
    <t>THU-IND-004</t>
  </si>
  <si>
    <t xml:space="preserve">ADELANTAR LAS ACTIVIDADES PARA EJECUTAR AL 100% EL PLAN DE SEGURIDAD Y SALUD EN EL TRABAJO </t>
  </si>
  <si>
    <t>Lograr el desarrollo de la totalidad las actividades programadas del Plan de seguridad y salud en el trabajo</t>
  </si>
  <si>
    <t>Plan de Seguridad y Salud en el Trabajo</t>
  </si>
  <si>
    <t>No. De Actividades del plan ejecutadas en el periodo / No. De actividades del plan programadas para el periodo</t>
  </si>
  <si>
    <t xml:space="preserve">No. De Actividades del plan ejecutadas en el periodo </t>
  </si>
  <si>
    <t xml:space="preserve"> No. De actividades del plan programadas para el periodo</t>
  </si>
  <si>
    <t>THU-IND-005</t>
  </si>
  <si>
    <t>ADELANTAR LAS ACTIVIDADES PARA EJECUTAR AL 100% EL PLAN DE BIENESTAR E INCENTIVOS</t>
  </si>
  <si>
    <t xml:space="preserve">Lograr el desarrollo de la totalidad las actividades programadas del Plan de Bienestar e Incentivos </t>
  </si>
  <si>
    <t>Plan de Bienestar e Incentivos</t>
  </si>
  <si>
    <t>No. De Actividades del plan ejecutadas en el periodo</t>
  </si>
  <si>
    <t>No. De actividades del plan programadas para el periodo</t>
  </si>
  <si>
    <t>GDO-IND-001</t>
  </si>
  <si>
    <t>CONSULTA DE DOCUMENTOS</t>
  </si>
  <si>
    <t>ATENDER EL 100%  DE LAS SOLICITUDES DE CONSULTA REALIZADAS AL PROCESO GESTIÓN DOCUMENTAL</t>
  </si>
  <si>
    <t>Medir la cantidad de solicitudes de consulta atendidas por el proceso, tanto internas como externas</t>
  </si>
  <si>
    <t>Registro de consulta documental, comunicaciones oficiales</t>
  </si>
  <si>
    <t>(Número de solicitudes de consulta documental atendidas  /   Número de Solicitudes de consulta documental recibidas) *100</t>
  </si>
  <si>
    <t># Solicitudes de consulta documental  atendidas</t>
  </si>
  <si>
    <t># Solicitudes de consulta documental recibidas</t>
  </si>
  <si>
    <t>% de Solicitudes de consulta documental atendidas</t>
  </si>
  <si>
    <t>GDO-IND-002</t>
  </si>
  <si>
    <t>TRANSFERENCIAS DOCUMENTALES</t>
  </si>
  <si>
    <t xml:space="preserve">EJECUTAR EN UN 100% EL CRONOGRAMA ANUAL DE TRANSFERENCIAS </t>
  </si>
  <si>
    <t>Medir la ejecución el cronograma anual de transferencias al Archivo Central de la entidad</t>
  </si>
  <si>
    <t>Cronograma de Transferencias Documentales</t>
  </si>
  <si>
    <t>(Número de Transferencias realizadas  /  Número de Transferencias programadas)*100</t>
  </si>
  <si>
    <t># Transferencias realizadas</t>
  </si>
  <si>
    <t>#  Transferencias programadas</t>
  </si>
  <si>
    <t>% de Transferencias realizadas</t>
  </si>
  <si>
    <t>GDO-IND-003</t>
  </si>
  <si>
    <t xml:space="preserve">DESARROLLAR EL 100% DE LAS ACTIVIDADES REGISTRADAS EN EL PROGRAMA DE GESTIÓN DOCUMENTAL </t>
  </si>
  <si>
    <t>Lograr llevar a cabo el desarrollo de la totalidad las actividades registradas en el programa de gestión documental.</t>
  </si>
  <si>
    <t>Programa de Gestión Documental</t>
  </si>
  <si>
    <t>(Acciones o productos ejecutados / Acciones o productos programados en el programa de gestión documental) X 100</t>
  </si>
  <si>
    <t>Acciones o productos ejecutados</t>
  </si>
  <si>
    <t>Acciones o productos programados en el programa de gestión documental</t>
  </si>
  <si>
    <t>% CUMPLIMIENTO DEL PGD</t>
  </si>
  <si>
    <t>CDI-IND-001</t>
  </si>
  <si>
    <t>GESTIÓN DE LAS ACCIONES DISCIPLINARIAS</t>
  </si>
  <si>
    <t>LLEVAR A CABO EL 100%  DEL  EJERCICIO DE LA ACCIÓN DISCIPLINARIA BAJO CRITERIOS DE CELERIDAD, OPORTUNIDAD, RESPONSABILIDAD, CALIDAD Y EFECTIVIDAD.</t>
  </si>
  <si>
    <t>EFECTIVIDAD</t>
  </si>
  <si>
    <t>Investigar y juzgar oportuna y consistentemente las conductas de los Servidores Publicos de la Unidad Administrativa</t>
  </si>
  <si>
    <t>Expedientes Disciplinarios</t>
  </si>
  <si>
    <t>(N° de expedientes tramitados  dentro de términos legales / N° de expedientes tramitados en el periodo)*100</t>
  </si>
  <si>
    <t>% de procesos tramitados en terminos</t>
  </si>
  <si>
    <t>SEMESTRE I</t>
  </si>
  <si>
    <t>SEMESTRE II</t>
  </si>
  <si>
    <t>FIN-IND-001</t>
  </si>
  <si>
    <t>EJECUCIÓN PRESUPUESTAL DE GASTOS</t>
  </si>
  <si>
    <t>Realizar seguimiento de la ejecución de los recursos del presupuesto de gastos asignados a la entidad.</t>
  </si>
  <si>
    <t>(Valor de la ejecución del presupuesto de gastos / Presupuesto total de gastos)*100</t>
  </si>
  <si>
    <t xml:space="preserve">Valor de la ejecución del presupuesto de gastos </t>
  </si>
  <si>
    <t xml:space="preserve"> Presupuesto total de gastos</t>
  </si>
  <si>
    <t>% de Ejecución Presupuestal de gastos</t>
  </si>
  <si>
    <t>FIN-IND-002</t>
  </si>
  <si>
    <t>EJECUCION DEL PAC (PLAN ANUALIZADO DE CAJA)</t>
  </si>
  <si>
    <t>EFICACIA</t>
  </si>
  <si>
    <t>Establecer el porcentaje del pago de las obligaciones ejecutadas por la Unidad, de conformidad con la programación establecida por las áreas responsables</t>
  </si>
  <si>
    <t>Sistema de información PAC Tesorería Distrital</t>
  </si>
  <si>
    <t>(Ejecución de pagos en el periodo / Presupuesto programado para el periodo)*100</t>
  </si>
  <si>
    <t>FIN-IND-003</t>
  </si>
  <si>
    <t>EJECUCIÓN PRESUPUESTAL DE RESERVAS PRESUPUESTALES</t>
  </si>
  <si>
    <t>Realizar seguimiento de la ejecución de las reservas presupuestales asignadas con el fin de lograr el cumplimiento del 85% de la ejecución del presupuesto de reservas de la Unidad</t>
  </si>
  <si>
    <t>Valor de la ejecución de reservas</t>
  </si>
  <si>
    <t>Presupuesto de reservas en la vigencia</t>
  </si>
  <si>
    <t>% de cumplimiento de ejecución de reservas</t>
  </si>
  <si>
    <t>FIN-IND-004</t>
  </si>
  <si>
    <t>EJECUCIÓN PRESUPUESTAL PASIVOS EXIGIBLES</t>
  </si>
  <si>
    <t>Llevar el seguimiento de la gestión efectiva en la ejecución de los Pasivos exigibles que deben ejecutar las áreas comprometidas con un porcentaje superior al 85%</t>
  </si>
  <si>
    <t>(Valor de la ejecución de pasivos exigibles/ Presupuesto total de Pasivos Exigibles)*100</t>
  </si>
  <si>
    <t>Valor de la ejecución de pasivos exigibles</t>
  </si>
  <si>
    <t>Presupuesto de pasivos exigibles en la vigencia</t>
  </si>
  <si>
    <t>% de cumplimiento de ejecución de pasivos exigibles</t>
  </si>
  <si>
    <t>FIN-IND-005</t>
  </si>
  <si>
    <t>EJECUCION DE INGRESOS RECURSOS ADMINISTRADOS</t>
  </si>
  <si>
    <t>EJECUTAR EL 100% LOS INGRESOS DE RECURSOS ADMINISTRADOS DE LA UAERMV</t>
  </si>
  <si>
    <t>Controlar la eficacia de la proyección de recursos administrados a recibir en la UAERMV</t>
  </si>
  <si>
    <t>(Total de ingresos administrados recibidos / Total de ingresos administrados programados a recibir)*100</t>
  </si>
  <si>
    <t>Ingresos recibidos</t>
  </si>
  <si>
    <t>Ingresos programados</t>
  </si>
  <si>
    <t>% ejecución de ingresos programados</t>
  </si>
  <si>
    <t>PROCESO DE COMUNICACIONES</t>
  </si>
  <si>
    <t>EFECTIVIDAD EN LA EJECUCIÓN DEL PROYECTO DE INVERSIÓN 1181</t>
  </si>
  <si>
    <t>ALCANZAR UNA EJECUCIÓN PRESUPUESTAL SUPERIOR AL 90% DEL PRESUPUESTO ASIGNADO AL PROYECTO DE INVERSIÓN 1181</t>
  </si>
  <si>
    <t>Lograr que la ejecución del proyecto de inversión 1181 llegue a un nivel óptimo para garantizar su eficacia y eficiencia</t>
  </si>
  <si>
    <t>Valor ejecutado en giros del presupuesto del pi en el periodo</t>
  </si>
  <si>
    <t>Valor en ejecutado en compromisos del presupuesto del pi en el periodo</t>
  </si>
  <si>
    <t>Valor total del presupuesto asignado para el proyecto de inversión</t>
  </si>
  <si>
    <t>% de ejecución en giros</t>
  </si>
  <si>
    <t>% de ejecución en compromisos</t>
  </si>
  <si>
    <t>EFECTIVIDAD EN LA EJECUCIÓN DEL PROYECTO DE INVERSIÓN 1117</t>
  </si>
  <si>
    <t>ALCANZAR UNA EJECUCIÓN PRESUPUESTAL SUPERIOR AL 90% DEL PRESUPUESTO ASIGNADO AL PROYECTO DE INVERSIÓN 1117</t>
  </si>
  <si>
    <t>Lograr que la ejecución del proyecto de inversión 1117 alcance un nivel óptimo para garantizar su eficacia y eficiencia</t>
  </si>
  <si>
    <t>Presupuesto ejecutado en giros del pi en el periodo/valor total del presupuesto asignado para el proyecto de inversión) (Presupuesto ejecutado en compromisos del pi en el periodo/valor total del presupuesto asignado para el proyecto de inversión)</t>
  </si>
  <si>
    <t>CON-IND-001</t>
  </si>
  <si>
    <t>CONTRATOS CELEBRADOS POR TIPO DE CONTRATO</t>
  </si>
  <si>
    <t>IDENTIFICAR EL 100% DE LOS CONTRATOS SUSCRITOS POR CADA TIPO DE CONTRATO</t>
  </si>
  <si>
    <t xml:space="preserve"> Medir la gestión contractual en la Entidad mediante el registro de la cantidad de contratos suscritos por cada tipo de contrato</t>
  </si>
  <si>
    <t>Responsable del Indicador:</t>
  </si>
  <si>
    <t>Base de Datos de Contratación- excel</t>
  </si>
  <si>
    <t>Contractual</t>
  </si>
  <si>
    <t>Sumatoria del Número de contratos suscritos y clasificados por tipo de contrato</t>
  </si>
  <si>
    <t>PS</t>
  </si>
  <si>
    <t>ARRE</t>
  </si>
  <si>
    <t>CONV</t>
  </si>
  <si>
    <t>INTER</t>
  </si>
  <si>
    <t>OBRA</t>
  </si>
  <si>
    <t>SUM</t>
  </si>
  <si>
    <t>COMP</t>
  </si>
  <si>
    <t>OTRO</t>
  </si>
  <si>
    <t>TOTAL TRIMESTRE</t>
  </si>
  <si>
    <t>CON-IND-002</t>
  </si>
  <si>
    <t>SEGUIMIENTO AL PLAN DE ADQUISICIONES</t>
  </si>
  <si>
    <t>REALIZAR EL SEGUIMIENTO AL CUMPLIMIENTO DEL 100% DE LA EJECUCIÓN DEL PLAN DE ADQUISICIONES VIGENTE DE LA UNIDAD</t>
  </si>
  <si>
    <t>Verificar el cumplimiento en la ejecución del plan de adquisiciones de la vigencia</t>
  </si>
  <si>
    <t>Plan de Adquisiciones, base de datos contratos</t>
  </si>
  <si>
    <t>Contratual</t>
  </si>
  <si>
    <t>(Número de procesos contractuales inicados en el periodo /Número de procesos contractuales programados en el Plan de Adquisiciones para el periodo)*100</t>
  </si>
  <si>
    <t xml:space="preserve"> # de procesos contractuales programados en el Plan de Adquisiciones para el periodo</t>
  </si>
  <si>
    <t>% de cumplimiento</t>
  </si>
  <si>
    <t>COM-IND-001</t>
  </si>
  <si>
    <t>CAMPAÑAS REALIZADAS</t>
  </si>
  <si>
    <t>REALIZAR EL 100% DE LAS CAMPAÑAS PROGRAMADAS TANTO INTERNA COMO EXTERNAS SEGÚN  LO ESTABLECIDO EN EL PLAN DE COMUNICACIONES</t>
  </si>
  <si>
    <t>Medir el cumplimiento de la gestión de las Comunicaciones internas y externas en la entidad establecido en el Plan de Comunicaciones</t>
  </si>
  <si>
    <t>Registro: Gestión Comunicacional - Formato Campañas</t>
  </si>
  <si>
    <t>(Número de campañas internas realizadas+Número de campañas externas realizadas / Número total de Campañas Internas  y Externas Programadas) * 100</t>
  </si>
  <si>
    <t>Sumatoria campañas</t>
  </si>
  <si>
    <t>Número total de campañas programadas (internas y externas)</t>
  </si>
  <si>
    <t>% cumplimiento</t>
  </si>
  <si>
    <t>COM-IND-002</t>
  </si>
  <si>
    <t xml:space="preserve">INCREMENTAR EN UN 20% LOS SEGUIDORES EN REDES SOCIALES </t>
  </si>
  <si>
    <t>Medir la gestión de las Comunicaciones a traves de las interacciones y la participación en redes sociales</t>
  </si>
  <si>
    <t>Estadisticas</t>
  </si>
  <si>
    <t>(Número de seguidores actules / número de seguidores identificados en la ultima medición) -1</t>
  </si>
  <si>
    <t>Porcentaje de incremento</t>
  </si>
  <si>
    <t>COM-IND-003</t>
  </si>
  <si>
    <t xml:space="preserve">CUMPLIMIENTO DEL PLAN DE COMUNICACIONES </t>
  </si>
  <si>
    <t>EJECUTAR EN UN 100% LAS ACTIVIDADES PROGRAMADAS EN EL PLAN DE COMUNICACIONES</t>
  </si>
  <si>
    <t>Medir la gestión del proceso a traves del cumplimiento del plan de comunicaciones.</t>
  </si>
  <si>
    <t>Plan de Comunicaciones</t>
  </si>
  <si>
    <t>(Número de actividades ejecutadas / Número actividades de programadas)*100</t>
  </si>
  <si>
    <t>Número de actividades ejecutadas</t>
  </si>
  <si>
    <t>Número de actividades programadas</t>
  </si>
  <si>
    <t>EFECTIVIDAD EN LA EJECUCIÓN DEL RUBRO GASTOS DE COMPUTADOR</t>
  </si>
  <si>
    <t>ALCANZAR UNA EJECUCIÓN SUPERIOR AL 90% DEL PRESUPUESTO ASIGNADO EN EL RUBRO GASTOS DE COMPUTADOR</t>
  </si>
  <si>
    <t>Lograr que la ejecución del rubro Gastos de Computador llegue a un nivel óptimo para garantizar su eficacia y eficiencia</t>
  </si>
  <si>
    <t>(Valor ejecutado (giros) del presupuesto de funcionamiento en el periodo  /  Valor total de presupuesto de funcionamiento asignado para Gastos de Computador) *100</t>
  </si>
  <si>
    <t>Valor ejecutado (giros) del presupuesto de funcionamiento en el periodo</t>
  </si>
  <si>
    <t xml:space="preserve"> Valor total de presupuesto de funcionamiento asignado para Gastos de Computador</t>
  </si>
  <si>
    <t>Porcentaje de ejecución del rubro de gastos</t>
  </si>
  <si>
    <t>ABI-IND-001</t>
  </si>
  <si>
    <t xml:space="preserve">BIENES DEVOLUTIVOS DADOS DE BAJA </t>
  </si>
  <si>
    <t>Bienes registrados en el Almacén General</t>
  </si>
  <si>
    <t>No. de bienes inactivos dados de baja</t>
  </si>
  <si>
    <t>Porcentaje  de bienes inactivos dados de baja</t>
  </si>
  <si>
    <t>BIENES DEVOLUTIVOS EN USO</t>
  </si>
  <si>
    <t>Porcentaje de  bienes devolutivos en uso</t>
  </si>
  <si>
    <t>JUR-IND-001</t>
  </si>
  <si>
    <t xml:space="preserve">PROVIDENCIAS A FAVOR DE LA ENTIDAD </t>
  </si>
  <si>
    <t>LOGRAR QUE EL 60% DE LAS DEMANDAS SEAN FALLADAS A FAVOR DE LA UNIDAD</t>
  </si>
  <si>
    <t xml:space="preserve">Establecer el número de providencias falladas a favor de la entidad  </t>
  </si>
  <si>
    <t>Registro: Sistema de Información de Procesos Judiciales del D.C. (SIPROJ)</t>
  </si>
  <si>
    <t>Juridica</t>
  </si>
  <si>
    <t>Oficina Asesora Jurídica</t>
  </si>
  <si>
    <t>(Número de providencias falladas a favor / Total número de providencias)*100</t>
  </si>
  <si>
    <t>No. Providencias falladas a favor</t>
  </si>
  <si>
    <t xml:space="preserve">Total providencias </t>
  </si>
  <si>
    <t>Porcentaje de providencias falladas a favor</t>
  </si>
  <si>
    <t>SEMESTRE  2</t>
  </si>
  <si>
    <t>JUR-IND-002</t>
  </si>
  <si>
    <t>RESPONDER EL 100% DE LOS CONCEPTOS JURÍDICOS SOLICITADOS</t>
  </si>
  <si>
    <t>Memorandos, comunicaciones</t>
  </si>
  <si>
    <t xml:space="preserve"> Número de conceptos solicitados</t>
  </si>
  <si>
    <t>Porcentaje de conceptos respondidos</t>
  </si>
  <si>
    <t>JUR-IND-003</t>
  </si>
  <si>
    <t>CONTESTAR EL 100% DE DEMANDAS ANTES DEL VENCIMIENTO</t>
  </si>
  <si>
    <t>Medir el número de demandas contestadas oportunamente</t>
  </si>
  <si>
    <t>(Número de demandas contestadas / Número de demandas recibidas) *100</t>
  </si>
  <si>
    <t>No. Demandas contestadas</t>
  </si>
  <si>
    <t>Total demandas recibida</t>
  </si>
  <si>
    <t>% Demandas respondidas en tiempo</t>
  </si>
  <si>
    <t>JUR-IND-004</t>
  </si>
  <si>
    <t>SEGUIMIENTO A LOS DERECHOS DE PETICIÓN</t>
  </si>
  <si>
    <t xml:space="preserve">EFECTUAR EL CONTROL DE LAS RESPUESTAS DE LOS DERECHOS DE PETICIÓN DE LA UNIDAD AL 100% </t>
  </si>
  <si>
    <t>Realizar el seguimiento a los derechos de petición radicados en la Unidad de Rehabilitación y Mantenimiento Vial</t>
  </si>
  <si>
    <t>Gestión del proceso y Sistema ORFEO</t>
  </si>
  <si>
    <t>JUR-IND-005</t>
  </si>
  <si>
    <t>PREVENCION DEL DAÑO ANTIJURIDICO</t>
  </si>
  <si>
    <t>TRAMITAR EL 100% DE LAS SOLICITUDES DE CONCILIACIÓN PREJUDICIAL RADICADAS EN LA UNIDAD</t>
  </si>
  <si>
    <t>Establecer el  porcentaje de las solicitudes de conciliación prejudicial estudiadasy sometidas a Comité por parte de la Oficina Asesora Jurídica</t>
  </si>
  <si>
    <t>Solicitudes de conciliación prejudicial</t>
  </si>
  <si>
    <t>Número de solicitudes de conciliación prejudicial/ número de conciliaciones prejudiciales estudiadas.</t>
  </si>
  <si>
    <t>Número de solicitudes de conciliación prejudicial</t>
  </si>
  <si>
    <t>Número de conciliaciones prejudiciales estudiadas</t>
  </si>
  <si>
    <t>Porcentaje de solicitudes de conciliación tramitadas</t>
  </si>
  <si>
    <t>PRO-IND-001</t>
  </si>
  <si>
    <t>CONTROL DE CALIDAD DE LA MEZCLA ASFALTICA</t>
  </si>
  <si>
    <t>MANTENER LA MEZCLA ASFÁLTICA PRODUCIDA DENTRO DE LAS ESPECIFICACIONES TÉCNICAS MÍNIMAS</t>
  </si>
  <si>
    <t>Medir el porcentaje de mezcla asfaltica producida que cumple con las especificaciones técnicas mínimas en los ensayos de laboratorio</t>
  </si>
  <si>
    <t>(# de muestras que cumple especificaciones técnicas mínimas / # total de muestras ensayadas en el laboratorio)*100</t>
  </si>
  <si>
    <t xml:space="preserve">EFICACIA </t>
  </si>
  <si>
    <t xml:space="preserve"> ATENCIÓN AL CIUDADANO</t>
  </si>
  <si>
    <t>TALENTO HUMANO</t>
  </si>
  <si>
    <t>GESTIÓN DOCUMENTAL</t>
  </si>
  <si>
    <t xml:space="preserve">No. de expedientes tramitados  dentro de términos legales </t>
  </si>
  <si>
    <t>N° de expedientes tramitados en el periodo</t>
  </si>
  <si>
    <t>CONTROL DISCIPLINARIO INTERNO</t>
  </si>
  <si>
    <t>EJECUTAR LOS RECURSOS DEL PRESUPUESTO DE GASTOS EN UN PORCENTAJE IGUAL O SUPERIOR AL 95% RESPECTO AL PRESUPUESTO ASIGNADO.</t>
  </si>
  <si>
    <t>FINANCIERA</t>
  </si>
  <si>
    <t xml:space="preserve">ESTABLECER EL PORCENTAJE DEL PAGO DE LAS OBLIGACIONES EJECUTADAS POR LA UNIDAD, DE CONFORMIDAD CON LA PROGRAMACIÓN ESTABLECIDA POR LAS ÁREAS RESPONSABLES </t>
  </si>
  <si>
    <t xml:space="preserve">EJECUTAR LAS RESERVAS EN UN PORCENTAJE SUPERIOR AL 85% </t>
  </si>
  <si>
    <t xml:space="preserve">EJECUTAR LOS PASIVOS EXIGIBLES EN UN PORCENTAJE SUPERIOR AL 85% </t>
  </si>
  <si>
    <t>COMUNICACIONES</t>
  </si>
  <si>
    <t>CONTRATACIÓN</t>
  </si>
  <si>
    <t xml:space="preserve"> ADMINISTRACIÓN DE BIENES E INFRAESTRUCTURA</t>
  </si>
  <si>
    <t>ADMINISTRACIÓN DE BIENES E INFRAESTRUCTURA</t>
  </si>
  <si>
    <t>ABI-IND-002</t>
  </si>
  <si>
    <t>JURÍDICA</t>
  </si>
  <si>
    <t>JURIDICA</t>
  </si>
  <si>
    <t>ATENDER EL 100% DE LAS EMERGENCIAS PRESENTADAS Y/O SITUACIONES IMPREVISTAS QUE AFECTEN LA MOVILIDAD</t>
  </si>
  <si>
    <t>PES-IND-004</t>
  </si>
  <si>
    <t>COMPRAS SOSTENIBLE</t>
  </si>
  <si>
    <t>(No. de contratos con criterios ambientales en el semestre/ No. total de contratos en elsemestre) *100</t>
  </si>
  <si>
    <t>SISTEMA INTEGRADO DE GESTIÓN</t>
  </si>
  <si>
    <t>CONTROL PARA EL MEJORAMIENTO CONTINUO DE LA GESTIÓN</t>
  </si>
  <si>
    <t>SAP-IND-001</t>
  </si>
  <si>
    <t>GESTIÓN SOCIAL Y ATECIÓN A PARTES INTERESADAS</t>
  </si>
  <si>
    <t>LOGRAR UNA CALIFICACIÓN PROMEDIO SUPERIOR A 4,0 PUNTOS</t>
  </si>
  <si>
    <t>Medir la percepción de la imagen institucional frente a los usuarios y/o beneficiarios de las obras</t>
  </si>
  <si>
    <t>(# de encuestas con calificación igual o superior a  4,0 puntos / # encuestas aplicadas) *100</t>
  </si>
  <si>
    <t># encuestas aplicadas</t>
  </si>
  <si>
    <t>LLEVAR A CABO EL SEGUIMIENTO, EVALUACIÓN Y OBSERVACIONES A QUE HAYA LUGAR EN LO REFERENTE AL AVANCE EN LA EJECUCIÓN DE LA TOTALIDAD DE LOS OBJETIVOS INSTITUCIONALES DEL PLAN ESTRATÉGICO</t>
  </si>
  <si>
    <t>LLEVAR A CABO EL SEGUIMIENTO, EVALUACIÓN Y OBSERVACIONES A QUE HAYA LUGAR EN LO REFERENTE AL AVANCE EN LA EJECUCIÓN DE LA TOTALIDAD DE LOS PLANES DE ACCIÓN DE LOS PROCESOS</t>
  </si>
  <si>
    <t>ALCANZAR UNA EJECUCIÓN PRESUPUESTAL SUPERIOR AL 90% DEL PRESUPUESTO ASIGNADO AL PROYECTO DE INVERSIÓN 1171</t>
  </si>
  <si>
    <t>(km-carril de impacto intervendios em rehabilitación+ km-carril de impacto intervenidos en mantenimiento) /  km-carril de impacto programados para el periodo)*100</t>
  </si>
  <si>
    <t># KM-CARRIL DE IMPACTO INTERVENIDOS EN REHABILITACIÓN</t>
  </si>
  <si>
    <t># KM-CARRIL DE IMPACTO INTERVENIDOS EN MANTENIMIENTO</t>
  </si>
  <si>
    <t>% DE INTERVENCIÓN PARA EL CUMPLIMIENTO DE METAS</t>
  </si>
  <si>
    <t>Mejorar las condiciones de movilidad y seguridad vial de la malla vial local a través de los programas de mantenimiento y/o rehabilitación de la Entidad, así como  la atención de situaciones imprevistas que impidan la movilidad en el Distrito Capital</t>
  </si>
  <si>
    <t>Mejorar la gestión y que-hacer institucional de la Entidad a través de la implementación de acciones que promuevan la transparencia, el fortalecimiento del servicio al ciudadano y partes interesadas, así como la eficiencia de los procesos y procedimientos.</t>
  </si>
  <si>
    <t>Integrar la gestión de la información  normalizada, asertiva y oportuna,  acorde con el plan estratégico y visión de entidad con el propósito de generar confianza para la toma de decisiones y soporte para las diferentes políticas del Distrito.</t>
  </si>
  <si>
    <t>Adecuar la infraestructura física y organizacional de la UAERMV, con el fin que esta responda a la capacidad instalada con que cuenta la Entidad para el cumplimiento de su misionalidad.</t>
  </si>
  <si>
    <t>SEGUIMIENTO A LA EJECUCIÓN DEL PLAN ESTRATÉGICO INSTITUCIONAL DE LA UAERMV</t>
  </si>
  <si>
    <t>LLEVAR A CABO EL SEGUIMIENTO, EVALUACIÓN Y OBSERVACIONES A QUE HAYA LUGAR EN LO REFERENTE AL AVANCE EN LA EJECUCIÓN DEL PLAN ESTRATÉGICO INSTITUCIONAL DE LA UAERMV</t>
  </si>
  <si>
    <t>INTERACCIÓN EN REDES SOCIALES</t>
  </si>
  <si>
    <t>Reportar la cantidad de material RCD generados en las intervenciones de la Entidad, así como las cantidades dispuestas y reutilizadas.</t>
  </si>
  <si>
    <t>Registro: Gerencia de Intervención - Reporte control y disposición de material RCD generado en las intervenciones.</t>
  </si>
  <si>
    <t>La consolidación de los datos entregados por la Gerencia de Intevención estará a cargo de la Gerencia Social y Atención al Usuario y Ambiental.</t>
  </si>
  <si>
    <t>GESTIÓN AMBIENTAL</t>
  </si>
  <si>
    <t>ENCUESTAS DE PERCEPCIÓN</t>
  </si>
  <si>
    <t>No.</t>
  </si>
  <si>
    <t>CÓD.</t>
  </si>
  <si>
    <t>DEPENDENCIA</t>
  </si>
  <si>
    <t xml:space="preserve">NUEVO </t>
  </si>
  <si>
    <t xml:space="preserve">ANTERIOR </t>
  </si>
  <si>
    <t>SIG</t>
  </si>
  <si>
    <t>OAP</t>
  </si>
  <si>
    <t>PES</t>
  </si>
  <si>
    <t>COM</t>
  </si>
  <si>
    <t>PDV</t>
  </si>
  <si>
    <t>SMVL</t>
  </si>
  <si>
    <t>CSE</t>
  </si>
  <si>
    <t>AII</t>
  </si>
  <si>
    <t>SPI</t>
  </si>
  <si>
    <t>PRO</t>
  </si>
  <si>
    <t>GP</t>
  </si>
  <si>
    <t>IMV</t>
  </si>
  <si>
    <t>GI</t>
  </si>
  <si>
    <t>GAM</t>
  </si>
  <si>
    <t>GASA</t>
  </si>
  <si>
    <t>SAP</t>
  </si>
  <si>
    <t>ACI</t>
  </si>
  <si>
    <t>SG</t>
  </si>
  <si>
    <t>JUR</t>
  </si>
  <si>
    <t>OAJ</t>
  </si>
  <si>
    <t>CON</t>
  </si>
  <si>
    <t>GDO</t>
  </si>
  <si>
    <t>SIT</t>
  </si>
  <si>
    <t>FIN</t>
  </si>
  <si>
    <t xml:space="preserve">Financiera </t>
  </si>
  <si>
    <t>THU</t>
  </si>
  <si>
    <t xml:space="preserve">Talento Humano </t>
  </si>
  <si>
    <t>CDI</t>
  </si>
  <si>
    <t>ABI</t>
  </si>
  <si>
    <t>ODM</t>
  </si>
  <si>
    <t>CMG</t>
  </si>
  <si>
    <t>OCI</t>
  </si>
  <si>
    <t xml:space="preserve">TOTAL </t>
  </si>
  <si>
    <t>CONTROLAR QUE  DE LA TOTALIDAD DE LOS ESCOMBROS GENERADOS POR LA UAERMV SE APROVECHE COMO MÍNIMO EL 20% (ART. 4° RESOL. 1115/2012).</t>
  </si>
  <si>
    <t>% de reutilización o aprovechamiento de RCD = [(Metros cúbicos de escombros reutilizados o aprovechados / Metros cúbicos de escombros producidos)*100]</t>
  </si>
  <si>
    <t>M3 DE ESCOMBROS APROVECHADOS</t>
  </si>
  <si>
    <t>M3 DE ESCOMBROS PRODUCIDOS</t>
  </si>
  <si>
    <t>REUTILIZACIÓN DEL ESCOMBROS</t>
  </si>
  <si>
    <t>DISPOSICIÓN DE ESCOMBROS</t>
  </si>
  <si>
    <t>CONTROLAR QUE  DE LA TOTALIDAD DE LOS ESCOMBROS GENERADOS POR LA UAERMV SE DISPONGA EN ESCOMBRERAS AUTORIZADAS EL MÁXIMO EL 80%.</t>
  </si>
  <si>
    <t xml:space="preserve">% de RCD's dispuestos en escombrera = [(Metros cúbicos de escombros transportados a la escombrera / Metros cúbicos de escombros producidos )*100] </t>
  </si>
  <si>
    <t>% DE ESCOMBROS DISPUESTOS</t>
  </si>
  <si>
    <t>% de reducción de consumo de agua = [(Consumo agua del periodo anterior en m3 - Consumo agua periodo actual en m3) / (consumo periodo anterior)] *100</t>
  </si>
  <si>
    <t>CONSUMO AGUA DEL PERIODO ANTERIOR EN M3</t>
  </si>
  <si>
    <t>CONSUMO AGUA PERIODO ACTUAL EN M3</t>
  </si>
  <si>
    <t>CONSUMO Y USO EFICIENTE DE RECURSO ENERGÍA</t>
  </si>
  <si>
    <t>% de reducción de consumo de energía = [(Consumo energía del periodo anterior en Kw-h - Consumo energía periodo actual en Kw-h) / (consumo periodo anterior)] *100</t>
  </si>
  <si>
    <t>CONSUMO ENERGÍA DEL PERIODO ANTERIOR EN KW-H</t>
  </si>
  <si>
    <t>CONSUMO ENERGÍA PERIODO ACTUAL EN KW-H</t>
  </si>
  <si>
    <t>GAM-IND-005</t>
  </si>
  <si>
    <t>GAM-IND-006</t>
  </si>
  <si>
    <t>REALIZAR EL 100% DE LAS SOCIALIZACIONES O CAMPAÑAS PROGRAMADAS AL AÑO.</t>
  </si>
  <si>
    <t>(Socializaciones o campañas realizadas/ Socializaciones o campañas programadas) *100</t>
  </si>
  <si>
    <t>SOCIALIZACIONES O CAMPAÑAS REALIZADAS</t>
  </si>
  <si>
    <t>SOCIALIZACIONES O CAMPAÑAS PROGRAMADAS</t>
  </si>
  <si>
    <t>(Presupuesto ejecutado en giros del PI  en el periodo/valor total del presupuesto asignado para el proyecto de inversión)</t>
  </si>
  <si>
    <t>PRESUPUESTO EJECUTADO EN GIROS DEL PI EN EL PERIODO</t>
  </si>
  <si>
    <t>VERSIÓN: 6.0</t>
  </si>
  <si>
    <t>FECHA DE APLICACIÓN: OCTUBRE 2016</t>
  </si>
  <si>
    <t xml:space="preserve">CÓDIGO </t>
  </si>
  <si>
    <t>NOVIEMBRE DE 2016</t>
  </si>
  <si>
    <t>VERSIÓN: 4.0</t>
  </si>
  <si>
    <t>VERSIÓN: 5.0</t>
  </si>
  <si>
    <t>VERSIÓN: 7.0</t>
  </si>
  <si>
    <t>VERSIÓN: 2.0</t>
  </si>
  <si>
    <t xml:space="preserve"> politica de Seguridad y Salud en el Trabajo</t>
  </si>
  <si>
    <t>REPORTE DE INDICADORES DE LA POLÍTICA SST</t>
  </si>
  <si>
    <t xml:space="preserve">REPORTAR OPORTUNAMENTE EL 100%  DE LOS INDICADORES CONTEMPLADOS EN LA POLÍTICA DE SEGURIDAD Y SALUD EN EL TRABAJO </t>
  </si>
  <si>
    <t>THU-IND-006</t>
  </si>
  <si>
    <t>Lograr el reporte de la totalidad los indicadores contemplados en  Política de Seguridad y Salud en el Trabajo</t>
  </si>
  <si>
    <t>No. de indicadores de la Política SST reportados en el periodo / No. de indicadores identificados en la Política de Seguridad y Salud en el Trabajo</t>
  </si>
  <si>
    <t xml:space="preserve">No. de indicadores de la Política SST reportados en el periodo </t>
  </si>
  <si>
    <t>No. de indicadores identificados en la Política de Seguridad y Salud en el Trabajo</t>
  </si>
  <si>
    <t xml:space="preserve">% Cumplimiento en el reporte </t>
  </si>
  <si>
    <t>VERSIÓN 4.0</t>
  </si>
  <si>
    <t>CONCEPTOS JURÍDICOS RESUELTOS</t>
  </si>
  <si>
    <t>Responder de manera oportuna la totalidad de conceptos jurídicos solicitados</t>
  </si>
  <si>
    <t>Número de conceptos respondidos oportunamente / Número de conceptos solicitados) *100</t>
  </si>
  <si>
    <t>Número de conceptos respondidos Oportunamente</t>
  </si>
  <si>
    <t xml:space="preserve">DEMANDAS CONTESTADAS DENTRO DEL TERMINO LEGAL </t>
  </si>
  <si>
    <t>Días promedio de respuesta/ días de plazo legal &lt; 1</t>
  </si>
  <si>
    <t>ATENDER EL 100% DE LAS SOLICITUDES CIUDADANAS</t>
  </si>
  <si>
    <t>Días promedio de respuesta</t>
  </si>
  <si>
    <t>(Valor de la ejecución de reservas/ Presupuesto total de reservas)*100</t>
  </si>
  <si>
    <t xml:space="preserve">EFICIENCIA </t>
  </si>
  <si>
    <t>(# de unidades de maquinaria y equipos disponibles/numero total de unidades de maquinaria y equipos existentes)*100</t>
  </si>
  <si>
    <t xml:space="preserve">PROCESO </t>
  </si>
  <si>
    <t>NOMBRE DEL INDICADOR</t>
  </si>
  <si>
    <t xml:space="preserve"> VERSIÓN</t>
  </si>
  <si>
    <t>NOMBRE COMPLETO</t>
  </si>
  <si>
    <t>META</t>
  </si>
  <si>
    <t>OBJETIVO</t>
  </si>
  <si>
    <t xml:space="preserve">FORMULA DE CALCULO </t>
  </si>
  <si>
    <t>VERSIÓN 3.0</t>
  </si>
  <si>
    <t>VERSIÓN 1.0</t>
  </si>
  <si>
    <t>VERSIÓN 5.0</t>
  </si>
  <si>
    <t>VERSIÓN 7.0</t>
  </si>
  <si>
    <t>VERSIÓN 2.0</t>
  </si>
  <si>
    <t>VERSIÓN 6.0</t>
  </si>
  <si>
    <t>Verificar el cumplimiento de la actualización periódica del inventario y diagnóstico de la Malla Vial</t>
  </si>
  <si>
    <t>DEMANDAS CONTESTADAS DENTRO DEL TERMINO LEGAL</t>
  </si>
  <si>
    <t>Medir la gestión contractual en la Entidad mediante el registro de la cantidad de contratos suscritos por cada tipo de contrato</t>
  </si>
  <si>
    <t>dentificar y reportar la totalidad de los accidentes e insidentes laborales presentados en un periodo de tiempo determinado que involucre al personal de planta y trabajadores oficiales de conformidad con el SG-SST (SISTEMA DE GESTION SEGURIDAD Y SALUD EN EL TRABAJO)</t>
  </si>
  <si>
    <t xml:space="preserve">Medir la eficacia de la ejecución del programa de auditorías proyectadas al inicio de la vigencia. </t>
  </si>
  <si>
    <t>(# actividades realizadas para mitigar riesgos de los procesos dentro del plazo programado  / # actividades programadas   para mitigar riesgos de los procesos) * 100</t>
  </si>
  <si>
    <t xml:space="preserve">CUMPLIMIENTO DEL PLAN INSTITUCIONAL DE CAPACITACIÓN. </t>
  </si>
  <si>
    <t xml:space="preserve">CUMPLIMIENTO DEL PLAN DE SEGURIDAD Y SALUD EN EL TRABAJO </t>
  </si>
  <si>
    <t xml:space="preserve">CUMPLIMIENTO DEL PLAN DE BIENESTAR E INCENTIVOS </t>
  </si>
  <si>
    <t>CUMPLIMIENTO DEL PROGRAMA DE GESTIÓN DOCUMENTAL</t>
  </si>
  <si>
    <t>MANTENER EL MÍNIMO NIVEL DE BIENES DEVOLUTIVOS A DAR DE BAJA EN BODEGA DEL ALMACÉN GENERAL</t>
  </si>
  <si>
    <t>Medir y controlar el nivel de inventario a dar de baja en las bodegas del Almacén General, con el fin de disminuir gastos de almacenamiento innecesarios</t>
  </si>
  <si>
    <t>Medir y controlar el nivel de inventario a dar de baja en las bodegas del Almacén General, con el fin de disminuir gastos de almacenamiento innecesarios.</t>
  </si>
  <si>
    <t>(No. de bienes devolutivos dados de baja / Total de bienes devolutivos identificados) * 100</t>
  </si>
  <si>
    <t>Total de bienes devolutivos identificados</t>
  </si>
  <si>
    <t>CONTROLAR QUE EL 100% DE LOS BIENES ADQUIRIDOS POR LA ENTIDAD SEAN USADOS EN SU TOTALIDAD</t>
  </si>
  <si>
    <t>Medir la efectividad de la puesta en servicio de los elementos adquiridos, evitando el almacenamiento innecesario de bienes devolutivos</t>
  </si>
  <si>
    <t>Bienes registrados en Sí capital módulo SAE-SAI</t>
  </si>
  <si>
    <t xml:space="preserve">(No. de bienes devolutivos en uso durante el período / No. de bienes devolutivos totales) * 100 </t>
  </si>
  <si>
    <t>No. de bienes devolutivos en uso durante el período</t>
  </si>
  <si>
    <t>No. de bienes devolutivos totales</t>
  </si>
  <si>
    <t>CUMPLIMIENTO DEL PLAN DE BIENESTAR E INCENTIVOS</t>
  </si>
  <si>
    <t>GESTIÓN SOCIAL Y DE ATENCIÓN A PARTES INTERESADAS</t>
  </si>
  <si>
    <t xml:space="preserve"> SATISFACCIÓN DE PARTES INTERESADAS</t>
  </si>
  <si>
    <t>LOGRAR QUE EL RESULTADO DE LA SATISFACCIÓN DE PARTES INTERESADAS, SEA MAYOR O IGUAL AL 80% DE LA CALIFICACIÓN MÁXIMA POSIBLE DE 5,0 PUNTOS</t>
  </si>
  <si>
    <t>Medir la satisfacción de las partes interesadas de la UAERMV para obtener su percepción respecto de los productos misionales ofrecidos y/o servicios conformes, gestiones y/o intervenciones realizadas, con el fin de identificar posibles aspectos de mejora.</t>
  </si>
  <si>
    <t>Registro: Gestión Social  - Formato Encuesta de satisfacción partes interesadas</t>
  </si>
  <si>
    <t>(Resultado de encuestas aplicadas con calificación mayor o igual a 80% / # encuestas aplicadas) *100</t>
  </si>
  <si>
    <t>Resultado de encuestas aplicadas</t>
  </si>
  <si>
    <t>% de satisfacción de partes interesadas</t>
  </si>
  <si>
    <t>SAP-IND-002</t>
  </si>
  <si>
    <t>GESTIÓN SOCIAL EN FRENTES DE TRABAJO</t>
  </si>
  <si>
    <t>LOGRAR SOCIALIZAR ANTICIPADAMENTE A LA COMUNIDAD EL 100% DE LAS INTERVENCIONES A EJECUTAR EN CADA FRENTE DE TRABAJO</t>
  </si>
  <si>
    <t>Verificar la cantidad de frentes de trabajo que fueron socializados de manera anticipada, para que la comunidad del área de influencia directa donde se realizarán las intervenciones de la UAERMV, se haga partícipe y se sensibilice sobre éstas.</t>
  </si>
  <si>
    <t>Registro: Gestión Social  - Formato Entrega de Volantes</t>
  </si>
  <si>
    <t>Gerencia GASA</t>
  </si>
  <si>
    <t>(# de frentes de trabajo socializados anticipidamente / # de frentes de trabajo ejecutados) *100</t>
  </si>
  <si>
    <t># de frentes de trabajo socializados anticipidamente</t>
  </si>
  <si>
    <t># de frentes de trabajo ejecutados</t>
  </si>
  <si>
    <t>% de gestión social realizada anticipadamente</t>
  </si>
  <si>
    <t>FIN-IND-006</t>
  </si>
  <si>
    <t>FIN-IND-007</t>
  </si>
  <si>
    <t>FIN-IND-008</t>
  </si>
  <si>
    <t>FRECUENCIA</t>
  </si>
  <si>
    <t>VALOR DEL NUMERADOR</t>
  </si>
  <si>
    <t>VALOR DEL DENOMINADOR</t>
  </si>
  <si>
    <t xml:space="preserve">RESULTADO </t>
  </si>
  <si>
    <t>3 demandas fueron recibidas en el año 2016  pero se contestaron en el trimestre 1 para un total de 8. De igual manera se informa que 3 demandas fueron recibidas en el trimestre 1 pero no se contestaron en el trimestre  por estar aun en terminos legales de contestacion. En el conteo se incluyen acciones de tutela.</t>
  </si>
  <si>
    <t xml:space="preserve">Se tienen dos casos reportados </t>
  </si>
  <si>
    <t>Conmemoración del día internacional de mujer trabajadora</t>
  </si>
  <si>
    <t xml:space="preserve">En el primer trimestre la Unidad ha atendido el 17,94 % de los compromisos presupuestales planificados para el año 2017. </t>
  </si>
  <si>
    <t>El 6,57% de pasivos exigibles fueron girados en el primer trimestre de 2017.</t>
  </si>
  <si>
    <t>En el primer trimestre del año, no se han girado recursos correspondientes a este proyectos, sin embargo, se ha comprometido $ 99.495.500</t>
  </si>
  <si>
    <t>En el primer trimestre del año se ha girado el 1,17% del presupuesto asignado a Gastos de computador.</t>
  </si>
  <si>
    <t>En el primer período del año no se dieron de baja elementos de propiedad de la Unidad.</t>
  </si>
  <si>
    <t>El tipo de petición que mas solución tuvo en el mes de Febrero de 2017 fue Derechos de Petición de Interés General con Cincuenta y Cuatro (54) , segundo lugar Derechos de Petición de Interés particular Siete (7) y Quejas Siete (7),  Tercer lugar Reclamos cuatro (4), cuatro lugar Sugerencias Dos (2) y Consulta Dos (2),  por último Felicitación una (1), para un total de Stenta y Siete (77) solucionadas en el mes.</t>
  </si>
  <si>
    <t>El tipo de petición que mas solución tuvo en el mes de Marzo de 2017 fue Derechos de Petición de Interés General con Noventa y Seis (96) , segundo lugar Derechos de Petición de Interés particular Nueve (9) ,  Tercer lugar Reclamos Siete (7), cuatro lugar Queja Cinco (5) y solicitud de Información Cinco (5) y por último Sugerencia una (1), para un total de Ciento veintitres  (123) solucionadas en el mes.</t>
  </si>
  <si>
    <t xml:space="preserve">SEGUIDORES Y VISUALIZACIONES EN REDES SOCIALES (Twitter) </t>
  </si>
  <si>
    <t xml:space="preserve">INCREMENTAR EN UN 2% LOS SEGUIDORES Y LAS VISUALIZACIONES EN REDES SOCIALES (Twitter) CON RESPECTO A LA MEDICIÓN DEL PERIODO ANTERIOR </t>
  </si>
  <si>
    <t>Promover el posicionamiento de marca a traves del incremento de la cantidad de seguidores y las visualizaciones de las publicaciones en redes sociales (Twitter)</t>
  </si>
  <si>
    <t>MENSUAL</t>
  </si>
  <si>
    <t>((Número de seguidores + número de visualizaciones del periodo)  / (Número de seguidores + número de visualizaciones identificados en la ultima medición)) -1</t>
  </si>
  <si>
    <t>Σ se guidores y  de visualizaciones del periodo</t>
  </si>
  <si>
    <t>Σ seguidores y  de visualizaciones identificados en la ultima medición</t>
  </si>
  <si>
    <t>NA</t>
  </si>
  <si>
    <t>SEMESTRE 1
Las autoevaluaciones mas altas fueron:
CDI = 100% - AII=97,5% - JUR=90%
Las autoevaluaciones mas bajas fueron:
CSE = 37,5% -  PRO= 65% -  ODM=72,5%
EN TOTAL: el promedio de autoevaluación de los procesos fue de 82,6%
Estuvieron 17 procesos por encima del 80%</t>
  </si>
  <si>
    <t>SEMESTRE 2
Se elimina el proceso  CSE - Comercialización de Servicios.
Las autoevaluaciones mas altas fueron:
SIG = 100%  y CMG-AII-IMV = 97,5%
Las autoevaluaciones mas bajas fueron:
THU = 65% -  CON= 75% - CDI = 80%
EN TOTAL: el promedio de autoevaluación de los procesos fue de 82,3%
Estuvieron 18 procesos por encima del 80%</t>
  </si>
  <si>
    <t>Se mantiene el resultado de la Autoevaluación</t>
  </si>
  <si>
    <t>Talento Iumano</t>
  </si>
  <si>
    <t>FECIA DE APLICACIÓN: OCTUBRE 2016</t>
  </si>
  <si>
    <t>programado</t>
  </si>
  <si>
    <t>ejecutado</t>
  </si>
  <si>
    <t>LLEVAR A CABO EL SEGUIMIENTO, EVALUACIÓN Y OBSERVACIONES A QUE IAYA LUGAR EN LO REFERENTE AL AVANCE EN LA EJECUCIÓN DE LA TOTALIDAD DE LOS PLANES DE ACCIÓN DE LOS PROCESOS</t>
  </si>
  <si>
    <t xml:space="preserve">FecIa de Actualización: </t>
  </si>
  <si>
    <t>PRIMER TRIMESTRE</t>
  </si>
  <si>
    <t>SEGUNDO TRIMESTRE</t>
  </si>
  <si>
    <t>TERCER TRIMESTRE</t>
  </si>
  <si>
    <t>CUARTO TRIMESTRE</t>
  </si>
  <si>
    <t>Fueron revisados los siguientes procesos con su porcentaje máximo de actualización:
SIG (86,2%) - PES (77%) - COM (91%) - CMG (96%) - SAP (94%) - ACI (67%) - AII (50%) - PRO (85%) - ODM (70%) - IMV (29%) - PDV (80%) - GAM (91%) - CSE (13%) JUR (57%) - CON (75%) - GDO (93%) - SIT (48%) - FIN (0%) - THU (52%) - CDI (73%) - ABI (9%) - ODM (70%)
En total: 13 procesos fueron revisados en su totalidad en el primer semestre con la validación de cada Enlace deProceso.</t>
  </si>
  <si>
    <t xml:space="preserve">Fueron revisados los siguientes procesos con su porcentaje máximo de actualización:
SIG (96,6%) - PES (92%) - COM (92%) - CMG (93%) - SAP (93%) - ACI (100%) - AII (77%) - PRO (95%) - ODM (79%) - IMV (65%) - PDV (95%) - GAM (100%) </t>
  </si>
  <si>
    <t>DICIEMBRE DE 2017</t>
  </si>
  <si>
    <t>Por terminación de contrato las redes sociales estuvieron inactivas por un mes, mientras se generó el nuevo contrato. Debido a esto se dio una baja notable en el indicador.</t>
  </si>
  <si>
    <t>En marzo el indicador subió un 92% esta métrica fue realizada a partir de Twitter Analytics y Twittonomy</t>
  </si>
  <si>
    <t xml:space="preserve">En abril el indicador subió un 17% esta métrica fue realizada a partir a de Twitter Analytics y Twittonomy. Fueron 175 nuevos seguidores, 887 menciones y 296 mil impresiones. . </t>
  </si>
  <si>
    <t xml:space="preserve">En mayo el indicador subió un 3% esta métrica fue realizada a partir a  de Twitter Analytics y Twittonomy. Se alcanzaron 833 menciones. </t>
  </si>
  <si>
    <t>En junio el indicador subió un 10% esta métrica fue realizada a partir a de Twitter Analytics y Twittonomy. En junio se ganaron168 nuevos seguidores,  963 menciones y 862 me gusta</t>
  </si>
  <si>
    <t>En julio el indicador bajó un 33% esta métrica fue realizada a partir a de Twitter Analytics y Twittonomy. Aunque el porcentaje de incremento no creció en un 2%, en julio se ganaron 125 nuevos seguidores, 741 menciones y  416 me gusta</t>
  </si>
  <si>
    <t>En agosto el indicador bajó un 15% esta métrica fue realizada a partir de  Twitter Analytics y Twittonomy. Aunque el porcentaje de incremento no creció en un 2%, en agosto se ganaron 110 nuevos seguidores, 666 menciones y  520 me gusta</t>
  </si>
  <si>
    <t xml:space="preserve">En septiembre el indicador subió un 56% esta métrica fue realizada a partir de Twitter Analytics y Hootsuite. Se lograron 133 nuevos seguidores aumentaron en un 21%, 1899 menciones y 868 me gusta. </t>
  </si>
  <si>
    <t xml:space="preserve">En octubre el indicador bajó a un 0,4% esta métrica fue realizada a partir de Twitter Analytics y Hootsuite. Aunque el porcentaje de incremento no creció en un 2%, en octubre se aumentó el número de seguidores en comparación del mes pasado, fueron 168 nuevos seguidores aumentaron en un 21%, 1894 menciones y  912 me gusta. </t>
  </si>
  <si>
    <t xml:space="preserve">En noviembre el indicador subió a un 6% esta métrica fue realizada a partir de Twitter Analytics y Hootsuite. En noviembre conseguimos 153 nuevos seguidores , 1896 menciones y  959 me gusta. </t>
  </si>
  <si>
    <t xml:space="preserve">En diciembre el indicador subió un 1% esta métrica fue realizada a partir de Twitter Analytics y Hootsuite. En diciembre conseguimos 131 nuevos seguidores , 1290 menciones y  1029 me gusta. </t>
  </si>
  <si>
    <t>#Campañas internas ejecutadas
(3)</t>
  </si>
  <si>
    <t>#Campañas externas ejecutadas
 (2)</t>
  </si>
  <si>
    <r>
      <t xml:space="preserve">Se desarrollaron las campañas:1) Traslado de la UMV, 2) clasificación en la fuente, </t>
    </r>
    <r>
      <rPr>
        <u/>
        <sz val="9"/>
        <rFont val="Arial"/>
        <family val="2"/>
      </rPr>
      <t>3)</t>
    </r>
    <r>
      <rPr>
        <sz val="9"/>
        <rFont val="Arial"/>
        <family val="2"/>
      </rPr>
      <t xml:space="preserve"> Día de no carro mes de febrero, 4) Convocatoria 431 de 2016, 5)Política  administración de riesgos,6)Socialización de la política ambiental,7) Día de no carro mes de marzo ,8) Programa de radio,9) Día de la mujer, </t>
    </r>
    <r>
      <rPr>
        <u/>
        <sz val="9"/>
        <rFont val="Arial"/>
        <family val="2"/>
      </rPr>
      <t>10) campaña salvando vidas,   11) rendiciòn de cuentas sector movilidad</t>
    </r>
    <r>
      <rPr>
        <sz val="9"/>
        <rFont val="Arial"/>
        <family val="2"/>
      </rPr>
      <t xml:space="preserve"> 12) Cumpleños funcionarios</t>
    </r>
  </si>
  <si>
    <r>
      <t>para el  segundo trimestre se realizaron las siguientes campañas internas: 1) Día  de no carro, 2) Celebración del Día de la Niñez. 3)Conoce el SIG, 4) Polìticasde Operación, 5) En pro de la ayuda a Mocoa,</t>
    </r>
    <r>
      <rPr>
        <u/>
        <sz val="9"/>
        <rFont val="Arial"/>
        <family val="2"/>
      </rPr>
      <t xml:space="preserve"> 6)campaña salvando vidas</t>
    </r>
    <r>
      <rPr>
        <sz val="9"/>
        <rFont val="Arial"/>
        <family val="2"/>
      </rPr>
      <t xml:space="preserve"> , </t>
    </r>
    <r>
      <rPr>
        <u/>
        <sz val="9"/>
        <rFont val="Arial"/>
        <family val="2"/>
      </rPr>
      <t>7) Bogotà sin huecos</t>
    </r>
    <r>
      <rPr>
        <sz val="9"/>
        <rFont val="Arial"/>
        <family val="2"/>
      </rPr>
      <t xml:space="preserve"> 8) Día de la Madre, 9)plataforma digital 365, 10) semana ambiental, 11) lanzamiento pagina web, 1</t>
    </r>
    <r>
      <rPr>
        <u/>
        <sz val="9"/>
        <rFont val="Arial"/>
        <family val="2"/>
      </rPr>
      <t>2) trasmilenio se mueve</t>
    </r>
    <r>
      <rPr>
        <sz val="9"/>
        <rFont val="Arial"/>
        <family val="2"/>
      </rPr>
      <t xml:space="preserve">, 13) gestores de ètica, 14) planos transparentes, 15) jornadas de donaciòn de sangre  </t>
    </r>
  </si>
  <si>
    <t xml:space="preserve">se realizaron las siguientes  campañas internas : 1. julio 6 día de la movilidad sostenible 2.fortalecimiento del SIG 3. planos transparentes 4.  Día del padre 5. tips  del uso de la energía 6.cumpleaños de Bogotá 7. Bogotá en una sola bandera 8. día sin carro 7.Saludo a su santidad el papa 9.  la responsabilidad  social,10.   el reto bici 11.  de la mano del sig, 12 .cuidado de la  via,campañas externas 1) campaña salvando vidas,   2) :Campaña #BogotáSinHuecos: </t>
  </si>
  <si>
    <t xml:space="preserve">2 de octubre  día Internacional  del hábitat, sistema de   gestión  documental orfeo, Concurso súper Orfeo , dia de no carro,campaña o papel, personalización de la tarjeta tu llave, campaña política  de seguridad vial,  concurso anota el dato, novenas navideñas, reunión cierre de gestión, mejor funcionario   </t>
  </si>
  <si>
    <t>ENERO DE 2018</t>
  </si>
  <si>
    <t xml:space="preserve">Se llevaron a cabo acciones de acuerdo al PGD en función de Controlar las comunicaciones que llegan por diversos medios a la UMV (correo electrónico, página web, sistema de entrega de mensajería). Organización Documental Organización (Clasificación, ordenación y descripción de archivos, foliación, Instructivo de Ordenación Documental, Transferencia Documental (Instructivo y Procedimiento) </t>
  </si>
  <si>
    <t xml:space="preserve">Para Mayo 2017 1. El grupo de gestión documental proyectó un cronograma de actividades en el marco de seguimiento a los archivos de gestión, con el proposito de dar a conocer la metodología de organización de archivos y aplicación de tablas de retención documental.; 2. Teniendo en cuenta que el 22 de mayo de 2017 llego el concepto mediante radicado No. 20170116008802 del archivo de Bogotá, haciendo unas observaciones para ajustes correspondientes de las Tablas de Retención documental presentadas el 6 de enero de 2017. Para lo cual se vienen adelantando actividades de ajustes de Calle 26 No. 57-41 Torre 8 Pisos 7-8 CEMSA – C.P. 111321 Pbx: 3779555 - Información: Línea 195 GDO-FM-005 www.umv.gov.co Página 24 de 34 acuerdo al oficio anteriormente mencionado.; Para Junio 2017 Se realizó mesa de trabajo el 27 de junio de 2017 con el Consejo Distrital de Archivos para revisión y aclaración de dudas emitidas por este organismo a través de su concepto técnico recibido en la UMV el 22 de mayo de 2017. 
</t>
  </si>
  <si>
    <t>se validó inventario documental de los CIV para el convenio 1292, así como de los contratos derivados; se integró el 70% de la documentación, se integraron las órdenes de pago en un 50% para los contratos de la vigencia 2012 y se estableció línea de tiempo para los instrumentos archivísticos.  Metodología organización contratos.  Metodología ordenación Historial Intervención CIV</t>
  </si>
  <si>
    <t>En este periodo se realizaron, verficaron y ajustaron las Tablas de Retención Documental TRD; se realizaron mesas de trabajo con el Archivo Distrital con el fin de recibir acompañamiento y observaciones para ajustar las TRD con el esquema actual y de acuerdo con los conceptos emitidos anteriormente, con el fin de iniciar el respectivo trámite para evaluación y aprobación.  
Se ha trabajado en conjunto con la oficina de sistemas en el aplicativo orfeo con el fin de ajustar las series correspondientes de las TRD en el mismo.</t>
  </si>
  <si>
    <t xml:space="preserve">Se realizó un cronograma de transferencias primarias documentales debido al traslado de la sede administrativa de la Cra. 30 No. 25 - 90 Piso 16 a la nueva sede de la entidad Calle 26 No. 57-41 Torre 8, Pisos 7-8 CEMSA. 19 procesos de los 21 que componen el Sistema Integrado de Gestión transfieren sus archivos de gestión al archivo central realizado en febrero de
2017. </t>
  </si>
  <si>
    <t>Debido a las transferencias primarias documentales realizadas en el primer trimestre del año 2017 con cada uno de los procesos con motivo del traslado de sede administrativa de la Entidad, no se realizaron, ni se programaron transferencias primarias documentales para este segundo trimestre 2017.</t>
  </si>
  <si>
    <t xml:space="preserve">Dado que en el primer trimestre del 2017 se realizaron las transferencas primarias  de cada uno de los procesos a la sede administrativa de la Entidad, no se realizó un cronograma de transferencias para el segundo semestre del 2017, sin embargo en el tercer trimestre se realizó una  transferencia por parte de la subdirección técnica de producción e intervención </t>
  </si>
  <si>
    <t xml:space="preserve">Dado que en el primer trimestre del 2017 se realizaron las transferencas primarias  de cada uno de los procesos a la sede administrativa de la Entidad, no se realizó un cronograma de transferencias para el segundo semestre del 2017, sin embargo en este último trimestre se realizaron transferencias por parte de la subdirección técnica de producción e intervención </t>
  </si>
  <si>
    <t>Se corrige la estadística presentada</t>
  </si>
  <si>
    <t>Se corrige la estadística presentada.  En el mes de abril se modifica procedimiento y se inicia levantamiento de bases de datos</t>
  </si>
  <si>
    <t xml:space="preserve">Las solicitudes de consultas realizadas por cada uno de los proceso a Gestión Documental son atendidas en su totalidad y de manera satisfactoria en un tiempo no superior a 24 horas.  En el mes de agosto se crea correo prestamos.documental@umv.gov.co para centralizar la consulta </t>
  </si>
  <si>
    <t xml:space="preserve">Las solicitudes de consultas realizadas por cada uno de los proceso a Gestión Documental son atendidas en su totalidad y de manera satisfactoria en un tiempo no superior a 24 horas </t>
  </si>
  <si>
    <t>Para el I semestre se ha realizado un reutilizacion del 19.8% de RCD´s en los dos primeros trimestres del año.</t>
  </si>
  <si>
    <t xml:space="preserve">En lo corrido del II semestre se ha obtenido un aprovechamiento de aproximadamente el 92,95% de RCD generados.
En lo corrido del año </t>
  </si>
  <si>
    <t>* Informacion con corte a 30 de Noviembre de 2017 basada en Certificados de gestion entregados a la gerencia GASA</t>
  </si>
  <si>
    <t xml:space="preserve">Durante el I Semestre de 2017, se ha cumplido con la Meta establecida </t>
  </si>
  <si>
    <t>En lo corrido del II semestre solo se ha entregado a sitios de Disposición final en promedio el 10% de los RCD generados</t>
  </si>
  <si>
    <t>Para el primer semestre de 2017 se ha reducido un 20% el consumo de agua en la Entidad.</t>
  </si>
  <si>
    <t>Para el segundo semestre de 2017 se observa una disminucion del 35% versus el año 2016</t>
  </si>
  <si>
    <t>* informacion presentada con el  último periodo facturado recibida de Julio a Septiembre de 2017</t>
  </si>
  <si>
    <t>Durante el primer semestre de 2017 se ha logrado reducir el consumo de energia en un 7% vs el mismo periodo del año 2016</t>
  </si>
  <si>
    <t>Durante el segundo semestre de 2017 se ha mantenido al reduccion consumo de energia en un 7% vs el mismo periodo del año 2016</t>
  </si>
  <si>
    <t>* Consumos de energia basado en la facturacion existente hasta el mes de Noviembre de 2017</t>
  </si>
  <si>
    <t>Se realizaron 7 de las 7 capacitaciones programadas en temas ambientales, tanto en frentes de obra como en sedes de la Entidad</t>
  </si>
  <si>
    <t>Se realizaron 10 socializaciones en PIGA excediendo las porgramadas ´para este periodo que eran 7</t>
  </si>
  <si>
    <t>Se realizaron 10 socializaciones en PIGA excediendo las porgramadas ´para este periodo que eran 8</t>
  </si>
  <si>
    <t>Se cumplió con la meta establecida</t>
  </si>
  <si>
    <t>FECHA DE APLICACIÓN: ENERO 2013</t>
  </si>
  <si>
    <t>PROCESO PRODUCCIÓN</t>
  </si>
  <si>
    <t>Medir el porcentaje de mezcla asfáltica producida que no cumple con las especificaciones técnicas mínimas en los ensayos de laboratorio</t>
  </si>
  <si>
    <t xml:space="preserve">Interpretación del Indicador: </t>
  </si>
  <si>
    <t xml:space="preserve">EL PORCENTAJE CORRESPONDE A LA PROPORCIÓN DE MUESTRAS ENSAYADAS (CANTIDAD DE MEZCLA ASFÁLTICA PRODUCIDA) QUE CUMPLE CON LOS REQUISITOS DE CALIDAD EXIGIDOS POR LA ESPECIFICACION IDU-2011 SECCION 510 EN LOS NUMERALES 510,6,2,3 Y 510,6,2,4 LA CUAL ESTABLECE SEIS (6) PARAMETROS QUE SON ANALIZADOS EN EL LABORATORIO DE LA UMV. PARA EL INDICADOR SE TIENE ENCUENTA CUATRO (4) DE LOS SEIS (6) PARAMETROS (ESTABILIDAD, FLUJO, VACIOS CON AIRE Y RELACIÓN ESTABILIDAD/FLUJO).
EL RESULTADO DEL INDICADOR ESTABLECE:
1) LA CALIDAD DE LAS MUESTRAS ENSAYADAS EN EL TRIMESTRE ES  BUENA SI EL PORCENTAJE DE CUMPLIMIENTO DE LOS 4 PARAMETROS ES MAYOR O IGUAL AL 80%. 
2)  LA CALIDAD DE LAS MUESTRAS ENSAYADAS EN EL TRIMESTRE ES  ACEPTABLE SI EL PORCENTAJE DE CUMPLIMIENTO DE LOS 4 PARAMETROS ES MAYOR O IGUAL AL 70% Y MENOR AL 80%. 
3) LA CALIDAD DE LAS MUESTRAS ENSAYADAS EN EL TRIMESTRE ES  DEFICIENTE SI EL PORCENTAJE DE CUMPLIMIENTO DE LOS 4 PARAMETROS ES MENOR AL 70%. </t>
  </si>
  <si>
    <r>
      <rPr>
        <b/>
        <sz val="12"/>
        <rFont val="Arial"/>
        <family val="2"/>
      </rPr>
      <t>Fecha de Actualización:</t>
    </r>
    <r>
      <rPr>
        <sz val="12"/>
        <rFont val="Arial"/>
        <family val="2"/>
      </rPr>
      <t xml:space="preserve"> </t>
    </r>
  </si>
  <si>
    <t>MARZO DE 2017</t>
  </si>
  <si>
    <t xml:space="preserve">Responsable de la Información: </t>
  </si>
  <si>
    <t>Registro del Formato: PRO-FM-038 Control Mezcla Asfáltica (LABORATORIO)</t>
  </si>
  <si>
    <t>(número de muestras que cumple especificaciones / número total de muestras ensayadas en el laboratorio)*100</t>
  </si>
  <si>
    <t># MUESTRAS QUE CUMPLEN ESPECIFICACIONES</t>
  </si>
  <si>
    <t>TOTAL MUESTRAS ENSAYADAS EN LABORATORIO</t>
  </si>
  <si>
    <t>% DE MUESTRAS QUE  CUMPLEN</t>
  </si>
  <si>
    <t>CALIDAD DEL CONJUNTO DE LAS MUESTRAS ENSAYADAS EN EL TRIMESTRE, QUE SE TOMAN A LA MEZCLA ASFALTICA PRODUCIDA POR LA UMV</t>
  </si>
  <si>
    <t xml:space="preserve">                                       (BUENA)</t>
  </si>
  <si>
    <t xml:space="preserve">                                                              (ACEPTABLE)</t>
  </si>
  <si>
    <t xml:space="preserve">                                                            (DEFICIENTE)</t>
  </si>
  <si>
    <t>x</t>
  </si>
  <si>
    <t>Se tomaron 77 muestras de mezcla Asfáltica MD12 de Enero a Marzo del 2017, de las cuales estas fueron 32 en Enero, 15 en Febrero y 30 en Marzo; además en la Mezcla MD12, 23 de las 77 muestras no cumplieron con alguno de los 4 parámetros medidos en este indicador:
* Estabilidad No cumplen 1 Muestra Enero 30
* Flujo No cumplen 6 Muestras (Marzo 8,22,27,28,29,31)
* Vacíos con Aire No cumplen 16 Muestras (Enero 16,19,20,23,26,28, Febrero 1,6,7,8,22,23, Marzo (15,28,29,30)
* Relación Estabilidad / Flujo No cumplen 7 Muestras (Enero 24,26,28,30,31, Marzo (22,28). NOTA: Este ultimo resultado, debido a que los cálculos para determinar el porcentaje de vacíos se estaba hallando con el rice predeterminado, no correspondiente a la muestra de este indicador, este valor se modifico a partir de marzo.</t>
  </si>
  <si>
    <t xml:space="preserve">Se tomaron 51 muestras de mezcla Asfáltica MD12 de Abril a Junio del 2017,  de las cuales 14 de Abril, 20 de Mayo y 17 de Junio:
Mezcla MD12 (11 de las 51 muestras no cumplen alguno de los 4 parámetros medidos en este indicador)
* Estabilidad No cumplen 0 Muestra
* Flujo No cumplen 2 Muestras ( Abril 1, Junio 20)
* Vacíos con Aire No cumplen 7 Muestras (Abril 24,25 Mayo 2,12,17,30, Junio 13)
* Relación Estabilidad / Flujo No cumplen 2 Muestras (Mayo 2,30, Junio 16).
</t>
  </si>
  <si>
    <t>en el trimestre de Julio a septiembre se tomaron un total de 167 muestras a las cuales se le verifica 4 parámetros para efectos de la medición de la calidad de la mezcla lo que nos da en total de 668 datos, de estos 612 cumplen con las especificaciones técnicas lo que nos indica un porcentaje de cumplimiento de 91,62% evidenciando una mejora en la calidad de la mezcla producida, la siguiente tabla muestra los resultados parámetro por parámetro mezcla por mezcla, mes a mes:</t>
  </si>
  <si>
    <t xml:space="preserve">en el trimestre de octubre a diciembre se tomaron un total de 250 muestras a las cuales se le verifica 4 parámetros para efectos de la medición de la calidad de la mezcla lo que nos da en total de 1000 datos, de estos 902 cumplen con las especificaciones técnicas lo que nos indica un porcentaje de cumplimiento de 90,20% evidenciando una mejora en la calidad de la mezcla producida, la siguiente tabla muestra los resultados parámetro por parámetro mezcla por mezcla, mes a mes:
</t>
  </si>
  <si>
    <t>ES LA CANTIDAD (EN METROS CÚBICOS)  DE MEZCLA ASFÁLTICA QUE PRODUCE LA ENTIDAD</t>
  </si>
  <si>
    <r>
      <rPr>
        <b/>
        <sz val="10"/>
        <rFont val="Arial"/>
        <family val="2"/>
      </rPr>
      <t>Fecha de Actualización:</t>
    </r>
    <r>
      <rPr>
        <sz val="10"/>
        <rFont val="Arial"/>
        <family val="2"/>
      </rPr>
      <t xml:space="preserve"> </t>
    </r>
  </si>
  <si>
    <t>MARZO 2017</t>
  </si>
  <si>
    <r>
      <rPr>
        <b/>
        <sz val="10"/>
        <rFont val="Arial"/>
        <family val="2"/>
      </rPr>
      <t>Unidad de Medida:</t>
    </r>
    <r>
      <rPr>
        <sz val="10"/>
        <rFont val="Arial"/>
        <family val="2"/>
      </rPr>
      <t xml:space="preserve">
</t>
    </r>
  </si>
  <si>
    <t>METROS CÚBICOS</t>
  </si>
  <si>
    <t xml:space="preserve">(TOTAL METROS CÚBICOS PRODUCIDOS / # METROS CÚBICOS PROGRAMADOS)*100 </t>
  </si>
  <si>
    <t>% CUMPLIMIENTO PRODUCCIÓN</t>
  </si>
  <si>
    <t>De el mes de Enero a Marzo del 2017 se produjo un total de 6862,58 m3 entre MD10, MD12 y MGCR19 y fue programado por la gerencia de intervención 7681,47 m3:
Mezcla producida:
* MD12 (Enero 2121,09, Febrero 1180,57 y Marzo 2429,71)
* MD10 (Enero 369,29, Febrero 31,29, Marzo 312,06)
* MGCR19 (Enero 88,2, Febrero 97,01, Marzo 233,44).
Esto indica que el porcentaje de mezcla producida con respecto a la mezcla programada es del 89.34 % debido a los cambios de programación por lluvias en los lugares donde se esta planea aplicar la mezcla.</t>
  </si>
  <si>
    <t>De el mes de Abril a Junio del 2017 se produjo un total de 1589,07 m3 entre MD12 y fue programado por la gerencia de intervención 1601,89 m3:
Mezcla producida:
* MD12 (Abril 649.4, Mayo 654.20 y Junio 298.29) para un total de 1601.89 M3.
Esto indica que el porcentaje de mezcla producida con respecto a la mezcla programada es del 99% debido a las tolerancias manejadas en los bacheos de la producción.</t>
  </si>
  <si>
    <t xml:space="preserve">En el trimestre de Julio a Septiembre se produjeron en total 8962,87 m3 de mezcla asfáltica densa  y se programaron 9111,09 m3  dando un cumplimiento al 98,37% de la mezcla programada, en la tabla a continuación se describe mes a mes lo producido y lo programado para cada uno de las mezclas:
</t>
  </si>
  <si>
    <t>En el trimestre de octubre a diciembre se produjeron en total 12656,86 m3 de mezcla asfáltica densa  y se programaron 13012,15 m3  dando un cumplimiento al 97,27% de la mezcla programada, en la tabla a continuación se describe mes a mes lo producido y lo programado para cada uno de las mezclas:</t>
  </si>
  <si>
    <t>VERIFICAR LA EFICACIA DE LOS ENSAYOS REALIZADOS POR EL LABORATORIO UMV</t>
  </si>
  <si>
    <t>RESULTADO ES EL PORCENTAJE DE EFICACIA EN LOS ENSAYOS PROGRAMADOS POR EL LABORATORIO DE LA UMV</t>
  </si>
  <si>
    <t>(# DE ENSAYOS REALIZADOS / # TOTAL DE ENSAYOS NECESARIOS POR LOTE DE 100 METROS CÚBICOS O FRACCIÓN)*100</t>
  </si>
  <si>
    <t xml:space="preserve"> # ENSAYOS NECESARIOS DE 80 M3 O FRACCIÓN</t>
  </si>
  <si>
    <t>El número de muestras necesaria de 100m3 se determina de la siguiente manera:
* 0 muestras producción de 0 a 15 m3
* 1 muestra producción de &gt;15  hasta 115 m3
* 2 muestras producción de &gt;115 hasta 215 m3.
de acuerdo a lo descrito anteriormente el total de muestras que se debían haber tomado son 107 y el total de muestras tomadas fueron 100, lo que obedece a un cumplimiento de un 93%.
Muestras Tomadas:
* MD12 (Enero 32, Febrero 15 y Marzo 30)
* MD10 (Enero 7, Marzo 5)
* MGCR19 (Enero 2, Febrero 3, Marzo 6).
Muestras necesarias:
* MD12 (Enero 30, Febrero 15 y Marzo 35)
* MD10 (Enero 11, Marzo 6)
* MGCR19 (Enero 2, Febrero 3, Marzo 5).
El porcentaje de incumplimiento del 7% es debido a que los parámetros para tomar la muestra eran de 100 m3 diarios independiente de el tipo de mezcla producida.
El tipo de mezcla al cual se le tomaba la muestra era criterio del laboratorista.</t>
  </si>
  <si>
    <t>El número de muestras necesaria de 100m3 se determina de la siguiente manera:
* 1 muestras producción de 0 a 100 m3
* 2 muestra producción de &gt;100  hasta 200 m3
* 3 muestras producción de &gt;200 hasta 300 m3.
De acuerdo a lo descrito anteriormente el total de muestras que se debían haber tomado son 52 y el total de muestras tomadas fueron 51, lo que obedece a un cumplimiento de un 98%.
Muestras Tomadas:
* MD12 (Abril 14, Mayo 20 y Junio 17)
Muestras necesarias:
* MD12 (Abril 15, Mayo 20 y Junio 17)</t>
  </si>
  <si>
    <t>El total de muestras requeridas teniendo en cuenta que se debe tomar una muestra por cada lote de 0 a 80 m3 para cada tipo de muestra en cada turno es de 170 muestras de las cuales se tomaron 167 muestras lo que indica un porcentaje de cumplimiento del 98% con respecto al trimestre.
En la siguiente tabla se especifica el numero d muestras requeridas y en numero de muestras tomadas para cada tipo de mezcla mes a mes:</t>
  </si>
  <si>
    <t xml:space="preserve">El total de muestras requeridas teniendo en cuenta que se debe tomar una muestra por cada lote de 0 a 80 m3 para cada tipo de muestra en cada turno es de 253 muestras de las cuales se tomaron 243 muestras lo que indica un porcentaje de cumplimiento del 96,05% con respecto al trimestre.
En la siguiente tabla se especifica el numero de muestras requeridas y en numero de muestras tomadas para cada tipo de mezcla mes a mes:
</t>
  </si>
  <si>
    <t>EL RESULTADO ES EL PORCENTAJE DE ENSAYOS REALIZADOS SOBRE LA CANTIDAD DE MEZCLA ASFÁLTICA PRODUCIDA DIARIAMENTE</t>
  </si>
  <si>
    <t>TOTAL DE LOTES PRODUCIDOS</t>
  </si>
  <si>
    <t xml:space="preserve">El total de la producción del trimestre fue de 6862,58 m3, el numero de muestras tomadas 66 de acuerdo a los criterios establecidos, los lotes de 100 m3 son 69, lo que nos da un cumplimiento de 96%.
Esto ocurrió debido a que se tenia socializados los criterios que indicaban el numero de muestras a tomar, sin embargo este criterio era aplicado para la suma de la producción diaria y no por tipo de mezcla producida.
</t>
  </si>
  <si>
    <t xml:space="preserve">El total de la producción del trimestre de abril a junio fue de 1589,07 m3, el numero de muestras tomadas 51 de acuerdo los criterios establecidos, se tomó una muestra por cada lote menor o igual a 100 m3 lo que indica un numero de muestras total del trimestre de 52, de esta manera obtenemos un cumplimiento del 98%.
</t>
  </si>
  <si>
    <t xml:space="preserve">El total de lotes de 0 a 80 m3 de las diferentes mezclas es de 170 y el total de muestras tomadas es de 167 lo que nos indica un cumplimiento de 98%, la suma del volumen de producción de los 3 lotes que no se muestrearon es de 46,43 m3.
</t>
  </si>
  <si>
    <t>El total de lotes de 0 a 80 m3 de las diferentes mezclas es de 253 y el total de muestras tomadas es de 243 lo que nos indica un cumplimiento de 96,02%, la suma del volumen de producción de los 10 lotes que no se muestrearon es de 179,61 m3.</t>
  </si>
  <si>
    <t>FECHA DE APLICACIÓN: MAYO 2013</t>
  </si>
  <si>
    <t>PROCESO OPERACIÓN DE MAQUINARIA</t>
  </si>
  <si>
    <t>LA MAQUINARIA Y EQUIPOS ESTÉ EN UN MÍNIMO DEL 70% DISPONIBLE</t>
  </si>
  <si>
    <t>Identificar el estado real de la maquinaria y equipos de la UMV (Disponible - En mantenimiento)</t>
  </si>
  <si>
    <t>ES EL PORCENTAJE  DE LA MAQUINARIA Y EQUIPOS EN BUEN ESTADO  RESPECTO AL TOTAL DEL PARQUE AUTOMOTOR DE LA UMV.</t>
  </si>
  <si>
    <t>SEPTIEMBRE DE 2016</t>
  </si>
  <si>
    <t>Parque Automotor de la entidad. Planilla de disponibilidad.</t>
  </si>
  <si>
    <t>Gerencia Producción</t>
  </si>
  <si>
    <t>Para el primer trimestre del año 2017, no se cumple con la meta establecida de mínimo el 70% de equipo y maquinaria disponible ya que el contrato de mantenimiento del año 2016, finalizó antes del tiempo necesario, quedando la entidad con un tiempo considerable sin contratos de mantenimiento. Ya se dio inicio al nuevo contrato de mantenimiento el cual tiene como fin, suplir todas las necesidades que se tienen pendientes. 
Como acción correctiva por parte del grupo de Operación de Maquinaria, se estableció para el nuevo contrato un estudio detallado del presupuesto necesario con el fin suplir las necesidades y evitar tiempos muertos entre contratos.</t>
  </si>
  <si>
    <t>En mantto.</t>
  </si>
  <si>
    <t>Para el segundo trimestre del año 2017, se cumple con la meta establecida de mínimo el 70% de equipo y maquinaria disponible ya que se cuenta con el contrato de mantenimiento en ejecución hasta el mes de octubre de 2017, haciendose los respectivos ajustes para garancizar la continuidad del servicio de mantenimiento, esto como resultado de la acción correctiva de un nuevo contrato con un estudio detallado del presupuesto necesario con el fin suplir las necesidades y evitar tiempos muertos entre contratos.</t>
  </si>
  <si>
    <t>Para el tercer trimestre del año 2017, se cumple con la meta establecida de mínimo el 77% de equipo y maquinaria disponible ya que se cuenta con el contrato de mantenimiento en ejecución hasta el mes de octubre de 2017 y ademas se realizará adición y prorroga de esta para garantizar la consecución de las actividades de mantenimiento y con el fin suplir las necesidades y evitar tiempos muertos entre contratos.</t>
  </si>
  <si>
    <t>En el cuarto trimestre del año 2017, se cumplió con la meta establecida de mínimo el 70% de equipo y maquinaria disponible, ya que se cuenta con el contrato de mantenimiento en ejecución hasta el mes de marzo de 2018 y se ingresó al sistema (6) seis camionetas para apoyar la operación de intervencion en frentes de obra.</t>
  </si>
  <si>
    <t>Se presentaron y se atendieron cinco emergencias durante este trimestre. Nota: Se aclara que las emergencias se costearon por día de atención de la misma, por eso son 5 en total.</t>
  </si>
  <si>
    <t>Se presentaron y se atendieron trece emergencias durante este trimestre. Nota: Se aclara que las emergencias se costearon por día de atención de la misma, por eso son 13 en total.</t>
  </si>
  <si>
    <t>Se presentaron y se atendieron cuatro emergencias durante este trimestre. Nota: Se aclara que las emergencias se costearon por día de atención de la misma, por eso son 4 en total.</t>
  </si>
  <si>
    <t>Resultado de la Encuesta de Satisfacción del Cliente Interno</t>
  </si>
  <si>
    <t>PROMEDIO DE PROCESOS</t>
  </si>
  <si>
    <t>% TOTAL ENCUESTAS DE SATISFACCIÓN</t>
  </si>
  <si>
    <t>Controlar la eficacia de la proyección de recursos administrados y propios a recibir en la UAERMV</t>
  </si>
  <si>
    <r>
      <t xml:space="preserve">En el primer trimestre del año la UMV ha recibido ingresos por un 23,85% de lo proyectado para </t>
    </r>
    <r>
      <rPr>
        <b/>
        <sz val="10"/>
        <color rgb="FFFF0000"/>
        <rFont val="Arial"/>
        <family val="2"/>
      </rPr>
      <t>2018</t>
    </r>
  </si>
  <si>
    <t xml:space="preserve">En el segundo trimestre del año la UMV ha recibido el 1,42% de los ingresos proyectados a recibir </t>
  </si>
  <si>
    <t xml:space="preserve">En el tercer trimestre del año la UMV ha recibido el 0,41% de los ingresos proyectados a recibir </t>
  </si>
  <si>
    <t xml:space="preserve">En el cuarto trimestre del año la Unidad ha recaudado el 0,47% de los ingresos proyectados a recibir. </t>
  </si>
  <si>
    <t>junio</t>
  </si>
  <si>
    <t>marzo</t>
  </si>
  <si>
    <t>En el segundo trimestre del año la Entidad ha atendido el 4,66% de los compromisos presupuestales que tenía planifiados para este 2017.</t>
  </si>
  <si>
    <t>sept-30-17</t>
  </si>
  <si>
    <t>En el tercer trimestre del año la Entidad ha atendido el 16,69% de los compromisos presupuestales que tenía planificados para este 2017.</t>
  </si>
  <si>
    <t>En el cuarto trimestre del año la Entidad ejecutó el 16,40% de los compromisos presupuestales que tenía planificados para la vigencia 2017.</t>
  </si>
  <si>
    <t>SEPTIEMBRE DE 2017</t>
  </si>
  <si>
    <t xml:space="preserve">Ejecución de pagos en el periodo </t>
  </si>
  <si>
    <t>Presupuesto programado para el periodo</t>
  </si>
  <si>
    <t>% de ejecución del PAC</t>
  </si>
  <si>
    <t>Durante la ejecucion de pac del trimestre de Enero a Marzo de 2017 las distintas dependencias programaron cuentas para pago por $26.427.042.585 y se ejecutaron solamente $15.228.568.884 se ejecuto el 58% de los recursos programados. Esto se debe a que se programaron cuentas para pago de proveedores y contratista  y no fueron tramitados por los reponsables de cada area en el transcurso del trimestre reportado.</t>
  </si>
  <si>
    <t>Durante la ejecucion de pac del trimestre de Abril - Junio  de 2017 las distintas dependencias programaron cuentas para pago por $27.995.340.104 y se ejecutaron solamente $22.781.978.144 se ejecuto el 81% de los recursos programados.el porcentaje de ejcucion para este periodo aumento respecto al trimestre anterior en un 23% es importante continuar avanzando en la ejecucion de los recursos provenientes de transferencia con el fin de no costituir pasivos exigibles para la vigncia 2018.</t>
  </si>
  <si>
    <r>
      <t xml:space="preserve">Durante la ejecucion de pac del trimestre de JULIO - SEPTIEMBRE  de 2017 las distintas dependencias programaron cuentas para pago por $16.546.317.486 y se ejecutaron solamente $14.957.712.303 se ejecuto el 90% de los recursos programados.el porcentaje de ejcucion para este periodo </t>
    </r>
    <r>
      <rPr>
        <b/>
        <u/>
        <sz val="8"/>
        <rFont val="Arial"/>
        <family val="2"/>
      </rPr>
      <t>disminuyo en un 34%</t>
    </r>
    <r>
      <rPr>
        <sz val="8"/>
        <rFont val="Arial"/>
        <family val="2"/>
      </rPr>
      <t xml:space="preserve"> respecto al trimestre anterior es importante continuar avanzando en la ejecucion de los recursos provenientes de transferencia con el fin de no costituir pasivos exigibles para la vigncia 2018.</t>
    </r>
  </si>
  <si>
    <t>Durante la ejecucion de pac del trimestre de OCTUBRE - DICIEMBRE  de 2017 las distintas dependencias programaron cuentas para pago por $ 37.739.690.447 y se ejecutaron solamente $44.541.567.590 se ejecuto el 85% de los recursos programados.el porcentaje de ejcucion frente a la programamcion para este periodo disminuyo en un 5% pero en valores aumento considerablente frente al trimestre anterior esto sucede porque es el ultimo trimestre del año y se agilizan el tramite de pagos sobre todo en la reserva.</t>
  </si>
  <si>
    <t>En el segundo trimestre del año fueron girados el 1,14% de los pasivos exigibles presupuestados por la Unidad para el 2017</t>
  </si>
  <si>
    <t>En el tercer trimestre del año fueron girados el 1,52% de los pasivos exigibles presupuestados por la Unidad para el 2017</t>
  </si>
  <si>
    <t>En el cuarto trimestre del año se giró el 0,58% de los pasivos exigibles presupuestados para la vigencia 2017. No se cumple con la meta establecida teniedo en cuenta que sólo se tuvo un porcentaje de ejecución del 9,81%. Es importante sensibilizar a los gerentes de proyecto con el fin de motivar la ejecución de los pasivos.</t>
  </si>
  <si>
    <r>
      <rPr>
        <b/>
        <sz val="11"/>
        <color theme="1"/>
        <rFont val="Arial"/>
        <family val="2"/>
      </rPr>
      <t>Fecha de Actualización:</t>
    </r>
    <r>
      <rPr>
        <sz val="11"/>
        <color theme="1"/>
        <rFont val="Arial"/>
        <family val="2"/>
      </rPr>
      <t xml:space="preserve"> </t>
    </r>
  </si>
  <si>
    <r>
      <t xml:space="preserve">(Presupuesto ejecutado en </t>
    </r>
    <r>
      <rPr>
        <b/>
        <sz val="11"/>
        <color theme="1"/>
        <rFont val="Arial"/>
        <family val="2"/>
      </rPr>
      <t xml:space="preserve">giros </t>
    </r>
    <r>
      <rPr>
        <sz val="11"/>
        <color theme="1"/>
        <rFont val="Arial"/>
        <family val="2"/>
      </rPr>
      <t>del PI en el periodo/valor total del presupuesto asignado para el proyecto de inversión)</t>
    </r>
  </si>
  <si>
    <t>En el segundo trimestre del año, se giraron recursos por el 0,16% del valor del presupuesto asignado al proyecto.</t>
  </si>
  <si>
    <t>En el tercer trimestre del año, se giraron recursos por el 0,19% del valor del presupuesto asignado al proyecto.</t>
  </si>
  <si>
    <t>para el cuarto trimestre del año, no se programaron girospra el presupuesto asignado al proyecto.</t>
  </si>
  <si>
    <t>En el segundo trimestre del año se ha girado el 2,40% del presupuesto asignado para Gastos de computador</t>
  </si>
  <si>
    <t>En el tercer trimestre del año se ha girado el 0,26% del presupuesto asignado para Gastos de computador.</t>
  </si>
  <si>
    <t>En el cuarto trimestre del año se giró el 2,03% del presupuesto asignado para Gastos de computador. Es pertinente socializar con los responsables de las cajas menores y los gerentes de los proyectos la importancia de ejecutar estos recursos.</t>
  </si>
  <si>
    <t>Informes PRQRSFD</t>
  </si>
  <si>
    <t>El tipo de petición que mas solución tuvo en el mes de Enero de 2017 fue Derechos de Petición de Interés General con Treinta y Cuatro (34) , segundo lugar los reclamos fueron Cuatro (4), Tercer lugar Derechos de Petición de Interés Particular fueron dos (2) y por último la queja (1), para un total de Cuarenta y un (41) peticiones solucionadas.</t>
  </si>
  <si>
    <t xml:space="preserve">El tipo de petición que mas solución tuvo en el mes de Abril fue  Derecho de Petición de Interés General con un 71% de participación, es la tipología más utilizada por la ciudadanía para interponer sus peticiones; en segundo lugar se encuentra el Reclamo con un 10%, en tercer lugar el Derecho de Petición de Interés particular con un 7%, en cuarto lugar Queja y  Sugerencia con un 4% respectivamente, en un quinto lugar la Solicitud de Información con un 2% y por último la Consulta, Denuncia por Actos de Corrupción y Felicitación  con un 1%  respectivamente.      </t>
  </si>
  <si>
    <t>El tipo de petición que mas solución tuvo en el mes de Mayo fue el  Derecho de Petición de Interés General con un porcentaje del 76% de participación, es la tipología más utilizada por la ciudadanía para interponer sus peticiones; en segundo lugar se encuentra el Derecho de Petición de Interés particular con un porcentaje del 9%, en tercer lugar el Reclamo con un porcentaje del 7%, en cuarto lugar Queja con un porcentaje del 5%, en un quinto lugar la Sugerencia, Solicitud de Información y la Consulta con un porcentaje del 1% respectivamente</t>
  </si>
  <si>
    <t xml:space="preserve">El tipo de petición que mas solución tuvo en el mes de Junio fue el Derecho de peticipon de Interés General con un porcentaje del 78.2% de participación, es la tipología más utilizada por la ciudadanía para interponer sus peticiones; en segundo lugar se encuentra el Derecho de peticipon de Interés particular con un porcentaje del 8.9%, en tercer lugar el Reclamo con un porcentaje del 5.0%, en cuarto lugar Queja con un porcentaje del 3.5%, en un quinto lugar la Solicitud de Información con un porcentaje de 2.5%; y en sexto y lugar la Sugerencia con un porcentaje del 1%. </t>
  </si>
  <si>
    <t>El tipo de petición que mas solución tuvo en el mes de Julio fue  el Derecho de petición de Interés General con un porcentaje del 76% de participación, es la tipología más utilizada por la ciudadanía para interponer sus peticiones; en segundo lugar se encuentra el RECLAMO con un porcentaje del 9%, en tercer lugar el DERECHO DE PETICIÓN DE INTERÉS PARTICULAR con un porcentaje del 8%, en cuarto lugar la SUGERENCIA con un porcentaje del 4%,  en un quinto lugar QUEJA con un porcentaje del 2%, y por último el sexto lugar la SOLICITUD DE INFORMACIÓN con un porcentaje de 1%.</t>
  </si>
  <si>
    <t>El tipo de petición que mas solución tuvo en el mes de Agosto fue  el Derecho de petición de Interés General con un porcentaje del 72% de participación, es la tipología más utilizada por la ciudadanía para interponer sus peticiones; en segundo lugar se encuentra el  DERECHO DE PETICIÓN DE INTERÉS PARTICULAR con un porcentaje del 13%, en tercer lugar la QUEJA con un porcentaje del 6%, en cuarto lugar la SOLICITUD DE INFORMACIÓN con un porcentaje del 4%,  en un quinto lugar CONSULTA Y DENUNCIA POR ACTOS DE CORRUPCIÓN con un porcentaje del 1%, respectivamente.</t>
  </si>
  <si>
    <t>Durante el mes de septiembre se recibieron 138 solicitudes ciudadanas, de las cuales durante este periodo se atendieron 70, equivalentes al 50,72% , las 68 solicitudes restantes se encuentran asignadas y en trámite de respuesta dentro de los términos legales.
Es de destacar que el porcentaje de solicitudes atentidas en el mes se encuentra 1,87 puntos porcentuales por encima del promedio acumulado de los 9 meses del año. El tipo de petición que mas solución tuvo en el mes de Septiembre fue  el DERECHO DE PETICIÓN DE INTERÉS GENERAL con un porcentaje del 66% de participación, es la tipología más utilizada por la ciudadanía para interponer sus peticiones; en segundo lugar se encuentra el DERECHO DE PETICIÓN DE INTERÉS PARTICULAR con un porcentaje del 14%, en tercer lugar la QUEJA con un porcentaje del 8%, en  cuarto lugar el RECLAMO con un porcentaje del 6%, en un quinto lugar SOLICITUD DE INFORMACIÓN con un porcentaje del 4%, en sexto lugar la CONSULTA con un porcentaje del 2% y por último LA FELICITACIÓN con un porcentaje de 1%.</t>
  </si>
  <si>
    <t>Durante el mes de octubre se recibieron 198 solicitudes ciudadanas, de las cuales durante este periodo se atendieron 46, equivalentes al 23,23% , las 152 solicitudes restantes se encuentran asignadas y en trámite de respuesta dentro de los términos legales.
 Del total de requerimientos el Derecho de Petición de Interés General con un porcentaje del 77% de participación, es la tipología más utilizada por la ciudadanía para interponer sus peticiones; en segundo lugar se encuentra el Derecho de Petición de Interés Particular con un porcentaje del 10%, en tercer lugar el Reclamo con un porcentaje del 5%, en  cuarto lugar la Consulta y Solicitud de Información con un porcentaje del 3%; en el quinto y último lugar Queja y Sugerencia con un porcentaje del 1%.</t>
  </si>
  <si>
    <t>Durante el mes de noviembre se recibieron 263 solicitudes ciudadanas, de las cuales durante este periodo se atendieron 24, equivalentes al 9,13%.
Del total de requerimientos el Derecho de Petición de Interés General con un porcentaje del 75% de participación, es la tipología más utilizada por la ciudadanía para interponer sus peticiones; en segundo lugar se encuentra el Derecho de Petición de Interés Particular con un porcentaje del 14%, en tercer lugar el Reclamo con un porcentaje del 6%, en  cuarto lugar la Queja con un porcentaje del 4%; en el quinto lugar Solicitud de acceso a la información con un porcentaje del 1% y por último la Consulta y Sugerencia con un porcentaje del 0%.</t>
  </si>
  <si>
    <t>Durante el mes de diciembre se recibieron 113 solicitudes ciudadanas, de las cuales durante este periodo se atendieron 10, equivalentes al 8,85%.
Del total de requerimientos el Derecho de Petición de Interés General con un porcentaje del 65% de participación, es la tipología más utilizada por la ciudadanía para interponer sus peticiones; en segundo lugar se encuentra el Derecho de Petición de Interés Particular con un porcentaje del 15%, en tercer lugar el Queja con un porcentaje del 10%, en  cuarto lugar la Reclamo con un porcentaje del 4%; en el quinto lugar Consulta con un porcentaje del 3%,  y por último la Denuncia por actos de Corrupción, Solicitud de Acceso a la Información y Sugerencia con un porcentaje del 1%.</t>
  </si>
  <si>
    <t>DICIEMBRE  DE 2017</t>
  </si>
  <si>
    <t>Durante este trimestre se presentaron dos accidentes de trabajo leves</t>
  </si>
  <si>
    <t>Durante este trimestre se presentaron seis accidentes de trabajo leves</t>
  </si>
  <si>
    <t>Durante este trimestre se presentaron un accidente de trabajo leves</t>
  </si>
  <si>
    <t>Se realizaron  auditorías a los siguientes procesos: Seguridad y Salud en el Trabajo, Gestión Ambiental.</t>
  </si>
  <si>
    <t>Se realizaron las auditorías a los procesos de : Administración de Bienes e Infraestructura, Producción, Sistema Integrado de Gestión, Gestión Social y Partes Interesadas, Planificación e Intervención.</t>
  </si>
  <si>
    <t>Se programaron y ejecutaron auditorías a los procesos de :Contratación,  Plan Estratégico de Seguridad Vial.</t>
  </si>
  <si>
    <t>Se realizaron las auditorías a los procesos de :Planeación Estrategica, Sistemas de Información y Tecnología , Atención al Ciudadano.</t>
  </si>
  <si>
    <t>VERIFICAR  QUE AL MENOS EL 90% DE LAS ACCIONES PREVENTIVAS PARA MITIGAR LOS RIESGOS SE CUMPLAN</t>
  </si>
  <si>
    <t>Controlar el avance de los procesos en la ejecución de las acciones preventivas para mitigar los riesgos  propuestas en el mapa de riesgos.</t>
  </si>
  <si>
    <t>Diciembre de 2017</t>
  </si>
  <si>
    <t xml:space="preserve"> (# actividades realizadas para mitigar riesgos de los procesos dentro del plazo programado  / # actividades programadas para mitigar riesgos de los procesos) * 100</t>
  </si>
  <si>
    <t>Se realizó seguimiento a las acciones programadas encontrando que solo 2 dejaron de ejecutarse, relacionadas con el manejo de escombros.</t>
  </si>
  <si>
    <t>De las acciones que se encontraban pendientes ya se realizaron las actividades adecuadas.</t>
  </si>
  <si>
    <t>Se realizó seguimiento a las acciones programadas encontrando que todas las acciones fueron ejecutadas.</t>
  </si>
  <si>
    <t>Las actividades programadas para mitigar los riesgos se cumplieron en su totalidad.</t>
  </si>
  <si>
    <t xml:space="preserve">se reportan del plan estrategico de las comuniccaiones para este primer  trimestre  se cumplen teniendo en cuenta las actividades de campañas internas ,campañas externas, construcciòn de la revista interna mi calle,envio  correo institucional ,campañas de comunicación organizacional,actividades con medios de comunicacion,realizaciòn de boletines de prensa y manejo de redes sociales    </t>
  </si>
  <si>
    <t>para el segundo semestre se continuan realizando las actividades de comunicaciòn interna y externa ,igualmente se registran las   actividades con  las redes sociales</t>
  </si>
  <si>
    <t xml:space="preserve">en el tercer trimestre  se registran las actividades internas y externas del plan estrategico de las comuniccaiones.Igualmente las redes sociales con sus contenidos siguen haciendose los ejes de contenidos y su programaciòn.   </t>
  </si>
  <si>
    <t xml:space="preserve">para este trimestre se cumplieron las actividades programadas en el plan tanto en la comunicaciòn interna como externa.se apoyo la comunicaciòn en las redes sociales con temas administrativos y  operativos. La comunicaciòn externa terninò las campañas externas y las actividades con los diferentes medios de comunicaciòn. </t>
  </si>
  <si>
    <t xml:space="preserve">En esta estadistica se incluyen fallos de tutela y 2 procesos de reparacion directa con sentencia favorable en priemra instancia . Igualmente se aclara que el total de providencias se refiere a las que estan pendientes de fallo. </t>
  </si>
  <si>
    <t>En esta estadística se incluyen 9 fallos de tutela y 5 decisiones favorables proferidas en procesos ordinarios.</t>
  </si>
  <si>
    <t>RESPONDER EL 100% DE LOS CONCEPTOS JURÍDICOS SOLICITADOS DENTRO DEL TERMINO LEGAL.</t>
  </si>
  <si>
    <t>DICIEMBRE DE 2016</t>
  </si>
  <si>
    <t>Número de conceptos respondidos oportunamente / Número de conceptos solicitados *100</t>
  </si>
  <si>
    <t>El concepto que no se respondio esta con fecha de vencimiento de mes siguiente.</t>
  </si>
  <si>
    <t>Los conceptos que no se respondieron estan con fecha de vencimiento de mes siguiente.</t>
  </si>
  <si>
    <t>Los conceptos proferidos en este trimestre fueron radicados durante el anterior.</t>
  </si>
  <si>
    <t>CONTESTAR EL 100% DE DEMANDAS DENTRO DEL TERMINO LEGAL</t>
  </si>
  <si>
    <t>OCTUBRE DE 2016</t>
  </si>
  <si>
    <t>Demandas, memorandos, solicitudes</t>
  </si>
  <si>
    <t>OFICINA ASESORA JURIDICA</t>
  </si>
  <si>
    <t>Se recibieron 14 demandas en el segundo trimestre del año 2017, las 7 demandas que aun no se contestan tienen plazo  hasta los meses de agosto y septiembre de 2017</t>
  </si>
  <si>
    <t>Recordar que el trimestre anterior se habian recibido 7 demandas, que no se incluyen en este conteo. Este trimestre llegaron 12 demandas nuevas las cuales se contestaron en su totalidad mas la 7 que venian del trimestre anterior</t>
  </si>
  <si>
    <t>Las cuatro demandas que no fueron contestadas en el trimestre se encuentran aún en términos de respuesta</t>
  </si>
  <si>
    <t xml:space="preserve"> JURÍDICA</t>
  </si>
  <si>
    <t>Realizar el seguimiento a la respuesta oportuna a  los derechos de petición radicados en la Unidad de Rehabilitación y Mantenimiento Vial.</t>
  </si>
  <si>
    <t>27 DICIEMBRE DE 2017</t>
  </si>
  <si>
    <t>Oficina Asesora de Jurídica</t>
  </si>
  <si>
    <t xml:space="preserve">Días de plazo legal </t>
  </si>
  <si>
    <t>Porcentaje de derechos de petición respondidos en tiempo</t>
  </si>
  <si>
    <t>El resultado de la medición hace que se concluya que los derechos de peticiòn se estan contestando dentro del plazo legal, porque la medicion resulto menor a 1.</t>
  </si>
  <si>
    <t>El resultado de la medición hace que se concluya que los derechos de peticiòn se estan costestando dentro del plazo legal, porque la medicion resulto menor a 1, auque en el trimestre subio el tiempo de respuesta a 9,55 dias.</t>
  </si>
  <si>
    <t>El resultado de la medición hace que se concluya que los derechos de peticiòn se estan costestando dentro del plazo legal, porque la medicion resulto menor a 1, auque en el trimestre subio el tiempo de respuesta a 9,66 dias.</t>
  </si>
  <si>
    <t xml:space="preserve">El resultado de la medición permite concluir que los derechos de petición se están contestando dentro del plazo legal, toda vez que la medición es menor a 1 y que ha mejorado el tiempo de respuesta con respecto al último trimestre valorado.
</t>
  </si>
  <si>
    <t>Oficina Asesora de Juridica</t>
  </si>
  <si>
    <t>Las 3 conciliaciòn pendientes tiene fechas de audiencia para los meses de julio y agosto de 2017.</t>
  </si>
  <si>
    <t>Se tamitó la totalidad de las solicitudes radicadas.</t>
  </si>
  <si>
    <t>En el primer trimestre del año se ha ejecutado el 21,96% de las reservas presupuestales, para cumplir con eventos que se presentaron en dicho período de tiempo.</t>
  </si>
  <si>
    <t>En el segundo trimestre del año se ejecutó el 35,36% de las reservas presupuestales, para cumplir con eventos que se presentaron en este período de tiempo.</t>
  </si>
  <si>
    <t>En el tercer trimestre del año se ejecutó el 10,67% de las reservas presupuestales, para cumplir con eventos que se presentaron en este período de tiempo.</t>
  </si>
  <si>
    <t>En el cuarto trimestre del año se ejecutó el 21,99% de las reservas presupuestales, para cumplir con eventos que se presentaron en este período de tiempo.</t>
  </si>
  <si>
    <t>Informacion Acumulada. Adjudicación de los procesos de insumos, los cuales seran cancelados dependiendo al comportamiento de los contratos. Se realizo en el mes de Diciembre modificacion presupestasl $2.677.043.883,00 por motivos bajo recaudo de la sobretasa de ACPMP.</t>
  </si>
  <si>
    <t xml:space="preserve">KMS-CARRIL DE IMPACTO PROGRAMADOS PARA EL AÑO </t>
  </si>
  <si>
    <t>Los reportes de Intervencion estan enfocados a su misionalidad en Malla Vial Local y Corredores de Movilidad Local, no se tiene en cuenta para las metas fisicas de la entidad, ejecuciones por Situaciones Imprevistas y Apoyo Interinstitucional por ser tipo de Malla Vial Arterial (Decreto 064 de 2015); Cantidades que contribuyen a la meta del IDU en datos por Km Carril de Obra.</t>
  </si>
  <si>
    <t>Se toma los datos estadisticos de poblacion  año 2015,  pendientes por censo 2018 por parte del DANE.</t>
  </si>
  <si>
    <t xml:space="preserve">Durante el primer semestre del año 2017, 487 personas a través de las encuestas de satisfacción para clientes externo sobre cada uno de los 7 items mas del 80% y 82%. Ciento cincuenta (150) de los usuarios beneficiarios manifestaron inconformidades respecto a los temas realcionados con calidad, priorización, demoras en obras e impactos generados por las ejecuciones. </t>
  </si>
  <si>
    <t xml:space="preserve">Del 1 de Julio al 30 de Noviembre de 2017 se realizaron 559 encuestas de satisfacción a los clientes externos (usuarios/beneficiarios), obteniendo un resultado del 88% de satisfacción de acuerdo a los 7 items calificados. El 12% manifesto tener alguna inconformidad sobre los tiempos, calidad de las obras, desacuerdos con la intervención, entre otros. </t>
  </si>
  <si>
    <t>Se realizo el indicador teniendo en cuenta las obras de rehabilitación y mantenimiento programadas (cambio de carpeta y cambio de losa); a tan solo 13 CIVs por razones de logistica no se socializó con antelación al inicio de las obras, sin embargo se informó a los usuarios/beneficiarios sobre las intervenciones en marcha. Para ello dentro de las actividades de mejora se estableció la entrega oportuna de la programación de obra.</t>
  </si>
  <si>
    <t>Se realizo el indicador teniendo en cuenta las obras de rehabilitación y mantenimiento programadas (cambio de carpeta y cambio de losa y parcheos); del 1 de Julio al 30 de Diciembre  de 2017 se ha realizado la socialización al 100%</t>
  </si>
  <si>
    <t>PRIORIZAR  100% DE LA META PROGRAMADA ANUAL DE MISIONALIDAD Y CAMPAÑA SALVANDO VIDAS</t>
  </si>
  <si>
    <t xml:space="preserve">Medir avance en las vias diagnosticadas evaluadas y priorizadas </t>
  </si>
  <si>
    <t>Octubre de 2017</t>
  </si>
  <si>
    <t>Reporte de kms/carril de vias diagnosticadas y evaluadas por la SMVL</t>
  </si>
  <si>
    <t>(( Total de kms/carril de impacto priorizados/Meta  programada anual) *100)</t>
  </si>
  <si>
    <t xml:space="preserve">TOTAL DE KMS/CARRIL DE  VIAS PRIORIZADAS </t>
  </si>
  <si>
    <t xml:space="preserve">META AÑO         290 KM/CARRIL </t>
  </si>
  <si>
    <t xml:space="preserve">%  VIAS  EVALUADAS 2017  CON INDICE DE PRIORIZACION </t>
  </si>
  <si>
    <t>Durante el primer trimestre se evaluaron y priorizaron 816 segmentos viales que corresponden a 166,5 Km/Carril de la meta proyectada para el año.</t>
  </si>
  <si>
    <t>Durante el segundo trimestre se evaluaron y priorizaron 179 segmentos viales  que corresponden a 37,4 Km/Carril, acumulando 203,9 Km/Carril equivalente al 70% de la meta proyectada para el año.</t>
  </si>
  <si>
    <t>Durante el tercer trimestre se evaluaron y priorizaron 515 segmentos viales  que corresponden a 92,87 Km/Carril, acumulando 296,77 Km/Carril equivalente al 102%, cumpliendo y superando la meta proyectada para el año.</t>
  </si>
  <si>
    <t>Durante el cuarto trimestre se evaluaron y priorizaron 347 segmentos viales  que corresponden a 110,68 Km/Carril, acumulando 407,45 Km/Carril equivalente al 141% , cumpliendo y superando la meta proyectada para el año.</t>
  </si>
  <si>
    <t>PDV-IND-004</t>
  </si>
  <si>
    <t>DISEÑOS DE ESTRUCTURA DE PAVIMENTOS EN VIAS PROGRAMADAS</t>
  </si>
  <si>
    <t>10% DE LA META PROGRAMADA ANUAL EN EL PLAN DE DESARROLLO DE ACUERDO A LA VIGENCIA</t>
  </si>
  <si>
    <t>medir avance en vías priorizadas con diseños de estructura de pavimentos elaborados en la SMVL.</t>
  </si>
  <si>
    <t>Km/Carril de vías priorizadas en la SMVL programadas para diseño de estructura de pavimentos</t>
  </si>
  <si>
    <t>(Km/Carril de impacto con diseños de pavimentos elaborados y entregados/Total Km/Carril de impacto de vías programadas para diseño de estructura de pavimentos)*100</t>
  </si>
  <si>
    <t>Km/Carril de vías con diseño de pavimentos elaborados</t>
  </si>
  <si>
    <t>10%  de la meta km/carril</t>
  </si>
  <si>
    <t>% vías con diseños elaborados y entregados</t>
  </si>
  <si>
    <t>No aplica para el primer trimestre porque el indicador no se encontraba estructurado.</t>
  </si>
  <si>
    <t>Durante el segundo trimestre  se  elaboraron y entregaron 10,48 Km/Carril con diseños de estructura de pavimentos que corresponde al 36% sobre el porcentaje proyectado de la meta del año.</t>
  </si>
  <si>
    <t>Durante el tercer trimestre se elaboraron y entregaron 33,54 Km/Carril con diseños de estrcutra de pavimentos, acumulando 44,02 Km/Carril equivalente al 152%, cumpliendo y superando el porcentaje proyectado de la meta del año.</t>
  </si>
  <si>
    <t>Durante el cuarto trimestre se elaboraron y entregaron 7,59 Km/Carril con diseños de estrcutra de pavimentos, acumulando 51,61 Km/Carril equivalente al 178%, cumpliendo y superando el porcentaje proyectado de la meta del año.</t>
  </si>
  <si>
    <t>PDV-IND-005</t>
  </si>
  <si>
    <t xml:space="preserve"> SEGUIMIENTO A INTERVENCIONES  EJECUTADAS</t>
  </si>
  <si>
    <t>REALIZAR EL 100% DE VISITAS DE SEGUIMIENTO A VIAS PROGRAMADAS PARA SEGUIMIENTO (INTERVENCION DE CAMBIO DE CARPETA Y REHABILITACION) EN LA VIGENCIA</t>
  </si>
  <si>
    <t>REALIZAR SEGUIMIENTO A INTERVENCIONES (CAMBIO DE CARPETA Y REHABILITACION) EJECUTADAS</t>
  </si>
  <si>
    <t>Reporte de Km/Carril priorizados de la SMVL ejecutados con cambio de carpeta y rehabilitación</t>
  </si>
  <si>
    <t>(Segmentos viales con visita de  seguimiento (CC y RH)/Segmentos viales programados para seguimiento) *100</t>
  </si>
  <si>
    <t xml:space="preserve">SEGMENTOS VIALES (CC y RH)  CON VISITA DE SEGUIMIENTO  SMVL </t>
  </si>
  <si>
    <t>VISITAS DE SEGUIMIENTO PROGRAMADAS (CC y RH)</t>
  </si>
  <si>
    <t>% VISITA SEGUIMIENTO (CC y rh) A SEGMENTOS INTERVENIDOS</t>
  </si>
  <si>
    <t>Durante el segundo trimestre  se realizaron visita de seguimiento a 101 segmentos viales (cambio de carpeta y rehabilitación) que corresponde al 34% de la meta proyectada para seguimiento en el año</t>
  </si>
  <si>
    <t>Durante el tercer trimestre se realizaron visita de seguimiento a 207 segmentos viales, acumulando 308segmentos viales equivalente al 100%, cumpliendo la meta proyectada de seguimiento en el año.</t>
  </si>
  <si>
    <t>Ya se habia cumplido la meta</t>
  </si>
  <si>
    <t xml:space="preserve">En el segundo período de 2017 se registro la baja del 37,75% de los bienes devolutivos identificados  </t>
  </si>
  <si>
    <t>En el tercer período del año no se registraron bajas, dado que se está realizando la disposición final de aquellos elementos, que en el período anterior se aprobó dar de baja por Comité de inventarios.</t>
  </si>
  <si>
    <t>En el cuarto período del año no se registraron bajas, dado que en segundo período se realizó la baja de los elementos que no presentaban funcionalidad para la Entidad.</t>
  </si>
  <si>
    <t>En el primer trimestre de 2017 la rotación de bienes devolutivos fue del 87,75 %</t>
  </si>
  <si>
    <t>El  segundo trimestre de 2017 se registró el 24,08% de rotación de bienes devolutivos, ya que se realizó el reintegro de los elementos de la sede administrativa.</t>
  </si>
  <si>
    <t>En el tercer trimestre se observa un disminución en bienes, dado que se está realizando la baja de los bienes inservibles, para los cuales se aprobó la baja en el período anterior, el porcentaje de bienes devolutivos en uso es 63,28%.</t>
  </si>
  <si>
    <t xml:space="preserve">En el cuarto trimestre del año se registró una rotación correspondiente al 55,48% de los bienes devolutivos que pertenecen a la entidad.  </t>
  </si>
  <si>
    <t>JULIO 2016</t>
  </si>
  <si>
    <t>En el mes de enero se realizo la contrataciòn de prestaciòn de servicios, siendo en este un mayor nùmero.</t>
  </si>
  <si>
    <t>En el mes de mayo se realizo la contrataciòn de prestaciòn de servicios, siendo en este un mayor nùmero.</t>
  </si>
  <si>
    <t>En el mes de septiembre se realizo la mayor contrataciòn de prestaciòn de servicios, siendo en este un mayor nùmero.</t>
  </si>
  <si>
    <t>En el mes de octubre se reallizo el mayor numero de contratacion de prestacion de servicios y en diciembre el mayor numero de contratos de compraventa.</t>
  </si>
  <si>
    <t>Número de procesos contractuales iniciados en el periodo</t>
  </si>
  <si>
    <t>Se cumplió con la publicación y el seguimiento del PAA durante el primer trimestre con un cumplimiento del 91% de procesos iniciados.</t>
  </si>
  <si>
    <t>Se cumplió con la publicación y el seguimiento del PAA durante el segundo  trimestre con un cumplimiento del 46% de procesos iniciados.</t>
  </si>
  <si>
    <t>Se cumplió con la publicación y el seguimiento del PAA durante el tercer  trimestre con un cumplimiento del 48% de procesos iniciados.</t>
  </si>
  <si>
    <t>Se cumplió con la publicación y el seguimiento del PAA durante el tercer  trimestre con un cumplimiento del 92% de procesos iniciados.</t>
  </si>
  <si>
    <t>PLANEACIÓN ESTRATEGICA</t>
  </si>
  <si>
    <t>PES-IN-005</t>
  </si>
  <si>
    <t xml:space="preserve">CUMPLIMIENTO PLAN ANTICORRUPCIÓN </t>
  </si>
  <si>
    <t>Cumplir el 100% de las acciones programadas en el plan anticorrupción y de atención al ciudadano</t>
  </si>
  <si>
    <t xml:space="preserve">Cumplimiento </t>
  </si>
  <si>
    <t>Dar cumplimiento a la ley 1474 de 2011, Plan Anticorrupción y de Atención al Ciudadano</t>
  </si>
  <si>
    <t>Junio 2017</t>
  </si>
  <si>
    <t xml:space="preserve">Semestral </t>
  </si>
  <si>
    <t xml:space="preserve">porcentaje </t>
  </si>
  <si>
    <t>Actividades realizadas del Plan Anticorrupción y de Atención al Ciudadano</t>
  </si>
  <si>
    <t>Planeación estrategica</t>
  </si>
  <si>
    <t>Jefe Oficina Asesora de Planeación</t>
  </si>
  <si>
    <t xml:space="preserve">Numero de actividades ejecutadas / Numero de actividades programadas </t>
  </si>
  <si>
    <t># de actividades ejecutadas</t>
  </si>
  <si>
    <t xml:space="preserve"># de actividades programadas  </t>
  </si>
  <si>
    <t xml:space="preserve">Se logró avanzar en cada uno de los componentes especialmente para el componente I alusivo a mapa de riesgos. Los componentes que menos avances han tenido en el primer semestre son el IV Atención al Ciudadano y el VI Componente Adicional-Ética. Es importante destacar que de las actividades programadas para el primer semestre solo una está pendiente por su realización, las de más han sido desarrolladas con normalidad, y se ha podido avanzar en actividades que estan programadas para segundo semestre. </t>
  </si>
  <si>
    <t>El Plan Anticorrupción y de Atención al Ciudadano tuvo una implementación del 93,10%, quedando actividades pendientes por ejecutar como lo son: Publicación en datos abiertos del componente de transparencia y acceso a ala información publica, realizar un diagnóstico de la implementación de la Norma NTC 6047 y 5854 del componente de atenciónal ciudadano y establecer e implementar  la estrategia de incentivos del componente de rendición de cuentas.</t>
  </si>
  <si>
    <t>La Satisfacción del Cliente Interno en 2017-1 fue: 74%</t>
  </si>
  <si>
    <t>La Satisfacción del Cliente Interno en 2017-2  fue: 71%</t>
  </si>
  <si>
    <r>
      <t xml:space="preserve">SEMESTRE 1
En total diligenciaron la encuesta 57 servidores públicos (22 de planta + 35 contratistas) con un resultado de:  3,70 sobre 5 puntos = </t>
    </r>
    <r>
      <rPr>
        <b/>
        <sz val="14"/>
        <color theme="1"/>
        <rFont val="Calibri"/>
        <family val="2"/>
        <scheme val="minor"/>
      </rPr>
      <t>74%</t>
    </r>
    <r>
      <rPr>
        <sz val="11"/>
        <color theme="1"/>
        <rFont val="Calibri"/>
        <family val="2"/>
        <scheme val="minor"/>
      </rPr>
      <t xml:space="preserve">
Se calificaron los siguientes aspectos:
Conocimiento del SIG UMV → 3,30/5 = 66,1%
Satisfacción en Dependencia→ 4,28/5 = 85,5%  
Satisfacción Proceso Propio→ 3,97/5 = 79,4%  
</t>
    </r>
    <r>
      <rPr>
        <u/>
        <sz val="11"/>
        <color theme="1"/>
        <rFont val="Calibri"/>
        <family val="2"/>
        <scheme val="minor"/>
      </rPr>
      <t>Satisfacción Otros Procesos→ 3,70/5 = 74,1%</t>
    </r>
    <r>
      <rPr>
        <sz val="11"/>
        <color theme="1"/>
        <rFont val="Calibri"/>
        <family val="2"/>
        <scheme val="minor"/>
      </rPr>
      <t xml:space="preserve">  </t>
    </r>
  </si>
  <si>
    <r>
      <t xml:space="preserve">SEMESTRE 2
En total diligenciaron la encuesta virtual:  92 servidores públicos de planta  y contratistas de prestación de servicios,  con un resultado de:   3,49 sobre 5 puntos = 70%
Se calificaron los siguientes aspectos:
Conocimiento del SIG UMV → 3,49/5 = 69,9%
Satisfacción Proceso Propio→ 4,24/5 = 84,8%  
</t>
    </r>
    <r>
      <rPr>
        <u/>
        <sz val="11"/>
        <color theme="1"/>
        <rFont val="Calibri"/>
        <family val="2"/>
        <scheme val="minor"/>
      </rPr>
      <t>Satisfacción Otros Procesos→ 3,54/5 = 70,8%</t>
    </r>
    <r>
      <rPr>
        <sz val="11"/>
        <color theme="1"/>
        <rFont val="Calibri"/>
        <family val="2"/>
        <scheme val="minor"/>
      </rPr>
      <t xml:space="preserve">  
</t>
    </r>
  </si>
  <si>
    <t xml:space="preserve">Se incorporo a las obligaciones generales de los Contratos de Prestaciòn de Servicios el cumplimiento ambiental y a los contratos que dentro de su objeto contractual cuenta con el componete ambiental, lo que permito para el primer semestre un cumplimiento del 93%. </t>
  </si>
  <si>
    <t xml:space="preserve">Se incorporo a las obligaciones generales de los Contratos de Prestaciòn de Servicios el cumplimiento ambiental y a los contratos que dentro de su objeto contractual cuenta con el componete ambiental, lo que permito para el primer semestre un cumplimiento del 73%. </t>
  </si>
  <si>
    <t xml:space="preserve">En el cuarto trimestre se presentó un (1) accidente de trabajo, el cual fue debidamente reportado a la ARL para su atención y seguimiento  </t>
  </si>
  <si>
    <t xml:space="preserve">Para el cuarto trimestre se reportaron dos casos correspondientes a Enfermedad laboral, reportados a la ARL para su atención y seguimiento </t>
  </si>
  <si>
    <t>De acuerdo con el Plan de Acción en el Segundo Trimestre se eleborará y aprobará el Plan Institucional de Capacitación, por lo cual no se realizaron actividades asociadas al PIC.</t>
  </si>
  <si>
    <t>De acuerdo con el Plan de Acciòn en el Segundo Trimestre se elaborará y gestionará la aprobación del Plan Institucional de Capacitación y se realizará la ejecución del Plan Institucional de Capacitación, por tal razón no se realizaron actividades relacionadas con el PIC.</t>
  </si>
  <si>
    <t xml:space="preserve">Con Resolución 281 del 17 de agosto de 2017 "Por la cual se adopta el Plan Institucional de Capacitación Vigencia 2017, para los funcionarios de la Unidad Administrativa Especial de Rehabilitaciòn y Mantenimiento Vial".   Se programó para el mes de agosto capacitaciones para los funcionarios de la UMV, cuyo tema es ORFEO. Se programó  capacitación de SECOP II, para los funcionarios relacionados con  el proceso de contratación. Estas capacitaciones se realizaron durante el presente trimeste. </t>
  </si>
  <si>
    <t xml:space="preserve">Durante el último trimestre, y de acuerdo al Plan de Adquisiciones se adelantaron algunas gestiones para la suscripción de un convenio con la Universidad Nacional de Colombia, el cual no fue posible llevar a cabo, lo que obligó a la Entidad a adelantar un proceso de selección abreviada, que se formalizó con el Contrato No. 569 del 17 de diciembre de 2017. Pero dado que el contrato se realizó en la última quincena del mes de diciembre, no se realizaron actividades asociadas al PIC. </t>
  </si>
  <si>
    <t>Debido a que el SISTEMA DE GESTIÓN DE LA SEGURIDAD Y LA SALUD EN EL TRABAJO- (SGSST) se encuentra en construcción no se programaron ni ejecutaron actividades relacionadas con el mismo.</t>
  </si>
  <si>
    <t>En el mes de octubre de 2017, se realiza el lanzamiento del SISTEMA DE GESTIÓN DE LA SEGURIDAD Y LA SALUD EN EL TRABAJO- (SGSST) y la publicación de las políticas asociadas, por lo tanto es en este trimestre en el cual se realizan actividades asociadas al sistema, que se informan a continuación: 
*Avance en plan de acción para el programa riesgo químico
*Ejecución y entrega de la batería de riesgo psicosocial
* Ejecución de los de exámenes médicos ocupacionales
* Ejecución de adquisición y entrega de botiquines a sedes, frentes de obra y maquinaría
* Autoevaluación SGSST
* Ejecución programa control de roedores
* Ejecución pausas activas
* Entrenamiento certificación alturas 
* Seguimiento casos enfermedades laborales
* Entrega de licitaciones del proceso de recarga de extintores
* Análisis puesto de trabajo sede operativa y administrativa</t>
  </si>
  <si>
    <t>No se realizaron actividades relacionadas con el Plan de Bienestar e Incentivos</t>
  </si>
  <si>
    <t>Con Resolución No. 323 del 29 de septiembre de 2017 "Por la cual se adopta el Plan Anual de Estímulos e Incentivos a través de los programas de Bienestar Social e Incentivos y se reglamenta el programa de Apoyo Educativo a la Educación Formal para los Empleados Públicos de la Unidad Administrativa Especial de Rehabilitación y Mantenimiento Vial vigencia 2017.</t>
  </si>
  <si>
    <t xml:space="preserve">En el mes de diciembre se suscribió el Contrato No. 553 de 2017 para la ejecución de las actividades del Plan de Binestar e Incentivos, de las cuales se ejecutaron la jornada de cierre de gestión, entrega de bonos navideños para los hijos de los Empleados Públicos y se hizo entrega de los incentivos no pecuniarios a los funcionarios de carrera administrativa que acccedieron a éstos. </t>
  </si>
  <si>
    <r>
      <t>En el mes de octubre de 2017, se realiza el lanzamiento del SISTEMA DE GESTIÓN DE LA SEGURIDAD Y LA SALUD EN EL TRABAJO- (SGSST) y la publicación de las políticas asociadas, por lo tanto es en este trimestre en el cual se realizan actividades asociadas al sistema, que se informan a continuación: 
En cuanto a grado de intervención de peligros y riesgos, actualmente se continúa en ejecución con el programa de riesgo químico.
Se realizó la actualización del programa de sistema contra caídas.
Para el indicador de documentación Copasst, durante este trimestre se llevaron a cabo</t>
    </r>
    <r>
      <rPr>
        <sz val="7"/>
        <color rgb="FFFF0000"/>
        <rFont val="Arial"/>
        <family val="2"/>
      </rPr>
      <t xml:space="preserve"> 3 </t>
    </r>
    <r>
      <rPr>
        <sz val="7"/>
        <rFont val="Arial"/>
        <family val="2"/>
      </rPr>
      <t xml:space="preserve">reuniones de Copasst evidenciando y registrando las mismas. También se realizó capacitación en un ciclo de 4 capacitaciones al Copasst.
Dentro de la implementación del SGSST se realizó la certificación de trabajo en alturas a 20 trabajadores, se han llevado a cabo capacitaciones de SST en frentes de obra, ejecución de pausas activas, dentro del marco de medicina preventiva y del trabajo se continuo con las clases de zumba para el personal administrativo cada ocho días y se inicio el proceso de pausas activas dos veces por semana.
Actualmente se lleva a cabo el seguimiento a cada uno de los casos presentados durante este año, referentes a el manejo de las lesiones incapacitantes, el índice de frecuencia por accidentes de trabajo, el manejo del ausentismo por enfermedad laboral común y por accidente de trabajo.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</si>
</sst>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 #,##0.00\ &quot;€&quot;_-;\-* #,##0.00\ &quot;€&quot;_-;_-* &quot;-&quot;??\ &quot;€&quot;_-;_-@_-"/>
    <numFmt numFmtId="164" formatCode="&quot;$&quot;#,##0;[Red]\-&quot;$&quot;#,##0"/>
    <numFmt numFmtId="165" formatCode="_-&quot;$&quot;* #,##0_-;\-&quot;$&quot;* #,##0_-;_-&quot;$&quot;* &quot;-&quot;_-;_-@_-"/>
    <numFmt numFmtId="166" formatCode="_-* #,##0_-;\-* #,##0_-;_-* &quot;-&quot;_-;_-@_-"/>
    <numFmt numFmtId="167" formatCode="_-* #,##0.00_-;\-* #,##0.00_-;_-* &quot;-&quot;??_-;_-@_-"/>
    <numFmt numFmtId="168" formatCode="[$-C0A]mmm\-yy;@"/>
    <numFmt numFmtId="169" formatCode="_(&quot;$&quot;\ * #,##0.00_);_(&quot;$&quot;\ * \(#,##0.00\);_(&quot;$&quot;\ * &quot;-&quot;??_);_(@_)"/>
    <numFmt numFmtId="170" formatCode="_(* #,##0_);_(* \(#,##0\);_(* &quot;-&quot;??_);_(@_)"/>
    <numFmt numFmtId="171" formatCode="_(* #,##0.00_);_(* \(#,##0.00\);_(* &quot;-&quot;??_);_(@_)"/>
    <numFmt numFmtId="172" formatCode="d\-m;@"/>
    <numFmt numFmtId="173" formatCode="0.0"/>
    <numFmt numFmtId="174" formatCode="_-[$$-240A]\ * #,##0_-;\-[$$-240A]\ * #,##0_-;_-[$$-240A]\ * &quot;-&quot;??_-;_-@_-"/>
    <numFmt numFmtId="175" formatCode="_-* #,##0.00\ &quot;$&quot;_-;\-* #,##0.00\ &quot;$&quot;_-;_-* &quot;-&quot;??\ &quot;$&quot;_-;_-@_-"/>
    <numFmt numFmtId="176" formatCode="_-[$$-240A]* #,##0_-;\-[$$-240A]* #,##0_-;_-[$$-240A]* &quot;-&quot;??_-;_-@_-"/>
    <numFmt numFmtId="177" formatCode="_-* #,##0\ _€_-;\-* #,##0\ _€_-;_-* &quot;-&quot;??\ _€_-;_-@_-"/>
    <numFmt numFmtId="178" formatCode="_-* #,##0.00\ _$_-;\-* #,##0.00\ _$_-;_-* &quot;-&quot;??\ _$_-;_-@_-"/>
    <numFmt numFmtId="179" formatCode="_-* #,##0\ _$_-;\-* #,##0\ _$_-;_-* &quot;-&quot;??\ _$_-;_-@_-"/>
    <numFmt numFmtId="180" formatCode="0.0%"/>
    <numFmt numFmtId="181" formatCode="0.000"/>
    <numFmt numFmtId="182" formatCode="_(* #,##0.00_);_(* \(#,##0.00\);_(* &quot;-&quot;_);_(@_)"/>
    <numFmt numFmtId="183" formatCode="0;[Red]0"/>
    <numFmt numFmtId="184" formatCode="#,##0;[Red]#,##0"/>
  </numFmts>
  <fonts count="62" x14ac:knownFonts="1">
    <font>
      <sz val="11"/>
      <color theme="1"/>
      <name val="Calibri"/>
      <family val="2"/>
      <scheme val="minor"/>
    </font>
    <font>
      <sz val="11"/>
      <color theme="1"/>
      <name val="Calibri"/>
      <family val="2"/>
      <scheme val="minor"/>
    </font>
    <font>
      <b/>
      <sz val="12"/>
      <name val="Arial"/>
      <family val="2"/>
    </font>
    <font>
      <b/>
      <sz val="11"/>
      <name val="Arial"/>
      <family val="2"/>
    </font>
    <font>
      <sz val="10"/>
      <name val="Arial"/>
      <family val="2"/>
    </font>
    <font>
      <sz val="11"/>
      <name val="Arial"/>
      <family val="2"/>
    </font>
    <font>
      <i/>
      <sz val="11"/>
      <name val="Arial"/>
      <family val="2"/>
    </font>
    <font>
      <sz val="11"/>
      <color theme="2"/>
      <name val="Arial"/>
      <family val="2"/>
    </font>
    <font>
      <sz val="11"/>
      <color theme="0" tint="-0.14999847407452621"/>
      <name val="Arial"/>
      <family val="2"/>
    </font>
    <font>
      <sz val="7.5"/>
      <color rgb="FF000000"/>
      <name val="Century Gothic"/>
      <family val="2"/>
    </font>
    <font>
      <b/>
      <sz val="7"/>
      <name val="Arial"/>
      <family val="2"/>
    </font>
    <font>
      <b/>
      <sz val="10"/>
      <name val="Arial"/>
      <family val="2"/>
    </font>
    <font>
      <i/>
      <sz val="10"/>
      <name val="Arial"/>
      <family val="2"/>
    </font>
    <font>
      <sz val="8"/>
      <name val="Arial"/>
      <family val="2"/>
    </font>
    <font>
      <sz val="11"/>
      <color theme="1"/>
      <name val="Arial"/>
      <family val="2"/>
    </font>
    <font>
      <b/>
      <sz val="8"/>
      <name val="Arial"/>
      <family val="2"/>
    </font>
    <font>
      <b/>
      <sz val="8"/>
      <color theme="1"/>
      <name val="Arial"/>
      <family val="2"/>
    </font>
    <font>
      <i/>
      <sz val="8"/>
      <name val="Arial"/>
      <family val="2"/>
    </font>
    <font>
      <b/>
      <sz val="6"/>
      <name val="Arial"/>
      <family val="2"/>
    </font>
    <font>
      <b/>
      <sz val="11"/>
      <color theme="1"/>
      <name val="Calibri"/>
      <family val="2"/>
      <scheme val="minor"/>
    </font>
    <font>
      <sz val="11"/>
      <name val="Calibri"/>
      <family val="2"/>
      <scheme val="minor"/>
    </font>
    <font>
      <b/>
      <sz val="9"/>
      <color indexed="81"/>
      <name val="Tahoma"/>
      <family val="2"/>
    </font>
    <font>
      <sz val="9"/>
      <color indexed="81"/>
      <name val="Tahoma"/>
      <family val="2"/>
    </font>
    <font>
      <b/>
      <sz val="6"/>
      <color theme="1"/>
      <name val="Arial"/>
      <family val="2"/>
    </font>
    <font>
      <sz val="8"/>
      <color theme="1"/>
      <name val="Arial"/>
      <family val="2"/>
    </font>
    <font>
      <sz val="10"/>
      <color theme="1"/>
      <name val="Arial"/>
      <family val="2"/>
    </font>
    <font>
      <sz val="11"/>
      <color theme="0"/>
      <name val="Arial"/>
      <family val="2"/>
    </font>
    <font>
      <b/>
      <sz val="8"/>
      <color theme="1"/>
      <name val="Calibri"/>
      <family val="2"/>
      <scheme val="minor"/>
    </font>
    <font>
      <b/>
      <i/>
      <sz val="8"/>
      <color rgb="FF000000"/>
      <name val="Arial"/>
      <family val="2"/>
    </font>
    <font>
      <b/>
      <sz val="8"/>
      <color rgb="FF000000"/>
      <name val="Arial"/>
      <family val="2"/>
    </font>
    <font>
      <sz val="8"/>
      <color rgb="FF000000"/>
      <name val="Arial"/>
      <family val="2"/>
    </font>
    <font>
      <sz val="11"/>
      <color rgb="FFFF0000"/>
      <name val="Arial"/>
      <family val="2"/>
    </font>
    <font>
      <sz val="9"/>
      <name val="Arial"/>
      <family val="2"/>
    </font>
    <font>
      <b/>
      <sz val="9"/>
      <name val="Arial"/>
      <family val="2"/>
    </font>
    <font>
      <sz val="9"/>
      <color rgb="FF000000"/>
      <name val="Century Gothic"/>
      <family val="2"/>
    </font>
    <font>
      <u/>
      <sz val="11"/>
      <color rgb="FF00B050"/>
      <name val="Arial"/>
      <family val="2"/>
    </font>
    <font>
      <strike/>
      <sz val="11"/>
      <name val="Arial"/>
      <family val="2"/>
    </font>
    <font>
      <sz val="11"/>
      <color rgb="FF00B050"/>
      <name val="Arial"/>
      <family val="2"/>
    </font>
    <font>
      <u/>
      <sz val="11"/>
      <color rgb="FFFF0000"/>
      <name val="Arial"/>
      <family val="2"/>
    </font>
    <font>
      <sz val="8"/>
      <name val="Century Gothic"/>
      <family val="2"/>
    </font>
    <font>
      <i/>
      <sz val="11"/>
      <color theme="0"/>
      <name val="Arial"/>
      <family val="2"/>
    </font>
    <font>
      <u/>
      <sz val="11"/>
      <name val="Arial"/>
      <family val="2"/>
    </font>
    <font>
      <u/>
      <sz val="9"/>
      <name val="Arial"/>
      <family val="2"/>
    </font>
    <font>
      <b/>
      <sz val="14"/>
      <name val="Arial"/>
      <family val="2"/>
    </font>
    <font>
      <sz val="12"/>
      <name val="Arial"/>
      <family val="2"/>
    </font>
    <font>
      <sz val="7"/>
      <name val="Arial"/>
      <family val="2"/>
    </font>
    <font>
      <sz val="10"/>
      <color theme="1"/>
      <name val="Calibri"/>
      <family val="2"/>
      <scheme val="minor"/>
    </font>
    <font>
      <b/>
      <sz val="14"/>
      <color theme="1"/>
      <name val="Calibri"/>
      <family val="2"/>
      <scheme val="minor"/>
    </font>
    <font>
      <u/>
      <sz val="11"/>
      <color theme="1"/>
      <name val="Calibri"/>
      <family val="2"/>
      <scheme val="minor"/>
    </font>
    <font>
      <b/>
      <i/>
      <sz val="10"/>
      <name val="Arial"/>
      <family val="2"/>
    </font>
    <font>
      <b/>
      <sz val="11"/>
      <color theme="1"/>
      <name val="Arial"/>
      <family val="2"/>
    </font>
    <font>
      <b/>
      <sz val="10"/>
      <color theme="1"/>
      <name val="Arial"/>
      <family val="2"/>
    </font>
    <font>
      <b/>
      <sz val="10"/>
      <color rgb="FFFF0000"/>
      <name val="Arial"/>
      <family val="2"/>
    </font>
    <font>
      <b/>
      <u/>
      <sz val="8"/>
      <name val="Arial"/>
      <family val="2"/>
    </font>
    <font>
      <i/>
      <sz val="11"/>
      <color theme="1"/>
      <name val="Arial"/>
      <family val="2"/>
    </font>
    <font>
      <b/>
      <sz val="12"/>
      <color theme="1"/>
      <name val="Arial"/>
      <family val="2"/>
    </font>
    <font>
      <b/>
      <i/>
      <sz val="11"/>
      <name val="Arial"/>
      <family val="2"/>
    </font>
    <font>
      <sz val="8"/>
      <color theme="1"/>
      <name val="Calibri"/>
      <family val="2"/>
      <scheme val="minor"/>
    </font>
    <font>
      <sz val="7.5"/>
      <name val="Century Gothic"/>
      <family val="2"/>
    </font>
    <font>
      <strike/>
      <sz val="7.5"/>
      <name val="Century Gothic"/>
      <family val="2"/>
    </font>
    <font>
      <sz val="12"/>
      <color theme="1"/>
      <name val="Calibri"/>
      <family val="2"/>
      <scheme val="minor"/>
    </font>
    <font>
      <sz val="7"/>
      <color rgb="FFFF0000"/>
      <name val="Arial"/>
      <family val="2"/>
    </font>
  </fonts>
  <fills count="20">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2F2F2"/>
        <bgColor indexed="64"/>
      </patternFill>
    </fill>
    <fill>
      <patternFill patternType="solid">
        <fgColor rgb="FFFFFFFF"/>
        <bgColor indexed="64"/>
      </patternFill>
    </fill>
    <fill>
      <patternFill patternType="solid">
        <fgColor rgb="FFD9D9D9"/>
        <bgColor indexed="64"/>
      </patternFill>
    </fill>
    <fill>
      <patternFill patternType="solid">
        <fgColor rgb="FFA7D971"/>
        <bgColor indexed="64"/>
      </patternFill>
    </fill>
    <fill>
      <patternFill patternType="solid">
        <fgColor rgb="FF6ACAE0"/>
        <bgColor indexed="64"/>
      </patternFill>
    </fill>
    <fill>
      <patternFill patternType="solid">
        <fgColor rgb="FFFFDF79"/>
        <bgColor indexed="64"/>
      </patternFill>
    </fill>
    <fill>
      <patternFill patternType="solid">
        <fgColor rgb="FFF4A2B0"/>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EEECE1"/>
        <bgColor indexed="64"/>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thin">
        <color indexed="64"/>
      </top>
      <bottom/>
      <diagonal/>
    </border>
    <border>
      <left/>
      <right style="thin">
        <color indexed="64"/>
      </right>
      <top style="medium">
        <color indexed="64"/>
      </top>
      <bottom/>
      <diagonal/>
    </border>
  </borders>
  <cellStyleXfs count="13">
    <xf numFmtId="0" fontId="0" fillId="0" borderId="0"/>
    <xf numFmtId="9" fontId="1" fillId="0" borderId="0" applyFont="0" applyFill="0" applyBorder="0" applyAlignment="0" applyProtection="0"/>
    <xf numFmtId="0" fontId="1" fillId="0" borderId="0"/>
    <xf numFmtId="0" fontId="4" fillId="0" borderId="0"/>
    <xf numFmtId="169" fontId="1" fillId="0" borderId="0" applyFont="0" applyFill="0" applyBorder="0" applyAlignment="0" applyProtection="0"/>
    <xf numFmtId="171"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5" fontId="1" fillId="0" borderId="0" applyFont="0" applyFill="0" applyBorder="0" applyAlignment="0" applyProtection="0"/>
    <xf numFmtId="178"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cellStyleXfs>
  <cellXfs count="1676">
    <xf numFmtId="0" fontId="0" fillId="0" borderId="0" xfId="0"/>
    <xf numFmtId="0" fontId="6" fillId="0" borderId="0" xfId="2" applyFont="1" applyFill="1" applyBorder="1" applyAlignment="1">
      <alignment horizontal="center"/>
    </xf>
    <xf numFmtId="0" fontId="6" fillId="0" borderId="0" xfId="2" applyFont="1" applyFill="1" applyBorder="1" applyAlignment="1"/>
    <xf numFmtId="0" fontId="6" fillId="0" borderId="0" xfId="2" applyFont="1" applyFill="1" applyAlignment="1">
      <alignment horizontal="center"/>
    </xf>
    <xf numFmtId="0" fontId="5" fillId="0" borderId="0" xfId="2" applyFont="1" applyFill="1" applyBorder="1" applyAlignment="1">
      <alignment horizontal="center"/>
    </xf>
    <xf numFmtId="0" fontId="6" fillId="0" borderId="0" xfId="0" applyFont="1" applyFill="1"/>
    <xf numFmtId="170" fontId="5" fillId="0" borderId="0" xfId="2" applyNumberFormat="1" applyFont="1" applyFill="1" applyBorder="1" applyAlignment="1">
      <alignment horizontal="center"/>
    </xf>
    <xf numFmtId="171" fontId="5" fillId="0" borderId="0" xfId="1" applyNumberFormat="1" applyFont="1" applyFill="1" applyBorder="1" applyAlignment="1">
      <alignment horizontal="center"/>
    </xf>
    <xf numFmtId="0" fontId="3" fillId="0" borderId="0" xfId="3" applyFont="1" applyFill="1" applyBorder="1" applyAlignment="1">
      <alignment horizontal="center" vertical="center" wrapText="1"/>
    </xf>
    <xf numFmtId="0" fontId="3" fillId="0" borderId="0" xfId="2" applyFont="1" applyFill="1" applyBorder="1" applyAlignment="1">
      <alignment horizontal="center" vertical="center"/>
    </xf>
    <xf numFmtId="0" fontId="3" fillId="0" borderId="0" xfId="2" applyFont="1" applyFill="1" applyBorder="1" applyAlignment="1">
      <alignment horizontal="left" vertical="center" wrapText="1"/>
    </xf>
    <xf numFmtId="0" fontId="3" fillId="0" borderId="0" xfId="2" applyFont="1" applyFill="1" applyBorder="1" applyAlignment="1">
      <alignment horizontal="center" vertical="center" wrapText="1"/>
    </xf>
    <xf numFmtId="1" fontId="5" fillId="0" borderId="37" xfId="4" applyNumberFormat="1" applyFont="1" applyFill="1" applyBorder="1" applyAlignment="1">
      <alignment horizontal="center" vertical="center" wrapText="1"/>
    </xf>
    <xf numFmtId="9" fontId="5" fillId="0" borderId="37" xfId="1" applyFont="1" applyFill="1" applyBorder="1" applyAlignment="1">
      <alignment horizontal="center" vertical="center" wrapText="1"/>
    </xf>
    <xf numFmtId="1" fontId="5" fillId="0" borderId="39" xfId="4" applyNumberFormat="1" applyFont="1" applyFill="1" applyBorder="1" applyAlignment="1">
      <alignment horizontal="center" vertical="center" wrapText="1"/>
    </xf>
    <xf numFmtId="9" fontId="5" fillId="0" borderId="39" xfId="1" applyFont="1" applyFill="1" applyBorder="1" applyAlignment="1">
      <alignment horizontal="center" vertical="center" wrapText="1"/>
    </xf>
    <xf numFmtId="1" fontId="5" fillId="0" borderId="42" xfId="4" applyNumberFormat="1" applyFont="1" applyFill="1" applyBorder="1" applyAlignment="1">
      <alignment horizontal="center" vertical="center" wrapText="1"/>
    </xf>
    <xf numFmtId="9" fontId="5" fillId="0" borderId="42" xfId="1" applyFont="1" applyFill="1" applyBorder="1" applyAlignment="1">
      <alignment horizontal="center" vertical="center" wrapText="1"/>
    </xf>
    <xf numFmtId="170" fontId="5" fillId="2" borderId="22" xfId="2" applyNumberFormat="1" applyFont="1" applyFill="1" applyBorder="1" applyAlignment="1">
      <alignment horizontal="center"/>
    </xf>
    <xf numFmtId="171" fontId="5" fillId="2" borderId="22" xfId="1" applyNumberFormat="1" applyFont="1" applyFill="1" applyBorder="1" applyAlignment="1">
      <alignment horizontal="center"/>
    </xf>
    <xf numFmtId="0" fontId="3" fillId="0" borderId="44" xfId="2" applyFont="1" applyFill="1" applyBorder="1" applyAlignment="1">
      <alignment horizontal="center" vertical="center"/>
    </xf>
    <xf numFmtId="0" fontId="3" fillId="0" borderId="45" xfId="2" applyFont="1" applyFill="1" applyBorder="1" applyAlignment="1">
      <alignment horizontal="center" vertical="center"/>
    </xf>
    <xf numFmtId="0" fontId="3" fillId="0" borderId="45" xfId="3" applyFont="1" applyFill="1" applyBorder="1" applyAlignment="1">
      <alignment horizontal="center" vertical="center" wrapText="1"/>
    </xf>
    <xf numFmtId="0" fontId="3" fillId="0" borderId="45" xfId="2" applyFont="1" applyFill="1" applyBorder="1" applyAlignment="1">
      <alignment horizontal="center" vertical="center" wrapText="1"/>
    </xf>
    <xf numFmtId="0" fontId="3" fillId="0" borderId="43" xfId="2" applyFont="1" applyFill="1" applyBorder="1" applyAlignment="1">
      <alignment horizontal="center" vertical="center"/>
    </xf>
    <xf numFmtId="0" fontId="3" fillId="0" borderId="46" xfId="2" applyFont="1" applyFill="1" applyBorder="1" applyAlignment="1">
      <alignment horizontal="center" vertical="center"/>
    </xf>
    <xf numFmtId="0" fontId="3" fillId="0" borderId="47" xfId="2" applyFont="1" applyFill="1" applyBorder="1" applyAlignment="1">
      <alignment horizontal="center" vertical="center"/>
    </xf>
    <xf numFmtId="0" fontId="5" fillId="0" borderId="46" xfId="2" applyFont="1" applyFill="1" applyBorder="1" applyAlignment="1">
      <alignment horizontal="center"/>
    </xf>
    <xf numFmtId="0" fontId="5" fillId="0" borderId="47" xfId="2" applyFont="1" applyFill="1" applyBorder="1" applyAlignment="1">
      <alignment horizontal="center"/>
    </xf>
    <xf numFmtId="0" fontId="5" fillId="0" borderId="46" xfId="0" applyFont="1" applyFill="1" applyBorder="1"/>
    <xf numFmtId="0" fontId="5" fillId="0" borderId="48" xfId="2" applyFont="1" applyFill="1" applyBorder="1" applyAlignment="1">
      <alignment horizontal="center"/>
    </xf>
    <xf numFmtId="0" fontId="6" fillId="0" borderId="49" xfId="2" applyFont="1" applyFill="1" applyBorder="1" applyAlignment="1">
      <alignment horizontal="center"/>
    </xf>
    <xf numFmtId="0" fontId="5" fillId="0" borderId="34" xfId="2" applyFont="1" applyFill="1" applyBorder="1" applyAlignment="1">
      <alignment horizontal="center"/>
    </xf>
    <xf numFmtId="0" fontId="3" fillId="2" borderId="36" xfId="0" applyFont="1" applyFill="1" applyBorder="1" applyAlignment="1">
      <alignment horizontal="center" vertical="center" wrapText="1"/>
    </xf>
    <xf numFmtId="0" fontId="4" fillId="0" borderId="46" xfId="0" applyFont="1" applyFill="1" applyBorder="1"/>
    <xf numFmtId="0" fontId="4" fillId="0" borderId="47" xfId="2" applyFont="1" applyFill="1" applyBorder="1" applyAlignment="1">
      <alignment horizontal="center"/>
    </xf>
    <xf numFmtId="0" fontId="12" fillId="0" borderId="0" xfId="0" applyFont="1" applyFill="1"/>
    <xf numFmtId="0" fontId="15" fillId="4" borderId="25"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27" xfId="0" applyFont="1" applyFill="1" applyBorder="1" applyAlignment="1">
      <alignment horizontal="center" vertical="center" wrapText="1"/>
    </xf>
    <xf numFmtId="1" fontId="15" fillId="4" borderId="17" xfId="4" applyNumberFormat="1" applyFont="1" applyFill="1" applyBorder="1" applyAlignment="1">
      <alignment horizontal="center" vertical="center" wrapText="1"/>
    </xf>
    <xf numFmtId="1" fontId="15" fillId="4" borderId="58" xfId="4" applyNumberFormat="1" applyFont="1" applyFill="1" applyBorder="1" applyAlignment="1">
      <alignment horizontal="center" vertical="center" wrapText="1"/>
    </xf>
    <xf numFmtId="9" fontId="15" fillId="4" borderId="17" xfId="1" applyFont="1" applyFill="1" applyBorder="1" applyAlignment="1">
      <alignment horizontal="center" vertical="center" wrapText="1"/>
    </xf>
    <xf numFmtId="9" fontId="13" fillId="0" borderId="17" xfId="1" applyFont="1" applyBorder="1" applyAlignment="1">
      <alignment horizontal="center" vertical="center" wrapText="1"/>
    </xf>
    <xf numFmtId="0" fontId="15" fillId="2" borderId="36" xfId="0" applyFont="1" applyFill="1" applyBorder="1" applyAlignment="1">
      <alignment horizontal="center" vertical="center" wrapText="1"/>
    </xf>
    <xf numFmtId="0" fontId="0" fillId="0" borderId="17" xfId="0" applyBorder="1"/>
    <xf numFmtId="0" fontId="0" fillId="0" borderId="23" xfId="0" applyBorder="1"/>
    <xf numFmtId="0" fontId="0" fillId="4" borderId="26" xfId="0" applyFill="1" applyBorder="1"/>
    <xf numFmtId="0" fontId="0" fillId="0" borderId="46" xfId="0" applyBorder="1"/>
    <xf numFmtId="0" fontId="0" fillId="0" borderId="47" xfId="0" applyBorder="1"/>
    <xf numFmtId="0" fontId="0" fillId="0" borderId="0" xfId="0" applyBorder="1"/>
    <xf numFmtId="0" fontId="0" fillId="0" borderId="48" xfId="0" applyBorder="1"/>
    <xf numFmtId="0" fontId="0" fillId="0" borderId="49" xfId="0" applyBorder="1"/>
    <xf numFmtId="0" fontId="0" fillId="0" borderId="34" xfId="0" applyBorder="1"/>
    <xf numFmtId="0" fontId="13" fillId="0" borderId="47" xfId="2" applyFont="1" applyFill="1" applyBorder="1" applyAlignment="1">
      <alignment horizontal="center" vertical="center"/>
    </xf>
    <xf numFmtId="0" fontId="17" fillId="0" borderId="0" xfId="0" applyFont="1" applyFill="1" applyAlignment="1">
      <alignment horizontal="center" vertical="center"/>
    </xf>
    <xf numFmtId="0" fontId="13" fillId="0" borderId="46" xfId="0" applyFont="1" applyFill="1" applyBorder="1" applyAlignment="1">
      <alignment horizontal="center" vertical="center"/>
    </xf>
    <xf numFmtId="0" fontId="6" fillId="0" borderId="46" xfId="2" applyFont="1" applyFill="1" applyBorder="1" applyAlignment="1">
      <alignment horizontal="center"/>
    </xf>
    <xf numFmtId="0" fontId="6" fillId="0" borderId="47" xfId="2" applyFont="1" applyFill="1" applyBorder="1" applyAlignment="1">
      <alignment horizontal="center"/>
    </xf>
    <xf numFmtId="0" fontId="6" fillId="0" borderId="48" xfId="2" applyFont="1" applyFill="1" applyBorder="1" applyAlignment="1">
      <alignment horizontal="center"/>
    </xf>
    <xf numFmtId="0" fontId="6" fillId="0" borderId="34" xfId="2" applyFont="1" applyFill="1" applyBorder="1" applyAlignment="1">
      <alignment horizontal="center"/>
    </xf>
    <xf numFmtId="0" fontId="15" fillId="2" borderId="22" xfId="0" applyFont="1" applyFill="1" applyBorder="1" applyAlignment="1">
      <alignment horizontal="center" vertical="center" wrapText="1"/>
    </xf>
    <xf numFmtId="0" fontId="15" fillId="4" borderId="22" xfId="0" applyFont="1" applyFill="1" applyBorder="1" applyAlignment="1">
      <alignment horizontal="center" vertical="center" wrapText="1"/>
    </xf>
    <xf numFmtId="1" fontId="5" fillId="0" borderId="54" xfId="4" applyNumberFormat="1" applyFont="1" applyFill="1" applyBorder="1" applyAlignment="1">
      <alignment horizontal="center" vertical="center" wrapText="1"/>
    </xf>
    <xf numFmtId="170" fontId="5" fillId="2" borderId="71" xfId="2" applyNumberFormat="1" applyFont="1" applyFill="1" applyBorder="1" applyAlignment="1">
      <alignment horizontal="center"/>
    </xf>
    <xf numFmtId="171" fontId="5" fillId="2" borderId="71" xfId="1" applyNumberFormat="1" applyFont="1" applyFill="1" applyBorder="1" applyAlignment="1">
      <alignment horizontal="center"/>
    </xf>
    <xf numFmtId="0" fontId="13" fillId="0" borderId="46" xfId="0" applyFont="1" applyFill="1" applyBorder="1"/>
    <xf numFmtId="0" fontId="13" fillId="0" borderId="47" xfId="2" applyFont="1" applyFill="1" applyBorder="1" applyAlignment="1">
      <alignment horizontal="center"/>
    </xf>
    <xf numFmtId="0" fontId="17" fillId="0" borderId="0" xfId="0" applyFont="1" applyFill="1"/>
    <xf numFmtId="0" fontId="15" fillId="4" borderId="36" xfId="0" applyFont="1" applyFill="1" applyBorder="1" applyAlignment="1">
      <alignment horizontal="center" vertical="center" wrapText="1"/>
    </xf>
    <xf numFmtId="1" fontId="5" fillId="0" borderId="38" xfId="4" applyNumberFormat="1" applyFont="1" applyFill="1" applyBorder="1" applyAlignment="1">
      <alignment horizontal="center" vertical="center" wrapText="1"/>
    </xf>
    <xf numFmtId="0" fontId="5" fillId="0" borderId="0" xfId="2" applyFont="1" applyFill="1" applyBorder="1" applyAlignment="1">
      <alignment horizontal="justify"/>
    </xf>
    <xf numFmtId="0" fontId="15" fillId="4" borderId="6" xfId="0" applyFont="1" applyFill="1" applyBorder="1" applyAlignment="1">
      <alignment horizontal="center" vertical="center" wrapText="1"/>
    </xf>
    <xf numFmtId="9" fontId="6" fillId="0" borderId="0" xfId="2" applyNumberFormat="1" applyFont="1" applyFill="1" applyAlignment="1">
      <alignment horizontal="center"/>
    </xf>
    <xf numFmtId="9" fontId="5" fillId="2" borderId="22" xfId="1" applyFont="1" applyFill="1" applyBorder="1" applyAlignment="1">
      <alignment horizontal="center"/>
    </xf>
    <xf numFmtId="9" fontId="5" fillId="2" borderId="22" xfId="1" applyNumberFormat="1" applyFont="1" applyFill="1" applyBorder="1" applyAlignment="1">
      <alignment horizontal="center"/>
    </xf>
    <xf numFmtId="1" fontId="5" fillId="0" borderId="36" xfId="4" applyNumberFormat="1" applyFont="1" applyFill="1" applyBorder="1" applyAlignment="1">
      <alignment horizontal="center" vertical="center" wrapText="1"/>
    </xf>
    <xf numFmtId="1" fontId="13" fillId="0" borderId="39" xfId="4" applyNumberFormat="1" applyFont="1" applyFill="1" applyBorder="1" applyAlignment="1">
      <alignment horizontal="center" vertical="center" wrapText="1"/>
    </xf>
    <xf numFmtId="9" fontId="13" fillId="0" borderId="39" xfId="1" applyFont="1" applyFill="1" applyBorder="1" applyAlignment="1">
      <alignment horizontal="center" vertical="center" wrapText="1"/>
    </xf>
    <xf numFmtId="1" fontId="13" fillId="0" borderId="37" xfId="4" applyNumberFormat="1" applyFont="1" applyFill="1" applyBorder="1" applyAlignment="1">
      <alignment horizontal="center" vertical="center" wrapText="1"/>
    </xf>
    <xf numFmtId="9" fontId="13" fillId="0" borderId="37" xfId="1" applyFont="1" applyFill="1" applyBorder="1" applyAlignment="1">
      <alignment horizontal="center" vertical="center" wrapText="1"/>
    </xf>
    <xf numFmtId="0" fontId="16" fillId="6" borderId="22" xfId="0" applyFont="1" applyFill="1" applyBorder="1" applyAlignment="1">
      <alignment horizontal="center" wrapText="1"/>
    </xf>
    <xf numFmtId="0" fontId="16" fillId="6" borderId="22" xfId="0" applyFont="1" applyFill="1" applyBorder="1" applyAlignment="1">
      <alignment horizontal="center" vertical="center" wrapText="1"/>
    </xf>
    <xf numFmtId="172" fontId="5" fillId="0" borderId="0" xfId="2" applyNumberFormat="1" applyFont="1" applyFill="1" applyBorder="1" applyAlignment="1">
      <alignment horizontal="justify"/>
    </xf>
    <xf numFmtId="0" fontId="5" fillId="0" borderId="0" xfId="2" applyFont="1" applyFill="1" applyBorder="1" applyAlignment="1">
      <alignment horizontal="left"/>
    </xf>
    <xf numFmtId="170" fontId="13" fillId="2" borderId="22" xfId="2" applyNumberFormat="1" applyFont="1" applyFill="1" applyBorder="1" applyAlignment="1">
      <alignment horizontal="center" vertical="center"/>
    </xf>
    <xf numFmtId="171" fontId="13" fillId="2" borderId="22" xfId="1" applyNumberFormat="1" applyFont="1" applyFill="1" applyBorder="1" applyAlignment="1">
      <alignment horizontal="center" vertical="center"/>
    </xf>
    <xf numFmtId="0" fontId="0" fillId="4" borderId="74" xfId="0" applyFill="1" applyBorder="1"/>
    <xf numFmtId="9" fontId="5" fillId="0" borderId="17" xfId="1" applyFont="1" applyFill="1" applyBorder="1" applyAlignment="1">
      <alignment horizontal="center" vertical="center" wrapText="1"/>
    </xf>
    <xf numFmtId="0" fontId="5" fillId="2" borderId="10" xfId="2" applyFont="1" applyFill="1" applyBorder="1" applyAlignment="1"/>
    <xf numFmtId="0" fontId="5" fillId="2" borderId="11" xfId="2" applyFont="1" applyFill="1" applyBorder="1" applyAlignment="1"/>
    <xf numFmtId="9" fontId="5" fillId="0" borderId="20" xfId="1"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6" fillId="7" borderId="22" xfId="0" applyFont="1" applyFill="1" applyBorder="1" applyAlignment="1">
      <alignment horizontal="center" vertical="center" wrapText="1"/>
    </xf>
    <xf numFmtId="0" fontId="0" fillId="0" borderId="0" xfId="0" applyAlignment="1">
      <alignment horizontal="left"/>
    </xf>
    <xf numFmtId="0" fontId="29" fillId="9" borderId="71" xfId="0" applyFont="1" applyFill="1" applyBorder="1" applyAlignment="1">
      <alignment horizontal="center" vertical="center" wrapText="1"/>
    </xf>
    <xf numFmtId="0" fontId="29" fillId="9" borderId="11" xfId="0" applyFont="1" applyFill="1" applyBorder="1" applyAlignment="1">
      <alignment horizontal="center" vertical="center"/>
    </xf>
    <xf numFmtId="0" fontId="30" fillId="9" borderId="11" xfId="0" applyFont="1" applyFill="1" applyBorder="1" applyAlignment="1">
      <alignment horizontal="left" vertical="center" wrapText="1"/>
    </xf>
    <xf numFmtId="0" fontId="30" fillId="9" borderId="11"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11" xfId="0" applyFont="1" applyFill="1" applyBorder="1" applyAlignment="1">
      <alignment horizontal="center" vertical="center"/>
    </xf>
    <xf numFmtId="0" fontId="30" fillId="10" borderId="11" xfId="0" applyFont="1" applyFill="1" applyBorder="1" applyAlignment="1">
      <alignment horizontal="left" vertical="center" wrapText="1"/>
    </xf>
    <xf numFmtId="0" fontId="30" fillId="10" borderId="11" xfId="0" applyFont="1" applyFill="1" applyBorder="1" applyAlignment="1">
      <alignment horizontal="center" vertical="center" wrapText="1"/>
    </xf>
    <xf numFmtId="0" fontId="29" fillId="11" borderId="71" xfId="0" applyFont="1" applyFill="1" applyBorder="1" applyAlignment="1">
      <alignment horizontal="center" vertical="center" wrapText="1"/>
    </xf>
    <xf numFmtId="0" fontId="29" fillId="11" borderId="11" xfId="0" applyFont="1" applyFill="1" applyBorder="1" applyAlignment="1">
      <alignment horizontal="center" vertical="center"/>
    </xf>
    <xf numFmtId="0" fontId="30" fillId="11" borderId="11" xfId="0" applyFont="1" applyFill="1" applyBorder="1" applyAlignment="1">
      <alignment horizontal="left" vertical="center" wrapText="1"/>
    </xf>
    <xf numFmtId="0" fontId="30" fillId="11" borderId="11" xfId="0" applyFont="1" applyFill="1" applyBorder="1" applyAlignment="1">
      <alignment horizontal="center" vertical="center" wrapText="1"/>
    </xf>
    <xf numFmtId="0" fontId="29" fillId="11" borderId="75" xfId="0" applyFont="1" applyFill="1" applyBorder="1" applyAlignment="1">
      <alignment horizontal="center" vertical="center" wrapText="1"/>
    </xf>
    <xf numFmtId="0" fontId="29" fillId="11" borderId="75" xfId="0" applyFont="1" applyFill="1" applyBorder="1" applyAlignment="1">
      <alignment horizontal="center" vertical="center"/>
    </xf>
    <xf numFmtId="0" fontId="30" fillId="11" borderId="75" xfId="0" applyFont="1" applyFill="1" applyBorder="1" applyAlignment="1">
      <alignment horizontal="left" vertical="center" wrapText="1"/>
    </xf>
    <xf numFmtId="0" fontId="30" fillId="11" borderId="75" xfId="0" applyFont="1" applyFill="1" applyBorder="1" applyAlignment="1">
      <alignment horizontal="center" vertical="center" wrapText="1"/>
    </xf>
    <xf numFmtId="0" fontId="29" fillId="11" borderId="22" xfId="0" applyFont="1" applyFill="1" applyBorder="1" applyAlignment="1">
      <alignment horizontal="center" vertical="center" wrapText="1"/>
    </xf>
    <xf numFmtId="0" fontId="29" fillId="11" borderId="6" xfId="0" applyFont="1" applyFill="1" applyBorder="1" applyAlignment="1">
      <alignment horizontal="center" vertical="center"/>
    </xf>
    <xf numFmtId="0" fontId="30" fillId="11" borderId="6" xfId="0" applyFont="1" applyFill="1" applyBorder="1" applyAlignment="1">
      <alignment horizontal="left" vertical="center" wrapText="1"/>
    </xf>
    <xf numFmtId="0" fontId="30" fillId="11" borderId="6" xfId="0" applyFont="1" applyFill="1" applyBorder="1" applyAlignment="1">
      <alignment horizontal="center" vertical="center" wrapText="1"/>
    </xf>
    <xf numFmtId="0" fontId="29" fillId="12" borderId="71" xfId="0" applyFont="1" applyFill="1" applyBorder="1" applyAlignment="1">
      <alignment horizontal="center" vertical="center" wrapText="1"/>
    </xf>
    <xf numFmtId="0" fontId="29" fillId="12" borderId="11" xfId="0" applyFont="1" applyFill="1" applyBorder="1" applyAlignment="1">
      <alignment horizontal="center" vertical="center"/>
    </xf>
    <xf numFmtId="0" fontId="30" fillId="12" borderId="11" xfId="0" applyFont="1" applyFill="1" applyBorder="1" applyAlignment="1">
      <alignment horizontal="left" vertical="center" wrapText="1"/>
    </xf>
    <xf numFmtId="0" fontId="30" fillId="12" borderId="11" xfId="0" applyFont="1" applyFill="1" applyBorder="1" applyAlignment="1">
      <alignment horizontal="center" vertical="center" wrapText="1"/>
    </xf>
    <xf numFmtId="0" fontId="19" fillId="13" borderId="6" xfId="0" applyFont="1" applyFill="1" applyBorder="1" applyAlignment="1">
      <alignment horizontal="center"/>
    </xf>
    <xf numFmtId="0" fontId="0" fillId="0" borderId="24" xfId="0" applyBorder="1"/>
    <xf numFmtId="0" fontId="16" fillId="4" borderId="26"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14" borderId="68" xfId="0" applyFont="1" applyFill="1" applyBorder="1" applyAlignment="1">
      <alignment horizontal="center" vertical="center" wrapText="1"/>
    </xf>
    <xf numFmtId="0" fontId="29" fillId="9" borderId="22" xfId="0" applyFont="1" applyFill="1" applyBorder="1" applyAlignment="1">
      <alignment horizontal="center" vertical="center" wrapText="1"/>
    </xf>
    <xf numFmtId="0" fontId="29" fillId="9" borderId="22" xfId="0" applyFont="1" applyFill="1" applyBorder="1" applyAlignment="1">
      <alignment horizontal="center" vertical="center"/>
    </xf>
    <xf numFmtId="0" fontId="30" fillId="9" borderId="22" xfId="0" applyFont="1" applyFill="1" applyBorder="1" applyAlignment="1">
      <alignment horizontal="left" vertical="center" wrapText="1"/>
    </xf>
    <xf numFmtId="0" fontId="30" fillId="9" borderId="22" xfId="0" applyFont="1" applyFill="1" applyBorder="1" applyAlignment="1">
      <alignment horizontal="center" vertical="center" wrapText="1"/>
    </xf>
    <xf numFmtId="0" fontId="0" fillId="0" borderId="17" xfId="0" applyBorder="1" applyAlignment="1">
      <alignment vertical="center"/>
    </xf>
    <xf numFmtId="0" fontId="0" fillId="0" borderId="17" xfId="0" applyBorder="1" applyAlignment="1">
      <alignment horizontal="justify" vertical="center" wrapText="1"/>
    </xf>
    <xf numFmtId="0" fontId="0" fillId="0" borderId="17" xfId="0" applyBorder="1" applyAlignment="1">
      <alignment horizontal="justify" vertical="center"/>
    </xf>
    <xf numFmtId="0" fontId="0" fillId="0" borderId="17" xfId="0" applyBorder="1" applyAlignment="1">
      <alignment horizontal="center" vertical="center" wrapText="1"/>
    </xf>
    <xf numFmtId="0" fontId="0" fillId="0" borderId="17" xfId="0" applyBorder="1" applyAlignment="1">
      <alignment vertical="center" wrapText="1"/>
    </xf>
    <xf numFmtId="0" fontId="0" fillId="0" borderId="0" xfId="0" applyBorder="1" applyAlignment="1">
      <alignment horizontal="center"/>
    </xf>
    <xf numFmtId="0" fontId="0" fillId="0" borderId="0" xfId="0" applyBorder="1" applyAlignment="1">
      <alignment vertical="center" wrapText="1"/>
    </xf>
    <xf numFmtId="0" fontId="0" fillId="0" borderId="0" xfId="0" applyBorder="1" applyAlignment="1">
      <alignment horizontal="justify" vertical="center" wrapText="1"/>
    </xf>
    <xf numFmtId="0" fontId="0" fillId="0" borderId="0" xfId="0" applyBorder="1" applyAlignment="1">
      <alignment horizontal="center" vertical="center"/>
    </xf>
    <xf numFmtId="0" fontId="0" fillId="0" borderId="0" xfId="0" applyBorder="1" applyAlignment="1">
      <alignment vertical="center"/>
    </xf>
    <xf numFmtId="0" fontId="0" fillId="0" borderId="0" xfId="0" applyBorder="1" applyAlignment="1">
      <alignment horizontal="justify" vertical="center"/>
    </xf>
    <xf numFmtId="0" fontId="19" fillId="0" borderId="17" xfId="0" applyFont="1" applyBorder="1" applyAlignment="1">
      <alignment horizontal="center" vertical="center"/>
    </xf>
    <xf numFmtId="0" fontId="19" fillId="0" borderId="17" xfId="0" applyFont="1" applyBorder="1" applyAlignment="1">
      <alignment horizontal="center" vertical="center" wrapText="1"/>
    </xf>
    <xf numFmtId="0" fontId="0" fillId="0" borderId="17" xfId="0" applyBorder="1" applyAlignment="1">
      <alignment horizontal="center" vertical="center"/>
    </xf>
    <xf numFmtId="0" fontId="19" fillId="0" borderId="17" xfId="0" applyFont="1" applyBorder="1" applyAlignment="1">
      <alignment horizontal="center" vertical="center" wrapText="1"/>
    </xf>
    <xf numFmtId="0" fontId="0" fillId="0" borderId="17" xfId="0" applyFill="1" applyBorder="1" applyAlignment="1">
      <alignment horizontal="center" vertical="center" wrapText="1"/>
    </xf>
    <xf numFmtId="2" fontId="4" fillId="0" borderId="39" xfId="4" applyNumberFormat="1" applyFont="1" applyFill="1" applyBorder="1" applyAlignment="1">
      <alignment horizontal="center" vertical="center" wrapText="1"/>
    </xf>
    <xf numFmtId="1" fontId="4" fillId="0" borderId="39" xfId="4" applyNumberFormat="1" applyFont="1" applyFill="1" applyBorder="1" applyAlignment="1">
      <alignment horizontal="center" vertical="center" wrapText="1"/>
    </xf>
    <xf numFmtId="1" fontId="13" fillId="0" borderId="17" xfId="4" applyNumberFormat="1" applyFont="1" applyBorder="1" applyAlignment="1">
      <alignment horizontal="center" vertical="center" wrapText="1"/>
    </xf>
    <xf numFmtId="1" fontId="5" fillId="0" borderId="39" xfId="1" applyNumberFormat="1" applyFont="1" applyFill="1" applyBorder="1" applyAlignment="1">
      <alignment horizontal="center" vertical="center" wrapText="1"/>
    </xf>
    <xf numFmtId="10" fontId="5" fillId="0" borderId="39" xfId="1" applyNumberFormat="1" applyFont="1" applyFill="1" applyBorder="1" applyAlignment="1">
      <alignment horizontal="center" vertical="center" wrapText="1"/>
    </xf>
    <xf numFmtId="174" fontId="5" fillId="3" borderId="39" xfId="6" applyNumberFormat="1" applyFont="1" applyFill="1" applyBorder="1" applyAlignment="1">
      <alignment horizontal="center" vertical="center" wrapText="1"/>
    </xf>
    <xf numFmtId="174" fontId="5" fillId="3" borderId="53" xfId="6" applyNumberFormat="1" applyFont="1" applyFill="1" applyBorder="1" applyAlignment="1">
      <alignment horizontal="center" vertical="center" wrapText="1"/>
    </xf>
    <xf numFmtId="176" fontId="5" fillId="0" borderId="53" xfId="9" applyNumberFormat="1" applyFont="1" applyFill="1" applyBorder="1" applyAlignment="1">
      <alignment horizontal="center" vertical="center" wrapText="1"/>
    </xf>
    <xf numFmtId="10" fontId="6" fillId="0" borderId="36" xfId="1" applyNumberFormat="1" applyFont="1" applyFill="1" applyBorder="1" applyAlignment="1">
      <alignment horizontal="center" vertical="center"/>
    </xf>
    <xf numFmtId="10" fontId="5" fillId="0" borderId="37" xfId="1" applyNumberFormat="1" applyFont="1" applyFill="1" applyBorder="1" applyAlignment="1">
      <alignment horizontal="center" vertical="center" wrapText="1"/>
    </xf>
    <xf numFmtId="9" fontId="5" fillId="2" borderId="71" xfId="1" applyFont="1" applyFill="1" applyBorder="1" applyAlignment="1">
      <alignment horizontal="center"/>
    </xf>
    <xf numFmtId="9" fontId="6" fillId="0" borderId="0" xfId="1" applyFont="1" applyFill="1"/>
    <xf numFmtId="9" fontId="20" fillId="0" borderId="39" xfId="1" applyFont="1" applyFill="1" applyBorder="1"/>
    <xf numFmtId="0" fontId="6" fillId="0" borderId="0" xfId="0" applyFont="1" applyFill="1" applyBorder="1"/>
    <xf numFmtId="0" fontId="0" fillId="15" borderId="17" xfId="0" applyFill="1" applyBorder="1" applyAlignment="1">
      <alignment horizontal="center" vertical="center"/>
    </xf>
    <xf numFmtId="0" fontId="0" fillId="15" borderId="17" xfId="0" applyFill="1" applyBorder="1" applyAlignment="1">
      <alignment vertical="center"/>
    </xf>
    <xf numFmtId="0" fontId="0" fillId="15" borderId="17" xfId="0" applyFill="1" applyBorder="1" applyAlignment="1">
      <alignment horizontal="justify" vertical="center" wrapText="1"/>
    </xf>
    <xf numFmtId="0" fontId="0" fillId="15" borderId="17" xfId="0" applyFill="1" applyBorder="1" applyAlignment="1">
      <alignment horizontal="justify" vertical="center"/>
    </xf>
    <xf numFmtId="0" fontId="0" fillId="15" borderId="17" xfId="0" applyFill="1" applyBorder="1" applyAlignment="1">
      <alignment horizontal="center" vertical="center" wrapText="1"/>
    </xf>
    <xf numFmtId="0" fontId="0" fillId="15" borderId="0" xfId="0" applyFill="1" applyBorder="1"/>
    <xf numFmtId="0" fontId="4" fillId="0" borderId="32" xfId="0" applyNumberFormat="1" applyFont="1" applyFill="1" applyBorder="1" applyAlignment="1">
      <alignment horizontal="center" vertical="center" wrapText="1"/>
    </xf>
    <xf numFmtId="180" fontId="5" fillId="0" borderId="39" xfId="1" applyNumberFormat="1" applyFont="1" applyFill="1" applyBorder="1" applyAlignment="1">
      <alignment horizontal="center" vertical="center" wrapText="1"/>
    </xf>
    <xf numFmtId="180" fontId="35" fillId="0" borderId="39" xfId="1" applyNumberFormat="1" applyFont="1" applyFill="1" applyBorder="1" applyAlignment="1">
      <alignment horizontal="center" vertical="center" wrapText="1"/>
    </xf>
    <xf numFmtId="0" fontId="4" fillId="0" borderId="16" xfId="0" applyNumberFormat="1" applyFont="1" applyFill="1" applyBorder="1" applyAlignment="1">
      <alignment horizontal="center" vertical="center" wrapText="1"/>
    </xf>
    <xf numFmtId="180" fontId="31" fillId="0" borderId="39" xfId="1" applyNumberFormat="1" applyFont="1" applyFill="1" applyBorder="1" applyAlignment="1">
      <alignment horizontal="center" vertical="center" wrapText="1"/>
    </xf>
    <xf numFmtId="180" fontId="36" fillId="16" borderId="39" xfId="1" applyNumberFormat="1" applyFont="1" applyFill="1" applyBorder="1" applyAlignment="1">
      <alignment horizontal="center" vertical="center" wrapText="1"/>
    </xf>
    <xf numFmtId="180" fontId="37" fillId="0" borderId="39" xfId="1" applyNumberFormat="1" applyFont="1" applyFill="1" applyBorder="1" applyAlignment="1">
      <alignment horizontal="center" vertical="center" wrapText="1"/>
    </xf>
    <xf numFmtId="180" fontId="38" fillId="0" borderId="39" xfId="1" applyNumberFormat="1" applyFont="1" applyFill="1" applyBorder="1" applyAlignment="1">
      <alignment horizontal="center" vertical="center" wrapText="1"/>
    </xf>
    <xf numFmtId="0" fontId="4" fillId="0" borderId="52" xfId="0" applyNumberFormat="1" applyFont="1" applyFill="1" applyBorder="1" applyAlignment="1">
      <alignment horizontal="center" vertical="center" wrapText="1"/>
    </xf>
    <xf numFmtId="180" fontId="3" fillId="2" borderId="22" xfId="1" applyNumberFormat="1" applyFont="1" applyFill="1" applyBorder="1" applyAlignment="1">
      <alignment horizontal="center"/>
    </xf>
    <xf numFmtId="0" fontId="6" fillId="0" borderId="0" xfId="2" applyFont="1" applyFill="1" applyAlignment="1">
      <alignment horizontal="center" wrapText="1"/>
    </xf>
    <xf numFmtId="10" fontId="6" fillId="0" borderId="0" xfId="1" applyNumberFormat="1" applyFont="1" applyFill="1" applyAlignment="1">
      <alignment horizontal="center" wrapText="1"/>
    </xf>
    <xf numFmtId="10" fontId="6" fillId="0" borderId="0" xfId="1" applyNumberFormat="1" applyFont="1" applyFill="1" applyBorder="1" applyAlignment="1">
      <alignment horizontal="center" wrapText="1"/>
    </xf>
    <xf numFmtId="0" fontId="6" fillId="0" borderId="0" xfId="2" applyFont="1" applyFill="1" applyBorder="1" applyAlignment="1">
      <alignment horizontal="center" wrapText="1"/>
    </xf>
    <xf numFmtId="9" fontId="6" fillId="0" borderId="0" xfId="1" applyFont="1" applyFill="1" applyAlignment="1">
      <alignment horizontal="center" wrapText="1"/>
    </xf>
    <xf numFmtId="9" fontId="6" fillId="0" borderId="0" xfId="1" applyFont="1" applyFill="1" applyAlignment="1">
      <alignment horizontal="center"/>
    </xf>
    <xf numFmtId="180" fontId="6" fillId="0" borderId="0" xfId="1" applyNumberFormat="1" applyFont="1" applyFill="1" applyAlignment="1">
      <alignment horizontal="center" wrapText="1"/>
    </xf>
    <xf numFmtId="0" fontId="6" fillId="0" borderId="0" xfId="0" applyFont="1" applyFill="1" applyAlignment="1">
      <alignment wrapText="1"/>
    </xf>
    <xf numFmtId="0" fontId="15" fillId="5" borderId="19" xfId="0" applyFont="1" applyFill="1" applyBorder="1" applyAlignment="1">
      <alignment horizontal="center" vertical="center" wrapText="1"/>
    </xf>
    <xf numFmtId="0" fontId="15" fillId="5" borderId="21" xfId="0" applyFont="1" applyFill="1" applyBorder="1" applyAlignment="1">
      <alignment horizontal="center" vertical="center" wrapText="1"/>
    </xf>
    <xf numFmtId="10" fontId="39" fillId="0" borderId="33" xfId="1" applyNumberFormat="1" applyFont="1" applyFill="1" applyBorder="1" applyAlignment="1">
      <alignment vertical="center" wrapText="1"/>
    </xf>
    <xf numFmtId="10" fontId="39" fillId="0" borderId="32" xfId="1" applyNumberFormat="1" applyFont="1" applyFill="1" applyBorder="1" applyAlignment="1">
      <alignment vertical="center" wrapText="1"/>
    </xf>
    <xf numFmtId="10" fontId="39" fillId="0" borderId="16" xfId="1" applyNumberFormat="1" applyFont="1" applyFill="1" applyBorder="1" applyAlignment="1">
      <alignment vertical="center" wrapText="1"/>
    </xf>
    <xf numFmtId="10" fontId="39" fillId="0" borderId="18" xfId="1" applyNumberFormat="1" applyFont="1" applyFill="1" applyBorder="1" applyAlignment="1">
      <alignment vertical="center" wrapText="1"/>
    </xf>
    <xf numFmtId="180" fontId="39" fillId="0" borderId="33" xfId="1" applyNumberFormat="1" applyFont="1" applyFill="1" applyBorder="1" applyAlignment="1">
      <alignment vertical="center" wrapText="1"/>
    </xf>
    <xf numFmtId="180" fontId="39" fillId="0" borderId="32" xfId="1" applyNumberFormat="1" applyFont="1" applyFill="1" applyBorder="1" applyAlignment="1">
      <alignment vertical="center" wrapText="1"/>
    </xf>
    <xf numFmtId="0" fontId="40" fillId="0" borderId="0" xfId="2" applyFont="1" applyFill="1" applyAlignment="1">
      <alignment horizontal="center"/>
    </xf>
    <xf numFmtId="9" fontId="5" fillId="0" borderId="30" xfId="1" applyFont="1" applyFill="1" applyBorder="1" applyAlignment="1">
      <alignment horizontal="center" vertical="center" wrapText="1"/>
    </xf>
    <xf numFmtId="9" fontId="40" fillId="0" borderId="0" xfId="1" applyFont="1" applyFill="1" applyAlignment="1">
      <alignment horizontal="center"/>
    </xf>
    <xf numFmtId="170" fontId="3" fillId="2" borderId="22" xfId="2" applyNumberFormat="1" applyFont="1" applyFill="1" applyBorder="1" applyAlignment="1">
      <alignment horizontal="center" vertical="center"/>
    </xf>
    <xf numFmtId="9" fontId="3" fillId="2" borderId="22" xfId="1" applyFont="1" applyFill="1" applyBorder="1" applyAlignment="1">
      <alignment horizontal="center" vertical="center"/>
    </xf>
    <xf numFmtId="3" fontId="5" fillId="0" borderId="39" xfId="4" applyNumberFormat="1" applyFont="1" applyFill="1" applyBorder="1" applyAlignment="1">
      <alignment horizontal="center" vertical="center" wrapText="1"/>
    </xf>
    <xf numFmtId="3" fontId="5" fillId="0" borderId="53" xfId="4" applyNumberFormat="1" applyFont="1" applyFill="1" applyBorder="1" applyAlignment="1">
      <alignment horizontal="center" vertical="center" wrapText="1"/>
    </xf>
    <xf numFmtId="3" fontId="5" fillId="0" borderId="37" xfId="4" applyNumberFormat="1" applyFont="1" applyFill="1" applyBorder="1" applyAlignment="1">
      <alignment horizontal="center" vertical="center" wrapText="1"/>
    </xf>
    <xf numFmtId="3" fontId="5" fillId="0" borderId="50" xfId="4" applyNumberFormat="1" applyFont="1" applyFill="1" applyBorder="1" applyAlignment="1">
      <alignment horizontal="center" vertical="center" wrapText="1"/>
    </xf>
    <xf numFmtId="180" fontId="20" fillId="0" borderId="39" xfId="1" applyNumberFormat="1" applyFont="1" applyFill="1" applyBorder="1"/>
    <xf numFmtId="9" fontId="5" fillId="0" borderId="0" xfId="1" applyFont="1" applyFill="1" applyBorder="1" applyAlignment="1">
      <alignment horizontal="center"/>
    </xf>
    <xf numFmtId="0" fontId="16" fillId="5" borderId="22" xfId="0" applyFont="1" applyFill="1" applyBorder="1" applyAlignment="1">
      <alignment horizontal="center" vertical="center" wrapText="1"/>
    </xf>
    <xf numFmtId="1" fontId="41" fillId="5" borderId="39" xfId="4" applyNumberFormat="1" applyFont="1" applyFill="1" applyBorder="1" applyAlignment="1">
      <alignment horizontal="center" vertical="center" wrapText="1"/>
    </xf>
    <xf numFmtId="1" fontId="5" fillId="5" borderId="39" xfId="4" applyNumberFormat="1" applyFont="1" applyFill="1" applyBorder="1" applyAlignment="1">
      <alignment horizontal="center" vertical="center" wrapText="1"/>
    </xf>
    <xf numFmtId="1" fontId="5" fillId="5" borderId="37" xfId="4" applyNumberFormat="1" applyFont="1" applyFill="1" applyBorder="1" applyAlignment="1">
      <alignment horizontal="center" vertical="center" wrapText="1"/>
    </xf>
    <xf numFmtId="170" fontId="5" fillId="2" borderId="22" xfId="2" applyNumberFormat="1" applyFont="1" applyFill="1" applyBorder="1" applyAlignment="1">
      <alignment horizontal="center" vertical="center"/>
    </xf>
    <xf numFmtId="170" fontId="5" fillId="5" borderId="22" xfId="2" applyNumberFormat="1" applyFont="1" applyFill="1" applyBorder="1" applyAlignment="1">
      <alignment horizontal="center" vertical="center"/>
    </xf>
    <xf numFmtId="0" fontId="14" fillId="0" borderId="17" xfId="0" applyFont="1" applyBorder="1"/>
    <xf numFmtId="0" fontId="15" fillId="2" borderId="36"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5" fillId="2" borderId="27" xfId="0" applyFont="1" applyFill="1" applyBorder="1" applyAlignment="1">
      <alignment horizontal="center" vertical="center" wrapText="1"/>
    </xf>
    <xf numFmtId="0" fontId="15" fillId="4" borderId="51" xfId="0" applyFont="1" applyFill="1" applyBorder="1" applyAlignment="1">
      <alignment horizontal="center" vertical="center" wrapText="1"/>
    </xf>
    <xf numFmtId="0" fontId="15" fillId="4" borderId="68" xfId="0" applyFont="1" applyFill="1" applyBorder="1" applyAlignment="1">
      <alignment horizontal="center" vertical="center" wrapText="1"/>
    </xf>
    <xf numFmtId="0" fontId="15" fillId="2" borderId="75"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5" fillId="4" borderId="25"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2" borderId="66" xfId="0" applyFont="1" applyFill="1" applyBorder="1" applyAlignment="1">
      <alignment horizontal="center" vertical="center" wrapText="1"/>
    </xf>
    <xf numFmtId="9" fontId="5" fillId="0" borderId="37" xfId="1" applyNumberFormat="1" applyFont="1" applyFill="1" applyBorder="1" applyAlignment="1">
      <alignment horizontal="center" vertical="center" wrapText="1"/>
    </xf>
    <xf numFmtId="170" fontId="3" fillId="2" borderId="22" xfId="2" applyNumberFormat="1" applyFont="1" applyFill="1" applyBorder="1" applyAlignment="1"/>
    <xf numFmtId="170" fontId="3" fillId="2" borderId="22" xfId="2" applyNumberFormat="1" applyFont="1" applyFill="1" applyBorder="1" applyAlignment="1">
      <alignment vertical="center"/>
    </xf>
    <xf numFmtId="9" fontId="3" fillId="2" borderId="22" xfId="1" applyFont="1" applyFill="1" applyBorder="1" applyAlignment="1">
      <alignment horizontal="center"/>
    </xf>
    <xf numFmtId="0" fontId="3" fillId="0" borderId="0" xfId="2" applyFont="1" applyFill="1" applyBorder="1" applyAlignment="1">
      <alignment horizontal="center"/>
    </xf>
    <xf numFmtId="170" fontId="3" fillId="0" borderId="0" xfId="2" applyNumberFormat="1" applyFont="1" applyFill="1" applyBorder="1" applyAlignment="1">
      <alignment horizontal="center"/>
    </xf>
    <xf numFmtId="171" fontId="3" fillId="0" borderId="0" xfId="1" applyNumberFormat="1" applyFont="1" applyFill="1" applyBorder="1" applyAlignment="1">
      <alignment horizontal="center"/>
    </xf>
    <xf numFmtId="170" fontId="3" fillId="2" borderId="22" xfId="2" applyNumberFormat="1" applyFont="1" applyFill="1" applyBorder="1" applyAlignment="1">
      <alignment horizontal="center"/>
    </xf>
    <xf numFmtId="9" fontId="3" fillId="4" borderId="37" xfId="1" applyFont="1" applyFill="1" applyBorder="1" applyAlignment="1">
      <alignment horizontal="center" vertical="center" wrapText="1"/>
    </xf>
    <xf numFmtId="0" fontId="12" fillId="0" borderId="0" xfId="3" applyFont="1" applyBorder="1" applyAlignment="1">
      <alignment horizontal="center"/>
    </xf>
    <xf numFmtId="0" fontId="12" fillId="0" borderId="0" xfId="3" applyFont="1" applyAlignment="1">
      <alignment horizontal="center"/>
    </xf>
    <xf numFmtId="0" fontId="12" fillId="0" borderId="0" xfId="3" applyFont="1" applyBorder="1" applyAlignment="1"/>
    <xf numFmtId="0" fontId="44" fillId="0" borderId="7" xfId="3" applyFont="1" applyBorder="1" applyAlignment="1">
      <alignment horizontal="center"/>
    </xf>
    <xf numFmtId="0" fontId="44" fillId="0" borderId="0" xfId="3" applyFont="1" applyBorder="1" applyAlignment="1">
      <alignment horizontal="center"/>
    </xf>
    <xf numFmtId="0" fontId="44" fillId="0" borderId="8" xfId="3" applyFont="1" applyBorder="1" applyAlignment="1">
      <alignment horizontal="center"/>
    </xf>
    <xf numFmtId="0" fontId="45" fillId="0" borderId="0" xfId="3" applyFont="1" applyAlignment="1">
      <alignment horizontal="center"/>
    </xf>
    <xf numFmtId="0" fontId="12" fillId="0" borderId="0" xfId="0" applyFont="1"/>
    <xf numFmtId="0" fontId="44" fillId="0" borderId="7" xfId="0" applyFont="1" applyBorder="1"/>
    <xf numFmtId="0" fontId="2" fillId="5" borderId="7"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1" fillId="0" borderId="17" xfId="0" applyFont="1" applyBorder="1" applyAlignment="1">
      <alignment horizontal="center" vertical="center" wrapText="1"/>
    </xf>
    <xf numFmtId="0" fontId="4" fillId="0" borderId="7" xfId="0" applyFont="1" applyBorder="1"/>
    <xf numFmtId="1" fontId="4" fillId="0" borderId="17" xfId="4" applyNumberFormat="1" applyFont="1" applyBorder="1" applyAlignment="1">
      <alignment horizontal="center" vertical="center" wrapText="1"/>
    </xf>
    <xf numFmtId="1" fontId="4" fillId="0" borderId="17" xfId="4" applyNumberFormat="1" applyFont="1" applyFill="1" applyBorder="1" applyAlignment="1">
      <alignment horizontal="center" vertical="center" wrapText="1"/>
    </xf>
    <xf numFmtId="173" fontId="4" fillId="0" borderId="17" xfId="4" applyNumberFormat="1" applyFont="1" applyBorder="1" applyAlignment="1">
      <alignment horizontal="center" vertical="center" wrapText="1"/>
    </xf>
    <xf numFmtId="9" fontId="4" fillId="0" borderId="17" xfId="1" applyFont="1" applyBorder="1" applyAlignment="1">
      <alignment horizontal="center" vertical="center" wrapText="1"/>
    </xf>
    <xf numFmtId="0" fontId="4" fillId="0" borderId="8" xfId="3" applyFont="1" applyBorder="1" applyAlignment="1">
      <alignment horizontal="center"/>
    </xf>
    <xf numFmtId="10" fontId="4" fillId="0" borderId="17" xfId="1" applyNumberFormat="1" applyFont="1" applyBorder="1" applyAlignment="1">
      <alignment horizontal="center" vertical="center" wrapText="1"/>
    </xf>
    <xf numFmtId="1" fontId="13" fillId="0" borderId="20" xfId="4" applyNumberFormat="1" applyFont="1" applyBorder="1" applyAlignment="1">
      <alignment horizontal="center" vertical="center" wrapText="1"/>
    </xf>
    <xf numFmtId="10" fontId="4" fillId="0" borderId="20" xfId="1" applyNumberFormat="1" applyFont="1" applyBorder="1" applyAlignment="1">
      <alignment horizontal="center" vertical="center" wrapText="1"/>
    </xf>
    <xf numFmtId="9" fontId="13" fillId="0" borderId="20" xfId="1" applyFont="1" applyBorder="1" applyAlignment="1">
      <alignment horizontal="center" vertical="center" wrapText="1"/>
    </xf>
    <xf numFmtId="0" fontId="4" fillId="0" borderId="0" xfId="3" applyFont="1" applyBorder="1" applyAlignment="1">
      <alignment horizontal="center"/>
    </xf>
    <xf numFmtId="0" fontId="4" fillId="0" borderId="7" xfId="3" applyFont="1" applyBorder="1" applyAlignment="1">
      <alignment horizontal="center"/>
    </xf>
    <xf numFmtId="0" fontId="4" fillId="0" borderId="9" xfId="3" applyFont="1" applyBorder="1" applyAlignment="1">
      <alignment horizontal="center"/>
    </xf>
    <xf numFmtId="0" fontId="4" fillId="0" borderId="10" xfId="3" applyFont="1" applyBorder="1" applyAlignment="1">
      <alignment horizontal="center"/>
    </xf>
    <xf numFmtId="0" fontId="4" fillId="0" borderId="11" xfId="3" applyFont="1" applyBorder="1" applyAlignment="1">
      <alignment horizontal="center"/>
    </xf>
    <xf numFmtId="0" fontId="12" fillId="0" borderId="10" xfId="3" applyFont="1" applyBorder="1" applyAlignment="1">
      <alignment horizontal="center"/>
    </xf>
    <xf numFmtId="0" fontId="12" fillId="0" borderId="2" xfId="3" applyFont="1" applyBorder="1" applyAlignment="1">
      <alignment horizontal="center"/>
    </xf>
    <xf numFmtId="0" fontId="10" fillId="4" borderId="23" xfId="0" applyFont="1" applyFill="1" applyBorder="1" applyAlignment="1">
      <alignment horizontal="center" vertical="center" wrapText="1"/>
    </xf>
    <xf numFmtId="0" fontId="14" fillId="0" borderId="17" xfId="0" applyFont="1" applyBorder="1" applyAlignment="1">
      <alignment horizontal="center" vertical="center"/>
    </xf>
    <xf numFmtId="0" fontId="5" fillId="0" borderId="17" xfId="0" applyFont="1" applyBorder="1" applyAlignment="1">
      <alignment horizontal="center" vertical="center"/>
    </xf>
    <xf numFmtId="2" fontId="5" fillId="0" borderId="17" xfId="4" applyNumberFormat="1" applyFont="1" applyBorder="1" applyAlignment="1">
      <alignment horizontal="center" vertical="center" wrapText="1"/>
    </xf>
    <xf numFmtId="2" fontId="14" fillId="0" borderId="17" xfId="0" applyNumberFormat="1" applyFont="1" applyBorder="1" applyAlignment="1">
      <alignment horizontal="center" vertical="center"/>
    </xf>
    <xf numFmtId="10" fontId="5" fillId="0" borderId="17" xfId="1" applyNumberFormat="1" applyFont="1" applyBorder="1" applyAlignment="1">
      <alignment horizontal="center" vertical="center" wrapText="1"/>
    </xf>
    <xf numFmtId="1" fontId="12" fillId="0" borderId="0" xfId="0" applyNumberFormat="1" applyFont="1"/>
    <xf numFmtId="2" fontId="12" fillId="0" borderId="0" xfId="0" applyNumberFormat="1" applyFont="1"/>
    <xf numFmtId="0" fontId="33" fillId="4" borderId="23" xfId="0" applyFont="1" applyFill="1" applyBorder="1" applyAlignment="1">
      <alignment horizontal="center" vertical="center" wrapText="1"/>
    </xf>
    <xf numFmtId="0" fontId="18" fillId="4" borderId="23" xfId="0" applyFont="1" applyFill="1" applyBorder="1" applyAlignment="1">
      <alignment horizontal="center" vertical="center" wrapText="1"/>
    </xf>
    <xf numFmtId="1" fontId="13" fillId="0" borderId="14" xfId="4" applyNumberFormat="1" applyFont="1" applyFill="1" applyBorder="1" applyAlignment="1">
      <alignment horizontal="center" vertical="center" wrapText="1"/>
    </xf>
    <xf numFmtId="9" fontId="4" fillId="0" borderId="14" xfId="1" applyFont="1" applyFill="1" applyBorder="1" applyAlignment="1">
      <alignment horizontal="center" vertical="center" wrapText="1"/>
    </xf>
    <xf numFmtId="1" fontId="4" fillId="0" borderId="20" xfId="4" applyNumberFormat="1" applyFont="1" applyBorder="1" applyAlignment="1">
      <alignment horizontal="center" vertical="center" wrapText="1"/>
    </xf>
    <xf numFmtId="9" fontId="4" fillId="0" borderId="20" xfId="1" applyFont="1" applyBorder="1" applyAlignment="1">
      <alignment horizontal="center" vertical="center" wrapText="1"/>
    </xf>
    <xf numFmtId="1" fontId="13" fillId="0" borderId="24" xfId="4" applyNumberFormat="1" applyFont="1" applyBorder="1" applyAlignment="1">
      <alignment horizontal="center" vertical="center" wrapText="1"/>
    </xf>
    <xf numFmtId="9" fontId="13" fillId="0" borderId="24" xfId="1" applyFont="1" applyBorder="1" applyAlignment="1">
      <alignment horizontal="center" vertical="center" wrapText="1"/>
    </xf>
    <xf numFmtId="0" fontId="12" fillId="0" borderId="0" xfId="0" applyFont="1" applyBorder="1"/>
    <xf numFmtId="168" fontId="13" fillId="0" borderId="0" xfId="0" applyNumberFormat="1" applyFont="1" applyBorder="1" applyAlignment="1">
      <alignment vertical="center" wrapText="1"/>
    </xf>
    <xf numFmtId="1" fontId="13" fillId="0" borderId="0" xfId="4" applyNumberFormat="1" applyFont="1" applyBorder="1" applyAlignment="1">
      <alignment horizontal="center" vertical="center" wrapText="1"/>
    </xf>
    <xf numFmtId="171" fontId="4" fillId="0" borderId="0" xfId="3" applyNumberFormat="1" applyFont="1" applyBorder="1" applyAlignment="1">
      <alignment horizontal="center"/>
    </xf>
    <xf numFmtId="0" fontId="33" fillId="4" borderId="37" xfId="0" applyFont="1" applyFill="1" applyBorder="1" applyAlignment="1">
      <alignment horizontal="center" vertical="center" wrapText="1"/>
    </xf>
    <xf numFmtId="9" fontId="33" fillId="4" borderId="37" xfId="0" applyNumberFormat="1" applyFont="1" applyFill="1" applyBorder="1" applyAlignment="1">
      <alignment horizontal="center" vertical="center" wrapText="1"/>
    </xf>
    <xf numFmtId="1" fontId="33" fillId="0" borderId="37" xfId="4" applyNumberFormat="1" applyFont="1" applyFill="1" applyBorder="1" applyAlignment="1">
      <alignment horizontal="center" vertical="center" wrapText="1"/>
    </xf>
    <xf numFmtId="9" fontId="33" fillId="0" borderId="37" xfId="1" applyFont="1" applyFill="1" applyBorder="1" applyAlignment="1">
      <alignment horizontal="center" vertical="center" wrapText="1"/>
    </xf>
    <xf numFmtId="1" fontId="32" fillId="0" borderId="42" xfId="4" applyNumberFormat="1" applyFont="1" applyFill="1" applyBorder="1" applyAlignment="1">
      <alignment horizontal="center" vertical="center" wrapText="1"/>
    </xf>
    <xf numFmtId="1" fontId="32" fillId="0" borderId="38" xfId="4" applyNumberFormat="1" applyFont="1" applyFill="1" applyBorder="1" applyAlignment="1">
      <alignment horizontal="center" vertical="center" wrapText="1"/>
    </xf>
    <xf numFmtId="9" fontId="32" fillId="0" borderId="38" xfId="1" applyFont="1" applyFill="1" applyBorder="1" applyAlignment="1">
      <alignment horizontal="center" vertical="center" wrapText="1"/>
    </xf>
    <xf numFmtId="170" fontId="3" fillId="2" borderId="22" xfId="2" applyNumberFormat="1" applyFont="1" applyFill="1" applyBorder="1" applyAlignment="1">
      <alignment vertical="center" wrapText="1"/>
    </xf>
    <xf numFmtId="170" fontId="3" fillId="2" borderId="22" xfId="2" applyNumberFormat="1" applyFont="1" applyFill="1" applyBorder="1" applyAlignment="1">
      <alignment horizontal="center" vertical="center" wrapText="1"/>
    </xf>
    <xf numFmtId="0" fontId="5" fillId="0" borderId="32" xfId="0" applyNumberFormat="1" applyFont="1" applyFill="1" applyBorder="1" applyAlignment="1">
      <alignment horizontal="center" vertical="center" wrapText="1"/>
    </xf>
    <xf numFmtId="2" fontId="0" fillId="0" borderId="0" xfId="0" applyNumberFormat="1" applyAlignment="1">
      <alignment horizontal="center" vertical="center"/>
    </xf>
    <xf numFmtId="2" fontId="6" fillId="0" borderId="0" xfId="0" applyNumberFormat="1" applyFont="1" applyFill="1"/>
    <xf numFmtId="0" fontId="5" fillId="0" borderId="16" xfId="0" applyNumberFormat="1" applyFont="1" applyFill="1" applyBorder="1" applyAlignment="1">
      <alignment horizontal="center" vertical="center" wrapText="1"/>
    </xf>
    <xf numFmtId="0" fontId="5" fillId="0" borderId="52" xfId="0" applyNumberFormat="1" applyFont="1" applyFill="1" applyBorder="1" applyAlignment="1">
      <alignment horizontal="center" vertical="center" wrapText="1"/>
    </xf>
    <xf numFmtId="0" fontId="0" fillId="0" borderId="0" xfId="0" applyAlignment="1">
      <alignment horizontal="center"/>
    </xf>
    <xf numFmtId="167" fontId="6" fillId="0" borderId="0" xfId="7" applyFont="1" applyFill="1" applyAlignment="1">
      <alignment horizontal="center"/>
    </xf>
    <xf numFmtId="167" fontId="6" fillId="0" borderId="0" xfId="7" applyFont="1" applyFill="1" applyBorder="1" applyAlignment="1">
      <alignment horizontal="center"/>
    </xf>
    <xf numFmtId="167" fontId="6" fillId="0" borderId="0" xfId="7" applyFont="1" applyFill="1"/>
    <xf numFmtId="10" fontId="6" fillId="0" borderId="39" xfId="1" applyNumberFormat="1" applyFont="1" applyFill="1" applyBorder="1" applyAlignment="1">
      <alignment horizontal="center" vertical="center"/>
    </xf>
    <xf numFmtId="174" fontId="5" fillId="17" borderId="22" xfId="2" applyNumberFormat="1" applyFont="1" applyFill="1" applyBorder="1" applyAlignment="1">
      <alignment horizontal="center"/>
    </xf>
    <xf numFmtId="10" fontId="6" fillId="2" borderId="22" xfId="1" applyNumberFormat="1" applyFont="1" applyFill="1" applyBorder="1" applyAlignment="1">
      <alignment horizontal="center" vertical="center"/>
    </xf>
    <xf numFmtId="170" fontId="6" fillId="0" borderId="0" xfId="5" applyNumberFormat="1" applyFont="1" applyFill="1" applyAlignment="1">
      <alignment horizontal="center"/>
    </xf>
    <xf numFmtId="170" fontId="6" fillId="0" borderId="0" xfId="5" applyNumberFormat="1" applyFont="1" applyFill="1" applyBorder="1" applyAlignment="1">
      <alignment horizontal="center"/>
    </xf>
    <xf numFmtId="170" fontId="6" fillId="0" borderId="0" xfId="5" applyNumberFormat="1" applyFont="1" applyFill="1"/>
    <xf numFmtId="10" fontId="32" fillId="0" borderId="39" xfId="1" applyNumberFormat="1" applyFont="1" applyFill="1" applyBorder="1" applyAlignment="1">
      <alignment horizontal="center" vertical="center" wrapText="1"/>
    </xf>
    <xf numFmtId="10" fontId="32" fillId="2" borderId="22" xfId="2" applyNumberFormat="1" applyFont="1" applyFill="1" applyBorder="1" applyAlignment="1">
      <alignment horizontal="center" vertical="center"/>
    </xf>
    <xf numFmtId="171" fontId="0" fillId="0" borderId="22" xfId="0" applyNumberFormat="1" applyBorder="1"/>
    <xf numFmtId="171" fontId="0" fillId="0" borderId="5" xfId="0" applyNumberFormat="1" applyBorder="1"/>
    <xf numFmtId="9" fontId="5" fillId="0" borderId="22" xfId="1" applyFont="1" applyFill="1" applyBorder="1" applyAlignment="1">
      <alignment horizontal="center" vertical="center" wrapText="1"/>
    </xf>
    <xf numFmtId="171" fontId="0" fillId="0" borderId="0" xfId="0" applyNumberFormat="1"/>
    <xf numFmtId="171" fontId="6" fillId="0" borderId="0" xfId="0" applyNumberFormat="1" applyFont="1" applyFill="1"/>
    <xf numFmtId="174" fontId="5" fillId="0" borderId="39" xfId="6" applyNumberFormat="1" applyFont="1" applyFill="1" applyBorder="1" applyAlignment="1">
      <alignment horizontal="center" vertical="center" wrapText="1"/>
    </xf>
    <xf numFmtId="174" fontId="5" fillId="0" borderId="53" xfId="6" applyNumberFormat="1" applyFont="1" applyFill="1" applyBorder="1" applyAlignment="1">
      <alignment horizontal="center" vertical="center" wrapText="1"/>
    </xf>
    <xf numFmtId="174" fontId="5" fillId="17" borderId="4" xfId="2" applyNumberFormat="1" applyFont="1" applyFill="1" applyBorder="1" applyAlignment="1">
      <alignment horizontal="center"/>
    </xf>
    <xf numFmtId="10" fontId="6" fillId="17" borderId="22" xfId="1" applyNumberFormat="1" applyFont="1" applyFill="1" applyBorder="1" applyAlignment="1">
      <alignment horizontal="center" vertical="center"/>
    </xf>
    <xf numFmtId="0" fontId="54" fillId="0" borderId="0" xfId="2" applyFont="1" applyFill="1" applyBorder="1" applyAlignment="1">
      <alignment horizontal="center"/>
    </xf>
    <xf numFmtId="0" fontId="54" fillId="0" borderId="0" xfId="2" applyFont="1" applyFill="1" applyBorder="1" applyAlignment="1"/>
    <xf numFmtId="0" fontId="54" fillId="0" borderId="0" xfId="2" applyFont="1" applyFill="1" applyAlignment="1">
      <alignment horizontal="center"/>
    </xf>
    <xf numFmtId="0" fontId="50" fillId="0" borderId="0" xfId="2" applyFont="1" applyFill="1" applyBorder="1" applyAlignment="1">
      <alignment horizontal="left" vertical="center" wrapText="1"/>
    </xf>
    <xf numFmtId="0" fontId="50" fillId="0" borderId="44" xfId="2" applyFont="1" applyFill="1" applyBorder="1" applyAlignment="1">
      <alignment horizontal="center" vertical="center"/>
    </xf>
    <xf numFmtId="0" fontId="50" fillId="0" borderId="45" xfId="2" applyFont="1" applyFill="1" applyBorder="1" applyAlignment="1">
      <alignment horizontal="center" vertical="center"/>
    </xf>
    <xf numFmtId="0" fontId="50" fillId="0" borderId="45" xfId="3" applyFont="1" applyFill="1" applyBorder="1" applyAlignment="1">
      <alignment horizontal="center" vertical="center" wrapText="1"/>
    </xf>
    <xf numFmtId="0" fontId="50" fillId="0" borderId="45" xfId="2" applyFont="1" applyFill="1" applyBorder="1" applyAlignment="1">
      <alignment horizontal="center" vertical="center" wrapText="1"/>
    </xf>
    <xf numFmtId="0" fontId="50" fillId="0" borderId="43" xfId="2" applyFont="1" applyFill="1" applyBorder="1" applyAlignment="1">
      <alignment horizontal="center" vertical="center"/>
    </xf>
    <xf numFmtId="0" fontId="50" fillId="0" borderId="46" xfId="2" applyFont="1" applyFill="1" applyBorder="1" applyAlignment="1">
      <alignment horizontal="center" vertical="center"/>
    </xf>
    <xf numFmtId="0" fontId="50" fillId="0" borderId="47" xfId="2" applyFont="1" applyFill="1" applyBorder="1" applyAlignment="1">
      <alignment horizontal="center" vertical="center"/>
    </xf>
    <xf numFmtId="0" fontId="50" fillId="0" borderId="0" xfId="2" applyFont="1" applyFill="1" applyBorder="1" applyAlignment="1">
      <alignment horizontal="center" vertical="center"/>
    </xf>
    <xf numFmtId="0" fontId="50" fillId="0" borderId="0" xfId="3" applyFont="1" applyFill="1" applyBorder="1" applyAlignment="1">
      <alignment horizontal="center" vertical="center" wrapText="1"/>
    </xf>
    <xf numFmtId="0" fontId="50" fillId="0" borderId="0" xfId="2" applyFont="1" applyFill="1" applyBorder="1" applyAlignment="1">
      <alignment horizontal="center" vertical="center" wrapText="1"/>
    </xf>
    <xf numFmtId="0" fontId="14" fillId="0" borderId="46" xfId="2" applyFont="1" applyFill="1" applyBorder="1" applyAlignment="1">
      <alignment horizontal="center"/>
    </xf>
    <xf numFmtId="0" fontId="14" fillId="0" borderId="0" xfId="2" applyFont="1" applyFill="1" applyBorder="1" applyAlignment="1">
      <alignment horizontal="center"/>
    </xf>
    <xf numFmtId="0" fontId="14" fillId="0" borderId="47" xfId="2" applyFont="1" applyFill="1" applyBorder="1" applyAlignment="1">
      <alignment horizontal="center"/>
    </xf>
    <xf numFmtId="0" fontId="14" fillId="0" borderId="0" xfId="2" applyFont="1" applyFill="1" applyBorder="1" applyAlignment="1">
      <alignment horizontal="justify"/>
    </xf>
    <xf numFmtId="0" fontId="14" fillId="0" borderId="46" xfId="0" applyFont="1" applyFill="1" applyBorder="1"/>
    <xf numFmtId="170" fontId="14" fillId="0" borderId="0" xfId="2" applyNumberFormat="1" applyFont="1" applyFill="1" applyBorder="1" applyAlignment="1">
      <alignment horizontal="center"/>
    </xf>
    <xf numFmtId="171" fontId="14" fillId="0" borderId="0" xfId="1" applyNumberFormat="1" applyFont="1" applyFill="1" applyBorder="1" applyAlignment="1">
      <alignment horizontal="center"/>
    </xf>
    <xf numFmtId="0" fontId="54" fillId="0" borderId="0" xfId="0" applyFont="1" applyFill="1"/>
    <xf numFmtId="0" fontId="16" fillId="4" borderId="22" xfId="0" applyFont="1" applyFill="1" applyBorder="1" applyAlignment="1">
      <alignment horizontal="center" vertical="center" wrapText="1"/>
    </xf>
    <xf numFmtId="177" fontId="14" fillId="0" borderId="36" xfId="7" applyNumberFormat="1" applyFont="1" applyBorder="1" applyAlignment="1">
      <alignment vertical="center"/>
    </xf>
    <xf numFmtId="176" fontId="14" fillId="0" borderId="49" xfId="9" applyNumberFormat="1" applyFont="1" applyFill="1" applyBorder="1" applyAlignment="1">
      <alignment horizontal="center" vertical="center" wrapText="1"/>
    </xf>
    <xf numFmtId="10" fontId="14" fillId="0" borderId="66" xfId="1" applyNumberFormat="1" applyFont="1" applyBorder="1" applyAlignment="1">
      <alignment horizontal="center" vertical="center"/>
    </xf>
    <xf numFmtId="176" fontId="14" fillId="0" borderId="39" xfId="9" applyNumberFormat="1" applyFont="1" applyFill="1" applyBorder="1" applyAlignment="1">
      <alignment horizontal="center" vertical="center" wrapText="1"/>
    </xf>
    <xf numFmtId="10" fontId="14" fillId="0" borderId="53" xfId="1" applyNumberFormat="1" applyFont="1" applyBorder="1" applyAlignment="1">
      <alignment horizontal="center" vertical="center"/>
    </xf>
    <xf numFmtId="176" fontId="14" fillId="0" borderId="76" xfId="9" applyNumberFormat="1" applyFont="1" applyFill="1" applyBorder="1" applyAlignment="1">
      <alignment horizontal="center" vertical="center" wrapText="1"/>
    </xf>
    <xf numFmtId="176" fontId="14" fillId="2" borderId="22" xfId="9" applyNumberFormat="1" applyFont="1" applyFill="1" applyBorder="1" applyAlignment="1">
      <alignment horizontal="center" vertical="center" wrapText="1"/>
    </xf>
    <xf numFmtId="176" fontId="14" fillId="2" borderId="5" xfId="9" applyNumberFormat="1" applyFont="1" applyFill="1" applyBorder="1" applyAlignment="1">
      <alignment horizontal="center" vertical="center" wrapText="1"/>
    </xf>
    <xf numFmtId="10" fontId="1" fillId="4" borderId="26" xfId="0" applyNumberFormat="1" applyFont="1" applyFill="1" applyBorder="1"/>
    <xf numFmtId="0" fontId="14" fillId="0" borderId="48" xfId="2" applyFont="1" applyFill="1" applyBorder="1" applyAlignment="1">
      <alignment horizontal="center"/>
    </xf>
    <xf numFmtId="0" fontId="54" fillId="0" borderId="49" xfId="2" applyFont="1" applyFill="1" applyBorder="1" applyAlignment="1">
      <alignment horizontal="center"/>
    </xf>
    <xf numFmtId="0" fontId="54" fillId="0" borderId="34" xfId="2" applyFont="1" applyFill="1" applyBorder="1" applyAlignment="1">
      <alignment horizontal="center"/>
    </xf>
    <xf numFmtId="0" fontId="11" fillId="2" borderId="22" xfId="0" applyFont="1" applyFill="1" applyBorder="1" applyAlignment="1">
      <alignment horizontal="center" vertical="center" wrapText="1"/>
    </xf>
    <xf numFmtId="0" fontId="11" fillId="2" borderId="75" xfId="0" applyFont="1" applyFill="1" applyBorder="1" applyAlignment="1">
      <alignment horizontal="center" vertical="center" wrapText="1"/>
    </xf>
    <xf numFmtId="0" fontId="13" fillId="0" borderId="0" xfId="0" applyFont="1" applyFill="1"/>
    <xf numFmtId="176" fontId="5" fillId="0" borderId="75" xfId="9" applyNumberFormat="1" applyFont="1" applyFill="1" applyBorder="1" applyAlignment="1">
      <alignment vertical="center" wrapText="1"/>
    </xf>
    <xf numFmtId="10" fontId="6" fillId="0" borderId="61" xfId="1" applyNumberFormat="1" applyFont="1" applyFill="1" applyBorder="1" applyAlignment="1">
      <alignment horizontal="center" vertical="center"/>
    </xf>
    <xf numFmtId="171" fontId="13" fillId="0" borderId="0" xfId="5" applyFont="1" applyFill="1"/>
    <xf numFmtId="176" fontId="5" fillId="0" borderId="37" xfId="9" applyNumberFormat="1" applyFont="1" applyFill="1" applyBorder="1" applyAlignment="1">
      <alignment vertical="center" wrapText="1"/>
    </xf>
    <xf numFmtId="10" fontId="6" fillId="0" borderId="70" xfId="1" applyNumberFormat="1" applyFont="1" applyFill="1" applyBorder="1" applyAlignment="1">
      <alignment horizontal="center" vertical="center"/>
    </xf>
    <xf numFmtId="176" fontId="5" fillId="2" borderId="22" xfId="9" applyNumberFormat="1" applyFont="1" applyFill="1" applyBorder="1" applyAlignment="1">
      <alignment horizontal="center" vertical="center" wrapText="1"/>
    </xf>
    <xf numFmtId="10" fontId="5" fillId="0" borderId="42" xfId="1" applyNumberFormat="1" applyFont="1" applyFill="1" applyBorder="1" applyAlignment="1">
      <alignment horizontal="center" vertical="center" wrapText="1"/>
    </xf>
    <xf numFmtId="1" fontId="3" fillId="2" borderId="22" xfId="2" applyNumberFormat="1" applyFont="1" applyFill="1" applyBorder="1" applyAlignment="1">
      <alignment horizontal="center"/>
    </xf>
    <xf numFmtId="10" fontId="3" fillId="5" borderId="22" xfId="1" applyNumberFormat="1" applyFont="1" applyFill="1" applyBorder="1" applyAlignment="1">
      <alignment horizontal="center" vertical="center" wrapText="1"/>
    </xf>
    <xf numFmtId="170" fontId="5" fillId="5" borderId="22" xfId="2" applyNumberFormat="1" applyFont="1" applyFill="1" applyBorder="1" applyAlignment="1">
      <alignment horizontal="center"/>
    </xf>
    <xf numFmtId="9" fontId="20" fillId="0" borderId="76" xfId="1" applyFont="1" applyFill="1" applyBorder="1"/>
    <xf numFmtId="9" fontId="20" fillId="5" borderId="22" xfId="1" applyFont="1" applyFill="1" applyBorder="1"/>
    <xf numFmtId="173" fontId="4" fillId="0" borderId="39" xfId="4" applyNumberFormat="1" applyFont="1" applyFill="1" applyBorder="1" applyAlignment="1">
      <alignment horizontal="center" vertical="center" wrapText="1"/>
    </xf>
    <xf numFmtId="1" fontId="4" fillId="0" borderId="37" xfId="4" applyNumberFormat="1" applyFont="1" applyFill="1" applyBorder="1" applyAlignment="1">
      <alignment horizontal="center" vertical="center" wrapText="1"/>
    </xf>
    <xf numFmtId="2" fontId="4" fillId="0" borderId="37" xfId="4" applyNumberFormat="1" applyFont="1" applyFill="1" applyBorder="1" applyAlignment="1">
      <alignment horizontal="center" vertical="center" wrapText="1"/>
    </xf>
    <xf numFmtId="176" fontId="5" fillId="3" borderId="53" xfId="9" applyNumberFormat="1" applyFont="1" applyFill="1" applyBorder="1" applyAlignment="1">
      <alignment horizontal="center" vertical="center" wrapText="1"/>
    </xf>
    <xf numFmtId="10" fontId="6" fillId="0" borderId="0" xfId="1" applyNumberFormat="1" applyFont="1" applyFill="1"/>
    <xf numFmtId="10" fontId="6" fillId="0" borderId="0" xfId="0" applyNumberFormat="1" applyFont="1" applyFill="1"/>
    <xf numFmtId="10" fontId="56" fillId="2" borderId="22" xfId="1" applyNumberFormat="1" applyFont="1" applyFill="1" applyBorder="1" applyAlignment="1">
      <alignment horizontal="center" vertical="center"/>
    </xf>
    <xf numFmtId="0" fontId="6" fillId="0" borderId="0" xfId="2" applyFont="1" applyFill="1" applyBorder="1" applyAlignment="1">
      <alignment horizontal="center"/>
    </xf>
    <xf numFmtId="0" fontId="6" fillId="0" borderId="47" xfId="2" applyFont="1" applyFill="1" applyBorder="1" applyAlignment="1">
      <alignment horizontal="center"/>
    </xf>
    <xf numFmtId="0" fontId="6" fillId="0" borderId="0" xfId="2" applyFont="1" applyFill="1" applyAlignment="1">
      <alignment horizontal="center"/>
    </xf>
    <xf numFmtId="0" fontId="3" fillId="0" borderId="43" xfId="2" applyFont="1" applyFill="1" applyBorder="1" applyAlignment="1">
      <alignment horizontal="center" vertical="center"/>
    </xf>
    <xf numFmtId="0" fontId="3" fillId="0" borderId="47" xfId="2" applyFont="1" applyFill="1" applyBorder="1" applyAlignment="1">
      <alignment horizontal="center" vertical="center"/>
    </xf>
    <xf numFmtId="0" fontId="3" fillId="0" borderId="46" xfId="2" applyFont="1" applyFill="1" applyBorder="1" applyAlignment="1">
      <alignment horizontal="center" vertical="center"/>
    </xf>
    <xf numFmtId="0" fontId="3" fillId="0" borderId="0" xfId="2" applyFont="1" applyFill="1" applyBorder="1" applyAlignment="1">
      <alignment horizontal="center" vertical="center"/>
    </xf>
    <xf numFmtId="0" fontId="5" fillId="0" borderId="46" xfId="2" applyFont="1" applyFill="1" applyBorder="1" applyAlignment="1">
      <alignment horizontal="center"/>
    </xf>
    <xf numFmtId="0" fontId="5" fillId="0" borderId="0" xfId="2" applyFont="1" applyFill="1" applyBorder="1" applyAlignment="1">
      <alignment horizontal="center"/>
    </xf>
    <xf numFmtId="166" fontId="57" fillId="0" borderId="14" xfId="11" applyFont="1" applyBorder="1"/>
    <xf numFmtId="169" fontId="57" fillId="0" borderId="68" xfId="4" applyFont="1" applyBorder="1" applyAlignment="1">
      <alignment vertical="center"/>
    </xf>
    <xf numFmtId="10" fontId="57" fillId="0" borderId="68" xfId="1" applyNumberFormat="1" applyFont="1" applyBorder="1" applyAlignment="1">
      <alignment horizontal="center"/>
    </xf>
    <xf numFmtId="166" fontId="57" fillId="0" borderId="17" xfId="11" applyFont="1" applyBorder="1"/>
    <xf numFmtId="169" fontId="57" fillId="0" borderId="17" xfId="4" applyFont="1" applyFill="1" applyBorder="1" applyAlignment="1">
      <alignment vertical="center"/>
    </xf>
    <xf numFmtId="10" fontId="57" fillId="0" borderId="17" xfId="1" applyNumberFormat="1" applyFont="1" applyFill="1" applyBorder="1" applyAlignment="1">
      <alignment horizontal="center"/>
    </xf>
    <xf numFmtId="182" fontId="57" fillId="0" borderId="17" xfId="11" applyNumberFormat="1" applyFont="1" applyFill="1" applyBorder="1"/>
    <xf numFmtId="169" fontId="57" fillId="0" borderId="0" xfId="4" applyFont="1" applyBorder="1" applyAlignment="1">
      <alignment vertical="center"/>
    </xf>
    <xf numFmtId="169" fontId="57" fillId="4" borderId="74" xfId="0" applyNumberFormat="1" applyFont="1" applyFill="1" applyBorder="1"/>
    <xf numFmtId="169" fontId="57" fillId="4" borderId="26" xfId="4" applyFont="1" applyFill="1" applyBorder="1" applyAlignment="1">
      <alignment vertical="center"/>
    </xf>
    <xf numFmtId="10" fontId="57" fillId="4" borderId="26" xfId="1" applyNumberFormat="1" applyFont="1" applyFill="1" applyBorder="1" applyAlignment="1">
      <alignment horizontal="center" vertical="center"/>
    </xf>
    <xf numFmtId="0" fontId="5" fillId="0" borderId="48" xfId="2" applyFont="1" applyFill="1" applyBorder="1" applyAlignment="1">
      <alignment horizontal="center"/>
    </xf>
    <xf numFmtId="169" fontId="57" fillId="3" borderId="20" xfId="4" applyFont="1" applyFill="1" applyBorder="1" applyAlignment="1">
      <alignment vertical="center"/>
    </xf>
    <xf numFmtId="169" fontId="57" fillId="3" borderId="17" xfId="4" applyFont="1" applyFill="1" applyBorder="1" applyAlignment="1">
      <alignment vertical="center"/>
    </xf>
    <xf numFmtId="10" fontId="57" fillId="3" borderId="17" xfId="1" applyNumberFormat="1" applyFont="1" applyFill="1" applyBorder="1" applyAlignment="1">
      <alignment horizontal="center" vertical="center"/>
    </xf>
    <xf numFmtId="0" fontId="3" fillId="0" borderId="44" xfId="2" applyFont="1" applyFill="1" applyBorder="1" applyAlignment="1">
      <alignment horizontal="center" vertical="center"/>
    </xf>
    <xf numFmtId="0" fontId="3" fillId="0" borderId="45" xfId="2" applyFont="1" applyFill="1" applyBorder="1" applyAlignment="1">
      <alignment horizontal="center" vertical="center"/>
    </xf>
    <xf numFmtId="0" fontId="32" fillId="0" borderId="17" xfId="0" applyFont="1" applyFill="1" applyBorder="1" applyAlignment="1">
      <alignment horizontal="right" vertical="center" wrapText="1"/>
    </xf>
    <xf numFmtId="2" fontId="32" fillId="0" borderId="17" xfId="4" applyNumberFormat="1" applyFont="1" applyFill="1" applyBorder="1" applyAlignment="1">
      <alignment horizontal="right" vertical="center" wrapText="1"/>
    </xf>
    <xf numFmtId="183" fontId="32" fillId="0" borderId="17" xfId="1" applyNumberFormat="1" applyFont="1" applyFill="1" applyBorder="1" applyAlignment="1">
      <alignment horizontal="right" vertical="center" wrapText="1"/>
    </xf>
    <xf numFmtId="181" fontId="6" fillId="0" borderId="0" xfId="2" applyNumberFormat="1" applyFont="1" applyFill="1" applyAlignment="1">
      <alignment horizontal="center"/>
    </xf>
    <xf numFmtId="2" fontId="32" fillId="0" borderId="20" xfId="4" applyNumberFormat="1" applyFont="1" applyFill="1" applyBorder="1" applyAlignment="1">
      <alignment horizontal="right" vertical="center" wrapText="1"/>
    </xf>
    <xf numFmtId="171" fontId="33" fillId="2" borderId="26" xfId="2" applyNumberFormat="1" applyFont="1" applyFill="1" applyBorder="1" applyAlignment="1">
      <alignment horizontal="right" vertical="center"/>
    </xf>
    <xf numFmtId="170" fontId="33" fillId="2" borderId="26" xfId="2" applyNumberFormat="1" applyFont="1" applyFill="1" applyBorder="1" applyAlignment="1">
      <alignment horizontal="right" vertical="center"/>
    </xf>
    <xf numFmtId="0" fontId="6" fillId="0" borderId="48" xfId="2" applyFont="1" applyFill="1" applyBorder="1" applyAlignment="1">
      <alignment horizontal="center"/>
    </xf>
    <xf numFmtId="0" fontId="6" fillId="0" borderId="49" xfId="2" applyFont="1" applyFill="1" applyBorder="1" applyAlignment="1">
      <alignment horizontal="center"/>
    </xf>
    <xf numFmtId="0" fontId="3" fillId="0" borderId="45" xfId="2" applyFont="1" applyFill="1" applyBorder="1" applyAlignment="1">
      <alignment horizontal="center" vertical="center" wrapText="1"/>
    </xf>
    <xf numFmtId="0" fontId="3" fillId="0" borderId="0" xfId="2" applyFont="1" applyFill="1" applyBorder="1" applyAlignment="1">
      <alignment horizontal="center" vertical="center" wrapText="1"/>
    </xf>
    <xf numFmtId="184" fontId="4" fillId="0" borderId="37" xfId="4" applyNumberFormat="1" applyFont="1" applyBorder="1" applyAlignment="1">
      <alignment horizontal="center" vertical="center" wrapText="1"/>
    </xf>
    <xf numFmtId="184" fontId="4" fillId="0" borderId="35" xfId="4" applyNumberFormat="1" applyFont="1" applyBorder="1" applyAlignment="1">
      <alignment horizontal="center" vertical="center" wrapText="1"/>
    </xf>
    <xf numFmtId="10" fontId="4" fillId="0" borderId="37" xfId="1" applyNumberFormat="1" applyFont="1" applyFill="1" applyBorder="1" applyAlignment="1">
      <alignment horizontal="center" vertical="center" wrapText="1"/>
    </xf>
    <xf numFmtId="184" fontId="4" fillId="0" borderId="37" xfId="4" applyNumberFormat="1" applyFont="1" applyFill="1" applyBorder="1" applyAlignment="1">
      <alignment horizontal="center" vertical="center" wrapText="1"/>
    </xf>
    <xf numFmtId="184" fontId="4" fillId="0" borderId="35" xfId="4" applyNumberFormat="1" applyFont="1" applyFill="1" applyBorder="1" applyAlignment="1">
      <alignment horizontal="center" vertical="center" wrapText="1"/>
    </xf>
    <xf numFmtId="3" fontId="4" fillId="0" borderId="42" xfId="4" applyNumberFormat="1" applyFont="1" applyFill="1" applyBorder="1" applyAlignment="1">
      <alignment horizontal="center" vertical="center" wrapText="1"/>
    </xf>
    <xf numFmtId="184" fontId="11" fillId="5" borderId="25" xfId="4" applyNumberFormat="1" applyFont="1" applyFill="1" applyBorder="1" applyAlignment="1">
      <alignment horizontal="center" vertical="center" wrapText="1"/>
    </xf>
    <xf numFmtId="184" fontId="11" fillId="5" borderId="26" xfId="4" applyNumberFormat="1" applyFont="1" applyFill="1" applyBorder="1" applyAlignment="1">
      <alignment horizontal="center" vertical="center" wrapText="1"/>
    </xf>
    <xf numFmtId="10" fontId="11" fillId="5" borderId="27" xfId="1" applyNumberFormat="1" applyFont="1" applyFill="1" applyBorder="1" applyAlignment="1">
      <alignment horizontal="center" vertical="center" wrapText="1"/>
    </xf>
    <xf numFmtId="9" fontId="3" fillId="0" borderId="39" xfId="1" applyFont="1" applyFill="1" applyBorder="1" applyAlignment="1">
      <alignment horizontal="center" vertical="center" wrapText="1"/>
    </xf>
    <xf numFmtId="9" fontId="3" fillId="0" borderId="37" xfId="1" applyFont="1" applyFill="1" applyBorder="1" applyAlignment="1">
      <alignment horizontal="center" vertical="center" wrapText="1"/>
    </xf>
    <xf numFmtId="170" fontId="44" fillId="2" borderId="22" xfId="2" applyNumberFormat="1" applyFont="1" applyFill="1" applyBorder="1" applyAlignment="1">
      <alignment horizontal="center" vertical="center"/>
    </xf>
    <xf numFmtId="170" fontId="44" fillId="2" borderId="22" xfId="2" applyNumberFormat="1" applyFont="1" applyFill="1" applyBorder="1" applyAlignment="1"/>
    <xf numFmtId="9" fontId="2" fillId="2" borderId="22" xfId="1" applyFont="1" applyFill="1" applyBorder="1" applyAlignment="1">
      <alignment horizontal="center"/>
    </xf>
    <xf numFmtId="170" fontId="44" fillId="2" borderId="22" xfId="2" applyNumberFormat="1" applyFont="1" applyFill="1" applyBorder="1" applyAlignment="1">
      <alignment horizontal="center"/>
    </xf>
    <xf numFmtId="9" fontId="44" fillId="2" borderId="22" xfId="1" applyFont="1" applyFill="1" applyBorder="1" applyAlignment="1">
      <alignment horizontal="center"/>
    </xf>
    <xf numFmtId="0" fontId="32" fillId="3" borderId="39" xfId="0" applyFont="1" applyFill="1" applyBorder="1" applyAlignment="1">
      <alignment horizontal="center" vertical="center" wrapText="1"/>
    </xf>
    <xf numFmtId="9" fontId="32" fillId="0" borderId="70" xfId="1" applyFont="1" applyBorder="1" applyAlignment="1">
      <alignment horizontal="center" vertical="center"/>
    </xf>
    <xf numFmtId="0" fontId="32" fillId="3" borderId="37" xfId="0" applyFont="1" applyFill="1" applyBorder="1" applyAlignment="1">
      <alignment horizontal="center" vertical="center" wrapText="1"/>
    </xf>
    <xf numFmtId="9" fontId="32" fillId="0" borderId="18" xfId="1" applyFont="1" applyBorder="1" applyAlignment="1">
      <alignment horizontal="center" vertical="center"/>
    </xf>
    <xf numFmtId="0" fontId="32" fillId="3" borderId="42" xfId="0" applyFont="1" applyFill="1" applyBorder="1" applyAlignment="1">
      <alignment horizontal="center" vertical="center" wrapText="1"/>
    </xf>
    <xf numFmtId="0" fontId="33" fillId="19" borderId="22" xfId="0" applyFont="1" applyFill="1" applyBorder="1" applyAlignment="1">
      <alignment horizontal="center" vertical="center" wrapText="1"/>
    </xf>
    <xf numFmtId="9" fontId="33" fillId="19" borderId="22" xfId="1" applyFont="1" applyFill="1" applyBorder="1" applyAlignment="1">
      <alignment horizontal="center" vertical="center" wrapText="1"/>
    </xf>
    <xf numFmtId="0" fontId="32" fillId="3" borderId="36" xfId="0" applyFont="1" applyFill="1" applyBorder="1" applyAlignment="1">
      <alignment horizontal="center" vertical="center" wrapText="1"/>
    </xf>
    <xf numFmtId="0" fontId="27" fillId="2" borderId="68" xfId="0" applyFont="1" applyFill="1" applyBorder="1" applyAlignment="1">
      <alignment horizontal="center" vertical="center" wrapText="1"/>
    </xf>
    <xf numFmtId="0" fontId="27" fillId="2" borderId="26" xfId="0" applyFont="1" applyFill="1" applyBorder="1" applyAlignment="1">
      <alignment horizontal="center" vertical="center" wrapText="1"/>
    </xf>
    <xf numFmtId="1" fontId="17" fillId="0" borderId="0" xfId="0" applyNumberFormat="1" applyFont="1" applyFill="1"/>
    <xf numFmtId="179" fontId="17" fillId="0" borderId="36" xfId="10" applyNumberFormat="1" applyFont="1" applyFill="1" applyBorder="1" applyAlignment="1">
      <alignment horizontal="center" vertical="center"/>
    </xf>
    <xf numFmtId="10" fontId="13" fillId="0" borderId="39" xfId="1" applyNumberFormat="1" applyFont="1" applyFill="1" applyBorder="1" applyAlignment="1">
      <alignment horizontal="center" vertical="center" wrapText="1"/>
    </xf>
    <xf numFmtId="179" fontId="17" fillId="0" borderId="39" xfId="10" applyNumberFormat="1" applyFont="1" applyFill="1" applyBorder="1" applyAlignment="1">
      <alignment horizontal="center" vertical="center"/>
    </xf>
    <xf numFmtId="170" fontId="4" fillId="2" borderId="22" xfId="2" applyNumberFormat="1" applyFont="1" applyFill="1" applyBorder="1" applyAlignment="1">
      <alignment horizontal="center"/>
    </xf>
    <xf numFmtId="170" fontId="25" fillId="2" borderId="22" xfId="2" applyNumberFormat="1" applyFont="1" applyFill="1" applyBorder="1" applyAlignment="1">
      <alignment horizontal="center"/>
    </xf>
    <xf numFmtId="10" fontId="25" fillId="2" borderId="22" xfId="1" applyNumberFormat="1" applyFont="1" applyFill="1" applyBorder="1" applyAlignment="1">
      <alignment horizontal="center"/>
    </xf>
    <xf numFmtId="9" fontId="5" fillId="2" borderId="22" xfId="1" applyFont="1" applyFill="1" applyBorder="1" applyAlignment="1">
      <alignment horizontal="center" vertical="center"/>
    </xf>
    <xf numFmtId="1" fontId="5" fillId="0" borderId="36" xfId="1" applyNumberFormat="1" applyFont="1" applyFill="1" applyBorder="1" applyAlignment="1">
      <alignment horizontal="center" vertical="center" wrapText="1"/>
    </xf>
    <xf numFmtId="1" fontId="5" fillId="0" borderId="37" xfId="1" applyNumberFormat="1" applyFont="1" applyFill="1" applyBorder="1" applyAlignment="1">
      <alignment horizontal="center" vertical="center" wrapText="1"/>
    </xf>
    <xf numFmtId="1" fontId="5" fillId="0" borderId="38" xfId="1" applyNumberFormat="1" applyFont="1" applyFill="1" applyBorder="1" applyAlignment="1">
      <alignment horizontal="center" vertical="center" wrapText="1"/>
    </xf>
    <xf numFmtId="1" fontId="6" fillId="0" borderId="0" xfId="0" applyNumberFormat="1" applyFont="1" applyFill="1"/>
    <xf numFmtId="0" fontId="15" fillId="5" borderId="29" xfId="0" applyFont="1" applyFill="1" applyBorder="1" applyAlignment="1">
      <alignment horizontal="center" vertical="center" wrapText="1"/>
    </xf>
    <xf numFmtId="0" fontId="15" fillId="5" borderId="31" xfId="0" applyFont="1" applyFill="1" applyBorder="1" applyAlignment="1">
      <alignment horizontal="center" vertical="center" wrapText="1"/>
    </xf>
    <xf numFmtId="10" fontId="39" fillId="0" borderId="34" xfId="1" applyNumberFormat="1" applyFont="1" applyFill="1" applyBorder="1" applyAlignment="1">
      <alignment horizontal="center" vertical="center" wrapText="1"/>
    </xf>
    <xf numFmtId="10" fontId="39" fillId="0" borderId="48" xfId="1" applyNumberFormat="1" applyFont="1" applyFill="1" applyBorder="1" applyAlignment="1">
      <alignment vertical="center" wrapText="1"/>
    </xf>
    <xf numFmtId="10" fontId="39" fillId="0" borderId="35" xfId="1" applyNumberFormat="1" applyFont="1" applyFill="1" applyBorder="1" applyAlignment="1">
      <alignment horizontal="center" vertical="center" wrapText="1"/>
    </xf>
    <xf numFmtId="10" fontId="39" fillId="0" borderId="62" xfId="1" applyNumberFormat="1" applyFont="1" applyFill="1" applyBorder="1" applyAlignment="1">
      <alignment vertical="center" wrapText="1"/>
    </xf>
    <xf numFmtId="180" fontId="39" fillId="0" borderId="16" xfId="1" applyNumberFormat="1" applyFont="1" applyFill="1" applyBorder="1" applyAlignment="1">
      <alignment horizontal="right" vertical="center" wrapText="1"/>
    </xf>
    <xf numFmtId="180" fontId="39" fillId="0" borderId="18" xfId="1" applyNumberFormat="1" applyFont="1" applyFill="1" applyBorder="1" applyAlignment="1">
      <alignment vertical="center" wrapText="1"/>
    </xf>
    <xf numFmtId="180" fontId="39" fillId="0" borderId="16" xfId="1" applyNumberFormat="1" applyFont="1" applyFill="1" applyBorder="1" applyAlignment="1">
      <alignment vertical="center" wrapText="1"/>
    </xf>
    <xf numFmtId="9" fontId="39" fillId="0" borderId="18" xfId="1" applyNumberFormat="1" applyFont="1" applyFill="1" applyBorder="1" applyAlignment="1">
      <alignment vertical="center" wrapText="1"/>
    </xf>
    <xf numFmtId="10" fontId="39" fillId="0" borderId="43" xfId="1" applyNumberFormat="1" applyFont="1" applyFill="1" applyBorder="1" applyAlignment="1">
      <alignment horizontal="center" vertical="center" wrapText="1"/>
    </xf>
    <xf numFmtId="10" fontId="39" fillId="0" borderId="44" xfId="1" applyNumberFormat="1" applyFont="1" applyFill="1" applyBorder="1" applyAlignment="1">
      <alignment vertical="center" wrapText="1"/>
    </xf>
    <xf numFmtId="10" fontId="39" fillId="0" borderId="40" xfId="1" applyNumberFormat="1" applyFont="1" applyFill="1" applyBorder="1" applyAlignment="1">
      <alignment vertical="center" wrapText="1"/>
    </xf>
    <xf numFmtId="10" fontId="39" fillId="0" borderId="41" xfId="1" applyNumberFormat="1" applyFont="1" applyFill="1" applyBorder="1" applyAlignment="1">
      <alignment vertical="center" wrapText="1"/>
    </xf>
    <xf numFmtId="180" fontId="39" fillId="0" borderId="40" xfId="1" applyNumberFormat="1" applyFont="1" applyFill="1" applyBorder="1" applyAlignment="1">
      <alignment vertical="center" wrapText="1"/>
    </xf>
    <xf numFmtId="180" fontId="39" fillId="0" borderId="41" xfId="1" applyNumberFormat="1" applyFont="1" applyFill="1" applyBorder="1" applyAlignment="1">
      <alignment vertical="center" wrapText="1"/>
    </xf>
    <xf numFmtId="180" fontId="39" fillId="2" borderId="26" xfId="1" applyNumberFormat="1" applyFont="1" applyFill="1" applyBorder="1" applyAlignment="1">
      <alignment horizontal="center"/>
    </xf>
    <xf numFmtId="180" fontId="39" fillId="2" borderId="69" xfId="1" applyNumberFormat="1" applyFont="1" applyFill="1" applyBorder="1" applyAlignment="1">
      <alignment horizontal="center"/>
    </xf>
    <xf numFmtId="180" fontId="39" fillId="2" borderId="25" xfId="1" applyNumberFormat="1" applyFont="1" applyFill="1" applyBorder="1" applyAlignment="1">
      <alignment horizontal="center"/>
    </xf>
    <xf numFmtId="180" fontId="39" fillId="2" borderId="27" xfId="1" applyNumberFormat="1" applyFont="1" applyFill="1" applyBorder="1" applyAlignment="1">
      <alignment horizontal="center"/>
    </xf>
    <xf numFmtId="0" fontId="15" fillId="3" borderId="36" xfId="0" applyFont="1" applyFill="1" applyBorder="1" applyAlignment="1">
      <alignment horizontal="center" vertical="center" wrapText="1"/>
    </xf>
    <xf numFmtId="9" fontId="15" fillId="3" borderId="61" xfId="1" applyNumberFormat="1" applyFont="1" applyFill="1" applyBorder="1" applyAlignment="1">
      <alignment horizontal="center" vertical="center" wrapText="1"/>
    </xf>
    <xf numFmtId="0" fontId="15" fillId="3" borderId="38" xfId="0" applyFont="1" applyFill="1" applyBorder="1" applyAlignment="1">
      <alignment horizontal="center" vertical="center" wrapText="1"/>
    </xf>
    <xf numFmtId="9" fontId="15" fillId="3" borderId="65" xfId="1" applyFont="1" applyFill="1" applyBorder="1" applyAlignment="1">
      <alignment horizontal="center" vertical="center" wrapText="1"/>
    </xf>
    <xf numFmtId="170" fontId="13" fillId="2" borderId="71" xfId="2" applyNumberFormat="1" applyFont="1" applyFill="1" applyBorder="1" applyAlignment="1">
      <alignment horizontal="center"/>
    </xf>
    <xf numFmtId="171" fontId="13" fillId="2" borderId="71" xfId="1" applyNumberFormat="1" applyFont="1" applyFill="1" applyBorder="1" applyAlignment="1">
      <alignment horizontal="center"/>
    </xf>
    <xf numFmtId="0" fontId="15" fillId="2" borderId="36" xfId="0" applyFont="1" applyFill="1" applyBorder="1" applyAlignment="1">
      <alignment horizontal="center" vertical="center" wrapText="1"/>
    </xf>
    <xf numFmtId="0" fontId="6" fillId="0" borderId="49" xfId="2" applyFont="1" applyFill="1" applyBorder="1" applyAlignment="1">
      <alignment horizontal="center"/>
    </xf>
    <xf numFmtId="0" fontId="6" fillId="0" borderId="0" xfId="2" applyFont="1" applyFill="1" applyBorder="1" applyAlignment="1">
      <alignment horizontal="center"/>
    </xf>
    <xf numFmtId="0" fontId="3" fillId="0" borderId="44" xfId="2" applyFont="1" applyFill="1" applyBorder="1" applyAlignment="1">
      <alignment horizontal="center" vertical="center"/>
    </xf>
    <xf numFmtId="0" fontId="3" fillId="0" borderId="45" xfId="2" applyFont="1" applyFill="1" applyBorder="1" applyAlignment="1">
      <alignment horizontal="center" vertical="center"/>
    </xf>
    <xf numFmtId="0" fontId="3" fillId="0" borderId="43" xfId="2" applyFont="1" applyFill="1" applyBorder="1" applyAlignment="1">
      <alignment horizontal="center" vertical="center"/>
    </xf>
    <xf numFmtId="0" fontId="3" fillId="0" borderId="46" xfId="2" applyFont="1" applyFill="1" applyBorder="1" applyAlignment="1">
      <alignment horizontal="center" vertical="center"/>
    </xf>
    <xf numFmtId="0" fontId="3" fillId="0" borderId="47" xfId="2" applyFont="1" applyFill="1" applyBorder="1" applyAlignment="1">
      <alignment horizontal="center" vertical="center"/>
    </xf>
    <xf numFmtId="0" fontId="5" fillId="0" borderId="46" xfId="2" applyFont="1" applyFill="1" applyBorder="1" applyAlignment="1">
      <alignment horizontal="center"/>
    </xf>
    <xf numFmtId="0" fontId="5" fillId="0" borderId="0" xfId="2" applyFont="1" applyFill="1" applyBorder="1" applyAlignment="1">
      <alignment horizontal="center"/>
    </xf>
    <xf numFmtId="0" fontId="3" fillId="0" borderId="45" xfId="2" applyFont="1" applyFill="1" applyBorder="1" applyAlignment="1">
      <alignment horizontal="center" vertical="center" wrapText="1"/>
    </xf>
    <xf numFmtId="0" fontId="3" fillId="0" borderId="0" xfId="2" applyFont="1" applyFill="1" applyBorder="1" applyAlignment="1">
      <alignment horizontal="center" vertical="center" wrapText="1"/>
    </xf>
    <xf numFmtId="0" fontId="3" fillId="0" borderId="0" xfId="2" applyFont="1" applyFill="1" applyBorder="1" applyAlignment="1">
      <alignment horizontal="center" vertical="center"/>
    </xf>
    <xf numFmtId="0" fontId="6" fillId="0" borderId="0" xfId="2" applyFont="1" applyFill="1" applyAlignment="1">
      <alignment horizontal="center"/>
    </xf>
    <xf numFmtId="0" fontId="5" fillId="0" borderId="48" xfId="2" applyFont="1" applyFill="1" applyBorder="1" applyAlignment="1">
      <alignment horizontal="center"/>
    </xf>
    <xf numFmtId="0" fontId="15" fillId="4" borderId="26" xfId="0" applyFont="1" applyFill="1" applyBorder="1" applyAlignment="1">
      <alignment horizontal="center" vertical="center" wrapText="1"/>
    </xf>
    <xf numFmtId="9" fontId="5" fillId="0" borderId="76" xfId="1" applyFont="1" applyFill="1" applyBorder="1" applyAlignment="1">
      <alignment horizontal="center" vertical="center" wrapText="1"/>
    </xf>
    <xf numFmtId="164" fontId="24" fillId="0" borderId="17" xfId="0" applyNumberFormat="1" applyFont="1" applyBorder="1" applyAlignment="1">
      <alignment horizontal="right" vertical="center"/>
    </xf>
    <xf numFmtId="10" fontId="24" fillId="0" borderId="17" xfId="0" applyNumberFormat="1" applyFont="1" applyBorder="1" applyAlignment="1">
      <alignment horizontal="right" vertical="center"/>
    </xf>
    <xf numFmtId="164" fontId="24" fillId="0" borderId="23" xfId="0" applyNumberFormat="1" applyFont="1" applyBorder="1" applyAlignment="1">
      <alignment horizontal="right" vertical="center"/>
    </xf>
    <xf numFmtId="164" fontId="24" fillId="0" borderId="26" xfId="0" applyNumberFormat="1" applyFont="1" applyBorder="1" applyAlignment="1">
      <alignment horizontal="right" vertical="center"/>
    </xf>
    <xf numFmtId="10" fontId="24" fillId="0" borderId="26" xfId="0" applyNumberFormat="1" applyFont="1" applyBorder="1" applyAlignment="1">
      <alignment horizontal="right" vertical="center"/>
    </xf>
    <xf numFmtId="10" fontId="24" fillId="0" borderId="23" xfId="0" applyNumberFormat="1" applyFont="1" applyBorder="1" applyAlignment="1">
      <alignment horizontal="right" vertical="center"/>
    </xf>
    <xf numFmtId="164" fontId="24" fillId="0" borderId="24" xfId="0" applyNumberFormat="1" applyFont="1" applyBorder="1" applyAlignment="1">
      <alignment horizontal="right" vertical="center"/>
    </xf>
    <xf numFmtId="10" fontId="24" fillId="0" borderId="24" xfId="0" applyNumberFormat="1" applyFont="1" applyBorder="1" applyAlignment="1">
      <alignment horizontal="right" vertical="center"/>
    </xf>
    <xf numFmtId="1" fontId="5" fillId="5" borderId="42" xfId="4" applyNumberFormat="1" applyFont="1" applyFill="1" applyBorder="1" applyAlignment="1">
      <alignment horizontal="center" vertical="center" wrapText="1"/>
    </xf>
    <xf numFmtId="9" fontId="5" fillId="5" borderId="22" xfId="1" applyFont="1" applyFill="1" applyBorder="1" applyAlignment="1">
      <alignment horizontal="center" vertical="center" wrapText="1"/>
    </xf>
    <xf numFmtId="9" fontId="0" fillId="4" borderId="74" xfId="1" applyFont="1" applyFill="1" applyBorder="1"/>
    <xf numFmtId="9" fontId="0" fillId="0" borderId="17" xfId="1" applyFont="1" applyBorder="1" applyAlignment="1">
      <alignment horizontal="center"/>
    </xf>
    <xf numFmtId="9" fontId="0" fillId="0" borderId="24" xfId="1" applyFont="1" applyBorder="1"/>
    <xf numFmtId="9" fontId="5" fillId="0" borderId="39" xfId="1" applyNumberFormat="1" applyFont="1" applyFill="1" applyBorder="1" applyAlignment="1">
      <alignment horizontal="center" vertical="center" wrapText="1"/>
    </xf>
    <xf numFmtId="1" fontId="44" fillId="0" borderId="17" xfId="4" applyNumberFormat="1" applyFont="1" applyBorder="1" applyAlignment="1">
      <alignment horizontal="center" vertical="center" wrapText="1"/>
    </xf>
    <xf numFmtId="9" fontId="4" fillId="0" borderId="39" xfId="1" applyFont="1" applyFill="1" applyBorder="1" applyAlignment="1">
      <alignment horizontal="center" vertical="center" wrapText="1"/>
    </xf>
    <xf numFmtId="9" fontId="4" fillId="0" borderId="37" xfId="1" applyFont="1" applyFill="1" applyBorder="1" applyAlignment="1">
      <alignment horizontal="center" vertical="center" wrapText="1"/>
    </xf>
    <xf numFmtId="10" fontId="24" fillId="0" borderId="11" xfId="0" applyNumberFormat="1" applyFont="1" applyBorder="1" applyAlignment="1">
      <alignment horizontal="center" vertical="center" wrapText="1"/>
    </xf>
    <xf numFmtId="165" fontId="24" fillId="0" borderId="71" xfId="12" applyFont="1" applyBorder="1" applyAlignment="1">
      <alignment horizontal="center" vertical="center" wrapText="1"/>
    </xf>
    <xf numFmtId="165" fontId="24" fillId="0" borderId="11" xfId="12" applyFont="1" applyBorder="1" applyAlignment="1">
      <alignment horizontal="center" vertical="center" wrapText="1"/>
    </xf>
    <xf numFmtId="165" fontId="13" fillId="2" borderId="22" xfId="12" applyFont="1" applyFill="1" applyBorder="1" applyAlignment="1">
      <alignment horizontal="center" vertical="center"/>
    </xf>
    <xf numFmtId="165" fontId="13" fillId="5" borderId="22" xfId="12" applyFont="1" applyFill="1" applyBorder="1" applyAlignment="1">
      <alignment horizontal="center" vertical="center"/>
    </xf>
    <xf numFmtId="165" fontId="24" fillId="5" borderId="0" xfId="12" applyFont="1" applyFill="1"/>
    <xf numFmtId="10" fontId="24" fillId="5" borderId="11" xfId="0" applyNumberFormat="1" applyFont="1" applyFill="1" applyBorder="1" applyAlignment="1">
      <alignment horizontal="center" vertical="center" wrapText="1"/>
    </xf>
    <xf numFmtId="9" fontId="1" fillId="0" borderId="67" xfId="1" applyFont="1" applyBorder="1" applyAlignment="1">
      <alignment horizontal="center"/>
    </xf>
    <xf numFmtId="170" fontId="26" fillId="2" borderId="71" xfId="2" applyNumberFormat="1" applyFont="1" applyFill="1" applyBorder="1" applyAlignment="1">
      <alignment horizontal="center"/>
    </xf>
    <xf numFmtId="9" fontId="26" fillId="2" borderId="71" xfId="1" applyNumberFormat="1" applyFont="1" applyFill="1" applyBorder="1" applyAlignment="1">
      <alignment horizontal="center"/>
    </xf>
    <xf numFmtId="9" fontId="5" fillId="2" borderId="71" xfId="1" applyNumberFormat="1" applyFont="1" applyFill="1" applyBorder="1" applyAlignment="1">
      <alignment horizontal="center"/>
    </xf>
    <xf numFmtId="1" fontId="44" fillId="0" borderId="13" xfId="4" applyNumberFormat="1" applyFont="1" applyFill="1" applyBorder="1" applyAlignment="1">
      <alignment horizontal="center" vertical="center" wrapText="1"/>
    </xf>
    <xf numFmtId="1" fontId="44" fillId="0" borderId="14" xfId="4" applyNumberFormat="1" applyFont="1" applyFill="1" applyBorder="1" applyAlignment="1">
      <alignment horizontal="center" vertical="center" wrapText="1"/>
    </xf>
    <xf numFmtId="0" fontId="60" fillId="0" borderId="14" xfId="0" applyFont="1" applyBorder="1" applyAlignment="1">
      <alignment horizontal="center" vertical="center"/>
    </xf>
    <xf numFmtId="9" fontId="44" fillId="0" borderId="15" xfId="1" applyFont="1" applyFill="1" applyBorder="1" applyAlignment="1">
      <alignment horizontal="center" vertical="center" wrapText="1"/>
    </xf>
    <xf numFmtId="1" fontId="44" fillId="0" borderId="16" xfId="4" applyNumberFormat="1" applyFont="1" applyFill="1" applyBorder="1" applyAlignment="1">
      <alignment horizontal="center" vertical="center" wrapText="1"/>
    </xf>
    <xf numFmtId="1" fontId="44" fillId="0" borderId="17" xfId="4" applyNumberFormat="1" applyFont="1" applyFill="1" applyBorder="1" applyAlignment="1">
      <alignment horizontal="center" vertical="center" wrapText="1"/>
    </xf>
    <xf numFmtId="0" fontId="60" fillId="0" borderId="17" xfId="0" applyFont="1" applyBorder="1" applyAlignment="1">
      <alignment horizontal="center" vertical="center"/>
    </xf>
    <xf numFmtId="9" fontId="44" fillId="0" borderId="18" xfId="1" applyFont="1" applyFill="1" applyBorder="1" applyAlignment="1">
      <alignment horizontal="center" vertical="center" wrapText="1"/>
    </xf>
    <xf numFmtId="1" fontId="44" fillId="3" borderId="19" xfId="4" applyNumberFormat="1" applyFont="1" applyFill="1" applyBorder="1" applyAlignment="1">
      <alignment horizontal="center" vertical="center" wrapText="1"/>
    </xf>
    <xf numFmtId="1" fontId="44" fillId="3" borderId="20" xfId="4" applyNumberFormat="1" applyFont="1" applyFill="1" applyBorder="1" applyAlignment="1">
      <alignment horizontal="center" vertical="center" wrapText="1"/>
    </xf>
    <xf numFmtId="0" fontId="60" fillId="0" borderId="20" xfId="0" applyFont="1" applyBorder="1" applyAlignment="1">
      <alignment horizontal="center" vertical="center"/>
    </xf>
    <xf numFmtId="9" fontId="44" fillId="3" borderId="21" xfId="1" applyFont="1" applyFill="1" applyBorder="1" applyAlignment="1">
      <alignment horizontal="center" vertical="center" wrapText="1"/>
    </xf>
    <xf numFmtId="0" fontId="15" fillId="4" borderId="25"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6" fillId="0" borderId="49" xfId="2" applyFont="1" applyFill="1" applyBorder="1" applyAlignment="1">
      <alignment horizontal="center"/>
    </xf>
    <xf numFmtId="0" fontId="6" fillId="0" borderId="0" xfId="2" applyFont="1" applyFill="1" applyBorder="1" applyAlignment="1">
      <alignment horizontal="center"/>
    </xf>
    <xf numFmtId="0" fontId="3" fillId="0" borderId="44" xfId="2" applyFont="1" applyFill="1" applyBorder="1" applyAlignment="1">
      <alignment horizontal="center" vertical="center"/>
    </xf>
    <xf numFmtId="0" fontId="3" fillId="0" borderId="45" xfId="2" applyFont="1" applyFill="1" applyBorder="1" applyAlignment="1">
      <alignment horizontal="center" vertical="center"/>
    </xf>
    <xf numFmtId="0" fontId="3" fillId="0" borderId="43" xfId="2" applyFont="1" applyFill="1" applyBorder="1" applyAlignment="1">
      <alignment horizontal="center" vertical="center"/>
    </xf>
    <xf numFmtId="0" fontId="3" fillId="0" borderId="46" xfId="2" applyFont="1" applyFill="1" applyBorder="1" applyAlignment="1">
      <alignment horizontal="center" vertical="center"/>
    </xf>
    <xf numFmtId="0" fontId="3" fillId="0" borderId="47" xfId="2" applyFont="1" applyFill="1" applyBorder="1" applyAlignment="1">
      <alignment horizontal="center" vertical="center"/>
    </xf>
    <xf numFmtId="0" fontId="5" fillId="0" borderId="46" xfId="2" applyFont="1" applyFill="1" applyBorder="1" applyAlignment="1">
      <alignment horizontal="center"/>
    </xf>
    <xf numFmtId="0" fontId="5" fillId="0" borderId="0" xfId="2" applyFont="1" applyFill="1" applyBorder="1" applyAlignment="1">
      <alignment horizontal="center"/>
    </xf>
    <xf numFmtId="0" fontId="3" fillId="0" borderId="45" xfId="2" applyFont="1" applyFill="1" applyBorder="1" applyAlignment="1">
      <alignment horizontal="center" vertical="center" wrapText="1"/>
    </xf>
    <xf numFmtId="0" fontId="3" fillId="0" borderId="0" xfId="2" applyFont="1" applyFill="1" applyBorder="1" applyAlignment="1">
      <alignment horizontal="center" vertical="center" wrapText="1"/>
    </xf>
    <xf numFmtId="0" fontId="3" fillId="0" borderId="0" xfId="2" applyFont="1" applyFill="1" applyBorder="1" applyAlignment="1">
      <alignment horizontal="center" vertical="center"/>
    </xf>
    <xf numFmtId="0" fontId="6" fillId="0" borderId="0" xfId="2" applyFont="1" applyFill="1" applyAlignment="1">
      <alignment horizontal="center"/>
    </xf>
    <xf numFmtId="0" fontId="5" fillId="0" borderId="48" xfId="2" applyFont="1" applyFill="1" applyBorder="1" applyAlignment="1">
      <alignment horizontal="center"/>
    </xf>
    <xf numFmtId="0" fontId="3" fillId="2" borderId="13" xfId="2" applyFont="1" applyFill="1" applyBorder="1" applyAlignment="1">
      <alignment horizontal="center" vertical="center" wrapText="1"/>
    </xf>
    <xf numFmtId="0" fontId="3" fillId="2" borderId="14" xfId="2" applyFont="1" applyFill="1" applyBorder="1" applyAlignment="1">
      <alignment horizontal="center" vertical="center" wrapText="1"/>
    </xf>
    <xf numFmtId="0" fontId="3" fillId="2" borderId="15" xfId="2" applyFont="1" applyFill="1" applyBorder="1" applyAlignment="1">
      <alignment horizontal="center" vertical="center" wrapText="1"/>
    </xf>
    <xf numFmtId="0" fontId="3" fillId="2" borderId="19" xfId="2" applyFont="1" applyFill="1" applyBorder="1" applyAlignment="1">
      <alignment horizontal="center" vertical="center" wrapText="1"/>
    </xf>
    <xf numFmtId="0" fontId="3" fillId="2" borderId="20" xfId="2" applyFont="1" applyFill="1" applyBorder="1" applyAlignment="1">
      <alignment horizontal="center" vertical="center" wrapText="1"/>
    </xf>
    <xf numFmtId="0" fontId="3" fillId="2" borderId="21" xfId="2" applyFont="1" applyFill="1" applyBorder="1" applyAlignment="1">
      <alignment horizontal="center" vertical="center" wrapText="1"/>
    </xf>
    <xf numFmtId="9" fontId="5" fillId="0" borderId="1" xfId="3" applyNumberFormat="1" applyFont="1" applyFill="1" applyBorder="1" applyAlignment="1">
      <alignment horizontal="center" vertical="center" wrapText="1"/>
    </xf>
    <xf numFmtId="9" fontId="5" fillId="0" borderId="2" xfId="3" applyNumberFormat="1" applyFont="1" applyFill="1" applyBorder="1" applyAlignment="1">
      <alignment horizontal="center" vertical="center" wrapText="1"/>
    </xf>
    <xf numFmtId="9" fontId="5" fillId="0" borderId="3" xfId="3" applyNumberFormat="1" applyFont="1" applyFill="1" applyBorder="1" applyAlignment="1">
      <alignment horizontal="center" vertical="center" wrapText="1"/>
    </xf>
    <xf numFmtId="9" fontId="5" fillId="0" borderId="9" xfId="3" applyNumberFormat="1" applyFont="1" applyFill="1" applyBorder="1" applyAlignment="1">
      <alignment horizontal="center" vertical="center" wrapText="1"/>
    </xf>
    <xf numFmtId="9" fontId="5" fillId="0" borderId="10" xfId="3" applyNumberFormat="1" applyFont="1" applyFill="1" applyBorder="1" applyAlignment="1">
      <alignment horizontal="center" vertical="center" wrapText="1"/>
    </xf>
    <xf numFmtId="9" fontId="5" fillId="0" borderId="11" xfId="3" applyNumberFormat="1" applyFont="1" applyFill="1" applyBorder="1" applyAlignment="1">
      <alignment horizontal="center" vertical="center" wrapText="1"/>
    </xf>
    <xf numFmtId="0" fontId="5" fillId="0" borderId="19" xfId="2" applyFont="1" applyFill="1" applyBorder="1" applyAlignment="1">
      <alignment horizontal="center" vertical="center" wrapText="1"/>
    </xf>
    <xf numFmtId="0" fontId="5" fillId="0" borderId="20" xfId="2" applyFont="1" applyFill="1" applyBorder="1" applyAlignment="1">
      <alignment horizontal="center" vertical="center" wrapText="1"/>
    </xf>
    <xf numFmtId="0" fontId="5" fillId="0" borderId="21" xfId="2" applyFont="1" applyFill="1" applyBorder="1" applyAlignment="1">
      <alignment horizontal="center" vertical="center" wrapText="1"/>
    </xf>
    <xf numFmtId="0" fontId="6" fillId="0" borderId="17" xfId="2" applyFont="1" applyFill="1" applyBorder="1" applyAlignment="1">
      <alignment horizontal="center"/>
    </xf>
    <xf numFmtId="0" fontId="2" fillId="0" borderId="17" xfId="2" applyFont="1" applyFill="1" applyBorder="1" applyAlignment="1">
      <alignment horizontal="center" vertical="center" wrapText="1"/>
    </xf>
    <xf numFmtId="0" fontId="3" fillId="0" borderId="17" xfId="2" applyFont="1" applyFill="1" applyBorder="1" applyAlignment="1">
      <alignment horizontal="left" vertical="center" wrapText="1"/>
    </xf>
    <xf numFmtId="9" fontId="5" fillId="0" borderId="28" xfId="3" applyNumberFormat="1" applyFont="1" applyFill="1" applyBorder="1" applyAlignment="1">
      <alignment horizontal="center" vertical="center" wrapText="1"/>
    </xf>
    <xf numFmtId="9" fontId="5" fillId="0" borderId="14" xfId="3" applyNumberFormat="1" applyFont="1" applyFill="1" applyBorder="1" applyAlignment="1">
      <alignment horizontal="center" vertical="center" wrapText="1"/>
    </xf>
    <xf numFmtId="9" fontId="5" fillId="0" borderId="30" xfId="3" applyNumberFormat="1" applyFont="1" applyFill="1" applyBorder="1" applyAlignment="1">
      <alignment horizontal="center" vertical="center" wrapText="1"/>
    </xf>
    <xf numFmtId="9" fontId="5" fillId="0" borderId="29" xfId="3" applyNumberFormat="1" applyFont="1" applyFill="1" applyBorder="1" applyAlignment="1">
      <alignment horizontal="center" vertical="center" wrapText="1"/>
    </xf>
    <xf numFmtId="9" fontId="5" fillId="0" borderId="20" xfId="3" applyNumberFormat="1" applyFont="1" applyFill="1" applyBorder="1" applyAlignment="1">
      <alignment horizontal="center" vertical="center" wrapText="1"/>
    </xf>
    <xf numFmtId="9" fontId="5" fillId="0" borderId="31" xfId="3" applyNumberFormat="1" applyFont="1" applyFill="1" applyBorder="1" applyAlignment="1">
      <alignment horizontal="center" vertical="center" wrapText="1"/>
    </xf>
    <xf numFmtId="0" fontId="3" fillId="2" borderId="25" xfId="2" applyFont="1" applyFill="1" applyBorder="1" applyAlignment="1">
      <alignment horizontal="center" vertical="center" wrapText="1"/>
    </xf>
    <xf numFmtId="0" fontId="3" fillId="2" borderId="26" xfId="2" applyFont="1" applyFill="1" applyBorder="1" applyAlignment="1">
      <alignment horizontal="center" vertical="center" wrapText="1"/>
    </xf>
    <xf numFmtId="0" fontId="3" fillId="2" borderId="27" xfId="2" applyFont="1" applyFill="1" applyBorder="1" applyAlignment="1">
      <alignment horizontal="center" vertical="center" wrapText="1"/>
    </xf>
    <xf numFmtId="0" fontId="5" fillId="0" borderId="12" xfId="3" applyFont="1" applyFill="1" applyBorder="1" applyAlignment="1">
      <alignment horizontal="center" vertical="center" wrapText="1"/>
    </xf>
    <xf numFmtId="0" fontId="5" fillId="0" borderId="26" xfId="3" applyFont="1" applyFill="1" applyBorder="1" applyAlignment="1">
      <alignment horizontal="center" vertical="center" wrapText="1"/>
    </xf>
    <xf numFmtId="0" fontId="5" fillId="0" borderId="27" xfId="3" applyFont="1" applyFill="1" applyBorder="1" applyAlignment="1">
      <alignment horizontal="center" vertical="center" wrapText="1"/>
    </xf>
    <xf numFmtId="0" fontId="5" fillId="2" borderId="13" xfId="2" applyFont="1" applyFill="1" applyBorder="1" applyAlignment="1">
      <alignment horizontal="center" vertical="center" wrapText="1"/>
    </xf>
    <xf numFmtId="0" fontId="5" fillId="2" borderId="14" xfId="2" applyFont="1" applyFill="1" applyBorder="1" applyAlignment="1">
      <alignment horizontal="center" vertical="center" wrapText="1"/>
    </xf>
    <xf numFmtId="0" fontId="5" fillId="2" borderId="15" xfId="2" applyFont="1" applyFill="1" applyBorder="1" applyAlignment="1">
      <alignment horizontal="center" vertical="center" wrapText="1"/>
    </xf>
    <xf numFmtId="0" fontId="5" fillId="2" borderId="19" xfId="2" applyFont="1" applyFill="1" applyBorder="1" applyAlignment="1">
      <alignment horizontal="center" vertical="center" wrapText="1"/>
    </xf>
    <xf numFmtId="0" fontId="5" fillId="2" borderId="20" xfId="2" applyFont="1" applyFill="1" applyBorder="1" applyAlignment="1">
      <alignment horizontal="center" vertical="center" wrapText="1"/>
    </xf>
    <xf numFmtId="0" fontId="5" fillId="2" borderId="21" xfId="2" applyFont="1" applyFill="1" applyBorder="1" applyAlignment="1">
      <alignment horizontal="center" vertical="center" wrapText="1"/>
    </xf>
    <xf numFmtId="49" fontId="5" fillId="0" borderId="28" xfId="2" applyNumberFormat="1" applyFont="1" applyFill="1" applyBorder="1" applyAlignment="1">
      <alignment horizontal="center" vertical="center" wrapText="1"/>
    </xf>
    <xf numFmtId="49" fontId="5" fillId="0" borderId="14" xfId="2" applyNumberFormat="1" applyFont="1" applyFill="1" applyBorder="1" applyAlignment="1">
      <alignment horizontal="center" vertical="center" wrapText="1"/>
    </xf>
    <xf numFmtId="49" fontId="5" fillId="0" borderId="30" xfId="2" applyNumberFormat="1" applyFont="1" applyFill="1" applyBorder="1" applyAlignment="1">
      <alignment horizontal="center" vertical="center" wrapText="1"/>
    </xf>
    <xf numFmtId="49" fontId="5" fillId="0" borderId="29" xfId="2" applyNumberFormat="1" applyFont="1" applyFill="1" applyBorder="1" applyAlignment="1">
      <alignment horizontal="center" vertical="center" wrapText="1"/>
    </xf>
    <xf numFmtId="49" fontId="5" fillId="0" borderId="20" xfId="2" applyNumberFormat="1" applyFont="1" applyFill="1" applyBorder="1" applyAlignment="1">
      <alignment horizontal="center" vertical="center" wrapText="1"/>
    </xf>
    <xf numFmtId="49" fontId="5" fillId="0" borderId="31" xfId="2" applyNumberFormat="1" applyFont="1" applyFill="1" applyBorder="1" applyAlignment="1">
      <alignment horizontal="center" vertical="center" wrapText="1"/>
    </xf>
    <xf numFmtId="0" fontId="5" fillId="0" borderId="19" xfId="2" applyFont="1" applyFill="1" applyBorder="1" applyAlignment="1">
      <alignment horizontal="center"/>
    </xf>
    <xf numFmtId="0" fontId="5" fillId="0" borderId="20" xfId="2" applyFont="1" applyFill="1" applyBorder="1" applyAlignment="1">
      <alignment horizontal="center"/>
    </xf>
    <xf numFmtId="0" fontId="5" fillId="0" borderId="21" xfId="2" applyFont="1" applyFill="1" applyBorder="1" applyAlignment="1">
      <alignment horizontal="center"/>
    </xf>
    <xf numFmtId="0" fontId="3" fillId="2" borderId="28" xfId="2" applyFont="1" applyFill="1" applyBorder="1" applyAlignment="1">
      <alignment horizontal="center" vertical="center" wrapText="1"/>
    </xf>
    <xf numFmtId="0" fontId="5" fillId="0" borderId="19" xfId="3" applyFont="1" applyFill="1" applyBorder="1" applyAlignment="1">
      <alignment horizontal="center" vertical="center" wrapText="1"/>
    </xf>
    <xf numFmtId="0" fontId="5" fillId="0" borderId="20" xfId="3" applyFont="1" applyFill="1" applyBorder="1" applyAlignment="1">
      <alignment horizontal="center" vertical="center" wrapText="1"/>
    </xf>
    <xf numFmtId="0" fontId="5" fillId="0" borderId="21" xfId="3" applyFont="1" applyFill="1" applyBorder="1" applyAlignment="1">
      <alignment horizontal="center" vertical="center" wrapText="1"/>
    </xf>
    <xf numFmtId="0" fontId="5" fillId="0" borderId="29" xfId="2" applyFont="1" applyFill="1" applyBorder="1" applyAlignment="1">
      <alignment horizontal="center"/>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9" xfId="0" applyFont="1" applyFill="1" applyBorder="1" applyAlignment="1">
      <alignment horizontal="center" vertical="center" wrapText="1"/>
    </xf>
    <xf numFmtId="168" fontId="5" fillId="0" borderId="32" xfId="0" applyNumberFormat="1" applyFont="1" applyFill="1" applyBorder="1" applyAlignment="1">
      <alignment horizontal="center" vertical="center" wrapText="1"/>
    </xf>
    <xf numFmtId="0" fontId="5" fillId="0" borderId="24" xfId="0" applyFont="1" applyFill="1" applyBorder="1"/>
    <xf numFmtId="0" fontId="5" fillId="0" borderId="33" xfId="0" applyFont="1" applyFill="1" applyBorder="1"/>
    <xf numFmtId="0" fontId="5" fillId="0" borderId="34" xfId="4" applyNumberFormat="1" applyFont="1" applyFill="1" applyBorder="1" applyAlignment="1">
      <alignment horizontal="center" vertical="center" wrapText="1"/>
    </xf>
    <xf numFmtId="0" fontId="5" fillId="0" borderId="24" xfId="4" applyNumberFormat="1" applyFont="1" applyFill="1" applyBorder="1" applyAlignment="1">
      <alignment horizontal="center" vertical="center" wrapText="1"/>
    </xf>
    <xf numFmtId="0" fontId="5" fillId="0" borderId="33" xfId="4" applyNumberFormat="1" applyFont="1" applyFill="1" applyBorder="1" applyAlignment="1">
      <alignment horizontal="center" vertical="center" wrapText="1"/>
    </xf>
    <xf numFmtId="168" fontId="5" fillId="0" borderId="16" xfId="0" applyNumberFormat="1" applyFont="1" applyFill="1" applyBorder="1" applyAlignment="1">
      <alignment horizontal="center" vertical="center" wrapText="1"/>
    </xf>
    <xf numFmtId="0" fontId="5" fillId="0" borderId="17" xfId="0" applyFont="1" applyFill="1" applyBorder="1"/>
    <xf numFmtId="0" fontId="5" fillId="0" borderId="18" xfId="0" applyFont="1" applyFill="1" applyBorder="1"/>
    <xf numFmtId="0" fontId="5" fillId="0" borderId="35" xfId="4" applyNumberFormat="1" applyFont="1" applyFill="1" applyBorder="1" applyAlignment="1">
      <alignment horizontal="center" vertical="center" wrapText="1"/>
    </xf>
    <xf numFmtId="0" fontId="5" fillId="0" borderId="17" xfId="4" applyNumberFormat="1" applyFont="1" applyFill="1" applyBorder="1" applyAlignment="1">
      <alignment horizontal="center" vertical="center" wrapText="1"/>
    </xf>
    <xf numFmtId="0" fontId="5" fillId="0" borderId="18" xfId="4" applyNumberFormat="1" applyFont="1" applyFill="1" applyBorder="1" applyAlignment="1">
      <alignment horizontal="center" vertical="center" wrapText="1"/>
    </xf>
    <xf numFmtId="0" fontId="3" fillId="2" borderId="25" xfId="2" applyFont="1" applyFill="1" applyBorder="1" applyAlignment="1">
      <alignment horizontal="center"/>
    </xf>
    <xf numFmtId="0" fontId="3" fillId="2" borderId="26" xfId="2" applyFont="1" applyFill="1" applyBorder="1" applyAlignment="1">
      <alignment horizontal="center"/>
    </xf>
    <xf numFmtId="0" fontId="3" fillId="2" borderId="27" xfId="2" applyFont="1" applyFill="1" applyBorder="1" applyAlignment="1">
      <alignment horizontal="center"/>
    </xf>
    <xf numFmtId="0" fontId="5" fillId="2" borderId="4" xfId="2" applyFont="1" applyFill="1" applyBorder="1" applyAlignment="1">
      <alignment horizontal="center"/>
    </xf>
    <xf numFmtId="0" fontId="5" fillId="2" borderId="5" xfId="2" applyFont="1" applyFill="1" applyBorder="1" applyAlignment="1">
      <alignment horizontal="center"/>
    </xf>
    <xf numFmtId="0" fontId="5" fillId="2" borderId="6" xfId="2" applyFont="1" applyFill="1" applyBorder="1" applyAlignment="1">
      <alignment horizontal="center"/>
    </xf>
    <xf numFmtId="0" fontId="3" fillId="2" borderId="1" xfId="2" applyFont="1" applyFill="1" applyBorder="1" applyAlignment="1">
      <alignment horizontal="center" vertical="center" wrapText="1"/>
    </xf>
    <xf numFmtId="0" fontId="3" fillId="2" borderId="2" xfId="2"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7" xfId="2" applyFont="1" applyFill="1" applyBorder="1" applyAlignment="1">
      <alignment horizontal="center" vertical="center" wrapText="1"/>
    </xf>
    <xf numFmtId="0" fontId="3" fillId="2" borderId="0" xfId="2" applyFont="1" applyFill="1" applyBorder="1" applyAlignment="1">
      <alignment horizontal="center" vertical="center" wrapText="1"/>
    </xf>
    <xf numFmtId="0" fontId="3" fillId="2" borderId="8"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7" fillId="0" borderId="2" xfId="2" applyFont="1" applyFill="1" applyBorder="1" applyAlignment="1">
      <alignment horizontal="center" vertical="center" wrapText="1"/>
    </xf>
    <xf numFmtId="0" fontId="7" fillId="0" borderId="3" xfId="2" applyFont="1" applyFill="1" applyBorder="1" applyAlignment="1">
      <alignment horizontal="center" vertical="center" wrapText="1"/>
    </xf>
    <xf numFmtId="0" fontId="7" fillId="0" borderId="7"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9" xfId="2" applyFont="1" applyFill="1" applyBorder="1" applyAlignment="1">
      <alignment horizontal="center" vertical="center" wrapText="1"/>
    </xf>
    <xf numFmtId="0" fontId="7" fillId="0" borderId="10" xfId="2" applyFont="1" applyFill="1" applyBorder="1" applyAlignment="1">
      <alignment horizontal="center" vertical="center" wrapText="1"/>
    </xf>
    <xf numFmtId="0" fontId="7" fillId="0" borderId="11" xfId="2" applyFont="1" applyFill="1" applyBorder="1" applyAlignment="1">
      <alignment horizontal="center" vertical="center" wrapText="1"/>
    </xf>
    <xf numFmtId="168" fontId="5" fillId="0" borderId="40" xfId="0" applyNumberFormat="1" applyFont="1" applyFill="1" applyBorder="1" applyAlignment="1">
      <alignment horizontal="center" vertical="center" wrapText="1"/>
    </xf>
    <xf numFmtId="0" fontId="5" fillId="0" borderId="23" xfId="0" applyFont="1" applyFill="1" applyBorder="1"/>
    <xf numFmtId="0" fontId="5" fillId="0" borderId="41" xfId="0" applyFont="1" applyFill="1" applyBorder="1"/>
    <xf numFmtId="0" fontId="5" fillId="0" borderId="43" xfId="4" applyNumberFormat="1" applyFont="1" applyFill="1" applyBorder="1" applyAlignment="1">
      <alignment horizontal="center" vertical="center" wrapText="1"/>
    </xf>
    <xf numFmtId="0" fontId="5" fillId="0" borderId="23" xfId="4" applyNumberFormat="1" applyFont="1" applyFill="1" applyBorder="1" applyAlignment="1">
      <alignment horizontal="center" vertical="center" wrapText="1"/>
    </xf>
    <xf numFmtId="0" fontId="5" fillId="0" borderId="41" xfId="4" applyNumberFormat="1" applyFont="1" applyFill="1" applyBorder="1" applyAlignment="1">
      <alignment horizontal="center" vertical="center" wrapText="1"/>
    </xf>
    <xf numFmtId="0" fontId="28" fillId="8" borderId="75" xfId="0" applyFont="1" applyFill="1" applyBorder="1" applyAlignment="1">
      <alignment horizontal="center" vertical="center" wrapText="1"/>
    </xf>
    <xf numFmtId="0" fontId="28" fillId="8" borderId="71" xfId="0" applyFont="1" applyFill="1" applyBorder="1" applyAlignment="1">
      <alignment horizontal="center" vertical="center" wrapText="1"/>
    </xf>
    <xf numFmtId="0" fontId="19" fillId="13" borderId="4" xfId="0" applyFont="1" applyFill="1" applyBorder="1" applyAlignment="1">
      <alignment horizontal="center"/>
    </xf>
    <xf numFmtId="0" fontId="19" fillId="13" borderId="5" xfId="0" applyFont="1" applyFill="1" applyBorder="1" applyAlignment="1">
      <alignment horizontal="center"/>
    </xf>
    <xf numFmtId="0" fontId="28" fillId="8" borderId="75" xfId="0" applyFont="1" applyFill="1" applyBorder="1" applyAlignment="1">
      <alignment horizontal="center" vertical="center"/>
    </xf>
    <xf numFmtId="0" fontId="28" fillId="8" borderId="71" xfId="0" applyFont="1" applyFill="1" applyBorder="1" applyAlignment="1">
      <alignment horizontal="center" vertical="center"/>
    </xf>
    <xf numFmtId="9" fontId="5" fillId="0" borderId="1" xfId="3" applyNumberFormat="1" applyFont="1" applyFill="1" applyBorder="1" applyAlignment="1">
      <alignment horizontal="justify" vertical="center" wrapText="1"/>
    </xf>
    <xf numFmtId="9" fontId="5" fillId="0" borderId="2" xfId="3" applyNumberFormat="1" applyFont="1" applyFill="1" applyBorder="1" applyAlignment="1">
      <alignment horizontal="justify" vertical="center" wrapText="1"/>
    </xf>
    <xf numFmtId="9" fontId="5" fillId="0" borderId="3" xfId="3" applyNumberFormat="1" applyFont="1" applyFill="1" applyBorder="1" applyAlignment="1">
      <alignment horizontal="justify" vertical="center" wrapText="1"/>
    </xf>
    <xf numFmtId="9" fontId="5" fillId="0" borderId="9" xfId="3" applyNumberFormat="1" applyFont="1" applyFill="1" applyBorder="1" applyAlignment="1">
      <alignment horizontal="justify" vertical="center" wrapText="1"/>
    </xf>
    <xf numFmtId="9" fontId="5" fillId="0" borderId="10" xfId="3" applyNumberFormat="1" applyFont="1" applyFill="1" applyBorder="1" applyAlignment="1">
      <alignment horizontal="justify" vertical="center" wrapText="1"/>
    </xf>
    <xf numFmtId="9" fontId="5" fillId="0" borderId="11" xfId="3" applyNumberFormat="1" applyFont="1" applyFill="1" applyBorder="1" applyAlignment="1">
      <alignment horizontal="justify" vertical="center" wrapText="1"/>
    </xf>
    <xf numFmtId="0" fontId="3" fillId="2" borderId="66" xfId="2" applyFont="1" applyFill="1" applyBorder="1" applyAlignment="1">
      <alignment horizontal="center" vertical="center" wrapText="1"/>
    </xf>
    <xf numFmtId="0" fontId="3" fillId="2" borderId="60" xfId="2" applyFont="1" applyFill="1" applyBorder="1" applyAlignment="1">
      <alignment horizontal="center" vertical="center" wrapText="1"/>
    </xf>
    <xf numFmtId="0" fontId="3" fillId="2" borderId="61" xfId="2" applyFont="1" applyFill="1" applyBorder="1" applyAlignment="1">
      <alignment horizontal="center" vertical="center" wrapText="1"/>
    </xf>
    <xf numFmtId="0" fontId="5" fillId="0" borderId="67" xfId="2" applyFont="1" applyFill="1" applyBorder="1" applyAlignment="1">
      <alignment horizontal="justify" vertical="center" wrapText="1"/>
    </xf>
    <xf numFmtId="0" fontId="5" fillId="0" borderId="64" xfId="2" applyFont="1" applyFill="1" applyBorder="1" applyAlignment="1">
      <alignment horizontal="justify" vertical="center" wrapText="1"/>
    </xf>
    <xf numFmtId="0" fontId="5" fillId="0" borderId="65" xfId="2" applyFont="1" applyFill="1" applyBorder="1" applyAlignment="1">
      <alignment horizontal="justify" vertical="center" wrapText="1"/>
    </xf>
    <xf numFmtId="0" fontId="5" fillId="0" borderId="4" xfId="3" applyFont="1" applyFill="1" applyBorder="1" applyAlignment="1">
      <alignment horizontal="justify" vertical="center" wrapText="1"/>
    </xf>
    <xf numFmtId="0" fontId="5" fillId="0" borderId="5" xfId="3" applyFont="1" applyFill="1" applyBorder="1" applyAlignment="1">
      <alignment horizontal="justify" vertical="center" wrapText="1"/>
    </xf>
    <xf numFmtId="0" fontId="5" fillId="0" borderId="6" xfId="3" applyFont="1" applyFill="1" applyBorder="1" applyAlignment="1">
      <alignment horizontal="justify" vertical="center" wrapText="1"/>
    </xf>
    <xf numFmtId="0" fontId="5" fillId="2" borderId="25" xfId="2" applyFont="1" applyFill="1" applyBorder="1" applyAlignment="1">
      <alignment horizontal="center"/>
    </xf>
    <xf numFmtId="0" fontId="5" fillId="2" borderId="26" xfId="2" applyFont="1" applyFill="1" applyBorder="1" applyAlignment="1">
      <alignment horizontal="center"/>
    </xf>
    <xf numFmtId="0" fontId="5" fillId="2" borderId="27" xfId="2" applyFont="1" applyFill="1" applyBorder="1" applyAlignment="1">
      <alignment horizontal="center"/>
    </xf>
    <xf numFmtId="0" fontId="19" fillId="0" borderId="17" xfId="0" applyFont="1" applyBorder="1" applyAlignment="1">
      <alignment horizontal="center" vertical="center"/>
    </xf>
    <xf numFmtId="0" fontId="19" fillId="0" borderId="17" xfId="0" applyFont="1" applyBorder="1" applyAlignment="1">
      <alignment horizontal="center" vertical="center" wrapText="1"/>
    </xf>
    <xf numFmtId="0" fontId="19" fillId="0" borderId="23" xfId="0" applyFont="1" applyBorder="1" applyAlignment="1">
      <alignment horizontal="center" vertical="center"/>
    </xf>
    <xf numFmtId="0" fontId="19" fillId="0" borderId="59" xfId="0" applyFont="1" applyBorder="1" applyAlignment="1">
      <alignment horizontal="center" vertical="center"/>
    </xf>
    <xf numFmtId="0" fontId="19" fillId="0" borderId="24" xfId="0" applyFont="1" applyBorder="1" applyAlignment="1">
      <alignment horizontal="center" vertical="center"/>
    </xf>
    <xf numFmtId="168" fontId="13" fillId="0" borderId="16" xfId="0" applyNumberFormat="1" applyFont="1" applyBorder="1" applyAlignment="1">
      <alignment horizontal="center" vertical="center" wrapText="1"/>
    </xf>
    <xf numFmtId="0" fontId="14" fillId="0" borderId="17" xfId="0" applyFont="1" applyBorder="1"/>
    <xf numFmtId="0" fontId="5" fillId="0" borderId="34" xfId="4" applyNumberFormat="1" applyFont="1" applyFill="1" applyBorder="1" applyAlignment="1">
      <alignment horizontal="left" vertical="center" wrapText="1"/>
    </xf>
    <xf numFmtId="0" fontId="5" fillId="0" borderId="24" xfId="4" applyNumberFormat="1" applyFont="1" applyFill="1" applyBorder="1" applyAlignment="1">
      <alignment horizontal="left" vertical="center" wrapText="1"/>
    </xf>
    <xf numFmtId="0" fontId="5" fillId="0" borderId="33" xfId="4" applyNumberFormat="1" applyFont="1" applyFill="1" applyBorder="1" applyAlignment="1">
      <alignment horizontal="left" vertical="center" wrapText="1"/>
    </xf>
    <xf numFmtId="0" fontId="11" fillId="2" borderId="25" xfId="2" applyFont="1" applyFill="1" applyBorder="1" applyAlignment="1">
      <alignment horizontal="center"/>
    </xf>
    <xf numFmtId="0" fontId="11" fillId="2" borderId="26" xfId="2" applyFont="1" applyFill="1" applyBorder="1" applyAlignment="1">
      <alignment horizontal="center"/>
    </xf>
    <xf numFmtId="0" fontId="11" fillId="2" borderId="27" xfId="2" applyFont="1" applyFill="1" applyBorder="1" applyAlignment="1">
      <alignment horizontal="center"/>
    </xf>
    <xf numFmtId="0" fontId="11" fillId="2" borderId="13"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5" fillId="0" borderId="29" xfId="2" applyFont="1" applyFill="1" applyBorder="1" applyAlignment="1">
      <alignment horizontal="center" vertical="center"/>
    </xf>
    <xf numFmtId="0" fontId="5" fillId="0" borderId="20" xfId="2" applyFont="1" applyFill="1" applyBorder="1" applyAlignment="1">
      <alignment horizontal="center" vertical="center"/>
    </xf>
    <xf numFmtId="0" fontId="5" fillId="0" borderId="21" xfId="2" applyFont="1" applyFill="1" applyBorder="1" applyAlignment="1">
      <alignment horizontal="center" vertical="center"/>
    </xf>
    <xf numFmtId="0" fontId="5" fillId="0" borderId="12" xfId="3" applyFont="1" applyFill="1" applyBorder="1" applyAlignment="1">
      <alignment horizontal="justify" vertical="center" wrapText="1"/>
    </xf>
    <xf numFmtId="0" fontId="5" fillId="0" borderId="26" xfId="3" applyFont="1" applyFill="1" applyBorder="1" applyAlignment="1">
      <alignment horizontal="justify" vertical="center" wrapText="1"/>
    </xf>
    <xf numFmtId="0" fontId="5" fillId="0" borderId="27" xfId="3" applyFont="1" applyFill="1" applyBorder="1" applyAlignment="1">
      <alignment horizontal="justify" vertical="center" wrapText="1"/>
    </xf>
    <xf numFmtId="9" fontId="5" fillId="0" borderId="28" xfId="3" applyNumberFormat="1" applyFont="1" applyFill="1" applyBorder="1" applyAlignment="1">
      <alignment horizontal="justify" vertical="center" wrapText="1"/>
    </xf>
    <xf numFmtId="9" fontId="5" fillId="0" borderId="14" xfId="3" applyNumberFormat="1" applyFont="1" applyFill="1" applyBorder="1" applyAlignment="1">
      <alignment horizontal="justify" vertical="center" wrapText="1"/>
    </xf>
    <xf numFmtId="9" fontId="5" fillId="0" borderId="30" xfId="3" applyNumberFormat="1" applyFont="1" applyFill="1" applyBorder="1" applyAlignment="1">
      <alignment horizontal="justify" vertical="center" wrapText="1"/>
    </xf>
    <xf numFmtId="9" fontId="5" fillId="0" borderId="29" xfId="3" applyNumberFormat="1" applyFont="1" applyFill="1" applyBorder="1" applyAlignment="1">
      <alignment horizontal="justify" vertical="center" wrapText="1"/>
    </xf>
    <xf numFmtId="9" fontId="5" fillId="0" borderId="20" xfId="3" applyNumberFormat="1" applyFont="1" applyFill="1" applyBorder="1" applyAlignment="1">
      <alignment horizontal="justify" vertical="center" wrapText="1"/>
    </xf>
    <xf numFmtId="9" fontId="5" fillId="0" borderId="31" xfId="3" applyNumberFormat="1" applyFont="1" applyFill="1" applyBorder="1" applyAlignment="1">
      <alignment horizontal="justify" vertical="center" wrapText="1"/>
    </xf>
    <xf numFmtId="0" fontId="5" fillId="0" borderId="4" xfId="3" applyFont="1" applyFill="1" applyBorder="1" applyAlignment="1">
      <alignment horizontal="center" vertical="center" wrapText="1"/>
    </xf>
    <xf numFmtId="0" fontId="5" fillId="0" borderId="5" xfId="3" applyFont="1" applyFill="1" applyBorder="1" applyAlignment="1">
      <alignment horizontal="center" vertical="center" wrapText="1"/>
    </xf>
    <xf numFmtId="0" fontId="5" fillId="0" borderId="6" xfId="3" applyFont="1" applyFill="1" applyBorder="1" applyAlignment="1">
      <alignment horizontal="center" vertical="center" wrapText="1"/>
    </xf>
    <xf numFmtId="49" fontId="5" fillId="0" borderId="1" xfId="2" applyNumberFormat="1" applyFont="1" applyFill="1" applyBorder="1" applyAlignment="1">
      <alignment horizontal="center" vertical="center" wrapText="1"/>
    </xf>
    <xf numFmtId="49" fontId="5" fillId="0" borderId="2" xfId="2" applyNumberFormat="1" applyFont="1" applyFill="1" applyBorder="1" applyAlignment="1">
      <alignment horizontal="center" vertical="center" wrapText="1"/>
    </xf>
    <xf numFmtId="49" fontId="5" fillId="0" borderId="3" xfId="2" applyNumberFormat="1" applyFont="1" applyFill="1" applyBorder="1" applyAlignment="1">
      <alignment horizontal="center" vertical="center" wrapText="1"/>
    </xf>
    <xf numFmtId="49" fontId="5" fillId="0" borderId="9" xfId="2" applyNumberFormat="1" applyFont="1" applyFill="1" applyBorder="1" applyAlignment="1">
      <alignment horizontal="center" vertical="center" wrapText="1"/>
    </xf>
    <xf numFmtId="49" fontId="5" fillId="0" borderId="10" xfId="2" applyNumberFormat="1" applyFont="1" applyFill="1" applyBorder="1" applyAlignment="1">
      <alignment horizontal="center" vertical="center" wrapText="1"/>
    </xf>
    <xf numFmtId="49" fontId="5" fillId="0" borderId="11" xfId="2" applyNumberFormat="1"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1" fillId="2" borderId="43"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1" xfId="0" applyFont="1" applyFill="1" applyBorder="1" applyAlignment="1">
      <alignment horizontal="center" vertical="center" wrapText="1"/>
    </xf>
    <xf numFmtId="0" fontId="5" fillId="0" borderId="67" xfId="3" applyFont="1" applyFill="1" applyBorder="1" applyAlignment="1">
      <alignment horizontal="center" vertical="center" wrapText="1"/>
    </xf>
    <xf numFmtId="0" fontId="5" fillId="0" borderId="64" xfId="3" applyFont="1" applyFill="1" applyBorder="1" applyAlignment="1">
      <alignment horizontal="center" vertical="center" wrapText="1"/>
    </xf>
    <xf numFmtId="0" fontId="5" fillId="0" borderId="65" xfId="3" applyFont="1" applyFill="1" applyBorder="1" applyAlignment="1">
      <alignment horizontal="center" vertical="center" wrapText="1"/>
    </xf>
    <xf numFmtId="0" fontId="58" fillId="3" borderId="17" xfId="0" applyFont="1" applyFill="1" applyBorder="1" applyAlignment="1">
      <alignment horizontal="left" vertical="center" wrapText="1"/>
    </xf>
    <xf numFmtId="0" fontId="58" fillId="3" borderId="62" xfId="0" applyFont="1" applyFill="1" applyBorder="1" applyAlignment="1">
      <alignment horizontal="left" vertical="center" wrapText="1"/>
    </xf>
    <xf numFmtId="0" fontId="11" fillId="2" borderId="1"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58" fillId="3" borderId="24" xfId="0" applyFont="1" applyFill="1" applyBorder="1" applyAlignment="1">
      <alignment horizontal="left" vertical="center" wrapText="1"/>
    </xf>
    <xf numFmtId="0" fontId="58" fillId="3" borderId="48" xfId="0" applyFont="1" applyFill="1" applyBorder="1" applyAlignment="1">
      <alignment horizontal="left" vertical="center" wrapText="1"/>
    </xf>
    <xf numFmtId="0" fontId="59" fillId="3" borderId="17" xfId="0" applyFont="1" applyFill="1" applyBorder="1" applyAlignment="1">
      <alignment horizontal="left" vertical="center" wrapText="1"/>
    </xf>
    <xf numFmtId="0" fontId="59" fillId="3" borderId="62" xfId="0" applyFont="1" applyFill="1" applyBorder="1" applyAlignment="1">
      <alignment horizontal="left" vertical="center" wrapText="1"/>
    </xf>
    <xf numFmtId="0" fontId="58" fillId="3" borderId="44" xfId="0" applyFont="1" applyFill="1" applyBorder="1" applyAlignment="1">
      <alignment horizontal="left" vertical="center" wrapText="1"/>
    </xf>
    <xf numFmtId="0" fontId="58" fillId="3" borderId="45" xfId="0" applyFont="1" applyFill="1" applyBorder="1" applyAlignment="1">
      <alignment horizontal="left" vertical="center" wrapText="1"/>
    </xf>
    <xf numFmtId="0" fontId="11" fillId="2" borderId="66" xfId="2" applyFont="1" applyFill="1" applyBorder="1" applyAlignment="1">
      <alignment horizontal="center" vertical="center"/>
    </xf>
    <xf numFmtId="0" fontId="11" fillId="2" borderId="60" xfId="2" applyFont="1" applyFill="1" applyBorder="1" applyAlignment="1">
      <alignment horizontal="center" vertical="center"/>
    </xf>
    <xf numFmtId="0" fontId="11" fillId="2" borderId="9" xfId="2" applyFont="1" applyFill="1" applyBorder="1" applyAlignment="1">
      <alignment horizontal="center" vertical="center"/>
    </xf>
    <xf numFmtId="0" fontId="11" fillId="2" borderId="10" xfId="2" applyFont="1" applyFill="1" applyBorder="1" applyAlignment="1">
      <alignment horizontal="center" vertical="center"/>
    </xf>
    <xf numFmtId="173" fontId="6" fillId="0" borderId="19" xfId="0" applyNumberFormat="1" applyFont="1" applyFill="1" applyBorder="1" applyAlignment="1">
      <alignment horizontal="center" vertical="center"/>
    </xf>
    <xf numFmtId="173" fontId="6" fillId="0" borderId="21"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2" fontId="6" fillId="0" borderId="21" xfId="0" applyNumberFormat="1" applyFont="1" applyFill="1" applyBorder="1" applyAlignment="1">
      <alignment horizontal="center" vertical="center"/>
    </xf>
    <xf numFmtId="0" fontId="49" fillId="2" borderId="53" xfId="2" applyFont="1" applyFill="1" applyBorder="1" applyAlignment="1">
      <alignment horizontal="center" vertical="center"/>
    </xf>
    <xf numFmtId="0" fontId="49" fillId="2" borderId="49" xfId="2" applyFont="1" applyFill="1" applyBorder="1" applyAlignment="1">
      <alignment horizontal="center" vertical="center"/>
    </xf>
    <xf numFmtId="0" fontId="49" fillId="2" borderId="70" xfId="2" applyFont="1" applyFill="1" applyBorder="1" applyAlignment="1">
      <alignment horizontal="center" vertical="center"/>
    </xf>
    <xf numFmtId="0" fontId="49" fillId="2" borderId="9" xfId="2" applyFont="1" applyFill="1" applyBorder="1" applyAlignment="1">
      <alignment horizontal="center" vertical="center"/>
    </xf>
    <xf numFmtId="0" fontId="49" fillId="2" borderId="10" xfId="2" applyFont="1" applyFill="1" applyBorder="1" applyAlignment="1">
      <alignment horizontal="center" vertical="center"/>
    </xf>
    <xf numFmtId="0" fontId="49" fillId="2" borderId="11" xfId="2" applyFont="1" applyFill="1" applyBorder="1" applyAlignment="1">
      <alignment horizontal="center" vertical="center"/>
    </xf>
    <xf numFmtId="2" fontId="6" fillId="0" borderId="16"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173" fontId="6" fillId="0" borderId="16" xfId="0" applyNumberFormat="1" applyFont="1" applyFill="1" applyBorder="1" applyAlignment="1">
      <alignment horizontal="center" vertical="center"/>
    </xf>
    <xf numFmtId="173" fontId="6" fillId="0" borderId="18" xfId="0" applyNumberFormat="1" applyFont="1" applyFill="1" applyBorder="1" applyAlignment="1">
      <alignment horizontal="center" vertical="center"/>
    </xf>
    <xf numFmtId="0" fontId="0" fillId="0" borderId="1" xfId="0" applyBorder="1" applyAlignment="1">
      <alignment horizontal="left" vertical="top" wrapText="1"/>
    </xf>
    <xf numFmtId="0" fontId="0" fillId="0" borderId="2" xfId="0" applyBorder="1" applyAlignment="1">
      <alignment horizontal="left" vertical="top"/>
    </xf>
    <xf numFmtId="0" fontId="0" fillId="0" borderId="3" xfId="0" applyBorder="1" applyAlignment="1">
      <alignment horizontal="left" vertical="top"/>
    </xf>
    <xf numFmtId="0" fontId="0" fillId="0" borderId="7" xfId="0" applyBorder="1" applyAlignment="1">
      <alignment horizontal="left" vertical="top"/>
    </xf>
    <xf numFmtId="0" fontId="0" fillId="0" borderId="0"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9" fontId="3" fillId="2" borderId="67" xfId="1" applyFont="1" applyFill="1" applyBorder="1" applyAlignment="1">
      <alignment horizontal="center"/>
    </xf>
    <xf numFmtId="9" fontId="3" fillId="2" borderId="65" xfId="1" applyFont="1" applyFill="1" applyBorder="1" applyAlignment="1">
      <alignment horizontal="center"/>
    </xf>
    <xf numFmtId="171" fontId="6" fillId="2" borderId="66" xfId="1" applyNumberFormat="1" applyFont="1" applyFill="1" applyBorder="1" applyAlignment="1">
      <alignment horizontal="center" vertical="center"/>
    </xf>
    <xf numFmtId="171" fontId="6" fillId="2" borderId="61" xfId="1" applyNumberFormat="1" applyFont="1" applyFill="1" applyBorder="1" applyAlignment="1">
      <alignment horizontal="center" vertical="center"/>
    </xf>
    <xf numFmtId="0" fontId="11" fillId="4" borderId="51" xfId="0" applyFont="1" applyFill="1" applyBorder="1" applyAlignment="1">
      <alignment horizontal="center" vertical="center" wrapText="1"/>
    </xf>
    <xf numFmtId="0" fontId="11" fillId="4" borderId="56" xfId="0" applyFont="1" applyFill="1" applyBorder="1" applyAlignment="1">
      <alignment horizontal="center" vertical="center" wrapText="1"/>
    </xf>
    <xf numFmtId="0" fontId="11" fillId="4" borderId="55" xfId="0" applyFont="1" applyFill="1" applyBorder="1" applyAlignment="1">
      <alignment horizontal="center" vertical="center" wrapText="1"/>
    </xf>
    <xf numFmtId="0" fontId="11" fillId="4" borderId="57" xfId="0" applyFont="1" applyFill="1" applyBorder="1" applyAlignment="1">
      <alignment horizontal="center" vertical="center" wrapText="1"/>
    </xf>
    <xf numFmtId="0" fontId="34" fillId="3" borderId="44" xfId="0" applyFont="1" applyFill="1" applyBorder="1" applyAlignment="1">
      <alignment horizontal="left" vertical="center" wrapText="1"/>
    </xf>
    <xf numFmtId="0" fontId="34" fillId="3" borderId="45" xfId="0" applyFont="1" applyFill="1" applyBorder="1" applyAlignment="1">
      <alignment horizontal="left" vertical="center" wrapText="1"/>
    </xf>
    <xf numFmtId="0" fontId="34" fillId="3" borderId="43" xfId="0" applyFont="1" applyFill="1" applyBorder="1" applyAlignment="1">
      <alignment horizontal="left" vertical="center" wrapText="1"/>
    </xf>
    <xf numFmtId="0" fontId="5" fillId="2" borderId="9" xfId="2" applyFont="1" applyFill="1" applyBorder="1" applyAlignment="1">
      <alignment horizontal="center"/>
    </xf>
    <xf numFmtId="0" fontId="5" fillId="2" borderId="10" xfId="2" applyFont="1" applyFill="1" applyBorder="1" applyAlignment="1">
      <alignment horizontal="center"/>
    </xf>
    <xf numFmtId="0" fontId="5" fillId="2" borderId="11" xfId="2" applyFont="1" applyFill="1" applyBorder="1" applyAlignment="1">
      <alignment horizontal="center"/>
    </xf>
    <xf numFmtId="0" fontId="11" fillId="2" borderId="4" xfId="2" applyFont="1" applyFill="1" applyBorder="1" applyAlignment="1">
      <alignment horizontal="center" vertical="center"/>
    </xf>
    <xf numFmtId="0" fontId="11" fillId="2" borderId="5" xfId="2" applyFont="1" applyFill="1" applyBorder="1" applyAlignment="1">
      <alignment horizontal="center" vertical="center"/>
    </xf>
    <xf numFmtId="0" fontId="11" fillId="2" borderId="6" xfId="2" applyFont="1" applyFill="1" applyBorder="1" applyAlignment="1">
      <alignment horizontal="center" vertical="center"/>
    </xf>
    <xf numFmtId="0" fontId="11" fillId="2" borderId="3" xfId="0" applyFont="1" applyFill="1" applyBorder="1" applyAlignment="1">
      <alignment horizontal="center" vertical="center" wrapText="1"/>
    </xf>
    <xf numFmtId="0" fontId="11" fillId="2" borderId="11" xfId="0" applyFont="1" applyFill="1" applyBorder="1" applyAlignment="1">
      <alignment horizontal="center" vertical="center" wrapText="1"/>
    </xf>
    <xf numFmtId="170" fontId="5" fillId="2" borderId="4" xfId="2" applyNumberFormat="1" applyFont="1" applyFill="1" applyBorder="1" applyAlignment="1">
      <alignment horizontal="center"/>
    </xf>
    <xf numFmtId="170" fontId="5" fillId="2" borderId="6" xfId="2" applyNumberFormat="1" applyFont="1" applyFill="1" applyBorder="1" applyAlignment="1">
      <alignment horizontal="center"/>
    </xf>
    <xf numFmtId="10" fontId="5" fillId="0" borderId="58" xfId="1" applyNumberFormat="1" applyFont="1" applyFill="1" applyBorder="1" applyAlignment="1">
      <alignment horizontal="center" vertical="center" wrapText="1"/>
    </xf>
    <xf numFmtId="10" fontId="5" fillId="0" borderId="63" xfId="1" applyNumberFormat="1" applyFont="1" applyFill="1" applyBorder="1" applyAlignment="1">
      <alignment horizontal="center" vertical="center" wrapText="1"/>
    </xf>
    <xf numFmtId="10" fontId="5" fillId="0" borderId="64" xfId="1" applyNumberFormat="1" applyFont="1" applyFill="1" applyBorder="1" applyAlignment="1">
      <alignment horizontal="center" vertical="center" wrapText="1"/>
    </xf>
    <xf numFmtId="10" fontId="5" fillId="0" borderId="65" xfId="1" applyNumberFormat="1" applyFont="1" applyFill="1" applyBorder="1" applyAlignment="1">
      <alignment horizontal="center" vertical="center" wrapText="1"/>
    </xf>
    <xf numFmtId="0" fontId="15" fillId="5" borderId="28" xfId="0" applyFont="1" applyFill="1" applyBorder="1" applyAlignment="1">
      <alignment horizontal="center" vertical="center" wrapText="1"/>
    </xf>
    <xf numFmtId="0" fontId="15" fillId="5" borderId="30" xfId="0" applyFont="1" applyFill="1" applyBorder="1" applyAlignment="1">
      <alignment horizontal="center" vertical="center" wrapText="1"/>
    </xf>
    <xf numFmtId="0" fontId="9" fillId="3" borderId="16" xfId="0" applyFont="1" applyFill="1" applyBorder="1" applyAlignment="1">
      <alignment horizontal="left" vertical="center" wrapText="1"/>
    </xf>
    <xf numFmtId="0" fontId="9" fillId="3" borderId="17"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15" fillId="5" borderId="13"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15" fillId="5" borderId="20" xfId="0" applyFont="1" applyFill="1" applyBorder="1" applyAlignment="1">
      <alignment horizontal="center" vertical="center" wrapText="1"/>
    </xf>
    <xf numFmtId="0" fontId="15" fillId="5" borderId="21" xfId="0" applyFont="1" applyFill="1" applyBorder="1" applyAlignment="1">
      <alignment horizontal="center" vertical="center" wrapText="1"/>
    </xf>
    <xf numFmtId="0" fontId="16" fillId="5" borderId="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10" xfId="0" applyFont="1" applyFill="1" applyBorder="1" applyAlignment="1">
      <alignment horizontal="center" vertical="center"/>
    </xf>
    <xf numFmtId="0" fontId="16" fillId="5" borderId="11" xfId="0" applyFont="1" applyFill="1" applyBorder="1" applyAlignment="1">
      <alignment horizontal="center" vertical="center"/>
    </xf>
    <xf numFmtId="10" fontId="5" fillId="0" borderId="60" xfId="1" applyNumberFormat="1" applyFont="1" applyFill="1" applyBorder="1" applyAlignment="1">
      <alignment horizontal="center" vertical="center" wrapText="1"/>
    </xf>
    <xf numFmtId="10" fontId="5" fillId="0" borderId="61" xfId="1" applyNumberFormat="1" applyFont="1" applyFill="1" applyBorder="1" applyAlignment="1">
      <alignment horizontal="center" vertical="center" wrapText="1"/>
    </xf>
    <xf numFmtId="0" fontId="9" fillId="3" borderId="40" xfId="0" applyFont="1" applyFill="1" applyBorder="1" applyAlignment="1">
      <alignment horizontal="left" vertical="center" wrapText="1"/>
    </xf>
    <xf numFmtId="0" fontId="9" fillId="3" borderId="23" xfId="0" applyFont="1" applyFill="1" applyBorder="1" applyAlignment="1">
      <alignment horizontal="left" vertical="center" wrapText="1"/>
    </xf>
    <xf numFmtId="0" fontId="9" fillId="3" borderId="41" xfId="0" applyFont="1" applyFill="1" applyBorder="1" applyAlignment="1">
      <alignment horizontal="left" vertical="center" wrapText="1"/>
    </xf>
    <xf numFmtId="0" fontId="3" fillId="2" borderId="41" xfId="0" applyFont="1" applyFill="1" applyBorder="1" applyAlignment="1">
      <alignment horizontal="center" vertical="center" wrapText="1"/>
    </xf>
    <xf numFmtId="0" fontId="5" fillId="0" borderId="29" xfId="2" applyFont="1" applyFill="1" applyBorder="1" applyAlignment="1">
      <alignment horizontal="center" vertical="center" wrapText="1"/>
    </xf>
    <xf numFmtId="0" fontId="34" fillId="3" borderId="45" xfId="0" applyFont="1" applyFill="1" applyBorder="1" applyAlignment="1">
      <alignment horizontal="center" vertical="center" textRotation="90" wrapText="1"/>
    </xf>
    <xf numFmtId="0" fontId="34" fillId="3" borderId="0" xfId="0" applyFont="1" applyFill="1" applyBorder="1" applyAlignment="1">
      <alignment horizontal="center" vertical="center" textRotation="90" wrapText="1"/>
    </xf>
    <xf numFmtId="0" fontId="34" fillId="3" borderId="49" xfId="0" applyFont="1" applyFill="1" applyBorder="1" applyAlignment="1">
      <alignment horizontal="center" vertical="center" textRotation="90" wrapText="1"/>
    </xf>
    <xf numFmtId="0" fontId="9" fillId="3" borderId="32" xfId="0" applyFont="1" applyFill="1" applyBorder="1" applyAlignment="1">
      <alignment horizontal="left" vertical="center" wrapText="1"/>
    </xf>
    <xf numFmtId="0" fontId="9" fillId="3" borderId="24" xfId="0" applyFont="1" applyFill="1" applyBorder="1" applyAlignment="1">
      <alignment horizontal="left" vertical="center" wrapText="1"/>
    </xf>
    <xf numFmtId="0" fontId="9" fillId="3" borderId="33" xfId="0" applyFont="1" applyFill="1" applyBorder="1" applyAlignment="1">
      <alignment horizontal="left" vertical="center" wrapText="1"/>
    </xf>
    <xf numFmtId="9" fontId="5" fillId="0" borderId="74" xfId="4" applyNumberFormat="1" applyFont="1" applyFill="1" applyBorder="1" applyAlignment="1">
      <alignment horizontal="center" vertical="center" wrapText="1"/>
    </xf>
    <xf numFmtId="0" fontId="5" fillId="0" borderId="74" xfId="4" applyNumberFormat="1" applyFont="1" applyFill="1" applyBorder="1" applyAlignment="1">
      <alignment horizontal="center" vertical="center" wrapText="1"/>
    </xf>
    <xf numFmtId="0" fontId="5" fillId="0" borderId="57" xfId="4" applyNumberFormat="1" applyFont="1" applyFill="1" applyBorder="1" applyAlignment="1">
      <alignment horizontal="center" vertical="center" wrapText="1"/>
    </xf>
    <xf numFmtId="0" fontId="15" fillId="2" borderId="51"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3" fillId="0" borderId="13" xfId="0" applyNumberFormat="1" applyFont="1" applyFill="1" applyBorder="1" applyAlignment="1">
      <alignment horizontal="justify" vertical="center" wrapText="1"/>
    </xf>
    <xf numFmtId="0" fontId="13" fillId="0" borderId="14" xfId="0" applyNumberFormat="1" applyFont="1" applyFill="1" applyBorder="1" applyAlignment="1">
      <alignment horizontal="justify" vertical="center" wrapText="1"/>
    </xf>
    <xf numFmtId="0" fontId="15" fillId="14" borderId="77" xfId="0" applyFont="1" applyFill="1" applyBorder="1" applyAlignment="1">
      <alignment horizontal="center" vertical="center" wrapText="1"/>
    </xf>
    <xf numFmtId="0" fontId="15" fillId="14" borderId="80" xfId="0" applyFont="1" applyFill="1" applyBorder="1" applyAlignment="1">
      <alignment horizontal="center" vertical="center" wrapText="1"/>
    </xf>
    <xf numFmtId="0" fontId="16" fillId="14" borderId="77" xfId="0" applyFont="1" applyFill="1" applyBorder="1" applyAlignment="1">
      <alignment horizontal="center" vertical="center" wrapText="1"/>
    </xf>
    <xf numFmtId="0" fontId="16" fillId="14" borderId="2" xfId="0" applyFont="1" applyFill="1" applyBorder="1" applyAlignment="1">
      <alignment horizontal="center" vertical="center" wrapText="1"/>
    </xf>
    <xf numFmtId="0" fontId="16" fillId="14" borderId="80" xfId="0" applyFont="1" applyFill="1" applyBorder="1" applyAlignment="1">
      <alignment horizontal="center" vertical="center" wrapText="1"/>
    </xf>
    <xf numFmtId="9" fontId="5" fillId="0" borderId="14" xfId="1" applyFont="1" applyFill="1" applyBorder="1" applyAlignment="1">
      <alignment horizontal="center" vertical="center" wrapText="1"/>
    </xf>
    <xf numFmtId="9" fontId="5" fillId="0" borderId="14" xfId="1" applyFont="1" applyFill="1" applyBorder="1" applyAlignment="1">
      <alignment horizontal="center" vertical="center"/>
    </xf>
    <xf numFmtId="0" fontId="16" fillId="14" borderId="68" xfId="0" applyFont="1" applyFill="1" applyBorder="1" applyAlignment="1">
      <alignment horizontal="center" vertical="center" wrapText="1"/>
    </xf>
    <xf numFmtId="9" fontId="5" fillId="0" borderId="14" xfId="4" applyNumberFormat="1" applyFont="1" applyFill="1" applyBorder="1" applyAlignment="1">
      <alignment horizontal="center" vertical="center" wrapText="1"/>
    </xf>
    <xf numFmtId="0" fontId="5" fillId="0" borderId="14" xfId="4" applyNumberFormat="1" applyFont="1" applyFill="1" applyBorder="1" applyAlignment="1">
      <alignment horizontal="center" vertical="center" wrapText="1"/>
    </xf>
    <xf numFmtId="0" fontId="15" fillId="2" borderId="55" xfId="0" applyFont="1" applyFill="1" applyBorder="1" applyAlignment="1">
      <alignment horizontal="center" vertical="center" wrapText="1"/>
    </xf>
    <xf numFmtId="0" fontId="5" fillId="0" borderId="15" xfId="4" applyNumberFormat="1" applyFont="1" applyFill="1" applyBorder="1" applyAlignment="1">
      <alignment horizontal="center" vertical="center" wrapText="1"/>
    </xf>
    <xf numFmtId="0" fontId="5" fillId="2" borderId="56" xfId="2" applyFont="1" applyFill="1" applyBorder="1" applyAlignment="1">
      <alignment horizontal="center"/>
    </xf>
    <xf numFmtId="0" fontId="5" fillId="2" borderId="74" xfId="2" applyFont="1" applyFill="1" applyBorder="1" applyAlignment="1">
      <alignment horizontal="center"/>
    </xf>
    <xf numFmtId="0" fontId="5" fillId="2" borderId="57" xfId="2" applyFont="1" applyFill="1" applyBorder="1" applyAlignment="1">
      <alignment horizontal="center"/>
    </xf>
    <xf numFmtId="9" fontId="5" fillId="0" borderId="17" xfId="4" applyNumberFormat="1" applyFont="1" applyFill="1" applyBorder="1" applyAlignment="1">
      <alignment horizontal="center" vertical="center" wrapText="1"/>
    </xf>
    <xf numFmtId="9" fontId="5" fillId="0" borderId="24" xfId="4" applyNumberFormat="1" applyFont="1" applyFill="1" applyBorder="1" applyAlignment="1">
      <alignment horizontal="center" vertical="center" wrapText="1"/>
    </xf>
    <xf numFmtId="0" fontId="13" fillId="0" borderId="16" xfId="0" applyNumberFormat="1" applyFont="1" applyFill="1" applyBorder="1" applyAlignment="1">
      <alignment horizontal="justify" vertical="center" wrapText="1"/>
    </xf>
    <xf numFmtId="0" fontId="13" fillId="0" borderId="17" xfId="0" applyNumberFormat="1" applyFont="1" applyFill="1" applyBorder="1" applyAlignment="1">
      <alignment horizontal="justify" vertical="center" wrapText="1"/>
    </xf>
    <xf numFmtId="9" fontId="5" fillId="0" borderId="17" xfId="1" applyFont="1" applyFill="1" applyBorder="1" applyAlignment="1">
      <alignment horizontal="center" vertical="center" wrapText="1"/>
    </xf>
    <xf numFmtId="0" fontId="13" fillId="0" borderId="19" xfId="0" applyNumberFormat="1" applyFont="1" applyFill="1" applyBorder="1" applyAlignment="1">
      <alignment horizontal="justify" vertical="center" wrapText="1"/>
    </xf>
    <xf numFmtId="0" fontId="13" fillId="0" borderId="20" xfId="0" applyNumberFormat="1" applyFont="1" applyFill="1" applyBorder="1" applyAlignment="1">
      <alignment horizontal="justify" vertical="center" wrapText="1"/>
    </xf>
    <xf numFmtId="9" fontId="5" fillId="0" borderId="20" xfId="4" applyNumberFormat="1" applyFont="1" applyFill="1" applyBorder="1" applyAlignment="1">
      <alignment horizontal="center" vertical="center" wrapText="1"/>
    </xf>
    <xf numFmtId="0" fontId="5" fillId="0" borderId="20" xfId="4" applyNumberFormat="1" applyFont="1" applyFill="1" applyBorder="1" applyAlignment="1">
      <alignment horizontal="center" vertical="center" wrapText="1"/>
    </xf>
    <xf numFmtId="9" fontId="5" fillId="2" borderId="74" xfId="1" applyFont="1" applyFill="1" applyBorder="1" applyAlignment="1">
      <alignment horizontal="center"/>
    </xf>
    <xf numFmtId="9" fontId="5" fillId="2" borderId="9" xfId="2" applyNumberFormat="1" applyFont="1" applyFill="1" applyBorder="1" applyAlignment="1">
      <alignment horizontal="center"/>
    </xf>
    <xf numFmtId="9" fontId="5" fillId="2" borderId="10" xfId="2" applyNumberFormat="1" applyFont="1" applyFill="1" applyBorder="1" applyAlignment="1">
      <alignment horizontal="center"/>
    </xf>
    <xf numFmtId="9" fontId="5" fillId="0" borderId="17" xfId="1" applyFont="1" applyFill="1" applyBorder="1" applyAlignment="1">
      <alignment horizontal="center" vertical="center"/>
    </xf>
    <xf numFmtId="9" fontId="5" fillId="0" borderId="17" xfId="1" applyFont="1" applyFill="1" applyBorder="1" applyAlignment="1">
      <alignment horizontal="center"/>
    </xf>
    <xf numFmtId="9" fontId="5" fillId="0" borderId="20" xfId="1" applyFont="1" applyFill="1" applyBorder="1" applyAlignment="1">
      <alignment horizontal="center" vertical="center" wrapText="1"/>
    </xf>
    <xf numFmtId="9" fontId="5" fillId="0" borderId="20" xfId="1" applyFont="1" applyFill="1" applyBorder="1" applyAlignment="1">
      <alignment horizontal="center"/>
    </xf>
    <xf numFmtId="0" fontId="15" fillId="4" borderId="25" xfId="0" applyFont="1" applyFill="1" applyBorder="1" applyAlignment="1">
      <alignment horizontal="center" vertical="center" wrapText="1"/>
    </xf>
    <xf numFmtId="0" fontId="15" fillId="4" borderId="26" xfId="0" applyFont="1" applyFill="1" applyBorder="1" applyAlignment="1">
      <alignment horizontal="center" vertical="center" wrapText="1"/>
    </xf>
    <xf numFmtId="168" fontId="13" fillId="0" borderId="32" xfId="0" applyNumberFormat="1" applyFont="1" applyBorder="1" applyAlignment="1">
      <alignment horizontal="center" vertical="center" wrapText="1"/>
    </xf>
    <xf numFmtId="0" fontId="5" fillId="0" borderId="24" xfId="0" applyFont="1" applyBorder="1"/>
    <xf numFmtId="0" fontId="5" fillId="0" borderId="48" xfId="0" applyFont="1" applyBorder="1"/>
    <xf numFmtId="0" fontId="16" fillId="4" borderId="69"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6" xfId="0" applyFont="1" applyFill="1" applyBorder="1" applyAlignment="1">
      <alignment horizontal="center" vertical="center"/>
    </xf>
    <xf numFmtId="0" fontId="0" fillId="0" borderId="49" xfId="0" applyBorder="1" applyAlignment="1">
      <alignment horizontal="center"/>
    </xf>
    <xf numFmtId="0" fontId="0" fillId="0" borderId="70" xfId="0" applyBorder="1" applyAlignment="1">
      <alignment horizontal="center"/>
    </xf>
    <xf numFmtId="0" fontId="5" fillId="0" borderId="17" xfId="0" applyFont="1" applyBorder="1"/>
    <xf numFmtId="0" fontId="5" fillId="0" borderId="62" xfId="0" applyFont="1" applyBorder="1"/>
    <xf numFmtId="168" fontId="13" fillId="0" borderId="40" xfId="0" applyNumberFormat="1" applyFont="1" applyBorder="1" applyAlignment="1">
      <alignment horizontal="center" vertical="center" wrapText="1"/>
    </xf>
    <xf numFmtId="0" fontId="5" fillId="0" borderId="23" xfId="0" applyFont="1" applyBorder="1"/>
    <xf numFmtId="0" fontId="5" fillId="0" borderId="44" xfId="0" applyFont="1" applyBorder="1"/>
    <xf numFmtId="168" fontId="15" fillId="4" borderId="25" xfId="0" applyNumberFormat="1" applyFont="1" applyFill="1" applyBorder="1" applyAlignment="1">
      <alignment horizontal="center" vertical="center" wrapText="1"/>
    </xf>
    <xf numFmtId="0" fontId="3" fillId="4" borderId="26" xfId="0" applyFont="1" applyFill="1" applyBorder="1"/>
    <xf numFmtId="0" fontId="3" fillId="4" borderId="69" xfId="0" applyFont="1" applyFill="1" applyBorder="1"/>
    <xf numFmtId="0" fontId="0" fillId="0" borderId="58" xfId="0" applyBorder="1" applyAlignment="1">
      <alignment horizontal="center"/>
    </xf>
    <xf numFmtId="0" fontId="0" fillId="0" borderId="63" xfId="0" applyBorder="1" applyAlignment="1">
      <alignment horizontal="center"/>
    </xf>
    <xf numFmtId="0" fontId="0" fillId="0" borderId="45" xfId="0" applyBorder="1" applyAlignment="1">
      <alignment horizontal="center"/>
    </xf>
    <xf numFmtId="0" fontId="0" fillId="0" borderId="79" xfId="0" applyBorder="1" applyAlignment="1">
      <alignment horizontal="center"/>
    </xf>
    <xf numFmtId="0" fontId="0" fillId="4" borderId="5" xfId="0" applyFill="1" applyBorder="1" applyAlignment="1">
      <alignment horizontal="center"/>
    </xf>
    <xf numFmtId="0" fontId="0" fillId="4" borderId="6" xfId="0" applyFill="1" applyBorder="1" applyAlignment="1">
      <alignment horizontal="center"/>
    </xf>
    <xf numFmtId="0" fontId="15" fillId="3" borderId="13"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5" fillId="3" borderId="30" xfId="0" applyFont="1" applyFill="1" applyBorder="1" applyAlignment="1">
      <alignment horizontal="center" vertical="center" wrapText="1"/>
    </xf>
    <xf numFmtId="0" fontId="15" fillId="3" borderId="75" xfId="0" applyFont="1" applyFill="1" applyBorder="1" applyAlignment="1">
      <alignment horizontal="center" vertical="center" wrapText="1"/>
    </xf>
    <xf numFmtId="0" fontId="15" fillId="3" borderId="71" xfId="0" applyFont="1" applyFill="1" applyBorder="1" applyAlignment="1">
      <alignment horizontal="center" vertical="center" wrapText="1"/>
    </xf>
    <xf numFmtId="0" fontId="13" fillId="3" borderId="28" xfId="0" applyFont="1" applyFill="1" applyBorder="1" applyAlignment="1">
      <alignment horizontal="left" vertical="center" wrapText="1"/>
    </xf>
    <xf numFmtId="0" fontId="13" fillId="3" borderId="14" xfId="0" applyFont="1" applyFill="1" applyBorder="1" applyAlignment="1">
      <alignment horizontal="left" vertical="center" wrapText="1"/>
    </xf>
    <xf numFmtId="0" fontId="13" fillId="3" borderId="15"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20"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5" fillId="2" borderId="56" xfId="2" applyFont="1" applyFill="1" applyBorder="1" applyAlignment="1">
      <alignment horizontal="center"/>
    </xf>
    <xf numFmtId="0" fontId="15" fillId="2" borderId="74" xfId="2" applyFont="1" applyFill="1" applyBorder="1" applyAlignment="1">
      <alignment horizontal="center"/>
    </xf>
    <xf numFmtId="0" fontId="15" fillId="2" borderId="57" xfId="2" applyFont="1" applyFill="1" applyBorder="1" applyAlignment="1">
      <alignment horizontal="center"/>
    </xf>
    <xf numFmtId="0" fontId="13" fillId="2" borderId="9" xfId="2" applyFont="1" applyFill="1" applyBorder="1" applyAlignment="1">
      <alignment horizontal="center"/>
    </xf>
    <xf numFmtId="0" fontId="13" fillId="2" borderId="10" xfId="2" applyFont="1" applyFill="1" applyBorder="1" applyAlignment="1">
      <alignment horizontal="center"/>
    </xf>
    <xf numFmtId="0" fontId="13" fillId="2" borderId="11" xfId="2" applyFont="1" applyFill="1" applyBorder="1" applyAlignment="1">
      <alignment horizontal="center"/>
    </xf>
    <xf numFmtId="0" fontId="15" fillId="2" borderId="13"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40"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42" xfId="0" applyFont="1" applyFill="1" applyBorder="1" applyAlignment="1">
      <alignment horizontal="center" vertical="center" wrapText="1"/>
    </xf>
    <xf numFmtId="0" fontId="5" fillId="0" borderId="12" xfId="3" applyFont="1" applyFill="1" applyBorder="1" applyAlignment="1">
      <alignment horizontal="left" vertical="center" wrapText="1"/>
    </xf>
    <xf numFmtId="0" fontId="5" fillId="0" borderId="26" xfId="3" applyFont="1" applyFill="1" applyBorder="1" applyAlignment="1">
      <alignment horizontal="left" vertical="center" wrapText="1"/>
    </xf>
    <xf numFmtId="0" fontId="5" fillId="0" borderId="27" xfId="3" applyFont="1" applyFill="1" applyBorder="1" applyAlignment="1">
      <alignment horizontal="left" vertical="center" wrapText="1"/>
    </xf>
    <xf numFmtId="0" fontId="5" fillId="0" borderId="67" xfId="2" applyFont="1" applyFill="1" applyBorder="1" applyAlignment="1">
      <alignment horizontal="center" vertical="center" wrapText="1"/>
    </xf>
    <xf numFmtId="0" fontId="5" fillId="0" borderId="64" xfId="2" applyFont="1" applyFill="1" applyBorder="1" applyAlignment="1">
      <alignment horizontal="center" vertical="center" wrapText="1"/>
    </xf>
    <xf numFmtId="0" fontId="5" fillId="0" borderId="65" xfId="2" applyFont="1" applyFill="1" applyBorder="1" applyAlignment="1">
      <alignment horizontal="center" vertical="center" wrapText="1"/>
    </xf>
    <xf numFmtId="0" fontId="5" fillId="0" borderId="31" xfId="3" applyFont="1" applyFill="1" applyBorder="1" applyAlignment="1">
      <alignment horizontal="center" vertical="center" wrapText="1"/>
    </xf>
    <xf numFmtId="0" fontId="5" fillId="0" borderId="29" xfId="3" applyFont="1" applyFill="1" applyBorder="1" applyAlignment="1">
      <alignment horizontal="center" vertical="center" wrapText="1"/>
    </xf>
    <xf numFmtId="0" fontId="5" fillId="0" borderId="31" xfId="2" applyFont="1" applyFill="1" applyBorder="1" applyAlignment="1">
      <alignment horizontal="center" wrapText="1"/>
    </xf>
    <xf numFmtId="0" fontId="5" fillId="0" borderId="64" xfId="2" applyFont="1" applyFill="1" applyBorder="1" applyAlignment="1">
      <alignment horizontal="center" wrapText="1"/>
    </xf>
    <xf numFmtId="0" fontId="5" fillId="0" borderId="65" xfId="2" applyFont="1" applyFill="1" applyBorder="1" applyAlignment="1">
      <alignment horizontal="center" wrapText="1"/>
    </xf>
    <xf numFmtId="168" fontId="13" fillId="0" borderId="13" xfId="0" applyNumberFormat="1" applyFont="1" applyBorder="1" applyAlignment="1">
      <alignment horizontal="center" vertical="center" wrapText="1"/>
    </xf>
    <xf numFmtId="0" fontId="5" fillId="0" borderId="14" xfId="0" applyFont="1" applyBorder="1"/>
    <xf numFmtId="0" fontId="32" fillId="0" borderId="34" xfId="4" applyNumberFormat="1" applyFont="1" applyFill="1" applyBorder="1" applyAlignment="1">
      <alignment horizontal="center" vertical="center" wrapText="1"/>
    </xf>
    <xf numFmtId="0" fontId="32" fillId="0" borderId="24" xfId="4" applyNumberFormat="1" applyFont="1" applyFill="1" applyBorder="1" applyAlignment="1">
      <alignment horizontal="center" vertical="center" wrapText="1"/>
    </xf>
    <xf numFmtId="0" fontId="32" fillId="0" borderId="33" xfId="4" applyNumberFormat="1" applyFont="1" applyFill="1" applyBorder="1" applyAlignment="1">
      <alignment horizontal="center" vertical="center" wrapText="1"/>
    </xf>
    <xf numFmtId="0" fontId="32" fillId="0" borderId="35" xfId="4" applyNumberFormat="1" applyFont="1" applyFill="1" applyBorder="1" applyAlignment="1">
      <alignment horizontal="center" vertical="center" wrapText="1"/>
    </xf>
    <xf numFmtId="0" fontId="14" fillId="0" borderId="17" xfId="0" applyFont="1" applyBorder="1" applyAlignment="1"/>
    <xf numFmtId="0" fontId="14" fillId="0" borderId="23" xfId="0" applyFont="1" applyBorder="1" applyAlignment="1"/>
    <xf numFmtId="0" fontId="5" fillId="5" borderId="25" xfId="2" applyFont="1" applyFill="1" applyBorder="1" applyAlignment="1">
      <alignment horizontal="center"/>
    </xf>
    <xf numFmtId="0" fontId="5" fillId="5" borderId="26" xfId="2" applyFont="1" applyFill="1" applyBorder="1" applyAlignment="1">
      <alignment horizontal="center"/>
    </xf>
    <xf numFmtId="0" fontId="5" fillId="5" borderId="27" xfId="2" applyFont="1" applyFill="1" applyBorder="1" applyAlignment="1">
      <alignment horizontal="center"/>
    </xf>
    <xf numFmtId="0" fontId="5" fillId="5" borderId="4" xfId="2" applyFont="1" applyFill="1" applyBorder="1" applyAlignment="1">
      <alignment horizontal="center"/>
    </xf>
    <xf numFmtId="0" fontId="5" fillId="5" borderId="5" xfId="2" applyFont="1" applyFill="1" applyBorder="1" applyAlignment="1">
      <alignment horizontal="center"/>
    </xf>
    <xf numFmtId="0" fontId="5" fillId="5" borderId="6" xfId="2" applyFont="1" applyFill="1" applyBorder="1" applyAlignment="1">
      <alignment horizontal="center"/>
    </xf>
    <xf numFmtId="0" fontId="14" fillId="0" borderId="24" xfId="0" applyFont="1" applyBorder="1" applyAlignment="1"/>
    <xf numFmtId="0" fontId="15" fillId="2" borderId="25"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5" fillId="2" borderId="27" xfId="0" applyFont="1" applyFill="1" applyBorder="1" applyAlignment="1">
      <alignment horizontal="center" vertical="center" wrapText="1"/>
    </xf>
    <xf numFmtId="0" fontId="15" fillId="2" borderId="12" xfId="0" applyFont="1" applyFill="1" applyBorder="1" applyAlignment="1">
      <alignment horizontal="center" vertical="center" wrapText="1"/>
    </xf>
    <xf numFmtId="9" fontId="5" fillId="0" borderId="28" xfId="3" applyNumberFormat="1" applyFont="1" applyFill="1" applyBorder="1" applyAlignment="1">
      <alignment horizontal="left" vertical="center" wrapText="1"/>
    </xf>
    <xf numFmtId="9" fontId="5" fillId="0" borderId="14" xfId="3" applyNumberFormat="1" applyFont="1" applyFill="1" applyBorder="1" applyAlignment="1">
      <alignment horizontal="left" vertical="center" wrapText="1"/>
    </xf>
    <xf numFmtId="9" fontId="5" fillId="0" borderId="30" xfId="3" applyNumberFormat="1" applyFont="1" applyFill="1" applyBorder="1" applyAlignment="1">
      <alignment horizontal="left" vertical="center" wrapText="1"/>
    </xf>
    <xf numFmtId="9" fontId="5" fillId="0" borderId="29" xfId="3" applyNumberFormat="1" applyFont="1" applyFill="1" applyBorder="1" applyAlignment="1">
      <alignment horizontal="left" vertical="center" wrapText="1"/>
    </xf>
    <xf numFmtId="9" fontId="5" fillId="0" borderId="20" xfId="3" applyNumberFormat="1" applyFont="1" applyFill="1" applyBorder="1" applyAlignment="1">
      <alignment horizontal="left" vertical="center" wrapText="1"/>
    </xf>
    <xf numFmtId="9" fontId="5" fillId="0" borderId="31" xfId="3" applyNumberFormat="1" applyFont="1" applyFill="1" applyBorder="1" applyAlignment="1">
      <alignment horizontal="left" vertical="center" wrapText="1"/>
    </xf>
    <xf numFmtId="0" fontId="32" fillId="0" borderId="34" xfId="4" applyNumberFormat="1" applyFont="1" applyFill="1" applyBorder="1" applyAlignment="1">
      <alignment horizontal="left" vertical="center" wrapText="1"/>
    </xf>
    <xf numFmtId="0" fontId="32" fillId="0" borderId="24" xfId="4" applyNumberFormat="1" applyFont="1" applyFill="1" applyBorder="1" applyAlignment="1">
      <alignment horizontal="left" vertical="center" wrapText="1"/>
    </xf>
    <xf numFmtId="0" fontId="32" fillId="0" borderId="33" xfId="4" applyNumberFormat="1" applyFont="1" applyFill="1" applyBorder="1" applyAlignment="1">
      <alignment horizontal="left" vertical="center" wrapText="1"/>
    </xf>
    <xf numFmtId="0" fontId="32" fillId="0" borderId="35" xfId="4" applyNumberFormat="1" applyFont="1" applyFill="1" applyBorder="1" applyAlignment="1">
      <alignment horizontal="left" vertical="center" wrapText="1"/>
    </xf>
    <xf numFmtId="0" fontId="32" fillId="0" borderId="17" xfId="4" applyNumberFormat="1" applyFont="1" applyFill="1" applyBorder="1" applyAlignment="1">
      <alignment horizontal="left" vertical="center" wrapText="1"/>
    </xf>
    <xf numFmtId="0" fontId="32" fillId="0" borderId="18" xfId="4" applyNumberFormat="1" applyFont="1" applyFill="1" applyBorder="1" applyAlignment="1">
      <alignment horizontal="left" vertical="center" wrapText="1"/>
    </xf>
    <xf numFmtId="0" fontId="14" fillId="0" borderId="23" xfId="0" applyFont="1" applyBorder="1"/>
    <xf numFmtId="0" fontId="32" fillId="0" borderId="17" xfId="4" applyNumberFormat="1" applyFont="1" applyFill="1" applyBorder="1" applyAlignment="1">
      <alignment horizontal="center" vertical="center" wrapText="1"/>
    </xf>
    <xf numFmtId="0" fontId="32" fillId="0" borderId="18" xfId="4" applyNumberFormat="1" applyFont="1" applyFill="1" applyBorder="1" applyAlignment="1">
      <alignment horizontal="center" vertical="center" wrapText="1"/>
    </xf>
    <xf numFmtId="0" fontId="5" fillId="19" borderId="4" xfId="2" applyFont="1" applyFill="1" applyBorder="1" applyAlignment="1">
      <alignment horizontal="center"/>
    </xf>
    <xf numFmtId="0" fontId="5" fillId="19" borderId="5" xfId="2" applyFont="1" applyFill="1" applyBorder="1" applyAlignment="1">
      <alignment horizontal="center"/>
    </xf>
    <xf numFmtId="0" fontId="5" fillId="19" borderId="6" xfId="2" applyFont="1" applyFill="1" applyBorder="1" applyAlignment="1">
      <alignment horizontal="center"/>
    </xf>
    <xf numFmtId="0" fontId="14" fillId="0" borderId="62" xfId="0" applyFont="1" applyBorder="1"/>
    <xf numFmtId="0" fontId="13" fillId="0" borderId="34" xfId="4" applyNumberFormat="1" applyFont="1" applyFill="1" applyBorder="1" applyAlignment="1">
      <alignment horizontal="center" vertical="center" wrapText="1"/>
    </xf>
    <xf numFmtId="0" fontId="13" fillId="0" borderId="24" xfId="4" applyNumberFormat="1" applyFont="1" applyFill="1" applyBorder="1" applyAlignment="1">
      <alignment horizontal="center" vertical="center" wrapText="1"/>
    </xf>
    <xf numFmtId="0" fontId="13" fillId="0" borderId="33" xfId="4" applyNumberFormat="1" applyFont="1" applyFill="1" applyBorder="1" applyAlignment="1">
      <alignment horizontal="center" vertical="center" wrapText="1"/>
    </xf>
    <xf numFmtId="0" fontId="15" fillId="2" borderId="30" xfId="0" applyFont="1" applyFill="1" applyBorder="1" applyAlignment="1">
      <alignment horizontal="center" vertical="center" wrapText="1"/>
    </xf>
    <xf numFmtId="0" fontId="15" fillId="2" borderId="28" xfId="0" applyFont="1" applyFill="1" applyBorder="1" applyAlignment="1">
      <alignment horizontal="center" vertical="center" wrapText="1"/>
    </xf>
    <xf numFmtId="9" fontId="32" fillId="0" borderId="28" xfId="3" applyNumberFormat="1" applyFont="1" applyFill="1" applyBorder="1" applyAlignment="1">
      <alignment horizontal="justify" vertical="center" wrapText="1"/>
    </xf>
    <xf numFmtId="9" fontId="32" fillId="0" borderId="14" xfId="3" applyNumberFormat="1" applyFont="1" applyFill="1" applyBorder="1" applyAlignment="1">
      <alignment horizontal="justify" vertical="center" wrapText="1"/>
    </xf>
    <xf numFmtId="9" fontId="32" fillId="0" borderId="30" xfId="3" applyNumberFormat="1" applyFont="1" applyFill="1" applyBorder="1" applyAlignment="1">
      <alignment horizontal="justify" vertical="center" wrapText="1"/>
    </xf>
    <xf numFmtId="9" fontId="32" fillId="0" borderId="29" xfId="3" applyNumberFormat="1" applyFont="1" applyFill="1" applyBorder="1" applyAlignment="1">
      <alignment horizontal="justify" vertical="center" wrapText="1"/>
    </xf>
    <xf numFmtId="9" fontId="32" fillId="0" borderId="20" xfId="3" applyNumberFormat="1" applyFont="1" applyFill="1" applyBorder="1" applyAlignment="1">
      <alignment horizontal="justify" vertical="center" wrapText="1"/>
    </xf>
    <xf numFmtId="9" fontId="32" fillId="0" borderId="31" xfId="3" applyNumberFormat="1" applyFont="1" applyFill="1" applyBorder="1" applyAlignment="1">
      <alignment horizontal="justify" vertical="center" wrapText="1"/>
    </xf>
    <xf numFmtId="0" fontId="5" fillId="2" borderId="69" xfId="2" applyFont="1" applyFill="1" applyBorder="1" applyAlignment="1">
      <alignment horizontal="center"/>
    </xf>
    <xf numFmtId="0" fontId="2" fillId="5"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4" borderId="66" xfId="3" applyFont="1" applyFill="1" applyBorder="1" applyAlignment="1">
      <alignment horizontal="center" vertical="center" wrapText="1"/>
    </xf>
    <xf numFmtId="0" fontId="2" fillId="4" borderId="60" xfId="3" applyFont="1" applyFill="1" applyBorder="1" applyAlignment="1">
      <alignment horizontal="center" vertical="center" wrapText="1"/>
    </xf>
    <xf numFmtId="0" fontId="2" fillId="4" borderId="61" xfId="3" applyFont="1" applyFill="1" applyBorder="1" applyAlignment="1">
      <alignment horizontal="center" vertical="center" wrapText="1"/>
    </xf>
    <xf numFmtId="0" fontId="44" fillId="0" borderId="67" xfId="3" applyFont="1" applyBorder="1" applyAlignment="1">
      <alignment horizontal="center" vertical="center" wrapText="1"/>
    </xf>
    <xf numFmtId="0" fontId="44" fillId="0" borderId="64" xfId="3" applyFont="1" applyBorder="1" applyAlignment="1">
      <alignment horizontal="center" vertical="center" wrapText="1"/>
    </xf>
    <xf numFmtId="0" fontId="44" fillId="0" borderId="65" xfId="3" applyFont="1" applyBorder="1" applyAlignment="1">
      <alignment horizontal="center" vertical="center" wrapText="1"/>
    </xf>
    <xf numFmtId="0" fontId="12" fillId="0" borderId="1" xfId="3" applyFont="1" applyBorder="1" applyAlignment="1">
      <alignment horizontal="center"/>
    </xf>
    <xf numFmtId="0" fontId="12" fillId="0" borderId="2" xfId="3" applyFont="1" applyBorder="1" applyAlignment="1">
      <alignment horizontal="center"/>
    </xf>
    <xf numFmtId="0" fontId="12" fillId="0" borderId="3" xfId="3" applyFont="1" applyBorder="1" applyAlignment="1">
      <alignment horizontal="center"/>
    </xf>
    <xf numFmtId="0" fontId="12" fillId="0" borderId="7" xfId="3" applyFont="1" applyBorder="1" applyAlignment="1">
      <alignment horizontal="center"/>
    </xf>
    <xf numFmtId="0" fontId="12" fillId="0" borderId="0" xfId="3" applyFont="1" applyBorder="1" applyAlignment="1">
      <alignment horizontal="center"/>
    </xf>
    <xf numFmtId="0" fontId="12" fillId="0" borderId="8" xfId="3" applyFont="1" applyBorder="1" applyAlignment="1">
      <alignment horizontal="center"/>
    </xf>
    <xf numFmtId="0" fontId="12" fillId="0" borderId="9" xfId="3" applyFont="1" applyBorder="1" applyAlignment="1">
      <alignment horizontal="center"/>
    </xf>
    <xf numFmtId="0" fontId="12" fillId="0" borderId="10" xfId="3" applyFont="1" applyBorder="1" applyAlignment="1">
      <alignment horizontal="center"/>
    </xf>
    <xf numFmtId="0" fontId="12" fillId="0" borderId="11" xfId="3" applyFont="1" applyBorder="1" applyAlignment="1">
      <alignment horizontal="center"/>
    </xf>
    <xf numFmtId="0" fontId="2" fillId="0" borderId="4" xfId="3" applyFont="1" applyBorder="1" applyAlignment="1">
      <alignment horizontal="center" vertical="center" wrapText="1"/>
    </xf>
    <xf numFmtId="0" fontId="2" fillId="0" borderId="5" xfId="3" applyFont="1" applyBorder="1" applyAlignment="1">
      <alignment horizontal="center" vertical="center" wrapText="1"/>
    </xf>
    <xf numFmtId="0" fontId="2" fillId="0" borderId="6" xfId="3" applyFont="1" applyBorder="1" applyAlignment="1">
      <alignment horizontal="center" vertical="center" wrapText="1"/>
    </xf>
    <xf numFmtId="0" fontId="11" fillId="0" borderId="4" xfId="3" applyFont="1" applyBorder="1" applyAlignment="1">
      <alignment horizontal="left" vertical="center" wrapText="1"/>
    </xf>
    <xf numFmtId="0" fontId="11" fillId="0" borderId="5" xfId="3" applyFont="1" applyBorder="1" applyAlignment="1">
      <alignment horizontal="left" vertical="center" wrapText="1"/>
    </xf>
    <xf numFmtId="0" fontId="11" fillId="0" borderId="6" xfId="3" applyFont="1" applyBorder="1" applyAlignment="1">
      <alignment horizontal="left" vertical="center" wrapText="1"/>
    </xf>
    <xf numFmtId="0" fontId="2" fillId="5" borderId="1" xfId="3" applyFont="1" applyFill="1" applyBorder="1" applyAlignment="1">
      <alignment horizontal="center" vertical="center"/>
    </xf>
    <xf numFmtId="0" fontId="2" fillId="5" borderId="2" xfId="3" applyFont="1" applyFill="1" applyBorder="1" applyAlignment="1">
      <alignment horizontal="center" vertical="center"/>
    </xf>
    <xf numFmtId="0" fontId="2" fillId="5" borderId="3" xfId="3" applyFont="1" applyFill="1" applyBorder="1" applyAlignment="1">
      <alignment horizontal="center" vertical="center"/>
    </xf>
    <xf numFmtId="0" fontId="43" fillId="4" borderId="4" xfId="3" applyFont="1" applyFill="1" applyBorder="1" applyAlignment="1">
      <alignment horizontal="center" vertical="center" wrapText="1"/>
    </xf>
    <xf numFmtId="0" fontId="43" fillId="4" borderId="5" xfId="3" applyFont="1" applyFill="1" applyBorder="1" applyAlignment="1">
      <alignment horizontal="center" vertical="center" wrapText="1"/>
    </xf>
    <xf numFmtId="0" fontId="43" fillId="4" borderId="6" xfId="3" applyFont="1" applyFill="1" applyBorder="1" applyAlignment="1">
      <alignment horizontal="center" vertical="center" wrapText="1"/>
    </xf>
    <xf numFmtId="0" fontId="44" fillId="0" borderId="9" xfId="3" applyFont="1" applyBorder="1" applyAlignment="1">
      <alignment horizontal="center" vertical="center" wrapText="1"/>
    </xf>
    <xf numFmtId="0" fontId="44" fillId="0" borderId="10" xfId="3" applyFont="1" applyBorder="1" applyAlignment="1">
      <alignment horizontal="center" vertical="center" wrapText="1"/>
    </xf>
    <xf numFmtId="0" fontId="44" fillId="0" borderId="11" xfId="3" applyFont="1" applyBorder="1" applyAlignment="1">
      <alignment horizontal="center" vertical="center" wrapText="1"/>
    </xf>
    <xf numFmtId="0" fontId="2" fillId="4" borderId="4" xfId="3" applyFont="1" applyFill="1" applyBorder="1" applyAlignment="1">
      <alignment horizontal="center" vertical="center" wrapText="1"/>
    </xf>
    <xf numFmtId="0" fontId="2" fillId="4" borderId="5" xfId="3" applyFont="1" applyFill="1" applyBorder="1" applyAlignment="1">
      <alignment horizontal="center" vertical="center" wrapText="1"/>
    </xf>
    <xf numFmtId="0" fontId="2" fillId="4" borderId="12" xfId="3" applyFont="1" applyFill="1" applyBorder="1" applyAlignment="1">
      <alignment horizontal="center" vertical="center" wrapText="1"/>
    </xf>
    <xf numFmtId="0" fontId="44" fillId="0" borderId="69" xfId="3" applyFont="1" applyBorder="1" applyAlignment="1">
      <alignment horizontal="center" vertical="center" wrapText="1"/>
    </xf>
    <xf numFmtId="0" fontId="44" fillId="0" borderId="5" xfId="3" applyFont="1" applyBorder="1" applyAlignment="1">
      <alignment horizontal="center" vertical="center" wrapText="1"/>
    </xf>
    <xf numFmtId="0" fontId="44" fillId="0" borderId="6" xfId="3" applyFont="1" applyBorder="1" applyAlignment="1">
      <alignment horizontal="center" vertical="center" wrapText="1"/>
    </xf>
    <xf numFmtId="0" fontId="4" fillId="0" borderId="1" xfId="3" applyFont="1" applyBorder="1" applyAlignment="1">
      <alignment horizontal="center" vertical="center" wrapText="1"/>
    </xf>
    <xf numFmtId="0" fontId="4" fillId="0" borderId="2" xfId="3" applyFont="1" applyBorder="1" applyAlignment="1">
      <alignment horizontal="center" vertical="center" wrapText="1"/>
    </xf>
    <xf numFmtId="0" fontId="4" fillId="0" borderId="3" xfId="3" applyFont="1" applyBorder="1" applyAlignment="1">
      <alignment horizontal="center" vertical="center" wrapText="1"/>
    </xf>
    <xf numFmtId="0" fontId="4" fillId="0" borderId="7" xfId="3" applyFont="1" applyBorder="1" applyAlignment="1">
      <alignment horizontal="center" vertical="center" wrapText="1"/>
    </xf>
    <xf numFmtId="0" fontId="4" fillId="0" borderId="0" xfId="3" applyFont="1" applyBorder="1" applyAlignment="1">
      <alignment horizontal="center" vertical="center" wrapText="1"/>
    </xf>
    <xf numFmtId="0" fontId="4" fillId="0" borderId="8" xfId="3" applyFont="1" applyBorder="1" applyAlignment="1">
      <alignment horizontal="center" vertical="center" wrapText="1"/>
    </xf>
    <xf numFmtId="0" fontId="11" fillId="4" borderId="54" xfId="0" applyFont="1" applyFill="1" applyBorder="1" applyAlignment="1">
      <alignment horizontal="center" vertical="center" wrapText="1"/>
    </xf>
    <xf numFmtId="0" fontId="11" fillId="4" borderId="45" xfId="0" applyFont="1" applyFill="1" applyBorder="1" applyAlignment="1">
      <alignment horizontal="center" vertical="center" wrapText="1"/>
    </xf>
    <xf numFmtId="0" fontId="11" fillId="4" borderId="43"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24" xfId="0" applyFont="1" applyFill="1" applyBorder="1" applyAlignment="1">
      <alignment horizontal="center" vertical="center" wrapText="1"/>
    </xf>
    <xf numFmtId="0" fontId="11" fillId="4" borderId="62" xfId="0" applyFont="1" applyFill="1" applyBorder="1" applyAlignment="1">
      <alignment horizontal="center" vertical="center" wrapText="1"/>
    </xf>
    <xf numFmtId="0" fontId="11" fillId="4" borderId="58"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 fillId="4" borderId="79" xfId="0" applyFont="1" applyFill="1" applyBorder="1" applyAlignment="1">
      <alignment horizontal="center" vertical="center" wrapText="1"/>
    </xf>
    <xf numFmtId="0" fontId="2" fillId="4" borderId="48" xfId="0" applyFont="1" applyFill="1" applyBorder="1" applyAlignment="1">
      <alignment horizontal="center" vertical="center" wrapText="1"/>
    </xf>
    <xf numFmtId="0" fontId="2" fillId="4" borderId="49" xfId="0" applyFont="1" applyFill="1" applyBorder="1" applyAlignment="1">
      <alignment horizontal="center" vertical="center" wrapText="1"/>
    </xf>
    <xf numFmtId="0" fontId="2" fillId="4" borderId="70" xfId="0" applyFont="1" applyFill="1" applyBorder="1" applyAlignment="1">
      <alignment horizontal="center" vertical="center" wrapText="1"/>
    </xf>
    <xf numFmtId="0" fontId="13" fillId="0" borderId="17" xfId="4" applyNumberFormat="1" applyFont="1" applyBorder="1" applyAlignment="1">
      <alignment horizontal="center" vertical="center" wrapText="1"/>
    </xf>
    <xf numFmtId="0" fontId="13" fillId="0" borderId="18" xfId="4" applyNumberFormat="1" applyFont="1" applyBorder="1" applyAlignment="1">
      <alignment horizontal="center" vertical="center" wrapText="1"/>
    </xf>
    <xf numFmtId="168" fontId="13" fillId="0" borderId="67" xfId="0" applyNumberFormat="1" applyFont="1" applyBorder="1" applyAlignment="1">
      <alignment horizontal="center" vertical="center" wrapText="1"/>
    </xf>
    <xf numFmtId="168" fontId="13" fillId="0" borderId="64" xfId="0" applyNumberFormat="1" applyFont="1" applyBorder="1" applyAlignment="1">
      <alignment horizontal="center" vertical="center" wrapText="1"/>
    </xf>
    <xf numFmtId="168" fontId="13" fillId="0" borderId="29" xfId="0" applyNumberFormat="1" applyFont="1" applyBorder="1" applyAlignment="1">
      <alignment horizontal="center" vertical="center" wrapText="1"/>
    </xf>
    <xf numFmtId="0" fontId="4" fillId="0" borderId="31" xfId="4" applyNumberFormat="1" applyFont="1" applyBorder="1" applyAlignment="1">
      <alignment horizontal="justify" vertical="top" wrapText="1"/>
    </xf>
    <xf numFmtId="0" fontId="4" fillId="0" borderId="64" xfId="4" applyNumberFormat="1" applyFont="1" applyBorder="1" applyAlignment="1">
      <alignment horizontal="justify" vertical="top" wrapText="1"/>
    </xf>
    <xf numFmtId="0" fontId="4" fillId="0" borderId="29" xfId="4" applyNumberFormat="1" applyFont="1" applyBorder="1" applyAlignment="1">
      <alignment horizontal="justify" vertical="top" wrapText="1"/>
    </xf>
    <xf numFmtId="0" fontId="11" fillId="5" borderId="1" xfId="3" applyFont="1" applyFill="1" applyBorder="1" applyAlignment="1">
      <alignment horizontal="center" vertical="center" wrapText="1"/>
    </xf>
    <xf numFmtId="0" fontId="11" fillId="5" borderId="2" xfId="3" applyFont="1" applyFill="1" applyBorder="1" applyAlignment="1">
      <alignment horizontal="center" vertical="center" wrapText="1"/>
    </xf>
    <xf numFmtId="0" fontId="11" fillId="5" borderId="3"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11" fillId="5" borderId="10" xfId="3" applyFont="1" applyFill="1" applyBorder="1" applyAlignment="1">
      <alignment horizontal="center" vertical="center" wrapText="1"/>
    </xf>
    <xf numFmtId="0" fontId="11" fillId="5" borderId="11" xfId="3" applyFont="1" applyFill="1" applyBorder="1" applyAlignment="1">
      <alignment horizontal="center" vertical="center" wrapText="1"/>
    </xf>
    <xf numFmtId="168" fontId="4" fillId="0" borderId="16" xfId="0" applyNumberFormat="1" applyFont="1" applyBorder="1" applyAlignment="1">
      <alignment horizontal="center" vertical="center" wrapText="1"/>
    </xf>
    <xf numFmtId="0" fontId="25" fillId="0" borderId="17" xfId="0" applyFont="1" applyBorder="1"/>
    <xf numFmtId="0" fontId="4" fillId="0" borderId="62" xfId="4" applyNumberFormat="1" applyFont="1" applyBorder="1" applyAlignment="1">
      <alignment horizontal="justify" vertical="top" wrapText="1"/>
    </xf>
    <xf numFmtId="0" fontId="46" fillId="0" borderId="58" xfId="0" applyFont="1" applyBorder="1" applyAlignment="1">
      <alignment horizontal="justify" vertical="top" wrapText="1"/>
    </xf>
    <xf numFmtId="0" fontId="46" fillId="0" borderId="63" xfId="0" applyFont="1" applyBorder="1" applyAlignment="1">
      <alignment horizontal="justify" vertical="top" wrapText="1"/>
    </xf>
    <xf numFmtId="0" fontId="43" fillId="4" borderId="4" xfId="3" applyFont="1" applyFill="1" applyBorder="1" applyAlignment="1">
      <alignment horizontal="center" vertical="center"/>
    </xf>
    <xf numFmtId="0" fontId="43" fillId="4" borderId="5" xfId="3" applyFont="1" applyFill="1" applyBorder="1" applyAlignment="1">
      <alignment horizontal="center" vertical="center"/>
    </xf>
    <xf numFmtId="0" fontId="43" fillId="4" borderId="6" xfId="3" applyFont="1" applyFill="1" applyBorder="1" applyAlignment="1">
      <alignment horizontal="center" vertical="center"/>
    </xf>
    <xf numFmtId="0" fontId="2" fillId="4" borderId="1" xfId="3" applyFont="1" applyFill="1" applyBorder="1" applyAlignment="1">
      <alignment horizontal="center" vertical="center" wrapText="1"/>
    </xf>
    <xf numFmtId="0" fontId="2" fillId="4" borderId="2" xfId="3" applyFont="1" applyFill="1" applyBorder="1" applyAlignment="1">
      <alignment horizontal="center" vertical="center" wrapText="1"/>
    </xf>
    <xf numFmtId="0" fontId="2" fillId="4" borderId="80" xfId="3" applyFont="1" applyFill="1" applyBorder="1" applyAlignment="1">
      <alignment horizontal="center" vertical="center" wrapText="1"/>
    </xf>
    <xf numFmtId="0" fontId="2" fillId="4" borderId="9" xfId="3" applyFont="1" applyFill="1" applyBorder="1" applyAlignment="1">
      <alignment horizontal="center" vertical="center" wrapText="1"/>
    </xf>
    <xf numFmtId="0" fontId="2" fillId="4" borderId="10" xfId="3" applyFont="1" applyFill="1" applyBorder="1" applyAlignment="1">
      <alignment horizontal="center" vertical="center" wrapText="1"/>
    </xf>
    <xf numFmtId="0" fontId="2" fillId="4" borderId="73" xfId="3" applyFont="1" applyFill="1" applyBorder="1" applyAlignment="1">
      <alignment horizontal="center" vertical="center" wrapText="1"/>
    </xf>
    <xf numFmtId="9" fontId="44" fillId="0" borderId="77" xfId="3" applyNumberFormat="1" applyFont="1" applyBorder="1" applyAlignment="1">
      <alignment horizontal="center" vertical="center" wrapText="1"/>
    </xf>
    <xf numFmtId="9" fontId="44" fillId="0" borderId="2" xfId="3" applyNumberFormat="1" applyFont="1" applyBorder="1" applyAlignment="1">
      <alignment horizontal="center" vertical="center" wrapText="1"/>
    </xf>
    <xf numFmtId="9" fontId="44" fillId="0" borderId="3" xfId="3" applyNumberFormat="1" applyFont="1" applyBorder="1" applyAlignment="1">
      <alignment horizontal="center" vertical="center" wrapText="1"/>
    </xf>
    <xf numFmtId="9" fontId="44" fillId="0" borderId="78" xfId="3" applyNumberFormat="1" applyFont="1" applyBorder="1" applyAlignment="1">
      <alignment horizontal="center" vertical="center" wrapText="1"/>
    </xf>
    <xf numFmtId="9" fontId="44" fillId="0" borderId="10" xfId="3" applyNumberFormat="1" applyFont="1" applyBorder="1" applyAlignment="1">
      <alignment horizontal="center" vertical="center" wrapText="1"/>
    </xf>
    <xf numFmtId="9" fontId="44" fillId="0" borderId="11" xfId="3" applyNumberFormat="1" applyFont="1" applyBorder="1" applyAlignment="1">
      <alignment horizontal="center" vertical="center" wrapText="1"/>
    </xf>
    <xf numFmtId="0" fontId="44" fillId="0" borderId="69" xfId="3" applyFont="1" applyBorder="1" applyAlignment="1">
      <alignment horizontal="justify" vertical="center" wrapText="1"/>
    </xf>
    <xf numFmtId="0" fontId="44" fillId="0" borderId="5" xfId="3" applyFont="1" applyBorder="1" applyAlignment="1">
      <alignment horizontal="justify" vertical="center" wrapText="1"/>
    </xf>
    <xf numFmtId="0" fontId="44" fillId="0" borderId="6" xfId="3" applyFont="1" applyBorder="1" applyAlignment="1">
      <alignment horizontal="justify" vertical="center" wrapText="1"/>
    </xf>
    <xf numFmtId="0" fontId="44" fillId="4" borderId="1" xfId="3" applyFont="1" applyFill="1" applyBorder="1" applyAlignment="1">
      <alignment horizontal="center" vertical="center" wrapText="1"/>
    </xf>
    <xf numFmtId="0" fontId="44" fillId="4" borderId="2" xfId="3" applyFont="1" applyFill="1" applyBorder="1" applyAlignment="1">
      <alignment horizontal="center" vertical="center" wrapText="1"/>
    </xf>
    <xf numFmtId="0" fontId="44" fillId="4" borderId="80" xfId="3" applyFont="1" applyFill="1" applyBorder="1" applyAlignment="1">
      <alignment horizontal="center" vertical="center" wrapText="1"/>
    </xf>
    <xf numFmtId="0" fontId="44" fillId="4" borderId="9" xfId="3" applyFont="1" applyFill="1" applyBorder="1" applyAlignment="1">
      <alignment horizontal="center" vertical="center" wrapText="1"/>
    </xf>
    <xf numFmtId="0" fontId="44" fillId="4" borderId="10" xfId="3" applyFont="1" applyFill="1" applyBorder="1" applyAlignment="1">
      <alignment horizontal="center" vertical="center" wrapText="1"/>
    </xf>
    <xf numFmtId="0" fontId="44" fillId="4" borderId="73" xfId="3" applyFont="1" applyFill="1" applyBorder="1" applyAlignment="1">
      <alignment horizontal="center" vertical="center" wrapText="1"/>
    </xf>
    <xf numFmtId="49" fontId="44" fillId="0" borderId="77" xfId="3" applyNumberFormat="1" applyFont="1" applyBorder="1" applyAlignment="1">
      <alignment horizontal="center" vertical="center" wrapText="1"/>
    </xf>
    <xf numFmtId="49" fontId="44" fillId="0" borderId="2" xfId="3" applyNumberFormat="1" applyFont="1" applyBorder="1" applyAlignment="1">
      <alignment horizontal="center" vertical="center" wrapText="1"/>
    </xf>
    <xf numFmtId="49" fontId="44" fillId="0" borderId="3" xfId="3" applyNumberFormat="1" applyFont="1" applyBorder="1" applyAlignment="1">
      <alignment horizontal="center" vertical="center" wrapText="1"/>
    </xf>
    <xf numFmtId="49" fontId="44" fillId="0" borderId="78" xfId="3" applyNumberFormat="1" applyFont="1" applyBorder="1" applyAlignment="1">
      <alignment horizontal="center" vertical="center" wrapText="1"/>
    </xf>
    <xf numFmtId="49" fontId="44" fillId="0" borderId="10" xfId="3" applyNumberFormat="1" applyFont="1" applyBorder="1" applyAlignment="1">
      <alignment horizontal="center" vertical="center" wrapText="1"/>
    </xf>
    <xf numFmtId="49" fontId="44" fillId="0" borderId="11" xfId="3" applyNumberFormat="1" applyFont="1" applyBorder="1" applyAlignment="1">
      <alignment horizontal="center" vertical="center" wrapText="1"/>
    </xf>
    <xf numFmtId="0" fontId="44" fillId="4" borderId="60" xfId="3" applyFont="1" applyFill="1" applyBorder="1" applyAlignment="1">
      <alignment horizontal="center" vertical="center" wrapText="1"/>
    </xf>
    <xf numFmtId="0" fontId="44" fillId="4" borderId="61" xfId="3" applyFont="1" applyFill="1" applyBorder="1" applyAlignment="1">
      <alignment horizontal="center" vertical="center" wrapText="1"/>
    </xf>
    <xf numFmtId="0" fontId="44" fillId="0" borderId="9" xfId="3" applyFont="1" applyBorder="1" applyAlignment="1">
      <alignment horizontal="center"/>
    </xf>
    <xf numFmtId="0" fontId="44" fillId="0" borderId="10" xfId="3" applyFont="1" applyBorder="1" applyAlignment="1">
      <alignment horizontal="center"/>
    </xf>
    <xf numFmtId="0" fontId="44" fillId="0" borderId="11" xfId="3" applyFont="1" applyBorder="1" applyAlignment="1">
      <alignment horizontal="center"/>
    </xf>
    <xf numFmtId="0" fontId="11" fillId="4" borderId="4" xfId="3" applyFont="1" applyFill="1" applyBorder="1" applyAlignment="1">
      <alignment horizontal="center" vertical="center" wrapText="1"/>
    </xf>
    <xf numFmtId="0" fontId="11" fillId="4" borderId="5" xfId="3" applyFont="1" applyFill="1" applyBorder="1" applyAlignment="1">
      <alignment horizontal="center" vertical="center" wrapText="1"/>
    </xf>
    <xf numFmtId="0" fontId="11" fillId="4" borderId="12" xfId="3" applyFont="1" applyFill="1" applyBorder="1" applyAlignment="1">
      <alignment horizontal="center" vertical="center" wrapText="1"/>
    </xf>
    <xf numFmtId="0" fontId="4" fillId="0" borderId="69" xfId="3" applyFont="1" applyBorder="1" applyAlignment="1">
      <alignment horizontal="center" vertical="center" wrapText="1"/>
    </xf>
    <xf numFmtId="0" fontId="4" fillId="0" borderId="5" xfId="3" applyFont="1" applyBorder="1" applyAlignment="1">
      <alignment horizontal="center" vertical="center" wrapText="1"/>
    </xf>
    <xf numFmtId="0" fontId="4" fillId="0" borderId="6" xfId="3" applyFont="1" applyBorder="1" applyAlignment="1">
      <alignment horizontal="center" vertical="center" wrapText="1"/>
    </xf>
    <xf numFmtId="0" fontId="3" fillId="5" borderId="1" xfId="3" applyFont="1" applyFill="1" applyBorder="1" applyAlignment="1">
      <alignment horizontal="center" vertical="center"/>
    </xf>
    <xf numFmtId="0" fontId="3" fillId="5" borderId="2" xfId="3" applyFont="1" applyFill="1" applyBorder="1" applyAlignment="1">
      <alignment horizontal="center" vertical="center"/>
    </xf>
    <xf numFmtId="0" fontId="3" fillId="5" borderId="3" xfId="3" applyFont="1" applyFill="1" applyBorder="1" applyAlignment="1">
      <alignment horizontal="center" vertical="center"/>
    </xf>
    <xf numFmtId="0" fontId="3" fillId="4" borderId="4" xfId="3" applyFont="1" applyFill="1" applyBorder="1" applyAlignment="1">
      <alignment horizontal="center" vertical="center" wrapText="1"/>
    </xf>
    <xf numFmtId="0" fontId="3" fillId="4" borderId="5" xfId="3" applyFont="1" applyFill="1" applyBorder="1" applyAlignment="1">
      <alignment horizontal="center" vertical="center" wrapText="1"/>
    </xf>
    <xf numFmtId="0" fontId="3" fillId="4" borderId="6" xfId="3" applyFont="1" applyFill="1" applyBorder="1" applyAlignment="1">
      <alignment horizontal="center" vertical="center" wrapText="1"/>
    </xf>
    <xf numFmtId="0" fontId="3" fillId="4" borderId="4" xfId="3" applyFont="1" applyFill="1" applyBorder="1" applyAlignment="1">
      <alignment horizontal="center" vertical="center"/>
    </xf>
    <xf numFmtId="0" fontId="3" fillId="4" borderId="5" xfId="3" applyFont="1" applyFill="1" applyBorder="1" applyAlignment="1">
      <alignment horizontal="center" vertical="center"/>
    </xf>
    <xf numFmtId="0" fontId="3" fillId="4" borderId="6" xfId="3" applyFont="1" applyFill="1" applyBorder="1" applyAlignment="1">
      <alignment horizontal="center" vertical="center"/>
    </xf>
    <xf numFmtId="0" fontId="11" fillId="4" borderId="1" xfId="3" applyFont="1" applyFill="1" applyBorder="1" applyAlignment="1">
      <alignment horizontal="center" vertical="center" wrapText="1"/>
    </xf>
    <xf numFmtId="0" fontId="11" fillId="4" borderId="2" xfId="3" applyFont="1" applyFill="1" applyBorder="1" applyAlignment="1">
      <alignment horizontal="center" vertical="center" wrapText="1"/>
    </xf>
    <xf numFmtId="0" fontId="11" fillId="4" borderId="80" xfId="3" applyFont="1" applyFill="1" applyBorder="1" applyAlignment="1">
      <alignment horizontal="center" vertical="center" wrapText="1"/>
    </xf>
    <xf numFmtId="0" fontId="11" fillId="4" borderId="9" xfId="3" applyFont="1" applyFill="1" applyBorder="1" applyAlignment="1">
      <alignment horizontal="center" vertical="center" wrapText="1"/>
    </xf>
    <xf numFmtId="0" fontId="11" fillId="4" borderId="10" xfId="3" applyFont="1" applyFill="1" applyBorder="1" applyAlignment="1">
      <alignment horizontal="center" vertical="center" wrapText="1"/>
    </xf>
    <xf numFmtId="0" fontId="11" fillId="4" borderId="73" xfId="3" applyFont="1" applyFill="1" applyBorder="1" applyAlignment="1">
      <alignment horizontal="center" vertical="center" wrapText="1"/>
    </xf>
    <xf numFmtId="9" fontId="4" fillId="0" borderId="77" xfId="3" applyNumberFormat="1" applyFont="1" applyBorder="1" applyAlignment="1">
      <alignment horizontal="center" vertical="center" wrapText="1"/>
    </xf>
    <xf numFmtId="9" fontId="4" fillId="0" borderId="2" xfId="3" applyNumberFormat="1" applyFont="1" applyBorder="1" applyAlignment="1">
      <alignment horizontal="center" vertical="center" wrapText="1"/>
    </xf>
    <xf numFmtId="9" fontId="4" fillId="0" borderId="3" xfId="3" applyNumberFormat="1" applyFont="1" applyBorder="1" applyAlignment="1">
      <alignment horizontal="center" vertical="center" wrapText="1"/>
    </xf>
    <xf numFmtId="9" fontId="4" fillId="0" borderId="78" xfId="3" applyNumberFormat="1" applyFont="1" applyBorder="1" applyAlignment="1">
      <alignment horizontal="center" vertical="center" wrapText="1"/>
    </xf>
    <xf numFmtId="9" fontId="4" fillId="0" borderId="10" xfId="3" applyNumberFormat="1" applyFont="1" applyBorder="1" applyAlignment="1">
      <alignment horizontal="center" vertical="center" wrapText="1"/>
    </xf>
    <xf numFmtId="9" fontId="4" fillId="0" borderId="11" xfId="3" applyNumberFormat="1" applyFont="1" applyBorder="1" applyAlignment="1">
      <alignment horizontal="center" vertical="center" wrapText="1"/>
    </xf>
    <xf numFmtId="0" fontId="11" fillId="4" borderId="66" xfId="3" applyFont="1" applyFill="1" applyBorder="1" applyAlignment="1">
      <alignment horizontal="center" vertical="center" wrapText="1"/>
    </xf>
    <xf numFmtId="0" fontId="11" fillId="4" borderId="60" xfId="3" applyFont="1" applyFill="1" applyBorder="1" applyAlignment="1">
      <alignment horizontal="center" vertical="center" wrapText="1"/>
    </xf>
    <xf numFmtId="0" fontId="11" fillId="4" borderId="61" xfId="3" applyFont="1" applyFill="1" applyBorder="1" applyAlignment="1">
      <alignment horizontal="center" vertical="center" wrapText="1"/>
    </xf>
    <xf numFmtId="0" fontId="4" fillId="0" borderId="67" xfId="3" applyFont="1" applyBorder="1" applyAlignment="1">
      <alignment horizontal="center" vertical="center" wrapText="1"/>
    </xf>
    <xf numFmtId="0" fontId="4" fillId="0" borderId="64" xfId="3" applyFont="1" applyBorder="1" applyAlignment="1">
      <alignment horizontal="center" vertical="center" wrapText="1"/>
    </xf>
    <xf numFmtId="0" fontId="4" fillId="0" borderId="65" xfId="3" applyFont="1" applyBorder="1" applyAlignment="1">
      <alignment horizontal="center" vertical="center" wrapText="1"/>
    </xf>
    <xf numFmtId="0" fontId="11" fillId="5" borderId="1"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4" fillId="0" borderId="17" xfId="0" applyFont="1" applyBorder="1" applyAlignment="1">
      <alignment horizontal="justify" vertical="center" wrapText="1"/>
    </xf>
    <xf numFmtId="0" fontId="4" fillId="0" borderId="17" xfId="0" applyFont="1" applyBorder="1" applyAlignment="1">
      <alignment horizontal="justify" vertical="center"/>
    </xf>
    <xf numFmtId="0" fontId="4" fillId="0" borderId="17" xfId="0" applyFont="1" applyBorder="1" applyAlignment="1">
      <alignment horizontal="justify" vertical="top" wrapText="1"/>
    </xf>
    <xf numFmtId="0" fontId="4" fillId="0" borderId="17" xfId="0" applyFont="1" applyBorder="1" applyAlignment="1">
      <alignment horizontal="justify" vertical="top"/>
    </xf>
    <xf numFmtId="0" fontId="11" fillId="5" borderId="7" xfId="3" applyFont="1" applyFill="1" applyBorder="1" applyAlignment="1">
      <alignment horizontal="center" vertical="center" wrapText="1"/>
    </xf>
    <xf numFmtId="0" fontId="11" fillId="5" borderId="0" xfId="3" applyFont="1" applyFill="1" applyBorder="1" applyAlignment="1">
      <alignment horizontal="center" vertical="center" wrapText="1"/>
    </xf>
    <xf numFmtId="0" fontId="11" fillId="5" borderId="8" xfId="3" applyFont="1" applyFill="1" applyBorder="1" applyAlignment="1">
      <alignment horizontal="center" vertical="center" wrapText="1"/>
    </xf>
    <xf numFmtId="9" fontId="32" fillId="0" borderId="62" xfId="1" applyFont="1" applyBorder="1" applyAlignment="1">
      <alignment horizontal="justify" vertical="top" wrapText="1"/>
    </xf>
    <xf numFmtId="9" fontId="32" fillId="0" borderId="58" xfId="1" applyFont="1" applyBorder="1" applyAlignment="1">
      <alignment horizontal="justify" vertical="top" wrapText="1"/>
    </xf>
    <xf numFmtId="9" fontId="32" fillId="0" borderId="63" xfId="1" applyFont="1" applyBorder="1" applyAlignment="1">
      <alignment horizontal="justify" vertical="top" wrapText="1"/>
    </xf>
    <xf numFmtId="9" fontId="13" fillId="0" borderId="17" xfId="1" applyFont="1" applyBorder="1" applyAlignment="1">
      <alignment horizontal="center" vertical="center" wrapText="1"/>
    </xf>
    <xf numFmtId="9" fontId="13" fillId="0" borderId="18" xfId="1" applyFont="1" applyBorder="1" applyAlignment="1">
      <alignment horizontal="center" vertical="center" wrapText="1"/>
    </xf>
    <xf numFmtId="0" fontId="32" fillId="0" borderId="69" xfId="3" applyFont="1" applyBorder="1" applyAlignment="1">
      <alignment horizontal="center" vertical="center" wrapText="1"/>
    </xf>
    <xf numFmtId="0" fontId="32" fillId="0" borderId="5" xfId="3" applyFont="1" applyBorder="1" applyAlignment="1">
      <alignment horizontal="center" vertical="center" wrapText="1"/>
    </xf>
    <xf numFmtId="0" fontId="32" fillId="0" borderId="6" xfId="3" applyFont="1" applyBorder="1" applyAlignment="1">
      <alignment horizontal="center" vertical="center" wrapText="1"/>
    </xf>
    <xf numFmtId="0" fontId="4" fillId="4" borderId="1" xfId="3" applyFont="1" applyFill="1" applyBorder="1" applyAlignment="1">
      <alignment horizontal="center" vertical="center" wrapText="1"/>
    </xf>
    <xf numFmtId="0" fontId="4" fillId="4" borderId="2" xfId="3" applyFont="1" applyFill="1" applyBorder="1" applyAlignment="1">
      <alignment horizontal="center" vertical="center" wrapText="1"/>
    </xf>
    <xf numFmtId="0" fontId="4" fillId="4" borderId="80" xfId="3" applyFont="1" applyFill="1" applyBorder="1" applyAlignment="1">
      <alignment horizontal="center" vertical="center" wrapText="1"/>
    </xf>
    <xf numFmtId="0" fontId="4" fillId="4" borderId="9" xfId="3" applyFont="1" applyFill="1" applyBorder="1" applyAlignment="1">
      <alignment horizontal="center" vertical="center" wrapText="1"/>
    </xf>
    <xf numFmtId="0" fontId="4" fillId="4" borderId="10" xfId="3" applyFont="1" applyFill="1" applyBorder="1" applyAlignment="1">
      <alignment horizontal="center" vertical="center" wrapText="1"/>
    </xf>
    <xf numFmtId="0" fontId="4" fillId="4" borderId="73" xfId="3" applyFont="1" applyFill="1" applyBorder="1" applyAlignment="1">
      <alignment horizontal="center" vertical="center" wrapText="1"/>
    </xf>
    <xf numFmtId="49" fontId="4" fillId="0" borderId="77" xfId="3" applyNumberFormat="1" applyFont="1" applyBorder="1" applyAlignment="1">
      <alignment horizontal="center" vertical="center" wrapText="1"/>
    </xf>
    <xf numFmtId="49" fontId="4" fillId="0" borderId="2" xfId="3" applyNumberFormat="1" applyFont="1" applyBorder="1" applyAlignment="1">
      <alignment horizontal="center" vertical="center" wrapText="1"/>
    </xf>
    <xf numFmtId="49" fontId="4" fillId="0" borderId="3" xfId="3" applyNumberFormat="1" applyFont="1" applyBorder="1" applyAlignment="1">
      <alignment horizontal="center" vertical="center" wrapText="1"/>
    </xf>
    <xf numFmtId="49" fontId="4" fillId="0" borderId="78" xfId="3" applyNumberFormat="1" applyFont="1" applyBorder="1" applyAlignment="1">
      <alignment horizontal="center" vertical="center" wrapText="1"/>
    </xf>
    <xf numFmtId="49" fontId="4" fillId="0" borderId="10" xfId="3" applyNumberFormat="1" applyFont="1" applyBorder="1" applyAlignment="1">
      <alignment horizontal="center" vertical="center" wrapText="1"/>
    </xf>
    <xf numFmtId="49" fontId="4" fillId="0" borderId="11" xfId="3" applyNumberFormat="1" applyFont="1" applyBorder="1" applyAlignment="1">
      <alignment horizontal="center" vertical="center" wrapText="1"/>
    </xf>
    <xf numFmtId="0" fontId="4" fillId="4" borderId="66" xfId="3" applyFont="1" applyFill="1" applyBorder="1" applyAlignment="1">
      <alignment horizontal="center" vertical="center" wrapText="1"/>
    </xf>
    <xf numFmtId="0" fontId="4" fillId="4" borderId="60" xfId="3" applyFont="1" applyFill="1" applyBorder="1" applyAlignment="1">
      <alignment horizontal="center" vertical="center" wrapText="1"/>
    </xf>
    <xf numFmtId="0" fontId="4" fillId="4" borderId="61" xfId="3" applyFont="1" applyFill="1" applyBorder="1" applyAlignment="1">
      <alignment horizontal="center" vertical="center" wrapText="1"/>
    </xf>
    <xf numFmtId="0" fontId="4" fillId="0" borderId="9" xfId="3" applyFont="1" applyBorder="1" applyAlignment="1">
      <alignment horizontal="center"/>
    </xf>
    <xf numFmtId="0" fontId="4" fillId="0" borderId="10" xfId="3" applyFont="1" applyBorder="1" applyAlignment="1">
      <alignment horizontal="center"/>
    </xf>
    <xf numFmtId="0" fontId="4" fillId="0" borderId="11" xfId="3" applyFont="1" applyBorder="1" applyAlignment="1">
      <alignment horizontal="center"/>
    </xf>
    <xf numFmtId="0" fontId="4" fillId="0" borderId="9" xfId="3" applyFont="1" applyBorder="1" applyAlignment="1">
      <alignment horizontal="center" vertical="center" wrapText="1"/>
    </xf>
    <xf numFmtId="0" fontId="4" fillId="0" borderId="10" xfId="3" applyFont="1" applyBorder="1" applyAlignment="1">
      <alignment horizontal="center" vertical="center" wrapText="1"/>
    </xf>
    <xf numFmtId="0" fontId="4" fillId="0" borderId="11" xfId="3" applyFont="1" applyBorder="1" applyAlignment="1">
      <alignment horizontal="center" vertical="center" wrapText="1"/>
    </xf>
    <xf numFmtId="0" fontId="33" fillId="4" borderId="16" xfId="0" applyFont="1" applyFill="1" applyBorder="1" applyAlignment="1">
      <alignment horizontal="center" vertical="center" wrapText="1"/>
    </xf>
    <xf numFmtId="0" fontId="33" fillId="4" borderId="17" xfId="0" applyFont="1" applyFill="1" applyBorder="1" applyAlignment="1">
      <alignment horizontal="center" vertical="center" wrapText="1"/>
    </xf>
    <xf numFmtId="0" fontId="33" fillId="4" borderId="18" xfId="0" applyFont="1" applyFill="1" applyBorder="1" applyAlignment="1">
      <alignment horizontal="center" vertical="center" wrapText="1"/>
    </xf>
    <xf numFmtId="0" fontId="4" fillId="0" borderId="17" xfId="4" applyNumberFormat="1" applyFont="1" applyBorder="1" applyAlignment="1">
      <alignment horizontal="justify" vertical="top" wrapText="1"/>
    </xf>
    <xf numFmtId="0" fontId="4" fillId="0" borderId="18" xfId="4" applyNumberFormat="1" applyFont="1" applyBorder="1" applyAlignment="1">
      <alignment horizontal="justify" vertical="top" wrapText="1"/>
    </xf>
    <xf numFmtId="0" fontId="4" fillId="0" borderId="17" xfId="4" applyNumberFormat="1" applyFont="1" applyBorder="1" applyAlignment="1">
      <alignment horizontal="justify" vertical="justify" wrapText="1"/>
    </xf>
    <xf numFmtId="0" fontId="4" fillId="0" borderId="18" xfId="4" applyNumberFormat="1" applyFont="1" applyBorder="1" applyAlignment="1">
      <alignment horizontal="justify" vertical="justify" wrapText="1"/>
    </xf>
    <xf numFmtId="168" fontId="13" fillId="0" borderId="19" xfId="0" applyNumberFormat="1" applyFont="1" applyBorder="1" applyAlignment="1">
      <alignment horizontal="center" vertical="center" wrapText="1"/>
    </xf>
    <xf numFmtId="0" fontId="14" fillId="0" borderId="20" xfId="0" applyFont="1" applyBorder="1"/>
    <xf numFmtId="0" fontId="13" fillId="0" borderId="20" xfId="4" applyNumberFormat="1" applyFont="1" applyBorder="1" applyAlignment="1">
      <alignment horizontal="center" vertical="center" wrapText="1"/>
    </xf>
    <xf numFmtId="0" fontId="13" fillId="0" borderId="21" xfId="4" applyNumberFormat="1" applyFont="1" applyBorder="1" applyAlignment="1">
      <alignment horizontal="center" vertical="center" wrapText="1"/>
    </xf>
    <xf numFmtId="9" fontId="32" fillId="0" borderId="35" xfId="1" applyFont="1" applyBorder="1" applyAlignment="1">
      <alignment horizontal="justify" vertical="top" wrapText="1"/>
    </xf>
    <xf numFmtId="0" fontId="15" fillId="4" borderId="40"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41" xfId="0" applyFont="1" applyFill="1" applyBorder="1" applyAlignment="1">
      <alignment horizontal="center" vertical="center" wrapText="1"/>
    </xf>
    <xf numFmtId="0" fontId="14" fillId="0" borderId="14" xfId="0" applyFont="1" applyBorder="1"/>
    <xf numFmtId="0" fontId="4" fillId="0" borderId="14" xfId="4" applyNumberFormat="1" applyFont="1" applyFill="1" applyBorder="1" applyAlignment="1">
      <alignment horizontal="justify" vertical="justify" wrapText="1"/>
    </xf>
    <xf numFmtId="0" fontId="4" fillId="0" borderId="15" xfId="4" applyNumberFormat="1" applyFont="1" applyFill="1" applyBorder="1" applyAlignment="1">
      <alignment horizontal="justify" vertical="justify" wrapText="1"/>
    </xf>
    <xf numFmtId="0" fontId="14" fillId="0" borderId="24" xfId="0" applyFont="1" applyBorder="1"/>
    <xf numFmtId="0" fontId="13" fillId="0" borderId="24" xfId="4" applyNumberFormat="1" applyFont="1" applyBorder="1" applyAlignment="1">
      <alignment horizontal="center" vertical="center" wrapText="1"/>
    </xf>
    <xf numFmtId="0" fontId="13" fillId="0" borderId="33" xfId="4" applyNumberFormat="1" applyFont="1" applyBorder="1" applyAlignment="1">
      <alignment horizontal="center" vertical="center" wrapText="1"/>
    </xf>
    <xf numFmtId="0" fontId="10" fillId="2" borderId="14" xfId="0" applyFont="1" applyFill="1" applyBorder="1" applyAlignment="1">
      <alignment horizontal="center" vertical="center" wrapText="1"/>
    </xf>
    <xf numFmtId="0" fontId="10" fillId="2" borderId="23" xfId="0" applyFont="1" applyFill="1" applyBorder="1" applyAlignment="1">
      <alignment horizontal="center" vertical="center" wrapText="1"/>
    </xf>
    <xf numFmtId="10" fontId="32" fillId="0" borderId="17" xfId="1" applyNumberFormat="1" applyFont="1" applyFill="1" applyBorder="1" applyAlignment="1">
      <alignment horizontal="right" vertical="center" wrapText="1"/>
    </xf>
    <xf numFmtId="0" fontId="15" fillId="2" borderId="7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8" xfId="0" applyFont="1" applyFill="1" applyBorder="1" applyAlignment="1">
      <alignment horizontal="center" vertical="center" wrapText="1"/>
    </xf>
    <xf numFmtId="0" fontId="15" fillId="2" borderId="49" xfId="0" applyFont="1" applyFill="1" applyBorder="1" applyAlignment="1">
      <alignment horizontal="center" vertical="center" wrapText="1"/>
    </xf>
    <xf numFmtId="0" fontId="15" fillId="2" borderId="70" xfId="0" applyFont="1" applyFill="1" applyBorder="1" applyAlignment="1">
      <alignment horizontal="center" vertical="center" wrapText="1"/>
    </xf>
    <xf numFmtId="9" fontId="3" fillId="0" borderId="1" xfId="3" applyNumberFormat="1" applyFont="1" applyFill="1" applyBorder="1" applyAlignment="1">
      <alignment horizontal="center" vertical="center" wrapText="1"/>
    </xf>
    <xf numFmtId="9" fontId="3" fillId="0" borderId="2" xfId="3" applyNumberFormat="1" applyFont="1" applyFill="1" applyBorder="1" applyAlignment="1">
      <alignment horizontal="center" vertical="center" wrapText="1"/>
    </xf>
    <xf numFmtId="9" fontId="3" fillId="0" borderId="3" xfId="3" applyNumberFormat="1" applyFont="1" applyFill="1" applyBorder="1" applyAlignment="1">
      <alignment horizontal="center" vertical="center" wrapText="1"/>
    </xf>
    <xf numFmtId="9" fontId="3" fillId="0" borderId="9" xfId="3" applyNumberFormat="1" applyFont="1" applyFill="1" applyBorder="1" applyAlignment="1">
      <alignment horizontal="center" vertical="center" wrapText="1"/>
    </xf>
    <xf numFmtId="9" fontId="3" fillId="0" borderId="10" xfId="3" applyNumberFormat="1" applyFont="1" applyFill="1" applyBorder="1" applyAlignment="1">
      <alignment horizontal="center" vertical="center" wrapText="1"/>
    </xf>
    <xf numFmtId="9" fontId="3" fillId="0" borderId="11" xfId="3" applyNumberFormat="1" applyFont="1" applyFill="1" applyBorder="1" applyAlignment="1">
      <alignment horizontal="center" vertical="center" wrapText="1"/>
    </xf>
    <xf numFmtId="9" fontId="3" fillId="18" borderId="28" xfId="3" applyNumberFormat="1" applyFont="1" applyFill="1" applyBorder="1" applyAlignment="1">
      <alignment horizontal="center" vertical="center" wrapText="1"/>
    </xf>
    <xf numFmtId="9" fontId="3" fillId="18" borderId="14" xfId="3" applyNumberFormat="1" applyFont="1" applyFill="1" applyBorder="1" applyAlignment="1">
      <alignment horizontal="center" vertical="center" wrapText="1"/>
    </xf>
    <xf numFmtId="9" fontId="3" fillId="18" borderId="30" xfId="3" applyNumberFormat="1" applyFont="1" applyFill="1" applyBorder="1" applyAlignment="1">
      <alignment horizontal="center" vertical="center" wrapText="1"/>
    </xf>
    <xf numFmtId="9" fontId="3" fillId="18" borderId="29" xfId="3" applyNumberFormat="1" applyFont="1" applyFill="1" applyBorder="1" applyAlignment="1">
      <alignment horizontal="center" vertical="center" wrapText="1"/>
    </xf>
    <xf numFmtId="9" fontId="3" fillId="18" borderId="20" xfId="3" applyNumberFormat="1" applyFont="1" applyFill="1" applyBorder="1" applyAlignment="1">
      <alignment horizontal="center" vertical="center" wrapText="1"/>
    </xf>
    <xf numFmtId="9" fontId="3" fillId="18" borderId="31" xfId="3" applyNumberFormat="1" applyFont="1" applyFill="1" applyBorder="1" applyAlignment="1">
      <alignment horizontal="center" vertical="center" wrapText="1"/>
    </xf>
    <xf numFmtId="9" fontId="4" fillId="0" borderId="28" xfId="3" applyNumberFormat="1" applyFont="1" applyFill="1" applyBorder="1" applyAlignment="1">
      <alignment horizontal="justify" vertical="center" wrapText="1"/>
    </xf>
    <xf numFmtId="9" fontId="4" fillId="0" borderId="14" xfId="3" applyNumberFormat="1" applyFont="1" applyFill="1" applyBorder="1" applyAlignment="1">
      <alignment horizontal="justify" vertical="center" wrapText="1"/>
    </xf>
    <xf numFmtId="9" fontId="4" fillId="0" borderId="30" xfId="3" applyNumberFormat="1" applyFont="1" applyFill="1" applyBorder="1" applyAlignment="1">
      <alignment horizontal="justify" vertical="center" wrapText="1"/>
    </xf>
    <xf numFmtId="9" fontId="4" fillId="0" borderId="29" xfId="3" applyNumberFormat="1" applyFont="1" applyFill="1" applyBorder="1" applyAlignment="1">
      <alignment horizontal="justify" vertical="center" wrapText="1"/>
    </xf>
    <xf numFmtId="9" fontId="4" fillId="0" borderId="20" xfId="3" applyNumberFormat="1" applyFont="1" applyFill="1" applyBorder="1" applyAlignment="1">
      <alignment horizontal="justify" vertical="center" wrapText="1"/>
    </xf>
    <xf numFmtId="9" fontId="4" fillId="0" borderId="31" xfId="3" applyNumberFormat="1" applyFont="1" applyFill="1" applyBorder="1" applyAlignment="1">
      <alignment horizontal="justify" vertical="center" wrapText="1"/>
    </xf>
    <xf numFmtId="0" fontId="4" fillId="0" borderId="12" xfId="3" applyFont="1" applyFill="1" applyBorder="1" applyAlignment="1">
      <alignment horizontal="justify" vertical="center" wrapText="1"/>
    </xf>
    <xf numFmtId="0" fontId="4" fillId="0" borderId="26" xfId="3" applyFont="1" applyFill="1" applyBorder="1" applyAlignment="1">
      <alignment horizontal="justify" vertical="center" wrapText="1"/>
    </xf>
    <xf numFmtId="0" fontId="4" fillId="0" borderId="27" xfId="3" applyFont="1" applyFill="1" applyBorder="1" applyAlignment="1">
      <alignment horizontal="justify" vertical="center" wrapText="1"/>
    </xf>
    <xf numFmtId="0" fontId="18" fillId="4" borderId="14"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5" fillId="0" borderId="5" xfId="2" applyFont="1" applyFill="1" applyBorder="1" applyAlignment="1">
      <alignment horizontal="center"/>
    </xf>
    <xf numFmtId="0" fontId="5" fillId="2" borderId="78" xfId="2" applyFont="1" applyFill="1" applyBorder="1" applyAlignment="1">
      <alignment horizontal="center"/>
    </xf>
    <xf numFmtId="168" fontId="13" fillId="0" borderId="19" xfId="0" applyNumberFormat="1" applyFont="1" applyFill="1" applyBorder="1" applyAlignment="1">
      <alignment horizontal="center" vertical="center" wrapText="1"/>
    </xf>
    <xf numFmtId="0" fontId="5" fillId="0" borderId="20" xfId="0" applyFont="1" applyFill="1" applyBorder="1"/>
    <xf numFmtId="0" fontId="5" fillId="0" borderId="31" xfId="0" applyFont="1" applyFill="1" applyBorder="1"/>
    <xf numFmtId="10" fontId="33" fillId="5" borderId="26" xfId="1" applyNumberFormat="1" applyFont="1" applyFill="1" applyBorder="1" applyAlignment="1">
      <alignment horizontal="right" vertical="center" wrapText="1"/>
    </xf>
    <xf numFmtId="0" fontId="6" fillId="0" borderId="48" xfId="2" applyFont="1" applyFill="1" applyBorder="1" applyAlignment="1">
      <alignment horizontal="center"/>
    </xf>
    <xf numFmtId="0" fontId="6" fillId="0" borderId="49" xfId="2" applyFont="1" applyFill="1" applyBorder="1" applyAlignment="1">
      <alignment horizontal="center"/>
    </xf>
    <xf numFmtId="0" fontId="6" fillId="0" borderId="0" xfId="2" applyFont="1" applyFill="1" applyBorder="1" applyAlignment="1">
      <alignment horizontal="center"/>
    </xf>
    <xf numFmtId="0" fontId="6" fillId="0" borderId="47" xfId="2" applyFont="1" applyFill="1" applyBorder="1" applyAlignment="1">
      <alignment horizontal="center"/>
    </xf>
    <xf numFmtId="0" fontId="3" fillId="0" borderId="44" xfId="2" applyFont="1" applyFill="1" applyBorder="1" applyAlignment="1">
      <alignment horizontal="center" vertical="center"/>
    </xf>
    <xf numFmtId="0" fontId="3" fillId="0" borderId="45" xfId="2" applyFont="1" applyFill="1" applyBorder="1" applyAlignment="1">
      <alignment horizontal="center" vertical="center"/>
    </xf>
    <xf numFmtId="0" fontId="3" fillId="0" borderId="43" xfId="2" applyFont="1" applyFill="1" applyBorder="1" applyAlignment="1">
      <alignment horizontal="center" vertical="center"/>
    </xf>
    <xf numFmtId="0" fontId="3" fillId="0" borderId="46" xfId="2" applyFont="1" applyFill="1" applyBorder="1" applyAlignment="1">
      <alignment horizontal="center" vertical="center"/>
    </xf>
    <xf numFmtId="0" fontId="3" fillId="0" borderId="47" xfId="2" applyFont="1" applyFill="1" applyBorder="1" applyAlignment="1">
      <alignment horizontal="center" vertical="center"/>
    </xf>
    <xf numFmtId="0" fontId="3" fillId="0" borderId="34" xfId="2" applyFont="1" applyFill="1" applyBorder="1" applyAlignment="1">
      <alignment horizontal="center" vertical="center"/>
    </xf>
    <xf numFmtId="0" fontId="3" fillId="0" borderId="5" xfId="2" applyFont="1" applyFill="1" applyBorder="1" applyAlignment="1">
      <alignment horizontal="center" vertical="center"/>
    </xf>
    <xf numFmtId="0" fontId="5" fillId="0" borderId="2" xfId="2" applyFont="1" applyFill="1" applyBorder="1" applyAlignment="1">
      <alignment horizontal="center"/>
    </xf>
    <xf numFmtId="0" fontId="5" fillId="0" borderId="10" xfId="2" applyFont="1" applyFill="1" applyBorder="1" applyAlignment="1">
      <alignment horizontal="center"/>
    </xf>
    <xf numFmtId="0" fontId="32" fillId="0" borderId="44" xfId="4" applyNumberFormat="1" applyFont="1" applyFill="1" applyBorder="1" applyAlignment="1">
      <alignment horizontal="center" vertical="center" wrapText="1"/>
    </xf>
    <xf numFmtId="0" fontId="32" fillId="0" borderId="45" xfId="4" applyNumberFormat="1" applyFont="1" applyFill="1" applyBorder="1" applyAlignment="1">
      <alignment horizontal="center" vertical="center" wrapText="1"/>
    </xf>
    <xf numFmtId="0" fontId="32" fillId="0" borderId="79" xfId="4" applyNumberFormat="1" applyFont="1" applyFill="1" applyBorder="1" applyAlignment="1">
      <alignment horizontal="center" vertical="center" wrapText="1"/>
    </xf>
    <xf numFmtId="0" fontId="32" fillId="0" borderId="46" xfId="4" applyNumberFormat="1" applyFont="1" applyFill="1" applyBorder="1" applyAlignment="1">
      <alignment horizontal="center" vertical="center" wrapText="1"/>
    </xf>
    <xf numFmtId="0" fontId="32" fillId="0" borderId="0" xfId="4" applyNumberFormat="1" applyFont="1" applyFill="1" applyBorder="1" applyAlignment="1">
      <alignment horizontal="center" vertical="center" wrapText="1"/>
    </xf>
    <xf numFmtId="0" fontId="32" fillId="0" borderId="8" xfId="4" applyNumberFormat="1" applyFont="1" applyFill="1" applyBorder="1" applyAlignment="1">
      <alignment horizontal="center" vertical="center" wrapText="1"/>
    </xf>
    <xf numFmtId="0" fontId="32" fillId="0" borderId="48" xfId="4" applyNumberFormat="1" applyFont="1" applyFill="1" applyBorder="1" applyAlignment="1">
      <alignment horizontal="center" vertical="center" wrapText="1"/>
    </xf>
    <xf numFmtId="0" fontId="32" fillId="0" borderId="49" xfId="4" applyNumberFormat="1" applyFont="1" applyFill="1" applyBorder="1" applyAlignment="1">
      <alignment horizontal="center" vertical="center" wrapText="1"/>
    </xf>
    <xf numFmtId="0" fontId="32" fillId="0" borderId="70" xfId="4" applyNumberFormat="1" applyFont="1" applyFill="1" applyBorder="1" applyAlignment="1">
      <alignment horizontal="center" vertical="center" wrapText="1"/>
    </xf>
    <xf numFmtId="0" fontId="6" fillId="0" borderId="45" xfId="2" applyFont="1" applyFill="1" applyBorder="1" applyAlignment="1">
      <alignment horizontal="center"/>
    </xf>
    <xf numFmtId="0" fontId="3" fillId="0" borderId="45" xfId="2" applyFont="1" applyFill="1" applyBorder="1" applyAlignment="1">
      <alignment horizontal="center" vertical="center" wrapText="1"/>
    </xf>
    <xf numFmtId="0" fontId="3" fillId="0" borderId="0" xfId="2" applyFont="1" applyFill="1" applyBorder="1" applyAlignment="1">
      <alignment horizontal="center" vertical="center" wrapText="1"/>
    </xf>
    <xf numFmtId="0" fontId="3" fillId="0" borderId="72" xfId="2" applyFont="1" applyFill="1" applyBorder="1" applyAlignment="1">
      <alignment horizontal="center" vertical="center"/>
    </xf>
    <xf numFmtId="0" fontId="3" fillId="0" borderId="0" xfId="2" applyFont="1" applyFill="1" applyBorder="1" applyAlignment="1">
      <alignment horizontal="center" vertical="center"/>
    </xf>
    <xf numFmtId="0" fontId="5" fillId="0" borderId="46" xfId="2" applyFont="1" applyFill="1" applyBorder="1" applyAlignment="1">
      <alignment horizontal="center"/>
    </xf>
    <xf numFmtId="0" fontId="5" fillId="0" borderId="0" xfId="2" applyFont="1" applyFill="1" applyBorder="1" applyAlignment="1">
      <alignment horizontal="center"/>
    </xf>
    <xf numFmtId="0" fontId="5" fillId="0" borderId="72" xfId="2" applyFont="1" applyFill="1" applyBorder="1" applyAlignment="1">
      <alignment horizontal="center"/>
    </xf>
    <xf numFmtId="0" fontId="5" fillId="0" borderId="72" xfId="0" applyFont="1" applyFill="1" applyBorder="1" applyAlignment="1">
      <alignment horizontal="center"/>
    </xf>
    <xf numFmtId="0" fontId="5" fillId="0" borderId="1" xfId="4" applyNumberFormat="1" applyFont="1" applyFill="1" applyBorder="1" applyAlignment="1">
      <alignment horizontal="center" vertical="center" wrapText="1"/>
    </xf>
    <xf numFmtId="0" fontId="5" fillId="0" borderId="2" xfId="4" applyNumberFormat="1" applyFont="1" applyFill="1" applyBorder="1" applyAlignment="1">
      <alignment horizontal="center" vertical="center" wrapText="1"/>
    </xf>
    <xf numFmtId="0" fontId="5" fillId="0" borderId="3" xfId="4" applyNumberFormat="1" applyFont="1" applyFill="1" applyBorder="1" applyAlignment="1">
      <alignment horizontal="center" vertical="center" wrapText="1"/>
    </xf>
    <xf numFmtId="0" fontId="5" fillId="0" borderId="7" xfId="4" applyNumberFormat="1" applyFont="1" applyFill="1" applyBorder="1" applyAlignment="1">
      <alignment horizontal="center" vertical="center" wrapText="1"/>
    </xf>
    <xf numFmtId="0" fontId="5" fillId="0" borderId="0" xfId="4" applyNumberFormat="1" applyFont="1" applyFill="1" applyBorder="1" applyAlignment="1">
      <alignment horizontal="center" vertical="center" wrapText="1"/>
    </xf>
    <xf numFmtId="0" fontId="5" fillId="0" borderId="8" xfId="4" applyNumberFormat="1" applyFont="1" applyFill="1" applyBorder="1" applyAlignment="1">
      <alignment horizontal="center" vertical="center" wrapText="1"/>
    </xf>
    <xf numFmtId="0" fontId="5" fillId="0" borderId="9" xfId="4" applyNumberFormat="1" applyFont="1" applyFill="1" applyBorder="1" applyAlignment="1">
      <alignment horizontal="center" vertical="center" wrapText="1"/>
    </xf>
    <xf numFmtId="0" fontId="5" fillId="0" borderId="10" xfId="4" applyNumberFormat="1" applyFont="1" applyFill="1" applyBorder="1" applyAlignment="1">
      <alignment horizontal="center" vertical="center" wrapText="1"/>
    </xf>
    <xf numFmtId="0" fontId="5" fillId="0" borderId="11" xfId="4" applyNumberFormat="1" applyFont="1" applyFill="1" applyBorder="1" applyAlignment="1">
      <alignment horizontal="center" vertical="center" wrapText="1"/>
    </xf>
    <xf numFmtId="0" fontId="6" fillId="0" borderId="72" xfId="2" applyFont="1" applyFill="1" applyBorder="1" applyAlignment="1">
      <alignment horizontal="center"/>
    </xf>
    <xf numFmtId="168" fontId="13" fillId="0" borderId="40" xfId="0" applyNumberFormat="1" applyFont="1" applyFill="1" applyBorder="1" applyAlignment="1">
      <alignment horizontal="center" vertical="center" wrapText="1"/>
    </xf>
    <xf numFmtId="0" fontId="32" fillId="0" borderId="29" xfId="2" applyFont="1" applyFill="1" applyBorder="1" applyAlignment="1">
      <alignment horizontal="center"/>
    </xf>
    <xf numFmtId="0" fontId="32" fillId="0" borderId="20" xfId="2" applyFont="1" applyFill="1" applyBorder="1" applyAlignment="1">
      <alignment horizontal="center"/>
    </xf>
    <xf numFmtId="0" fontId="32" fillId="0" borderId="21" xfId="2" applyFont="1" applyFill="1" applyBorder="1" applyAlignment="1">
      <alignment horizontal="center"/>
    </xf>
    <xf numFmtId="0" fontId="5" fillId="0" borderId="48" xfId="2" applyFont="1" applyFill="1" applyBorder="1" applyAlignment="1">
      <alignment horizontal="center"/>
    </xf>
    <xf numFmtId="0" fontId="5" fillId="0" borderId="49" xfId="2" applyFont="1" applyFill="1" applyBorder="1" applyAlignment="1">
      <alignment horizontal="center"/>
    </xf>
    <xf numFmtId="0" fontId="15" fillId="4" borderId="51" xfId="0" applyFont="1" applyFill="1" applyBorder="1" applyAlignment="1">
      <alignment horizontal="center" vertical="center" wrapText="1"/>
    </xf>
    <xf numFmtId="0" fontId="15" fillId="4" borderId="68" xfId="0" applyFont="1" applyFill="1" applyBorder="1" applyAlignment="1">
      <alignment horizontal="center" vertical="center" wrapText="1"/>
    </xf>
    <xf numFmtId="0" fontId="5" fillId="0" borderId="30" xfId="0" applyFont="1" applyBorder="1"/>
    <xf numFmtId="0" fontId="0" fillId="4" borderId="69" xfId="0" applyFill="1" applyBorder="1" applyAlignment="1">
      <alignment horizontal="center"/>
    </xf>
    <xf numFmtId="0" fontId="6" fillId="0" borderId="0" xfId="2" applyFont="1" applyFill="1" applyAlignment="1">
      <alignment horizontal="center"/>
    </xf>
    <xf numFmtId="0" fontId="0" fillId="0" borderId="77"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6" xfId="0" applyBorder="1" applyAlignment="1">
      <alignment horizontal="center" vertical="center" wrapText="1"/>
    </xf>
    <xf numFmtId="0" fontId="0" fillId="0" borderId="0" xfId="0" applyBorder="1" applyAlignment="1">
      <alignment horizontal="center" vertical="center" wrapText="1"/>
    </xf>
    <xf numFmtId="0" fontId="0" fillId="0" borderId="8" xfId="0" applyBorder="1" applyAlignment="1">
      <alignment horizontal="center" vertical="center" wrapText="1"/>
    </xf>
    <xf numFmtId="0" fontId="0" fillId="0" borderId="78"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5" fillId="0" borderId="46" xfId="0" applyFont="1" applyFill="1" applyBorder="1" applyAlignment="1">
      <alignment horizontal="center"/>
    </xf>
    <xf numFmtId="0" fontId="5" fillId="0" borderId="0" xfId="0" applyFont="1" applyFill="1" applyBorder="1" applyAlignment="1">
      <alignment horizontal="center"/>
    </xf>
    <xf numFmtId="0" fontId="0" fillId="4" borderId="78" xfId="0" applyFill="1" applyBorder="1" applyAlignment="1">
      <alignment horizontal="center"/>
    </xf>
    <xf numFmtId="0" fontId="0" fillId="4" borderId="10" xfId="0" applyFill="1" applyBorder="1" applyAlignment="1">
      <alignment horizontal="center"/>
    </xf>
    <xf numFmtId="0" fontId="0" fillId="4" borderId="11" xfId="0" applyFill="1" applyBorder="1" applyAlignment="1">
      <alignment horizontal="center"/>
    </xf>
    <xf numFmtId="168" fontId="15" fillId="4" borderId="56" xfId="0" applyNumberFormat="1" applyFont="1" applyFill="1" applyBorder="1" applyAlignment="1">
      <alignment horizontal="center" vertical="center" wrapText="1"/>
    </xf>
    <xf numFmtId="0" fontId="3" fillId="4" borderId="74" xfId="0" applyFont="1" applyFill="1" applyBorder="1"/>
    <xf numFmtId="0" fontId="0" fillId="0" borderId="44" xfId="0" applyBorder="1" applyAlignment="1">
      <alignment horizontal="center" vertical="center" wrapText="1"/>
    </xf>
    <xf numFmtId="0" fontId="0" fillId="0" borderId="45" xfId="0" applyBorder="1" applyAlignment="1">
      <alignment horizontal="center" vertical="center" wrapText="1"/>
    </xf>
    <xf numFmtId="0" fontId="0" fillId="0" borderId="79"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70" xfId="0" applyBorder="1" applyAlignment="1">
      <alignment horizontal="center" vertical="center" wrapText="1"/>
    </xf>
    <xf numFmtId="0" fontId="16" fillId="4" borderId="77"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3" xfId="0" applyFont="1" applyFill="1" applyBorder="1" applyAlignment="1">
      <alignment horizontal="center" vertical="center"/>
    </xf>
    <xf numFmtId="0" fontId="16" fillId="4" borderId="26" xfId="0" applyFont="1" applyFill="1" applyBorder="1" applyAlignment="1">
      <alignment horizontal="center" vertical="center"/>
    </xf>
    <xf numFmtId="0" fontId="16" fillId="4" borderId="27" xfId="0" applyFont="1" applyFill="1" applyBorder="1" applyAlignment="1">
      <alignment horizontal="center" vertical="center"/>
    </xf>
    <xf numFmtId="0" fontId="0" fillId="0" borderId="77"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8" xfId="0" applyBorder="1" applyAlignment="1">
      <alignment horizontal="center" wrapText="1"/>
    </xf>
    <xf numFmtId="0" fontId="0" fillId="0" borderId="49" xfId="0" applyBorder="1" applyAlignment="1">
      <alignment horizontal="center" wrapText="1"/>
    </xf>
    <xf numFmtId="0" fontId="0" fillId="0" borderId="70" xfId="0" applyBorder="1" applyAlignment="1">
      <alignment horizontal="center" wrapText="1"/>
    </xf>
    <xf numFmtId="9" fontId="32" fillId="0" borderId="50" xfId="1" applyFont="1" applyFill="1" applyBorder="1" applyAlignment="1">
      <alignment horizontal="center" vertical="center" wrapText="1"/>
    </xf>
    <xf numFmtId="9" fontId="32" fillId="0" borderId="58" xfId="1" applyFont="1" applyFill="1" applyBorder="1" applyAlignment="1">
      <alignment horizontal="center" vertical="center" wrapText="1"/>
    </xf>
    <xf numFmtId="9" fontId="32" fillId="0" borderId="63" xfId="1" applyFont="1" applyFill="1" applyBorder="1" applyAlignment="1">
      <alignment horizontal="center" vertical="center" wrapText="1"/>
    </xf>
    <xf numFmtId="0" fontId="32" fillId="0" borderId="10" xfId="2" applyFont="1" applyFill="1" applyBorder="1" applyAlignment="1">
      <alignment horizontal="left"/>
    </xf>
    <xf numFmtId="0" fontId="15" fillId="2" borderId="66" xfId="0" applyFont="1" applyFill="1" applyBorder="1" applyAlignment="1">
      <alignment horizontal="center" vertical="center" wrapText="1"/>
    </xf>
    <xf numFmtId="0" fontId="15" fillId="2" borderId="60" xfId="0" applyFont="1" applyFill="1" applyBorder="1" applyAlignment="1">
      <alignment horizontal="center" vertical="center" wrapText="1"/>
    </xf>
    <xf numFmtId="0" fontId="15" fillId="2" borderId="61" xfId="0" applyFont="1" applyFill="1" applyBorder="1" applyAlignment="1">
      <alignment horizontal="center" vertical="center" wrapText="1"/>
    </xf>
    <xf numFmtId="0" fontId="5" fillId="0" borderId="50" xfId="4" applyNumberFormat="1" applyFont="1" applyFill="1" applyBorder="1" applyAlignment="1">
      <alignment horizontal="center" vertical="center" wrapText="1"/>
    </xf>
    <xf numFmtId="0" fontId="5" fillId="0" borderId="58" xfId="4" applyNumberFormat="1" applyFont="1" applyFill="1" applyBorder="1" applyAlignment="1">
      <alignment horizontal="center" vertical="center" wrapText="1"/>
    </xf>
    <xf numFmtId="0" fontId="5" fillId="0" borderId="63" xfId="4" applyNumberFormat="1" applyFont="1" applyFill="1" applyBorder="1" applyAlignment="1">
      <alignment horizontal="center" vertical="center" wrapText="1"/>
    </xf>
    <xf numFmtId="0" fontId="5" fillId="0" borderId="20" xfId="0" applyFont="1" applyBorder="1"/>
    <xf numFmtId="0" fontId="4" fillId="0" borderId="35" xfId="4" applyNumberFormat="1" applyFont="1" applyFill="1" applyBorder="1" applyAlignment="1">
      <alignment horizontal="center" vertical="center" wrapText="1"/>
    </xf>
    <xf numFmtId="0" fontId="4" fillId="0" borderId="17" xfId="4" applyNumberFormat="1" applyFont="1" applyFill="1" applyBorder="1" applyAlignment="1">
      <alignment horizontal="center" vertical="center" wrapText="1"/>
    </xf>
    <xf numFmtId="0" fontId="4" fillId="0" borderId="18" xfId="4" applyNumberFormat="1" applyFont="1" applyFill="1" applyBorder="1" applyAlignment="1">
      <alignment horizontal="center" vertical="center" wrapText="1"/>
    </xf>
    <xf numFmtId="0" fontId="44" fillId="2" borderId="25" xfId="2" applyFont="1" applyFill="1" applyBorder="1" applyAlignment="1">
      <alignment horizontal="center"/>
    </xf>
    <xf numFmtId="0" fontId="44" fillId="2" borderId="26" xfId="2" applyFont="1" applyFill="1" applyBorder="1" applyAlignment="1">
      <alignment horizontal="center"/>
    </xf>
    <xf numFmtId="0" fontId="44" fillId="2" borderId="27" xfId="2" applyFont="1" applyFill="1" applyBorder="1" applyAlignment="1">
      <alignment horizontal="center"/>
    </xf>
    <xf numFmtId="0" fontId="4" fillId="0" borderId="34" xfId="4" applyNumberFormat="1" applyFont="1" applyFill="1" applyBorder="1" applyAlignment="1">
      <alignment horizontal="center" vertical="center" wrapText="1"/>
    </xf>
    <xf numFmtId="0" fontId="4" fillId="0" borderId="24" xfId="4" applyNumberFormat="1" applyFont="1" applyFill="1" applyBorder="1" applyAlignment="1">
      <alignment horizontal="center" vertical="center" wrapText="1"/>
    </xf>
    <xf numFmtId="0" fontId="4" fillId="0" borderId="33" xfId="4" applyNumberFormat="1" applyFont="1" applyFill="1" applyBorder="1" applyAlignment="1">
      <alignment horizontal="center" vertical="center" wrapText="1"/>
    </xf>
    <xf numFmtId="49" fontId="13" fillId="0" borderId="34" xfId="4" applyNumberFormat="1" applyFont="1" applyFill="1" applyBorder="1" applyAlignment="1">
      <alignment horizontal="justify" vertical="center" wrapText="1"/>
    </xf>
    <xf numFmtId="49" fontId="13" fillId="0" borderId="24" xfId="4" applyNumberFormat="1" applyFont="1" applyFill="1" applyBorder="1" applyAlignment="1">
      <alignment horizontal="justify" vertical="center" wrapText="1"/>
    </xf>
    <xf numFmtId="49" fontId="13" fillId="0" borderId="33" xfId="4" applyNumberFormat="1" applyFont="1" applyFill="1" applyBorder="1" applyAlignment="1">
      <alignment horizontal="justify" vertical="center" wrapText="1"/>
    </xf>
    <xf numFmtId="49" fontId="13" fillId="0" borderId="35" xfId="4" applyNumberFormat="1" applyFont="1" applyFill="1" applyBorder="1" applyAlignment="1">
      <alignment horizontal="justify" vertical="center" wrapText="1"/>
    </xf>
    <xf numFmtId="49" fontId="5" fillId="0" borderId="17" xfId="4" applyNumberFormat="1" applyFont="1" applyFill="1" applyBorder="1" applyAlignment="1">
      <alignment horizontal="justify" vertical="center" wrapText="1"/>
    </xf>
    <xf numFmtId="49" fontId="5" fillId="0" borderId="18" xfId="4" applyNumberFormat="1" applyFont="1" applyFill="1" applyBorder="1" applyAlignment="1">
      <alignment horizontal="justify" vertical="center" wrapText="1"/>
    </xf>
    <xf numFmtId="49" fontId="13" fillId="0" borderId="17" xfId="4" applyNumberFormat="1" applyFont="1" applyFill="1" applyBorder="1" applyAlignment="1">
      <alignment horizontal="justify" vertical="center" wrapText="1"/>
    </xf>
    <xf numFmtId="49" fontId="13" fillId="0" borderId="18" xfId="4" applyNumberFormat="1" applyFont="1" applyFill="1" applyBorder="1" applyAlignment="1">
      <alignment horizontal="justify" vertical="center" wrapText="1"/>
    </xf>
    <xf numFmtId="49" fontId="13" fillId="0" borderId="17" xfId="4" applyNumberFormat="1" applyFont="1" applyFill="1" applyBorder="1" applyAlignment="1">
      <alignment horizontal="justify" vertical="center"/>
    </xf>
    <xf numFmtId="49" fontId="13" fillId="0" borderId="18" xfId="4" applyNumberFormat="1" applyFont="1" applyFill="1" applyBorder="1" applyAlignment="1">
      <alignment horizontal="justify" vertical="center"/>
    </xf>
    <xf numFmtId="0" fontId="5" fillId="0" borderId="67" xfId="2" applyFont="1" applyFill="1" applyBorder="1" applyAlignment="1">
      <alignment horizontal="center" vertical="center"/>
    </xf>
    <xf numFmtId="0" fontId="5" fillId="0" borderId="64" xfId="2" applyFont="1" applyFill="1" applyBorder="1" applyAlignment="1">
      <alignment horizontal="center" vertical="center"/>
    </xf>
    <xf numFmtId="0" fontId="5" fillId="0" borderId="65" xfId="2" applyFont="1" applyFill="1" applyBorder="1" applyAlignment="1">
      <alignment horizontal="center" vertical="center"/>
    </xf>
    <xf numFmtId="0" fontId="16" fillId="2" borderId="75" xfId="0" applyFont="1" applyFill="1" applyBorder="1" applyAlignment="1">
      <alignment horizontal="center" vertical="center" wrapText="1"/>
    </xf>
    <xf numFmtId="0" fontId="16" fillId="2" borderId="71" xfId="0" applyFont="1" applyFill="1" applyBorder="1" applyAlignment="1">
      <alignment horizontal="center" vertical="center" wrapText="1"/>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4" fillId="2" borderId="4" xfId="2" applyFont="1" applyFill="1" applyBorder="1" applyAlignment="1">
      <alignment horizontal="center"/>
    </xf>
    <xf numFmtId="0" fontId="4" fillId="2" borderId="5" xfId="2" applyFont="1" applyFill="1" applyBorder="1" applyAlignment="1">
      <alignment horizontal="center"/>
    </xf>
    <xf numFmtId="0" fontId="4" fillId="2" borderId="6" xfId="2" applyFont="1" applyFill="1" applyBorder="1" applyAlignment="1">
      <alignment horizontal="center"/>
    </xf>
    <xf numFmtId="0" fontId="20" fillId="0" borderId="16" xfId="0" applyFont="1" applyBorder="1" applyAlignment="1">
      <alignment horizontal="center" vertical="center"/>
    </xf>
    <xf numFmtId="0" fontId="20" fillId="0" borderId="17" xfId="0" applyFont="1" applyBorder="1" applyAlignment="1">
      <alignment horizontal="center" vertical="center"/>
    </xf>
    <xf numFmtId="0" fontId="20" fillId="0" borderId="19" xfId="0" applyFont="1" applyBorder="1" applyAlignment="1">
      <alignment horizontal="center" vertical="center"/>
    </xf>
    <xf numFmtId="0" fontId="20" fillId="0" borderId="20" xfId="0" applyFont="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18" fillId="2" borderId="5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18" fillId="2" borderId="74" xfId="0" applyFont="1" applyFill="1" applyBorder="1" applyAlignment="1">
      <alignment horizontal="center" vertical="center" wrapText="1"/>
    </xf>
    <xf numFmtId="0" fontId="18" fillId="2" borderId="55" xfId="0" applyFont="1" applyFill="1" applyBorder="1" applyAlignment="1">
      <alignment horizontal="center" vertical="center" wrapText="1"/>
    </xf>
    <xf numFmtId="0" fontId="18" fillId="2" borderId="57" xfId="0" applyFont="1" applyFill="1" applyBorder="1" applyAlignment="1">
      <alignment horizontal="center" vertical="center" wrapText="1"/>
    </xf>
    <xf numFmtId="0" fontId="4" fillId="0" borderId="66" xfId="4" applyNumberFormat="1" applyFont="1" applyFill="1" applyBorder="1" applyAlignment="1">
      <alignment horizontal="center" vertical="center" wrapText="1"/>
    </xf>
    <xf numFmtId="0" fontId="4" fillId="0" borderId="60" xfId="4" applyNumberFormat="1" applyFont="1" applyFill="1" applyBorder="1" applyAlignment="1">
      <alignment horizontal="center" vertical="center" wrapText="1"/>
    </xf>
    <xf numFmtId="0" fontId="4" fillId="0" borderId="61" xfId="4" applyNumberFormat="1" applyFont="1" applyFill="1" applyBorder="1" applyAlignment="1">
      <alignment horizontal="center" vertical="center" wrapText="1"/>
    </xf>
    <xf numFmtId="0" fontId="13" fillId="0" borderId="50" xfId="4" applyNumberFormat="1" applyFont="1" applyFill="1" applyBorder="1" applyAlignment="1">
      <alignment horizontal="center" vertical="top" wrapText="1"/>
    </xf>
    <xf numFmtId="0" fontId="13" fillId="0" borderId="58" xfId="4" applyNumberFormat="1" applyFont="1" applyFill="1" applyBorder="1" applyAlignment="1">
      <alignment horizontal="center" vertical="top" wrapText="1"/>
    </xf>
    <xf numFmtId="0" fontId="13" fillId="0" borderId="63" xfId="4" applyNumberFormat="1" applyFont="1" applyFill="1" applyBorder="1" applyAlignment="1">
      <alignment horizontal="center" vertical="top" wrapText="1"/>
    </xf>
    <xf numFmtId="0" fontId="15" fillId="2" borderId="1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3" fillId="0" borderId="17" xfId="0" applyFont="1" applyBorder="1" applyAlignment="1">
      <alignment vertical="center"/>
    </xf>
    <xf numFmtId="0" fontId="13" fillId="2" borderId="25" xfId="2" applyFont="1" applyFill="1" applyBorder="1" applyAlignment="1">
      <alignment horizontal="center" vertical="center"/>
    </xf>
    <xf numFmtId="0" fontId="13" fillId="2" borderId="26" xfId="2" applyFont="1" applyFill="1" applyBorder="1" applyAlignment="1">
      <alignment horizontal="center" vertical="center"/>
    </xf>
    <xf numFmtId="0" fontId="13" fillId="2" borderId="27" xfId="2" applyFont="1" applyFill="1" applyBorder="1" applyAlignment="1">
      <alignment horizontal="center" vertical="center"/>
    </xf>
    <xf numFmtId="0" fontId="5" fillId="0" borderId="53" xfId="4" applyNumberFormat="1" applyFont="1" applyFill="1" applyBorder="1" applyAlignment="1">
      <alignment horizontal="center" vertical="center" wrapText="1"/>
    </xf>
    <xf numFmtId="0" fontId="5" fillId="0" borderId="49" xfId="4" applyNumberFormat="1" applyFont="1" applyFill="1" applyBorder="1" applyAlignment="1">
      <alignment horizontal="center" vertical="center" wrapText="1"/>
    </xf>
    <xf numFmtId="0" fontId="5" fillId="0" borderId="70" xfId="4" applyNumberFormat="1" applyFont="1" applyFill="1" applyBorder="1" applyAlignment="1">
      <alignment horizontal="center" vertical="center" wrapText="1"/>
    </xf>
    <xf numFmtId="0" fontId="15" fillId="3" borderId="66" xfId="0" applyFont="1" applyFill="1" applyBorder="1" applyAlignment="1">
      <alignment horizontal="center" vertical="center" wrapText="1"/>
    </xf>
    <xf numFmtId="0" fontId="15" fillId="3" borderId="60" xfId="0" applyFont="1" applyFill="1" applyBorder="1" applyAlignment="1">
      <alignment horizontal="center" vertical="center" wrapText="1"/>
    </xf>
    <xf numFmtId="0" fontId="15" fillId="3" borderId="28" xfId="0" applyFont="1" applyFill="1" applyBorder="1" applyAlignment="1">
      <alignment horizontal="center" vertical="center" wrapText="1"/>
    </xf>
    <xf numFmtId="0" fontId="15" fillId="3" borderId="50" xfId="0" applyFont="1" applyFill="1" applyBorder="1" applyAlignment="1">
      <alignment horizontal="center" vertical="center" wrapText="1"/>
    </xf>
    <xf numFmtId="0" fontId="15" fillId="3" borderId="58" xfId="0" applyFont="1" applyFill="1" applyBorder="1" applyAlignment="1">
      <alignment horizontal="center" vertical="center" wrapText="1"/>
    </xf>
    <xf numFmtId="0" fontId="15" fillId="3" borderId="35" xfId="0" applyFont="1" applyFill="1" applyBorder="1" applyAlignment="1">
      <alignment horizontal="center" vertical="center" wrapText="1"/>
    </xf>
    <xf numFmtId="0" fontId="15" fillId="3" borderId="67" xfId="0" applyFont="1" applyFill="1" applyBorder="1" applyAlignment="1">
      <alignment horizontal="center" vertical="center" wrapText="1"/>
    </xf>
    <xf numFmtId="0" fontId="15" fillId="3" borderId="64"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3" fillId="0" borderId="62" xfId="2" applyFont="1" applyFill="1" applyBorder="1" applyAlignment="1">
      <alignment horizontal="left" vertical="center" wrapText="1"/>
    </xf>
    <xf numFmtId="0" fontId="3" fillId="0" borderId="58" xfId="2" applyFont="1" applyFill="1" applyBorder="1" applyAlignment="1">
      <alignment horizontal="left" vertical="center" wrapText="1"/>
    </xf>
    <xf numFmtId="0" fontId="3" fillId="0" borderId="35" xfId="2" applyFont="1" applyFill="1" applyBorder="1" applyAlignment="1">
      <alignment horizontal="left" vertical="center" wrapText="1"/>
    </xf>
    <xf numFmtId="0" fontId="3" fillId="2" borderId="30" xfId="2" applyFont="1" applyFill="1" applyBorder="1" applyAlignment="1">
      <alignment horizontal="center" vertical="center" wrapText="1"/>
    </xf>
    <xf numFmtId="0" fontId="5" fillId="0" borderId="31" xfId="2" applyFont="1" applyFill="1" applyBorder="1" applyAlignment="1">
      <alignment horizontal="center"/>
    </xf>
    <xf numFmtId="0" fontId="5" fillId="0" borderId="64" xfId="2" applyFont="1" applyFill="1" applyBorder="1" applyAlignment="1">
      <alignment horizontal="center"/>
    </xf>
    <xf numFmtId="0" fontId="5" fillId="0" borderId="65" xfId="2" applyFont="1" applyFill="1" applyBorder="1" applyAlignment="1">
      <alignment horizontal="center"/>
    </xf>
    <xf numFmtId="0" fontId="15" fillId="3" borderId="53" xfId="0" applyFont="1" applyFill="1" applyBorder="1" applyAlignment="1">
      <alignment horizontal="center" vertical="center" wrapText="1"/>
    </xf>
    <xf numFmtId="0" fontId="15" fillId="3" borderId="49" xfId="0" applyFont="1" applyFill="1" applyBorder="1" applyAlignment="1">
      <alignment horizontal="center" vertical="center" wrapText="1"/>
    </xf>
    <xf numFmtId="0" fontId="15" fillId="3" borderId="34" xfId="0" applyFont="1" applyFill="1" applyBorder="1" applyAlignment="1">
      <alignment horizontal="center" vertical="center" wrapText="1"/>
    </xf>
    <xf numFmtId="0" fontId="5" fillId="0" borderId="35" xfId="4" applyNumberFormat="1" applyFont="1" applyFill="1" applyBorder="1" applyAlignment="1">
      <alignment horizontal="justify" vertical="center" wrapText="1"/>
    </xf>
    <xf numFmtId="0" fontId="5" fillId="0" borderId="17" xfId="4" applyNumberFormat="1" applyFont="1" applyFill="1" applyBorder="1" applyAlignment="1">
      <alignment horizontal="justify" vertical="center" wrapText="1"/>
    </xf>
    <xf numFmtId="0" fontId="5" fillId="0" borderId="18" xfId="4" applyNumberFormat="1" applyFont="1" applyFill="1" applyBorder="1" applyAlignment="1">
      <alignment horizontal="justify" vertical="center" wrapText="1"/>
    </xf>
    <xf numFmtId="172" fontId="5" fillId="0" borderId="28" xfId="3" applyNumberFormat="1" applyFont="1" applyFill="1" applyBorder="1" applyAlignment="1">
      <alignment horizontal="justify" vertical="center" wrapText="1"/>
    </xf>
    <xf numFmtId="172" fontId="5" fillId="0" borderId="14" xfId="3" applyNumberFormat="1" applyFont="1" applyFill="1" applyBorder="1" applyAlignment="1">
      <alignment horizontal="justify" vertical="center" wrapText="1"/>
    </xf>
    <xf numFmtId="172" fontId="5" fillId="0" borderId="30" xfId="3" applyNumberFormat="1" applyFont="1" applyFill="1" applyBorder="1" applyAlignment="1">
      <alignment horizontal="justify" vertical="center" wrapText="1"/>
    </xf>
    <xf numFmtId="172" fontId="5" fillId="0" borderId="29" xfId="3" applyNumberFormat="1" applyFont="1" applyFill="1" applyBorder="1" applyAlignment="1">
      <alignment horizontal="justify" vertical="center" wrapText="1"/>
    </xf>
    <xf numFmtId="172" fontId="5" fillId="0" borderId="20" xfId="3" applyNumberFormat="1" applyFont="1" applyFill="1" applyBorder="1" applyAlignment="1">
      <alignment horizontal="justify" vertical="center" wrapText="1"/>
    </xf>
    <xf numFmtId="172" fontId="5" fillId="0" borderId="31" xfId="3" applyNumberFormat="1" applyFont="1" applyFill="1" applyBorder="1" applyAlignment="1">
      <alignment horizontal="justify" vertical="center" wrapText="1"/>
    </xf>
    <xf numFmtId="172" fontId="3" fillId="2" borderId="13" xfId="2" applyNumberFormat="1" applyFont="1" applyFill="1" applyBorder="1" applyAlignment="1">
      <alignment horizontal="justify" vertical="center" wrapText="1"/>
    </xf>
    <xf numFmtId="172" fontId="3" fillId="2" borderId="14" xfId="2" applyNumberFormat="1" applyFont="1" applyFill="1" applyBorder="1" applyAlignment="1">
      <alignment horizontal="justify" vertical="center" wrapText="1"/>
    </xf>
    <xf numFmtId="172" fontId="3" fillId="2" borderId="15" xfId="2" applyNumberFormat="1" applyFont="1" applyFill="1" applyBorder="1" applyAlignment="1">
      <alignment horizontal="justify" vertical="center" wrapText="1"/>
    </xf>
    <xf numFmtId="172" fontId="5" fillId="0" borderId="19" xfId="2" applyNumberFormat="1" applyFont="1" applyFill="1" applyBorder="1" applyAlignment="1">
      <alignment horizontal="justify" vertical="center" wrapText="1"/>
    </xf>
    <xf numFmtId="172" fontId="5" fillId="0" borderId="20" xfId="2" applyNumberFormat="1" applyFont="1" applyFill="1" applyBorder="1" applyAlignment="1">
      <alignment horizontal="justify" vertical="center" wrapText="1"/>
    </xf>
    <xf numFmtId="172" fontId="5" fillId="0" borderId="21" xfId="2" applyNumberFormat="1" applyFont="1" applyFill="1" applyBorder="1" applyAlignment="1">
      <alignment horizontal="justify" vertical="center" wrapText="1"/>
    </xf>
    <xf numFmtId="172" fontId="5" fillId="0" borderId="12" xfId="3" applyNumberFormat="1" applyFont="1" applyFill="1" applyBorder="1" applyAlignment="1">
      <alignment horizontal="justify" vertical="center" wrapText="1"/>
    </xf>
    <xf numFmtId="172" fontId="5" fillId="0" borderId="26" xfId="3" applyNumberFormat="1" applyFont="1" applyFill="1" applyBorder="1" applyAlignment="1">
      <alignment horizontal="justify" vertical="center" wrapText="1"/>
    </xf>
    <xf numFmtId="172" fontId="5" fillId="0" borderId="27" xfId="3" applyNumberFormat="1" applyFont="1" applyFill="1" applyBorder="1" applyAlignment="1">
      <alignment horizontal="justify" vertical="center" wrapText="1"/>
    </xf>
    <xf numFmtId="0" fontId="50" fillId="4" borderId="75" xfId="0" applyFont="1" applyFill="1" applyBorder="1" applyAlignment="1">
      <alignment horizontal="center" vertical="center" wrapText="1"/>
    </xf>
    <xf numFmtId="0" fontId="50" fillId="4" borderId="71" xfId="0" applyFont="1" applyFill="1" applyBorder="1" applyAlignment="1">
      <alignment horizontal="center" vertical="center" wrapText="1"/>
    </xf>
    <xf numFmtId="0" fontId="51" fillId="4" borderId="75" xfId="0" applyFont="1" applyFill="1" applyBorder="1" applyAlignment="1">
      <alignment horizontal="center" vertical="center" wrapText="1"/>
    </xf>
    <xf numFmtId="0" fontId="51" fillId="4" borderId="71"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13" fillId="0" borderId="14" xfId="0" applyFont="1" applyBorder="1"/>
    <xf numFmtId="0" fontId="13" fillId="0" borderId="30" xfId="0" applyFont="1" applyBorder="1"/>
    <xf numFmtId="0" fontId="4" fillId="0" borderId="34" xfId="4" applyNumberFormat="1" applyFont="1" applyFill="1" applyBorder="1" applyAlignment="1">
      <alignment horizontal="justify" vertical="justify" wrapText="1"/>
    </xf>
    <xf numFmtId="0" fontId="4" fillId="0" borderId="24" xfId="4" applyNumberFormat="1" applyFont="1" applyFill="1" applyBorder="1" applyAlignment="1">
      <alignment horizontal="justify" vertical="justify" wrapText="1"/>
    </xf>
    <xf numFmtId="0" fontId="4" fillId="0" borderId="33" xfId="4" applyNumberFormat="1" applyFont="1" applyFill="1" applyBorder="1" applyAlignment="1">
      <alignment horizontal="justify" vertical="justify" wrapText="1"/>
    </xf>
    <xf numFmtId="0" fontId="13" fillId="0" borderId="17" xfId="0" applyFont="1" applyBorder="1"/>
    <xf numFmtId="0" fontId="13" fillId="0" borderId="62" xfId="0" applyFont="1" applyBorder="1"/>
    <xf numFmtId="0" fontId="13" fillId="0" borderId="20" xfId="0" applyFont="1" applyBorder="1"/>
    <xf numFmtId="0" fontId="13" fillId="0" borderId="31" xfId="0" applyFont="1" applyBorder="1"/>
    <xf numFmtId="0" fontId="13" fillId="2" borderId="25" xfId="2" applyFont="1" applyFill="1" applyBorder="1" applyAlignment="1">
      <alignment horizontal="center"/>
    </xf>
    <xf numFmtId="0" fontId="13" fillId="2" borderId="26" xfId="2" applyFont="1" applyFill="1" applyBorder="1" applyAlignment="1">
      <alignment horizontal="center"/>
    </xf>
    <xf numFmtId="0" fontId="13" fillId="2" borderId="27" xfId="2" applyFont="1" applyFill="1" applyBorder="1" applyAlignment="1">
      <alignment horizontal="center"/>
    </xf>
    <xf numFmtId="168" fontId="13" fillId="0" borderId="25" xfId="0" applyNumberFormat="1" applyFont="1" applyBorder="1" applyAlignment="1">
      <alignment horizontal="center" vertical="center" wrapText="1"/>
    </xf>
    <xf numFmtId="0" fontId="5" fillId="0" borderId="26" xfId="0" applyFont="1" applyBorder="1"/>
    <xf numFmtId="0" fontId="5" fillId="0" borderId="69" xfId="0" applyFont="1" applyBorder="1"/>
    <xf numFmtId="0" fontId="13" fillId="0" borderId="4" xfId="4" applyNumberFormat="1" applyFont="1" applyBorder="1" applyAlignment="1">
      <alignment horizontal="justify" vertical="justify" wrapText="1"/>
    </xf>
    <xf numFmtId="0" fontId="13" fillId="0" borderId="5" xfId="4" applyNumberFormat="1" applyFont="1" applyBorder="1" applyAlignment="1">
      <alignment horizontal="justify" vertical="justify" wrapText="1"/>
    </xf>
    <xf numFmtId="0" fontId="13" fillId="0" borderId="6" xfId="4" applyNumberFormat="1" applyFont="1" applyBorder="1" applyAlignment="1">
      <alignment horizontal="justify" vertical="justify" wrapText="1"/>
    </xf>
    <xf numFmtId="168" fontId="13" fillId="0" borderId="56" xfId="0" applyNumberFormat="1" applyFont="1" applyBorder="1" applyAlignment="1">
      <alignment horizontal="center" vertical="center" wrapText="1"/>
    </xf>
    <xf numFmtId="0" fontId="5" fillId="0" borderId="74" xfId="0" applyFont="1" applyBorder="1"/>
    <xf numFmtId="0" fontId="13" fillId="0" borderId="35" xfId="4" applyNumberFormat="1" applyFont="1" applyFill="1" applyBorder="1" applyAlignment="1">
      <alignment horizontal="justify" vertical="justify" wrapText="1"/>
    </xf>
    <xf numFmtId="0" fontId="13" fillId="0" borderId="17" xfId="4" applyNumberFormat="1" applyFont="1" applyFill="1" applyBorder="1" applyAlignment="1">
      <alignment horizontal="justify" vertical="justify" wrapText="1"/>
    </xf>
    <xf numFmtId="0" fontId="13" fillId="0" borderId="18" xfId="4" applyNumberFormat="1" applyFont="1" applyFill="1" applyBorder="1" applyAlignment="1">
      <alignment horizontal="justify" vertical="justify" wrapText="1"/>
    </xf>
    <xf numFmtId="168" fontId="13" fillId="3" borderId="16" xfId="0" applyNumberFormat="1" applyFont="1" applyFill="1" applyBorder="1" applyAlignment="1">
      <alignment horizontal="center" vertical="center" wrapText="1"/>
    </xf>
    <xf numFmtId="0" fontId="14" fillId="3" borderId="17" xfId="0" applyFont="1" applyFill="1" applyBorder="1"/>
    <xf numFmtId="0" fontId="4" fillId="0" borderId="50" xfId="4" applyNumberFormat="1" applyFont="1" applyFill="1" applyBorder="1" applyAlignment="1">
      <alignment horizontal="center" vertical="center" wrapText="1"/>
    </xf>
    <xf numFmtId="0" fontId="4" fillId="0" borderId="58" xfId="4" applyNumberFormat="1" applyFont="1" applyFill="1" applyBorder="1" applyAlignment="1">
      <alignment horizontal="center" vertical="center" wrapText="1"/>
    </xf>
    <xf numFmtId="0" fontId="4" fillId="0" borderId="63" xfId="4" applyNumberFormat="1" applyFont="1" applyFill="1" applyBorder="1" applyAlignment="1">
      <alignment horizontal="center" vertical="center" wrapText="1"/>
    </xf>
    <xf numFmtId="168" fontId="13" fillId="3" borderId="19" xfId="0" applyNumberFormat="1" applyFont="1" applyFill="1" applyBorder="1" applyAlignment="1">
      <alignment horizontal="center" vertical="center" wrapText="1"/>
    </xf>
    <xf numFmtId="0" fontId="14" fillId="3" borderId="20" xfId="0" applyFont="1" applyFill="1" applyBorder="1"/>
    <xf numFmtId="0" fontId="5" fillId="17" borderId="25" xfId="2" applyFont="1" applyFill="1" applyBorder="1" applyAlignment="1">
      <alignment horizontal="center"/>
    </xf>
    <xf numFmtId="0" fontId="5" fillId="17" borderId="26" xfId="2" applyFont="1" applyFill="1" applyBorder="1" applyAlignment="1">
      <alignment horizontal="center"/>
    </xf>
    <xf numFmtId="0" fontId="5" fillId="17" borderId="27" xfId="2" applyFont="1" applyFill="1" applyBorder="1" applyAlignment="1">
      <alignment horizontal="center"/>
    </xf>
    <xf numFmtId="0" fontId="50" fillId="2" borderId="1" xfId="2" applyFont="1" applyFill="1" applyBorder="1" applyAlignment="1">
      <alignment horizontal="center" vertical="center" wrapText="1"/>
    </xf>
    <xf numFmtId="0" fontId="50" fillId="2" borderId="2" xfId="2" applyFont="1" applyFill="1" applyBorder="1" applyAlignment="1">
      <alignment horizontal="center" vertical="center" wrapText="1"/>
    </xf>
    <xf numFmtId="0" fontId="50" fillId="2" borderId="3" xfId="2" applyFont="1" applyFill="1" applyBorder="1" applyAlignment="1">
      <alignment horizontal="center" vertical="center" wrapText="1"/>
    </xf>
    <xf numFmtId="0" fontId="50" fillId="2" borderId="9" xfId="2" applyFont="1" applyFill="1" applyBorder="1" applyAlignment="1">
      <alignment horizontal="center" vertical="center" wrapText="1"/>
    </xf>
    <xf numFmtId="0" fontId="50" fillId="2" borderId="10" xfId="2" applyFont="1" applyFill="1" applyBorder="1" applyAlignment="1">
      <alignment horizontal="center" vertical="center" wrapText="1"/>
    </xf>
    <xf numFmtId="0" fontId="50" fillId="2" borderId="11" xfId="2" applyFont="1" applyFill="1" applyBorder="1" applyAlignment="1">
      <alignment horizontal="center" vertical="center" wrapText="1"/>
    </xf>
    <xf numFmtId="0" fontId="14" fillId="0" borderId="1" xfId="2" applyFont="1" applyFill="1" applyBorder="1" applyAlignment="1">
      <alignment horizontal="center" vertical="center" wrapText="1"/>
    </xf>
    <xf numFmtId="0" fontId="14" fillId="0" borderId="2" xfId="2" applyFont="1" applyFill="1" applyBorder="1" applyAlignment="1">
      <alignment horizontal="center" vertical="center" wrapText="1"/>
    </xf>
    <xf numFmtId="0" fontId="14" fillId="0" borderId="3" xfId="2" applyFont="1" applyFill="1" applyBorder="1" applyAlignment="1">
      <alignment horizontal="center" vertical="center" wrapText="1"/>
    </xf>
    <xf numFmtId="0" fontId="14" fillId="0" borderId="7"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8" xfId="2" applyFont="1" applyFill="1" applyBorder="1" applyAlignment="1">
      <alignment horizontal="center" vertical="center" wrapText="1"/>
    </xf>
    <xf numFmtId="0" fontId="14" fillId="0" borderId="9" xfId="2" applyFont="1" applyFill="1" applyBorder="1" applyAlignment="1">
      <alignment horizontal="center" vertical="center" wrapText="1"/>
    </xf>
    <xf numFmtId="0" fontId="14" fillId="0" borderId="10" xfId="2" applyFont="1" applyFill="1" applyBorder="1" applyAlignment="1">
      <alignment horizontal="center" vertical="center" wrapText="1"/>
    </xf>
    <xf numFmtId="0" fontId="14" fillId="0" borderId="11" xfId="2" applyFont="1" applyFill="1" applyBorder="1" applyAlignment="1">
      <alignment horizontal="center" vertical="center" wrapText="1"/>
    </xf>
    <xf numFmtId="0" fontId="50" fillId="2" borderId="13" xfId="2" applyFont="1" applyFill="1" applyBorder="1" applyAlignment="1">
      <alignment horizontal="center" vertical="center" wrapText="1"/>
    </xf>
    <xf numFmtId="0" fontId="50" fillId="2" borderId="14" xfId="2" applyFont="1" applyFill="1" applyBorder="1" applyAlignment="1">
      <alignment horizontal="center" vertical="center" wrapText="1"/>
    </xf>
    <xf numFmtId="0" fontId="50" fillId="2" borderId="15" xfId="2" applyFont="1" applyFill="1" applyBorder="1" applyAlignment="1">
      <alignment horizontal="center" vertical="center" wrapText="1"/>
    </xf>
    <xf numFmtId="0" fontId="50" fillId="2" borderId="19" xfId="2" applyFont="1" applyFill="1" applyBorder="1" applyAlignment="1">
      <alignment horizontal="center" vertical="center" wrapText="1"/>
    </xf>
    <xf numFmtId="0" fontId="50" fillId="2" borderId="20" xfId="2" applyFont="1" applyFill="1" applyBorder="1" applyAlignment="1">
      <alignment horizontal="center" vertical="center" wrapText="1"/>
    </xf>
    <xf numFmtId="0" fontId="50" fillId="2" borderId="21" xfId="2" applyFont="1" applyFill="1" applyBorder="1" applyAlignment="1">
      <alignment horizontal="center" vertical="center" wrapText="1"/>
    </xf>
    <xf numFmtId="9" fontId="14" fillId="0" borderId="1" xfId="3" applyNumberFormat="1" applyFont="1" applyFill="1" applyBorder="1" applyAlignment="1">
      <alignment horizontal="center" vertical="center" wrapText="1"/>
    </xf>
    <xf numFmtId="9" fontId="14" fillId="0" borderId="2" xfId="3" applyNumberFormat="1" applyFont="1" applyFill="1" applyBorder="1" applyAlignment="1">
      <alignment horizontal="center" vertical="center" wrapText="1"/>
    </xf>
    <xf numFmtId="9" fontId="14" fillId="0" borderId="3" xfId="3" applyNumberFormat="1" applyFont="1" applyFill="1" applyBorder="1" applyAlignment="1">
      <alignment horizontal="center" vertical="center" wrapText="1"/>
    </xf>
    <xf numFmtId="9" fontId="14" fillId="0" borderId="9" xfId="3" applyNumberFormat="1" applyFont="1" applyFill="1" applyBorder="1" applyAlignment="1">
      <alignment horizontal="center" vertical="center" wrapText="1"/>
    </xf>
    <xf numFmtId="9" fontId="14" fillId="0" borderId="10" xfId="3" applyNumberFormat="1" applyFont="1" applyFill="1" applyBorder="1" applyAlignment="1">
      <alignment horizontal="center" vertical="center" wrapText="1"/>
    </xf>
    <xf numFmtId="9" fontId="14" fillId="0" borderId="11" xfId="3" applyNumberFormat="1" applyFont="1" applyFill="1" applyBorder="1" applyAlignment="1">
      <alignment horizontal="center" vertical="center" wrapText="1"/>
    </xf>
    <xf numFmtId="0" fontId="14" fillId="0" borderId="19" xfId="2" applyFont="1" applyFill="1" applyBorder="1" applyAlignment="1">
      <alignment horizontal="center" vertical="center" wrapText="1"/>
    </xf>
    <xf numFmtId="0" fontId="14" fillId="0" borderId="20" xfId="2" applyFont="1" applyFill="1" applyBorder="1" applyAlignment="1">
      <alignment horizontal="center" vertical="center" wrapText="1"/>
    </xf>
    <xf numFmtId="0" fontId="14" fillId="0" borderId="21" xfId="2" applyFont="1" applyFill="1" applyBorder="1" applyAlignment="1">
      <alignment horizontal="center" vertical="center" wrapText="1"/>
    </xf>
    <xf numFmtId="9" fontId="14" fillId="0" borderId="28" xfId="3" applyNumberFormat="1" applyFont="1" applyFill="1" applyBorder="1" applyAlignment="1">
      <alignment horizontal="center" vertical="center" wrapText="1"/>
    </xf>
    <xf numFmtId="9" fontId="14" fillId="0" borderId="14" xfId="3" applyNumberFormat="1" applyFont="1" applyFill="1" applyBorder="1" applyAlignment="1">
      <alignment horizontal="center" vertical="center" wrapText="1"/>
    </xf>
    <xf numFmtId="9" fontId="14" fillId="0" borderId="30" xfId="3" applyNumberFormat="1" applyFont="1" applyFill="1" applyBorder="1" applyAlignment="1">
      <alignment horizontal="center" vertical="center" wrapText="1"/>
    </xf>
    <xf numFmtId="9" fontId="14" fillId="0" borderId="29" xfId="3" applyNumberFormat="1" applyFont="1" applyFill="1" applyBorder="1" applyAlignment="1">
      <alignment horizontal="center" vertical="center" wrapText="1"/>
    </xf>
    <xf numFmtId="9" fontId="14" fillId="0" borderId="20" xfId="3" applyNumberFormat="1" applyFont="1" applyFill="1" applyBorder="1" applyAlignment="1">
      <alignment horizontal="center" vertical="center" wrapText="1"/>
    </xf>
    <xf numFmtId="9" fontId="14" fillId="0" borderId="31" xfId="3" applyNumberFormat="1" applyFont="1" applyFill="1" applyBorder="1" applyAlignment="1">
      <alignment horizontal="center" vertical="center" wrapText="1"/>
    </xf>
    <xf numFmtId="9" fontId="14" fillId="0" borderId="28" xfId="3" applyNumberFormat="1" applyFont="1" applyFill="1" applyBorder="1" applyAlignment="1">
      <alignment horizontal="justify" vertical="center" wrapText="1"/>
    </xf>
    <xf numFmtId="9" fontId="14" fillId="0" borderId="14" xfId="3" applyNumberFormat="1" applyFont="1" applyFill="1" applyBorder="1" applyAlignment="1">
      <alignment horizontal="justify" vertical="center" wrapText="1"/>
    </xf>
    <xf numFmtId="9" fontId="14" fillId="0" borderId="30" xfId="3" applyNumberFormat="1" applyFont="1" applyFill="1" applyBorder="1" applyAlignment="1">
      <alignment horizontal="justify" vertical="center" wrapText="1"/>
    </xf>
    <xf numFmtId="9" fontId="14" fillId="0" borderId="29" xfId="3" applyNumberFormat="1" applyFont="1" applyFill="1" applyBorder="1" applyAlignment="1">
      <alignment horizontal="justify" vertical="center" wrapText="1"/>
    </xf>
    <xf numFmtId="9" fontId="14" fillId="0" borderId="20" xfId="3" applyNumberFormat="1" applyFont="1" applyFill="1" applyBorder="1" applyAlignment="1">
      <alignment horizontal="justify" vertical="center" wrapText="1"/>
    </xf>
    <xf numFmtId="9" fontId="14" fillId="0" borderId="31" xfId="3" applyNumberFormat="1" applyFont="1" applyFill="1" applyBorder="1" applyAlignment="1">
      <alignment horizontal="justify" vertical="center" wrapText="1"/>
    </xf>
    <xf numFmtId="0" fontId="50" fillId="2" borderId="1" xfId="0" applyFont="1" applyFill="1" applyBorder="1" applyAlignment="1">
      <alignment horizontal="center" vertical="center" wrapText="1"/>
    </xf>
    <xf numFmtId="0" fontId="50" fillId="2" borderId="2"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9" xfId="0" applyFont="1" applyFill="1" applyBorder="1" applyAlignment="1">
      <alignment horizontal="center" vertical="center" wrapText="1"/>
    </xf>
    <xf numFmtId="0" fontId="50" fillId="2" borderId="10" xfId="0" applyFont="1" applyFill="1" applyBorder="1" applyAlignment="1">
      <alignment horizontal="center" vertical="center" wrapText="1"/>
    </xf>
    <xf numFmtId="0" fontId="50" fillId="2" borderId="11" xfId="0" applyFont="1" applyFill="1" applyBorder="1" applyAlignment="1">
      <alignment horizontal="center" vertical="center" wrapText="1"/>
    </xf>
    <xf numFmtId="0" fontId="54" fillId="0" borderId="17" xfId="2" applyFont="1" applyFill="1" applyBorder="1" applyAlignment="1">
      <alignment horizontal="center"/>
    </xf>
    <xf numFmtId="0" fontId="55" fillId="0" borderId="17" xfId="2" applyFont="1" applyFill="1" applyBorder="1" applyAlignment="1">
      <alignment horizontal="center" vertical="center" wrapText="1"/>
    </xf>
    <xf numFmtId="0" fontId="50" fillId="0" borderId="17" xfId="2" applyFont="1" applyFill="1" applyBorder="1" applyAlignment="1">
      <alignment horizontal="left" vertical="center" wrapText="1"/>
    </xf>
    <xf numFmtId="0" fontId="50" fillId="2" borderId="25" xfId="2" applyFont="1" applyFill="1" applyBorder="1" applyAlignment="1">
      <alignment horizontal="center" vertical="center" wrapText="1"/>
    </xf>
    <xf numFmtId="0" fontId="50" fillId="2" borderId="26" xfId="2" applyFont="1" applyFill="1" applyBorder="1" applyAlignment="1">
      <alignment horizontal="center" vertical="center" wrapText="1"/>
    </xf>
    <xf numFmtId="0" fontId="50" fillId="2" borderId="27" xfId="2" applyFont="1" applyFill="1" applyBorder="1" applyAlignment="1">
      <alignment horizontal="center" vertical="center" wrapText="1"/>
    </xf>
    <xf numFmtId="0" fontId="14" fillId="0" borderId="12" xfId="3" applyFont="1" applyFill="1" applyBorder="1" applyAlignment="1">
      <alignment horizontal="justify" vertical="center" wrapText="1"/>
    </xf>
    <xf numFmtId="0" fontId="14" fillId="0" borderId="26" xfId="3" applyFont="1" applyFill="1" applyBorder="1" applyAlignment="1">
      <alignment horizontal="justify" vertical="center" wrapText="1"/>
    </xf>
    <xf numFmtId="0" fontId="14" fillId="0" borderId="27" xfId="3" applyFont="1" applyFill="1" applyBorder="1" applyAlignment="1">
      <alignment horizontal="justify" vertical="center" wrapText="1"/>
    </xf>
    <xf numFmtId="0" fontId="14" fillId="2" borderId="13" xfId="2" applyFont="1" applyFill="1" applyBorder="1" applyAlignment="1">
      <alignment horizontal="center" vertical="center" wrapText="1"/>
    </xf>
    <xf numFmtId="0" fontId="14" fillId="2" borderId="14" xfId="2" applyFont="1" applyFill="1" applyBorder="1" applyAlignment="1">
      <alignment horizontal="center" vertical="center" wrapText="1"/>
    </xf>
    <xf numFmtId="0" fontId="14" fillId="2" borderId="15" xfId="2" applyFont="1" applyFill="1" applyBorder="1" applyAlignment="1">
      <alignment horizontal="center" vertical="center" wrapText="1"/>
    </xf>
    <xf numFmtId="0" fontId="14" fillId="2" borderId="19" xfId="2" applyFont="1" applyFill="1" applyBorder="1" applyAlignment="1">
      <alignment horizontal="center" vertical="center" wrapText="1"/>
    </xf>
    <xf numFmtId="0" fontId="14" fillId="2" borderId="20" xfId="2" applyFont="1" applyFill="1" applyBorder="1" applyAlignment="1">
      <alignment horizontal="center" vertical="center" wrapText="1"/>
    </xf>
    <xf numFmtId="0" fontId="14" fillId="2" borderId="21" xfId="2" applyFont="1" applyFill="1" applyBorder="1" applyAlignment="1">
      <alignment horizontal="center" vertical="center" wrapText="1"/>
    </xf>
    <xf numFmtId="49" fontId="14" fillId="0" borderId="28" xfId="2" applyNumberFormat="1" applyFont="1" applyFill="1" applyBorder="1" applyAlignment="1">
      <alignment horizontal="center" vertical="center" wrapText="1"/>
    </xf>
    <xf numFmtId="49" fontId="14" fillId="0" borderId="14" xfId="2" applyNumberFormat="1" applyFont="1" applyFill="1" applyBorder="1" applyAlignment="1">
      <alignment horizontal="center" vertical="center" wrapText="1"/>
    </xf>
    <xf numFmtId="49" fontId="14" fillId="0" borderId="30" xfId="2" applyNumberFormat="1" applyFont="1" applyFill="1" applyBorder="1" applyAlignment="1">
      <alignment horizontal="center" vertical="center" wrapText="1"/>
    </xf>
    <xf numFmtId="49" fontId="14" fillId="0" borderId="29" xfId="2" applyNumberFormat="1" applyFont="1" applyFill="1" applyBorder="1" applyAlignment="1">
      <alignment horizontal="center" vertical="center" wrapText="1"/>
    </xf>
    <xf numFmtId="49" fontId="14" fillId="0" borderId="20" xfId="2" applyNumberFormat="1" applyFont="1" applyFill="1" applyBorder="1" applyAlignment="1">
      <alignment horizontal="center" vertical="center" wrapText="1"/>
    </xf>
    <xf numFmtId="49" fontId="14" fillId="0" borderId="31" xfId="2" applyNumberFormat="1" applyFont="1" applyFill="1" applyBorder="1" applyAlignment="1">
      <alignment horizontal="center" vertical="center" wrapText="1"/>
    </xf>
    <xf numFmtId="0" fontId="14" fillId="0" borderId="67" xfId="2" applyFont="1" applyFill="1" applyBorder="1" applyAlignment="1">
      <alignment horizontal="center" wrapText="1"/>
    </xf>
    <xf numFmtId="0" fontId="14" fillId="0" borderId="64" xfId="2" applyFont="1" applyFill="1" applyBorder="1" applyAlignment="1">
      <alignment horizontal="center" wrapText="1"/>
    </xf>
    <xf numFmtId="0" fontId="14" fillId="0" borderId="65" xfId="2" applyFont="1" applyFill="1" applyBorder="1" applyAlignment="1">
      <alignment horizontal="center" wrapText="1"/>
    </xf>
    <xf numFmtId="0" fontId="14" fillId="0" borderId="19" xfId="2" applyFont="1" applyFill="1" applyBorder="1" applyAlignment="1">
      <alignment horizontal="center"/>
    </xf>
    <xf numFmtId="0" fontId="14" fillId="0" borderId="20" xfId="2" applyFont="1" applyFill="1" applyBorder="1" applyAlignment="1">
      <alignment horizontal="center"/>
    </xf>
    <xf numFmtId="0" fontId="14" fillId="0" borderId="21" xfId="2" applyFont="1" applyFill="1" applyBorder="1" applyAlignment="1">
      <alignment horizontal="center"/>
    </xf>
    <xf numFmtId="0" fontId="50" fillId="2" borderId="28" xfId="2" applyFont="1" applyFill="1" applyBorder="1" applyAlignment="1">
      <alignment horizontal="center" vertical="center" wrapText="1"/>
    </xf>
    <xf numFmtId="0" fontId="14" fillId="0" borderId="19" xfId="3" applyFont="1" applyFill="1" applyBorder="1" applyAlignment="1">
      <alignment horizontal="center" vertical="center" wrapText="1"/>
    </xf>
    <xf numFmtId="0" fontId="14" fillId="0" borderId="20" xfId="3" applyFont="1" applyFill="1" applyBorder="1" applyAlignment="1">
      <alignment horizontal="center" vertical="center" wrapText="1"/>
    </xf>
    <xf numFmtId="0" fontId="14" fillId="0" borderId="21" xfId="3" applyFont="1" applyFill="1" applyBorder="1" applyAlignment="1">
      <alignment horizontal="center" vertical="center" wrapText="1"/>
    </xf>
    <xf numFmtId="0" fontId="14" fillId="0" borderId="29" xfId="3" applyFont="1" applyFill="1" applyBorder="1" applyAlignment="1">
      <alignment horizontal="center" vertical="center" wrapText="1"/>
    </xf>
    <xf numFmtId="0" fontId="14" fillId="0" borderId="4" xfId="3" applyFont="1" applyFill="1" applyBorder="1" applyAlignment="1">
      <alignment horizontal="center" vertical="center" wrapText="1"/>
    </xf>
    <xf numFmtId="0" fontId="14" fillId="0" borderId="5" xfId="3" applyFont="1" applyFill="1" applyBorder="1" applyAlignment="1">
      <alignment horizontal="center" vertical="center" wrapText="1"/>
    </xf>
    <xf numFmtId="0" fontId="14" fillId="0" borderId="6" xfId="3" applyFont="1" applyFill="1" applyBorder="1" applyAlignment="1">
      <alignment horizontal="center" vertical="center" wrapText="1"/>
    </xf>
    <xf numFmtId="0" fontId="16" fillId="4" borderId="25" xfId="0" applyFont="1" applyFill="1" applyBorder="1" applyAlignment="1">
      <alignment horizontal="center" vertical="center" wrapText="1"/>
    </xf>
    <xf numFmtId="0" fontId="16" fillId="4" borderId="26" xfId="0" applyFont="1" applyFill="1" applyBorder="1" applyAlignment="1">
      <alignment horizontal="center" vertical="center" wrapText="1"/>
    </xf>
    <xf numFmtId="0" fontId="16" fillId="4" borderId="27" xfId="0" applyFont="1" applyFill="1" applyBorder="1" applyAlignment="1">
      <alignment horizontal="center" vertical="center" wrapText="1"/>
    </xf>
    <xf numFmtId="168" fontId="16" fillId="4" borderId="25" xfId="0" applyNumberFormat="1" applyFont="1" applyFill="1" applyBorder="1" applyAlignment="1">
      <alignment horizontal="center" vertical="center" wrapText="1"/>
    </xf>
    <xf numFmtId="0" fontId="50" fillId="4" borderId="26" xfId="0" applyFont="1" applyFill="1" applyBorder="1"/>
    <xf numFmtId="168" fontId="24" fillId="0" borderId="13" xfId="0" applyNumberFormat="1" applyFont="1" applyBorder="1" applyAlignment="1">
      <alignment horizontal="center" vertical="center" wrapText="1"/>
    </xf>
    <xf numFmtId="0" fontId="14" fillId="0" borderId="30" xfId="0" applyFont="1" applyBorder="1"/>
    <xf numFmtId="168" fontId="24" fillId="0" borderId="16" xfId="0" applyNumberFormat="1" applyFont="1" applyBorder="1" applyAlignment="1">
      <alignment horizontal="center" vertical="center" wrapText="1"/>
    </xf>
    <xf numFmtId="168" fontId="24" fillId="0" borderId="40" xfId="0" applyNumberFormat="1" applyFont="1" applyBorder="1" applyAlignment="1">
      <alignment horizontal="center" vertical="center" wrapText="1"/>
    </xf>
    <xf numFmtId="0" fontId="14" fillId="0" borderId="44" xfId="0" applyFont="1" applyBorder="1"/>
    <xf numFmtId="0" fontId="25" fillId="0" borderId="16" xfId="0" applyFont="1" applyBorder="1" applyAlignment="1">
      <alignment horizontal="justify" vertical="justify" wrapText="1"/>
    </xf>
    <xf numFmtId="0" fontId="25" fillId="0" borderId="17" xfId="0" applyFont="1" applyBorder="1" applyAlignment="1">
      <alignment horizontal="justify" vertical="justify" wrapText="1"/>
    </xf>
    <xf numFmtId="0" fontId="25" fillId="0" borderId="18" xfId="0" applyFont="1" applyBorder="1" applyAlignment="1">
      <alignment horizontal="justify" vertical="justify" wrapText="1"/>
    </xf>
    <xf numFmtId="0" fontId="1" fillId="4" borderId="78" xfId="0" applyFont="1" applyFill="1" applyBorder="1" applyAlignment="1">
      <alignment horizontal="center"/>
    </xf>
    <xf numFmtId="0" fontId="1" fillId="4" borderId="10" xfId="0" applyFont="1" applyFill="1" applyBorder="1" applyAlignment="1">
      <alignment horizontal="center"/>
    </xf>
    <xf numFmtId="0" fontId="1" fillId="4" borderId="11" xfId="0" applyFont="1" applyFill="1" applyBorder="1" applyAlignment="1">
      <alignment horizontal="center"/>
    </xf>
    <xf numFmtId="0" fontId="25" fillId="0" borderId="13" xfId="0" applyFont="1" applyBorder="1" applyAlignment="1">
      <alignment horizontal="justify" vertical="justify" wrapText="1"/>
    </xf>
    <xf numFmtId="0" fontId="25" fillId="0" borderId="14" xfId="0" applyFont="1" applyBorder="1" applyAlignment="1">
      <alignment horizontal="justify" vertical="justify" wrapText="1"/>
    </xf>
    <xf numFmtId="0" fontId="25" fillId="0" borderId="15" xfId="0" applyFont="1" applyBorder="1" applyAlignment="1">
      <alignment horizontal="justify" vertical="justify" wrapText="1"/>
    </xf>
    <xf numFmtId="0" fontId="14" fillId="0" borderId="15" xfId="0" applyFont="1" applyBorder="1"/>
    <xf numFmtId="0" fontId="14" fillId="0" borderId="18" xfId="0" applyFont="1" applyBorder="1"/>
    <xf numFmtId="0" fontId="14" fillId="0" borderId="21" xfId="0" applyFont="1" applyBorder="1"/>
    <xf numFmtId="0" fontId="14" fillId="0" borderId="48" xfId="0" applyFont="1" applyBorder="1"/>
    <xf numFmtId="165" fontId="24" fillId="0" borderId="75" xfId="12" applyFont="1" applyBorder="1" applyAlignment="1">
      <alignment horizontal="center" vertical="center" wrapText="1"/>
    </xf>
    <xf numFmtId="165" fontId="24" fillId="0" borderId="76" xfId="12" applyFont="1" applyBorder="1" applyAlignment="1">
      <alignment horizontal="center" vertical="center" wrapText="1"/>
    </xf>
    <xf numFmtId="165" fontId="24" fillId="0" borderId="71" xfId="12" applyFont="1" applyBorder="1" applyAlignment="1">
      <alignment horizontal="center" vertical="center" wrapText="1"/>
    </xf>
    <xf numFmtId="0" fontId="3" fillId="2" borderId="42" xfId="0" applyFont="1" applyFill="1" applyBorder="1" applyAlignment="1">
      <alignment horizontal="center" vertical="center" wrapText="1"/>
    </xf>
    <xf numFmtId="0" fontId="3" fillId="2" borderId="75" xfId="0" applyFont="1" applyFill="1" applyBorder="1" applyAlignment="1">
      <alignment horizontal="center" vertical="center" wrapText="1"/>
    </xf>
    <xf numFmtId="0" fontId="3" fillId="2" borderId="76" xfId="0" applyFont="1" applyFill="1" applyBorder="1" applyAlignment="1">
      <alignment horizontal="center" vertical="center" wrapText="1"/>
    </xf>
    <xf numFmtId="0" fontId="4" fillId="0" borderId="58" xfId="4" applyNumberFormat="1" applyFont="1" applyFill="1" applyBorder="1" applyAlignment="1">
      <alignment horizontal="left" wrapText="1"/>
    </xf>
    <xf numFmtId="0" fontId="4" fillId="0" borderId="63" xfId="4" applyNumberFormat="1" applyFont="1" applyFill="1" applyBorder="1" applyAlignment="1">
      <alignment horizontal="left" wrapText="1"/>
    </xf>
    <xf numFmtId="0" fontId="4" fillId="0" borderId="60" xfId="4" applyNumberFormat="1" applyFont="1" applyFill="1" applyBorder="1" applyAlignment="1">
      <alignment horizontal="left" vertical="center" wrapText="1"/>
    </xf>
    <xf numFmtId="0" fontId="4" fillId="0" borderId="61" xfId="4" applyNumberFormat="1" applyFont="1" applyFill="1" applyBorder="1" applyAlignment="1">
      <alignment horizontal="left" vertical="center" wrapText="1"/>
    </xf>
    <xf numFmtId="0" fontId="4" fillId="0" borderId="58" xfId="4" applyNumberFormat="1" applyFont="1" applyFill="1" applyBorder="1" applyAlignment="1">
      <alignment horizontal="left" vertical="center" wrapText="1"/>
    </xf>
    <xf numFmtId="0" fontId="4" fillId="0" borderId="63" xfId="4" applyNumberFormat="1" applyFont="1" applyFill="1" applyBorder="1" applyAlignment="1">
      <alignment horizontal="left" vertical="center" wrapText="1"/>
    </xf>
    <xf numFmtId="0" fontId="15" fillId="2" borderId="38" xfId="0" applyFont="1" applyFill="1" applyBorder="1" applyAlignment="1">
      <alignment horizontal="center" vertical="center" wrapText="1"/>
    </xf>
    <xf numFmtId="0" fontId="15" fillId="2" borderId="29" xfId="0" applyFont="1" applyFill="1" applyBorder="1" applyAlignment="1">
      <alignment horizontal="center" vertical="center" wrapText="1"/>
    </xf>
    <xf numFmtId="0" fontId="4" fillId="0" borderId="34" xfId="4" applyNumberFormat="1" applyFont="1" applyFill="1" applyBorder="1" applyAlignment="1">
      <alignment horizontal="left" vertical="top" wrapText="1"/>
    </xf>
    <xf numFmtId="0" fontId="4" fillId="0" borderId="24" xfId="4" applyNumberFormat="1" applyFont="1" applyFill="1" applyBorder="1" applyAlignment="1">
      <alignment horizontal="left" vertical="top" wrapText="1"/>
    </xf>
    <xf numFmtId="0" fontId="4" fillId="0" borderId="33" xfId="4" applyNumberFormat="1" applyFont="1" applyFill="1" applyBorder="1" applyAlignment="1">
      <alignment horizontal="left" vertical="top" wrapText="1"/>
    </xf>
    <xf numFmtId="168" fontId="13" fillId="0" borderId="50" xfId="0" applyNumberFormat="1" applyFont="1" applyBorder="1" applyAlignment="1">
      <alignment horizontal="center" vertical="center" wrapText="1"/>
    </xf>
    <xf numFmtId="168" fontId="13" fillId="0" borderId="58" xfId="0" applyNumberFormat="1" applyFont="1" applyBorder="1" applyAlignment="1">
      <alignment horizontal="center" vertical="center" wrapText="1"/>
    </xf>
    <xf numFmtId="168" fontId="13" fillId="0" borderId="35" xfId="0" applyNumberFormat="1" applyFont="1" applyBorder="1" applyAlignment="1">
      <alignment horizontal="center" vertical="center" wrapText="1"/>
    </xf>
    <xf numFmtId="0" fontId="13" fillId="0" borderId="34" xfId="4" applyNumberFormat="1" applyFont="1" applyFill="1" applyBorder="1" applyAlignment="1">
      <alignment horizontal="justify" vertical="center" wrapText="1"/>
    </xf>
    <xf numFmtId="0" fontId="13" fillId="0" borderId="24" xfId="4" applyNumberFormat="1" applyFont="1" applyFill="1" applyBorder="1" applyAlignment="1">
      <alignment horizontal="justify" vertical="center" wrapText="1"/>
    </xf>
    <xf numFmtId="0" fontId="13" fillId="0" borderId="33" xfId="4" applyNumberFormat="1" applyFont="1" applyFill="1" applyBorder="1" applyAlignment="1">
      <alignment horizontal="justify" vertical="center" wrapText="1"/>
    </xf>
    <xf numFmtId="0" fontId="45" fillId="0" borderId="34" xfId="4" applyNumberFormat="1" applyFont="1" applyFill="1" applyBorder="1" applyAlignment="1">
      <alignment horizontal="left" vertical="center" wrapText="1"/>
    </xf>
    <xf numFmtId="0" fontId="45" fillId="0" borderId="24" xfId="4" applyNumberFormat="1" applyFont="1" applyFill="1" applyBorder="1" applyAlignment="1">
      <alignment horizontal="left" vertical="center" wrapText="1"/>
    </xf>
    <xf numFmtId="0" fontId="45" fillId="0" borderId="33" xfId="4" applyNumberFormat="1" applyFont="1" applyFill="1" applyBorder="1" applyAlignment="1">
      <alignment horizontal="left" vertical="center" wrapText="1"/>
    </xf>
    <xf numFmtId="0" fontId="45" fillId="0" borderId="1" xfId="4" applyNumberFormat="1" applyFont="1" applyFill="1" applyBorder="1" applyAlignment="1">
      <alignment horizontal="left" vertical="center" wrapText="1"/>
    </xf>
    <xf numFmtId="0" fontId="45" fillId="0" borderId="2" xfId="4" applyNumberFormat="1" applyFont="1" applyFill="1" applyBorder="1" applyAlignment="1">
      <alignment horizontal="left" vertical="center" wrapText="1"/>
    </xf>
    <xf numFmtId="0" fontId="45" fillId="0" borderId="3" xfId="4" applyNumberFormat="1" applyFont="1" applyFill="1" applyBorder="1" applyAlignment="1">
      <alignment horizontal="left" vertical="center" wrapText="1"/>
    </xf>
    <xf numFmtId="0" fontId="45" fillId="0" borderId="7" xfId="4" applyNumberFormat="1" applyFont="1" applyFill="1" applyBorder="1" applyAlignment="1">
      <alignment horizontal="left" vertical="center" wrapText="1"/>
    </xf>
    <xf numFmtId="0" fontId="45" fillId="0" borderId="0" xfId="4" applyNumberFormat="1" applyFont="1" applyFill="1" applyBorder="1" applyAlignment="1">
      <alignment horizontal="left" vertical="center" wrapText="1"/>
    </xf>
    <xf numFmtId="0" fontId="45" fillId="0" borderId="8" xfId="4" applyNumberFormat="1" applyFont="1" applyFill="1" applyBorder="1" applyAlignment="1">
      <alignment horizontal="left" vertical="center" wrapText="1"/>
    </xf>
    <xf numFmtId="0" fontId="45" fillId="0" borderId="53" xfId="4" applyNumberFormat="1" applyFont="1" applyFill="1" applyBorder="1" applyAlignment="1">
      <alignment horizontal="left" vertical="center" wrapText="1"/>
    </xf>
    <xf numFmtId="0" fontId="45" fillId="0" borderId="49" xfId="4" applyNumberFormat="1" applyFont="1" applyFill="1" applyBorder="1" applyAlignment="1">
      <alignment horizontal="left" vertical="center" wrapText="1"/>
    </xf>
    <xf numFmtId="0" fontId="45" fillId="0" borderId="70" xfId="4" applyNumberFormat="1" applyFont="1" applyFill="1" applyBorder="1" applyAlignment="1">
      <alignment horizontal="left" vertical="center" wrapText="1"/>
    </xf>
    <xf numFmtId="0" fontId="13" fillId="0" borderId="34" xfId="4" applyNumberFormat="1" applyFont="1" applyFill="1" applyBorder="1" applyAlignment="1">
      <alignment horizontal="justify" vertical="justify" wrapText="1"/>
    </xf>
    <xf numFmtId="0" fontId="13" fillId="0" borderId="24" xfId="4" applyNumberFormat="1" applyFont="1" applyFill="1" applyBorder="1" applyAlignment="1">
      <alignment horizontal="justify" vertical="justify" wrapText="1"/>
    </xf>
    <xf numFmtId="0" fontId="13" fillId="0" borderId="33" xfId="4" applyNumberFormat="1" applyFont="1" applyFill="1" applyBorder="1" applyAlignment="1">
      <alignment horizontal="justify" vertical="justify" wrapText="1"/>
    </xf>
    <xf numFmtId="0" fontId="13" fillId="0" borderId="35" xfId="4" applyNumberFormat="1" applyFont="1" applyFill="1" applyBorder="1" applyAlignment="1">
      <alignment horizontal="left" vertical="center" wrapText="1"/>
    </xf>
    <xf numFmtId="0" fontId="13" fillId="0" borderId="17" xfId="4" applyNumberFormat="1" applyFont="1" applyFill="1" applyBorder="1" applyAlignment="1">
      <alignment horizontal="left" vertical="center" wrapText="1"/>
    </xf>
    <xf numFmtId="0" fontId="13" fillId="0" borderId="18" xfId="4" applyNumberFormat="1" applyFont="1" applyFill="1" applyBorder="1" applyAlignment="1">
      <alignment horizontal="left" vertical="center" wrapText="1"/>
    </xf>
    <xf numFmtId="0" fontId="13" fillId="0" borderId="35" xfId="4" applyNumberFormat="1" applyFont="1" applyFill="1" applyBorder="1" applyAlignment="1">
      <alignment horizontal="left" vertical="justify" wrapText="1"/>
    </xf>
    <xf numFmtId="0" fontId="13" fillId="0" borderId="17" xfId="4" applyNumberFormat="1" applyFont="1" applyFill="1" applyBorder="1" applyAlignment="1">
      <alignment horizontal="left" vertical="justify" wrapText="1"/>
    </xf>
    <xf numFmtId="0" fontId="13" fillId="0" borderId="18" xfId="4" applyNumberFormat="1" applyFont="1" applyFill="1" applyBorder="1" applyAlignment="1">
      <alignment horizontal="left" vertical="justify" wrapText="1"/>
    </xf>
    <xf numFmtId="0" fontId="45" fillId="0" borderId="50" xfId="4" applyNumberFormat="1" applyFont="1" applyFill="1" applyBorder="1" applyAlignment="1">
      <alignment horizontal="left" vertical="center" wrapText="1"/>
    </xf>
    <xf numFmtId="0" fontId="45" fillId="0" borderId="58" xfId="4" applyNumberFormat="1" applyFont="1" applyFill="1" applyBorder="1" applyAlignment="1">
      <alignment horizontal="left" vertical="center" wrapText="1"/>
    </xf>
    <xf numFmtId="0" fontId="45" fillId="0" borderId="63" xfId="4" applyNumberFormat="1" applyFont="1" applyFill="1" applyBorder="1" applyAlignment="1">
      <alignment horizontal="left" vertical="center" wrapText="1"/>
    </xf>
    <xf numFmtId="0" fontId="45" fillId="0" borderId="54" xfId="4" applyNumberFormat="1" applyFont="1" applyFill="1" applyBorder="1" applyAlignment="1">
      <alignment horizontal="left" vertical="top" wrapText="1"/>
    </xf>
    <xf numFmtId="0" fontId="45" fillId="0" borderId="45" xfId="4" applyNumberFormat="1" applyFont="1" applyFill="1" applyBorder="1" applyAlignment="1">
      <alignment horizontal="left" vertical="top" wrapText="1"/>
    </xf>
    <xf numFmtId="0" fontId="45" fillId="0" borderId="79" xfId="4" applyNumberFormat="1" applyFont="1" applyFill="1" applyBorder="1" applyAlignment="1">
      <alignment horizontal="left" vertical="top" wrapText="1"/>
    </xf>
    <xf numFmtId="0" fontId="45" fillId="0" borderId="7" xfId="4" applyNumberFormat="1" applyFont="1" applyFill="1" applyBorder="1" applyAlignment="1">
      <alignment horizontal="left" vertical="top" wrapText="1"/>
    </xf>
    <xf numFmtId="0" fontId="45" fillId="0" borderId="0" xfId="4" applyNumberFormat="1" applyFont="1" applyFill="1" applyBorder="1" applyAlignment="1">
      <alignment horizontal="left" vertical="top" wrapText="1"/>
    </xf>
    <xf numFmtId="0" fontId="45" fillId="0" borderId="8" xfId="4" applyNumberFormat="1" applyFont="1" applyFill="1" applyBorder="1" applyAlignment="1">
      <alignment horizontal="left" vertical="top" wrapText="1"/>
    </xf>
    <xf numFmtId="0" fontId="45" fillId="0" borderId="53" xfId="4" applyNumberFormat="1" applyFont="1" applyFill="1" applyBorder="1" applyAlignment="1">
      <alignment horizontal="left" vertical="top" wrapText="1"/>
    </xf>
    <xf numFmtId="0" fontId="45" fillId="0" borderId="49" xfId="4" applyNumberFormat="1" applyFont="1" applyFill="1" applyBorder="1" applyAlignment="1">
      <alignment horizontal="left" vertical="top" wrapText="1"/>
    </xf>
    <xf numFmtId="0" fontId="45" fillId="0" borderId="70" xfId="4" applyNumberFormat="1" applyFont="1" applyFill="1" applyBorder="1" applyAlignment="1">
      <alignment horizontal="left" vertical="top" wrapText="1"/>
    </xf>
    <xf numFmtId="168" fontId="13" fillId="0" borderId="53" xfId="0" applyNumberFormat="1" applyFont="1" applyBorder="1" applyAlignment="1">
      <alignment horizontal="center" vertical="center" wrapText="1"/>
    </xf>
    <xf numFmtId="168" fontId="13" fillId="0" borderId="49" xfId="0" applyNumberFormat="1" applyFont="1" applyBorder="1" applyAlignment="1">
      <alignment horizontal="center" vertical="center" wrapText="1"/>
    </xf>
    <xf numFmtId="168" fontId="13" fillId="0" borderId="34" xfId="0" applyNumberFormat="1" applyFont="1" applyBorder="1" applyAlignment="1">
      <alignment horizontal="center" vertical="center" wrapText="1"/>
    </xf>
    <xf numFmtId="0" fontId="0" fillId="0" borderId="32" xfId="0" applyBorder="1" applyAlignment="1">
      <alignment horizontal="center" vertical="center"/>
    </xf>
    <xf numFmtId="0" fontId="0" fillId="0" borderId="24" xfId="0" applyBorder="1" applyAlignment="1">
      <alignment horizontal="center" vertical="center"/>
    </xf>
    <xf numFmtId="0" fontId="0" fillId="0" borderId="4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62"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31" xfId="0" applyBorder="1" applyAlignment="1">
      <alignment horizontal="center" vertical="center"/>
    </xf>
    <xf numFmtId="0" fontId="23" fillId="2" borderId="75" xfId="0" applyFont="1" applyFill="1" applyBorder="1" applyAlignment="1">
      <alignment horizontal="center" vertical="center" wrapText="1"/>
    </xf>
    <xf numFmtId="0" fontId="23" fillId="2" borderId="71" xfId="0" applyFont="1" applyFill="1" applyBorder="1" applyAlignment="1">
      <alignment horizontal="center" vertical="center" wrapText="1"/>
    </xf>
    <xf numFmtId="0" fontId="5" fillId="0" borderId="17" xfId="0" applyFont="1" applyBorder="1" applyAlignment="1">
      <alignment horizontal="center" vertical="center"/>
    </xf>
    <xf numFmtId="0" fontId="4" fillId="0" borderId="34" xfId="4" applyNumberFormat="1" applyFont="1" applyFill="1" applyBorder="1" applyAlignment="1">
      <alignment horizontal="justify" vertical="center" wrapText="1"/>
    </xf>
    <xf numFmtId="0" fontId="4" fillId="0" borderId="24" xfId="4" applyNumberFormat="1" applyFont="1" applyFill="1" applyBorder="1" applyAlignment="1">
      <alignment horizontal="justify" vertical="center" wrapText="1"/>
    </xf>
    <xf numFmtId="0" fontId="4" fillId="0" borderId="33" xfId="4" applyNumberFormat="1" applyFont="1" applyFill="1" applyBorder="1" applyAlignment="1">
      <alignment horizontal="justify" vertical="center" wrapText="1"/>
    </xf>
    <xf numFmtId="0" fontId="5" fillId="2" borderId="25" xfId="2" applyFont="1" applyFill="1" applyBorder="1" applyAlignment="1">
      <alignment horizontal="center" vertical="center"/>
    </xf>
    <xf numFmtId="0" fontId="5" fillId="2" borderId="26" xfId="2" applyFont="1" applyFill="1" applyBorder="1" applyAlignment="1">
      <alignment horizontal="center" vertical="center"/>
    </xf>
    <xf numFmtId="0" fontId="5" fillId="2" borderId="27" xfId="2" applyFont="1" applyFill="1" applyBorder="1" applyAlignment="1">
      <alignment horizontal="center" vertical="center"/>
    </xf>
    <xf numFmtId="0" fontId="5" fillId="2" borderId="4" xfId="2" applyFont="1" applyFill="1" applyBorder="1" applyAlignment="1">
      <alignment horizontal="center" vertical="center"/>
    </xf>
    <xf numFmtId="0" fontId="5" fillId="2" borderId="5" xfId="2" applyFont="1" applyFill="1" applyBorder="1" applyAlignment="1">
      <alignment horizontal="center" vertical="center"/>
    </xf>
    <xf numFmtId="0" fontId="5" fillId="2" borderId="6" xfId="2" applyFont="1" applyFill="1" applyBorder="1" applyAlignment="1">
      <alignment horizontal="center" vertical="center"/>
    </xf>
    <xf numFmtId="168" fontId="13" fillId="0" borderId="54" xfId="0" applyNumberFormat="1" applyFont="1" applyBorder="1" applyAlignment="1">
      <alignment horizontal="center" vertical="center" wrapText="1"/>
    </xf>
    <xf numFmtId="168" fontId="13" fillId="0" borderId="45" xfId="0" applyNumberFormat="1" applyFont="1" applyBorder="1" applyAlignment="1">
      <alignment horizontal="center" vertical="center" wrapText="1"/>
    </xf>
    <xf numFmtId="168" fontId="13" fillId="0" borderId="43" xfId="0" applyNumberFormat="1" applyFont="1" applyBorder="1" applyAlignment="1">
      <alignment horizontal="center" vertical="center" wrapText="1"/>
    </xf>
    <xf numFmtId="168" fontId="13" fillId="0" borderId="9" xfId="0" applyNumberFormat="1" applyFont="1" applyBorder="1" applyAlignment="1">
      <alignment horizontal="center" vertical="center" wrapText="1"/>
    </xf>
    <xf numFmtId="168" fontId="13" fillId="0" borderId="10" xfId="0" applyNumberFormat="1" applyFont="1" applyBorder="1" applyAlignment="1">
      <alignment horizontal="center" vertical="center" wrapText="1"/>
    </xf>
    <xf numFmtId="168" fontId="13" fillId="0" borderId="73" xfId="0" applyNumberFormat="1" applyFont="1" applyBorder="1" applyAlignment="1">
      <alignment horizontal="center" vertical="center" wrapText="1"/>
    </xf>
    <xf numFmtId="170" fontId="13" fillId="0" borderId="23" xfId="5" applyNumberFormat="1" applyFont="1" applyBorder="1" applyAlignment="1">
      <alignment horizontal="center" vertical="center"/>
    </xf>
    <xf numFmtId="170" fontId="13" fillId="0" borderId="74" xfId="5" applyNumberFormat="1" applyFont="1" applyBorder="1" applyAlignment="1">
      <alignment horizontal="center" vertical="center"/>
    </xf>
    <xf numFmtId="0" fontId="13" fillId="0" borderId="44" xfId="4" applyNumberFormat="1" applyFont="1" applyBorder="1" applyAlignment="1">
      <alignment horizontal="left" vertical="center" wrapText="1"/>
    </xf>
    <xf numFmtId="0" fontId="13" fillId="0" borderId="45" xfId="4" applyNumberFormat="1" applyFont="1" applyBorder="1" applyAlignment="1">
      <alignment horizontal="left" vertical="center" wrapText="1"/>
    </xf>
    <xf numFmtId="0" fontId="13" fillId="0" borderId="79" xfId="4" applyNumberFormat="1" applyFont="1" applyBorder="1" applyAlignment="1">
      <alignment horizontal="left" vertical="center" wrapText="1"/>
    </xf>
    <xf numFmtId="0" fontId="13" fillId="0" borderId="48" xfId="4" applyNumberFormat="1" applyFont="1" applyBorder="1" applyAlignment="1">
      <alignment horizontal="left" vertical="center" wrapText="1"/>
    </xf>
    <xf numFmtId="0" fontId="13" fillId="0" borderId="49" xfId="4" applyNumberFormat="1" applyFont="1" applyBorder="1" applyAlignment="1">
      <alignment horizontal="left" vertical="center" wrapText="1"/>
    </xf>
    <xf numFmtId="0" fontId="13" fillId="0" borderId="70" xfId="4" applyNumberFormat="1" applyFont="1" applyBorder="1" applyAlignment="1">
      <alignment horizontal="left" vertical="center" wrapText="1"/>
    </xf>
    <xf numFmtId="170" fontId="13" fillId="0" borderId="24" xfId="5" applyNumberFormat="1" applyFont="1" applyBorder="1" applyAlignment="1">
      <alignment horizontal="center" vertical="center"/>
    </xf>
    <xf numFmtId="0" fontId="13" fillId="0" borderId="44" xfId="4" applyNumberFormat="1" applyFont="1" applyBorder="1" applyAlignment="1">
      <alignment horizontal="justify" vertical="center" wrapText="1"/>
    </xf>
    <xf numFmtId="0" fontId="13" fillId="0" borderId="45" xfId="4" applyNumberFormat="1" applyFont="1" applyBorder="1" applyAlignment="1">
      <alignment horizontal="justify" vertical="center" wrapText="1"/>
    </xf>
    <xf numFmtId="0" fontId="13" fillId="0" borderId="79" xfId="4" applyNumberFormat="1" applyFont="1" applyBorder="1" applyAlignment="1">
      <alignment horizontal="justify" vertical="center" wrapText="1"/>
    </xf>
    <xf numFmtId="0" fontId="13" fillId="0" borderId="48" xfId="4" applyNumberFormat="1" applyFont="1" applyBorder="1" applyAlignment="1">
      <alignment horizontal="justify" vertical="center" wrapText="1"/>
    </xf>
    <xf numFmtId="0" fontId="13" fillId="0" borderId="49" xfId="4" applyNumberFormat="1" applyFont="1" applyBorder="1" applyAlignment="1">
      <alignment horizontal="justify" vertical="center" wrapText="1"/>
    </xf>
    <xf numFmtId="0" fontId="13" fillId="0" borderId="70" xfId="4" applyNumberFormat="1" applyFont="1" applyBorder="1" applyAlignment="1">
      <alignment horizontal="justify" vertical="center" wrapText="1"/>
    </xf>
    <xf numFmtId="0" fontId="15" fillId="4" borderId="16"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62" xfId="0" applyFont="1" applyFill="1" applyBorder="1" applyAlignment="1">
      <alignment horizontal="center" vertical="center" wrapText="1"/>
    </xf>
    <xf numFmtId="0" fontId="15" fillId="4" borderId="58" xfId="0" applyFont="1" applyFill="1" applyBorder="1" applyAlignment="1">
      <alignment horizontal="center" vertical="center" wrapText="1"/>
    </xf>
    <xf numFmtId="0" fontId="15" fillId="4" borderId="63" xfId="0" applyFont="1" applyFill="1" applyBorder="1" applyAlignment="1">
      <alignment horizontal="center" vertical="center" wrapText="1"/>
    </xf>
    <xf numFmtId="0" fontId="5" fillId="0" borderId="35" xfId="4" applyNumberFormat="1" applyFont="1" applyFill="1" applyBorder="1" applyAlignment="1">
      <alignment horizontal="center" vertical="top" wrapText="1"/>
    </xf>
    <xf numFmtId="0" fontId="5" fillId="0" borderId="17" xfId="4" applyNumberFormat="1" applyFont="1" applyFill="1" applyBorder="1" applyAlignment="1">
      <alignment horizontal="center" vertical="top" wrapText="1"/>
    </xf>
    <xf numFmtId="0" fontId="5" fillId="0" borderId="18" xfId="4" applyNumberFormat="1" applyFont="1" applyFill="1" applyBorder="1" applyAlignment="1">
      <alignment horizontal="center" vertical="top" wrapText="1"/>
    </xf>
  </cellXfs>
  <cellStyles count="13">
    <cellStyle name="Millares" xfId="7" builtinId="3"/>
    <cellStyle name="Millares [0]" xfId="11" builtinId="6"/>
    <cellStyle name="Millares 2" xfId="5"/>
    <cellStyle name="Millares 2 2" xfId="8"/>
    <cellStyle name="Millares 3" xfId="10"/>
    <cellStyle name="Moneda [0]" xfId="12" builtinId="7"/>
    <cellStyle name="Moneda 2" xfId="4"/>
    <cellStyle name="Moneda 3" xfId="6"/>
    <cellStyle name="Moneda 4" xfId="9"/>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26.xml"/><Relationship Id="rId95" Type="http://schemas.openxmlformats.org/officeDocument/2006/relationships/externalLink" Target="externalLinks/externalLink3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5.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91" Type="http://schemas.openxmlformats.org/officeDocument/2006/relationships/externalLink" Target="externalLinks/externalLink27.xml"/><Relationship Id="rId96"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externalLink" Target="externalLinks/externalLink1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2.xml"/><Relationship Id="rId1" Type="http://schemas.microsoft.com/office/2011/relationships/chartStyle" Target="style22.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7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7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8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8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8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8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8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8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8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9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9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9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REVISIÓN DOCUMENTAL DE PROCESOS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69864802083089494"/>
          <c:h val="0.61498432487605681"/>
        </c:manualLayout>
      </c:layout>
      <c:barChart>
        <c:barDir val="col"/>
        <c:grouping val="clustered"/>
        <c:varyColors val="0"/>
        <c:ser>
          <c:idx val="4"/>
          <c:order val="4"/>
          <c:tx>
            <c:strRef>
              <c:f>'SIG-IND-001'!$H$27</c:f>
              <c:strCache>
                <c:ptCount val="1"/>
              </c:strCache>
            </c:strRef>
          </c:tx>
          <c:spPr>
            <a:solidFill>
              <a:schemeClr val="accent5"/>
            </a:solidFill>
            <a:ln>
              <a:noFill/>
            </a:ln>
            <a:effectLst/>
          </c:spPr>
          <c:invertIfNegative val="0"/>
          <c:cat>
            <c:strRef>
              <c:extLst>
                <c:ext xmlns:c15="http://schemas.microsoft.com/office/drawing/2012/chart" uri="{02D57815-91ED-43cb-92C2-25804820EDAC}">
                  <c15:fullRef>
                    <c15:sqref>'SIG-IND-001'!$C$28:$C$31</c15:sqref>
                  </c15:fullRef>
                </c:ext>
              </c:extLst>
              <c:f>'SIG-IND-001'!$C$29:$C$31</c:f>
              <c:strCache>
                <c:ptCount val="3"/>
                <c:pt idx="1">
                  <c:v>SEMESTRE 1</c:v>
                </c:pt>
                <c:pt idx="2">
                  <c:v>SEMESTRE 2</c:v>
                </c:pt>
              </c:strCache>
            </c:strRef>
          </c:cat>
          <c:val>
            <c:numRef>
              <c:extLst>
                <c:ext xmlns:c15="http://schemas.microsoft.com/office/drawing/2012/chart" uri="{02D57815-91ED-43cb-92C2-25804820EDAC}">
                  <c15:fullRef>
                    <c15:sqref>'SIG-IND-001'!$H$28:$H$31</c15:sqref>
                  </c15:fullRef>
                </c:ext>
              </c:extLst>
              <c:f>'SIG-IND-001'!$H$29:$H$31</c:f>
              <c:numCache>
                <c:formatCode>General</c:formatCode>
                <c:ptCount val="3"/>
                <c:pt idx="1" formatCode="0">
                  <c:v>21</c:v>
                </c:pt>
                <c:pt idx="2" formatCode="0">
                  <c:v>12</c:v>
                </c:pt>
              </c:numCache>
            </c:numRef>
          </c:val>
        </c:ser>
        <c:ser>
          <c:idx val="5"/>
          <c:order val="5"/>
          <c:tx>
            <c:strRef>
              <c:f>'SIG-IND-001'!$I$27</c:f>
              <c:strCache>
                <c:ptCount val="1"/>
              </c:strCache>
            </c:strRef>
          </c:tx>
          <c:spPr>
            <a:solidFill>
              <a:schemeClr val="accent6"/>
            </a:solidFill>
            <a:ln>
              <a:noFill/>
            </a:ln>
            <a:effectLst/>
          </c:spPr>
          <c:invertIfNegative val="0"/>
          <c:cat>
            <c:strRef>
              <c:extLst>
                <c:ext xmlns:c15="http://schemas.microsoft.com/office/drawing/2012/chart" uri="{02D57815-91ED-43cb-92C2-25804820EDAC}">
                  <c15:fullRef>
                    <c15:sqref>'SIG-IND-001'!$C$28:$C$31</c15:sqref>
                  </c15:fullRef>
                </c:ext>
              </c:extLst>
              <c:f>'SIG-IND-001'!$C$29:$C$31</c:f>
              <c:strCache>
                <c:ptCount val="3"/>
                <c:pt idx="1">
                  <c:v>SEMESTRE 1</c:v>
                </c:pt>
                <c:pt idx="2">
                  <c:v>SEMESTRE 2</c:v>
                </c:pt>
              </c:strCache>
            </c:strRef>
          </c:cat>
          <c:val>
            <c:numRef>
              <c:extLst>
                <c:ext xmlns:c15="http://schemas.microsoft.com/office/drawing/2012/chart" uri="{02D57815-91ED-43cb-92C2-25804820EDAC}">
                  <c15:fullRef>
                    <c15:sqref>'SIG-IND-001'!$I$28:$I$31</c15:sqref>
                  </c15:fullRef>
                </c:ext>
              </c:extLst>
              <c:f>'SIG-IND-001'!$I$29:$I$31</c:f>
              <c:numCache>
                <c:formatCode>General</c:formatCode>
                <c:ptCount val="3"/>
                <c:pt idx="1" formatCode="0">
                  <c:v>21</c:v>
                </c:pt>
                <c:pt idx="2" formatCode="0">
                  <c:v>20</c:v>
                </c:pt>
              </c:numCache>
            </c:numRef>
          </c:val>
        </c:ser>
        <c:ser>
          <c:idx val="6"/>
          <c:order val="6"/>
          <c:tx>
            <c:strRef>
              <c:f>'SIG-IND-001'!$J$27</c:f>
              <c:strCache>
                <c:ptCount val="1"/>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'SIG-IND-001'!$C$28:$C$31</c15:sqref>
                  </c15:fullRef>
                </c:ext>
              </c:extLst>
              <c:f>'SIG-IND-001'!$C$29:$C$31</c:f>
              <c:strCache>
                <c:ptCount val="3"/>
                <c:pt idx="1">
                  <c:v>SEMESTRE 1</c:v>
                </c:pt>
                <c:pt idx="2">
                  <c:v>SEMESTRE 2</c:v>
                </c:pt>
              </c:strCache>
            </c:strRef>
          </c:cat>
          <c:val>
            <c:numRef>
              <c:extLst>
                <c:ext xmlns:c15="http://schemas.microsoft.com/office/drawing/2012/chart" uri="{02D57815-91ED-43cb-92C2-25804820EDAC}">
                  <c15:fullRef>
                    <c15:sqref>'SIG-IND-001'!$J$28:$J$31</c15:sqref>
                  </c15:fullRef>
                </c:ext>
              </c:extLst>
              <c:f>'SIG-IND-001'!$J$29:$J$31</c:f>
              <c:numCache>
                <c:formatCode>General</c:formatCode>
                <c:ptCount val="3"/>
                <c:pt idx="1" formatCode="0%">
                  <c:v>1</c:v>
                </c:pt>
                <c:pt idx="2" formatCode="0%">
                  <c:v>0.6</c:v>
                </c:pt>
              </c:numCache>
            </c:numRef>
          </c:val>
        </c:ser>
        <c:dLbls>
          <c:showLegendKey val="0"/>
          <c:showVal val="0"/>
          <c:showCatName val="0"/>
          <c:showSerName val="0"/>
          <c:showPercent val="0"/>
          <c:showBubbleSize val="0"/>
        </c:dLbls>
        <c:gapWidth val="219"/>
        <c:overlap val="-27"/>
        <c:axId val="-663366944"/>
        <c:axId val="-663371296"/>
        <c:extLst>
          <c:ext xmlns:c15="http://schemas.microsoft.com/office/drawing/2012/chart" uri="{02D57815-91ED-43cb-92C2-25804820EDAC}">
            <c15:filteredBarSeries>
              <c15:ser>
                <c:idx val="0"/>
                <c:order val="0"/>
                <c:tx>
                  <c:strRef>
                    <c:extLst>
                      <c:ext uri="{02D57815-91ED-43cb-92C2-25804820EDAC}">
                        <c15:formulaRef>
                          <c15:sqref>'SIG-IND-001'!$D$27</c15:sqref>
                        </c15:formulaRef>
                      </c:ext>
                    </c:extLst>
                    <c:strCache>
                      <c:ptCount val="1"/>
                    </c:strCache>
                  </c:strRef>
                </c:tx>
                <c:spPr>
                  <a:solidFill>
                    <a:schemeClr val="accent1"/>
                  </a:solidFill>
                  <a:ln>
                    <a:noFill/>
                  </a:ln>
                  <a:effectLst/>
                </c:spPr>
                <c:invertIfNegative val="0"/>
                <c:cat>
                  <c:strRef>
                    <c:extLst>
                      <c:ext uri="{02D57815-91ED-43cb-92C2-25804820EDAC}">
                        <c15:fullRef>
                          <c15:sqref>'SIG-IND-001'!$C$28:$C$31</c15:sqref>
                        </c15:fullRef>
                        <c15:formulaRef>
                          <c15:sqref>'SIG-IND-001'!$C$29:$C$31</c15:sqref>
                        </c15:formulaRef>
                      </c:ext>
                    </c:extLst>
                    <c:strCache>
                      <c:ptCount val="3"/>
                      <c:pt idx="1">
                        <c:v>SEMESTRE 1</c:v>
                      </c:pt>
                      <c:pt idx="2">
                        <c:v>SEMESTRE 2</c:v>
                      </c:pt>
                    </c:strCache>
                  </c:strRef>
                </c:cat>
                <c:val>
                  <c:numRef>
                    <c:extLst>
                      <c:ext uri="{02D57815-91ED-43cb-92C2-25804820EDAC}">
                        <c15:fullRef>
                          <c15:sqref>'SIG-IND-001'!$D$28:$D$31</c15:sqref>
                        </c15:fullRef>
                        <c15:formulaRef>
                          <c15:sqref>'SIG-IND-001'!$D$29:$D$31</c15:sqref>
                        </c15:formulaRef>
                      </c:ext>
                    </c:extLst>
                    <c:numCache>
                      <c:formatCode>General</c:formatCode>
                      <c:ptCount val="3"/>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'SIG-IND-001'!$E$27</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'SIG-IND-001'!$C$28:$C$31</c15:sqref>
                        </c15:fullRef>
                        <c15:formulaRef>
                          <c15:sqref>'SIG-IND-001'!$C$29:$C$31</c15:sqref>
                        </c15:formulaRef>
                      </c:ext>
                    </c:extLst>
                    <c:strCache>
                      <c:ptCount val="3"/>
                      <c:pt idx="1">
                        <c:v>SEMESTRE 1</c:v>
                      </c:pt>
                      <c:pt idx="2">
                        <c:v>SEMESTRE 2</c:v>
                      </c:pt>
                    </c:strCache>
                  </c:strRef>
                </c:cat>
                <c:val>
                  <c:numRef>
                    <c:extLst>
                      <c:ext xmlns:c15="http://schemas.microsoft.com/office/drawing/2012/chart" uri="{02D57815-91ED-43cb-92C2-25804820EDAC}">
                        <c15:fullRef>
                          <c15:sqref>'SIG-IND-001'!$E$28:$E$31</c15:sqref>
                        </c15:fullRef>
                        <c15:formulaRef>
                          <c15:sqref>'SIG-IND-001'!$E$29:$E$31</c15:sqref>
                        </c15:formulaRef>
                      </c:ext>
                    </c:extLst>
                    <c:numCache>
                      <c:formatCode>General</c:formatCode>
                      <c:ptCount val="3"/>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'SIG-IND-001'!$F$27</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'SIG-IND-001'!$C$28:$C$31</c15:sqref>
                        </c15:fullRef>
                        <c15:formulaRef>
                          <c15:sqref>'SIG-IND-001'!$C$29:$C$31</c15:sqref>
                        </c15:formulaRef>
                      </c:ext>
                    </c:extLst>
                    <c:strCache>
                      <c:ptCount val="3"/>
                      <c:pt idx="1">
                        <c:v>SEMESTRE 1</c:v>
                      </c:pt>
                      <c:pt idx="2">
                        <c:v>SEMESTRE 2</c:v>
                      </c:pt>
                    </c:strCache>
                  </c:strRef>
                </c:cat>
                <c:val>
                  <c:numRef>
                    <c:extLst>
                      <c:ext xmlns:c15="http://schemas.microsoft.com/office/drawing/2012/chart" uri="{02D57815-91ED-43cb-92C2-25804820EDAC}">
                        <c15:fullRef>
                          <c15:sqref>'SIG-IND-001'!$F$28:$F$31</c15:sqref>
                        </c15:fullRef>
                        <c15:formulaRef>
                          <c15:sqref>'SIG-IND-001'!$F$29:$F$31</c15:sqref>
                        </c15:formulaRef>
                      </c:ext>
                    </c:extLst>
                    <c:numCache>
                      <c:formatCode>General</c:formatCode>
                      <c:ptCount val="3"/>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'SIG-IND-001'!$G$27</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'SIG-IND-001'!$C$28:$C$31</c15:sqref>
                        </c15:fullRef>
                        <c15:formulaRef>
                          <c15:sqref>'SIG-IND-001'!$C$29:$C$31</c15:sqref>
                        </c15:formulaRef>
                      </c:ext>
                    </c:extLst>
                    <c:strCache>
                      <c:ptCount val="3"/>
                      <c:pt idx="1">
                        <c:v>SEMESTRE 1</c:v>
                      </c:pt>
                      <c:pt idx="2">
                        <c:v>SEMESTRE 2</c:v>
                      </c:pt>
                    </c:strCache>
                  </c:strRef>
                </c:cat>
                <c:val>
                  <c:numRef>
                    <c:extLst>
                      <c:ext xmlns:c15="http://schemas.microsoft.com/office/drawing/2012/chart" uri="{02D57815-91ED-43cb-92C2-25804820EDAC}">
                        <c15:fullRef>
                          <c15:sqref>'SIG-IND-001'!$G$28:$G$31</c15:sqref>
                        </c15:fullRef>
                        <c15:formulaRef>
                          <c15:sqref>'SIG-IND-001'!$G$29:$G$31</c15:sqref>
                        </c15:formulaRef>
                      </c:ext>
                    </c:extLst>
                    <c:numCache>
                      <c:formatCode>General</c:formatCode>
                      <c:ptCount val="3"/>
                    </c:numCache>
                  </c:numRef>
                </c:val>
              </c15:ser>
            </c15:filteredBarSeries>
          </c:ext>
        </c:extLst>
      </c:barChart>
      <c:catAx>
        <c:axId val="-66336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3371296"/>
        <c:crosses val="autoZero"/>
        <c:auto val="1"/>
        <c:lblAlgn val="ctr"/>
        <c:lblOffset val="100"/>
        <c:noMultiLvlLbl val="0"/>
      </c:catAx>
      <c:valAx>
        <c:axId val="-66337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3366944"/>
        <c:crosses val="autoZero"/>
        <c:crossBetween val="between"/>
      </c:valAx>
      <c:spPr>
        <a:noFill/>
        <a:ln>
          <a:noFill/>
        </a:ln>
        <a:effectLst/>
      </c:spPr>
    </c:plotArea>
    <c:legend>
      <c:legendPos val="b"/>
      <c:layout>
        <c:manualLayout>
          <c:xMode val="edge"/>
          <c:yMode val="edge"/>
          <c:x val="0.76192082239720083"/>
          <c:y val="0.16724482356372133"/>
          <c:w val="0.18726924759405095"/>
          <c:h val="0.559607028288131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 LA EJECUCIÓN DE LOS OBJETIVOS INSTITUCIONALES DE LA UAERMV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4.1939936455311522E-2"/>
          <c:y val="0.25083333333333324"/>
          <c:w val="0.48425893079154581"/>
          <c:h val="0.59707439633683568"/>
        </c:manualLayout>
      </c:layout>
      <c:barChart>
        <c:barDir val="col"/>
        <c:grouping val="clustered"/>
        <c:varyColors val="0"/>
        <c:ser>
          <c:idx val="1"/>
          <c:order val="1"/>
          <c:tx>
            <c:strRef>
              <c:f>'PES-IND-002'!$C$29</c:f>
              <c:strCache>
                <c:ptCount val="1"/>
                <c:pt idx="0">
                  <c:v>Mejorar las condiciones de movilidad y seguridad vial de la malla vial local a través de los programas de mantenimiento y/o rehabilitación de la Entidad, así como  la atención de situaciones imprevistas que impidan la movilidad en el Distrito Capital</c:v>
                </c:pt>
              </c:strCache>
            </c:strRef>
          </c:tx>
          <c:spPr>
            <a:solidFill>
              <a:schemeClr val="accent2"/>
            </a:solidFill>
            <a:ln>
              <a:noFill/>
            </a:ln>
            <a:effectLst/>
          </c:spPr>
          <c:invertIfNegative val="0"/>
          <c:cat>
            <c:strRef>
              <c:extLst>
                <c:ext xmlns:c15="http://schemas.microsoft.com/office/drawing/2012/chart" uri="{02D57815-91ED-43cb-92C2-25804820EDAC}">
                  <c15:fullRef>
                    <c15:sqref>'PES-IND-002'!$I$28:$T$28</c15:sqref>
                  </c15:fullRef>
                </c:ext>
              </c:extLst>
              <c:f>('PES-IND-002'!$I$28:$K$28,'PES-IND-002'!$O$28,'PES-IND-002'!$Q$28)</c:f>
              <c:strCache>
                <c:ptCount val="5"/>
                <c:pt idx="0">
                  <c:v>SEMESTRE 1</c:v>
                </c:pt>
                <c:pt idx="2">
                  <c:v>SEMESTRE 2</c:v>
                </c:pt>
                <c:pt idx="4">
                  <c:v>ACUMULADO</c:v>
                </c:pt>
              </c:strCache>
            </c:strRef>
          </c:cat>
          <c:val>
            <c:numRef>
              <c:extLst>
                <c:ext xmlns:c15="http://schemas.microsoft.com/office/drawing/2012/chart" uri="{02D57815-91ED-43cb-92C2-25804820EDAC}">
                  <c15:fullRef>
                    <c15:sqref>'PES-IND-002'!$D$29:$T$29</c15:sqref>
                  </c15:fullRef>
                </c:ext>
              </c:extLst>
              <c:f>('PES-IND-002'!$D$29:$F$29,'PES-IND-002'!$J$29,'PES-IND-002'!$L$29)</c:f>
              <c:numCache>
                <c:formatCode>General</c:formatCode>
                <c:ptCount val="5"/>
              </c:numCache>
            </c:numRef>
          </c:val>
        </c:ser>
        <c:ser>
          <c:idx val="2"/>
          <c:order val="2"/>
          <c:tx>
            <c:strRef>
              <c:f>'PES-IND-002'!$C$30</c:f>
              <c:strCache>
                <c:ptCount val="1"/>
                <c:pt idx="0">
                  <c:v>Mejorar la gestión y que-hacer institucional de la Entidad a través de la implementación de acciones que promuevan la transparencia, el fortalecimiento del servicio al ciudadano y partes interesadas, así como la eficiencia de los procesos y procedimientos</c:v>
                </c:pt>
              </c:strCache>
            </c:strRef>
          </c:tx>
          <c:spPr>
            <a:solidFill>
              <a:schemeClr val="accent3"/>
            </a:solidFill>
            <a:ln>
              <a:noFill/>
            </a:ln>
            <a:effectLst/>
          </c:spPr>
          <c:invertIfNegative val="0"/>
          <c:cat>
            <c:strRef>
              <c:extLst>
                <c:ext xmlns:c15="http://schemas.microsoft.com/office/drawing/2012/chart" uri="{02D57815-91ED-43cb-92C2-25804820EDAC}">
                  <c15:fullRef>
                    <c15:sqref>'PES-IND-002'!$I$28:$T$28</c15:sqref>
                  </c15:fullRef>
                </c:ext>
              </c:extLst>
              <c:f>('PES-IND-002'!$I$28:$K$28,'PES-IND-002'!$O$28,'PES-IND-002'!$Q$28)</c:f>
              <c:strCache>
                <c:ptCount val="5"/>
                <c:pt idx="0">
                  <c:v>SEMESTRE 1</c:v>
                </c:pt>
                <c:pt idx="2">
                  <c:v>SEMESTRE 2</c:v>
                </c:pt>
                <c:pt idx="4">
                  <c:v>ACUMULADO</c:v>
                </c:pt>
              </c:strCache>
            </c:strRef>
          </c:cat>
          <c:val>
            <c:numRef>
              <c:extLst>
                <c:ext xmlns:c15="http://schemas.microsoft.com/office/drawing/2012/chart" uri="{02D57815-91ED-43cb-92C2-25804820EDAC}">
                  <c15:fullRef>
                    <c15:sqref>'PES-IND-002'!$D$30:$T$30</c15:sqref>
                  </c15:fullRef>
                </c:ext>
              </c:extLst>
              <c:f>('PES-IND-002'!$D$30:$F$30,'PES-IND-002'!$J$30,'PES-IND-002'!$L$30)</c:f>
              <c:numCache>
                <c:formatCode>General</c:formatCode>
                <c:ptCount val="5"/>
              </c:numCache>
            </c:numRef>
          </c:val>
        </c:ser>
        <c:ser>
          <c:idx val="3"/>
          <c:order val="3"/>
          <c:tx>
            <c:strRef>
              <c:f>'PES-IND-002'!$C$31</c:f>
              <c:strCache>
                <c:ptCount val="1"/>
                <c:pt idx="0">
                  <c:v>Integrar la gestión de la información  normalizada, asertiva y oportuna,  acorde con el plan estratégico y visión de entidad con el propósito de generar confianza para la toma de decisiones y soporte para las diferentes políticas del Distrito.</c:v>
                </c:pt>
              </c:strCache>
            </c:strRef>
          </c:tx>
          <c:spPr>
            <a:solidFill>
              <a:schemeClr val="accent4"/>
            </a:solidFill>
            <a:ln>
              <a:noFill/>
            </a:ln>
            <a:effectLst/>
          </c:spPr>
          <c:invertIfNegative val="0"/>
          <c:cat>
            <c:strRef>
              <c:extLst>
                <c:ext xmlns:c15="http://schemas.microsoft.com/office/drawing/2012/chart" uri="{02D57815-91ED-43cb-92C2-25804820EDAC}">
                  <c15:fullRef>
                    <c15:sqref>'PES-IND-002'!$I$28:$T$28</c15:sqref>
                  </c15:fullRef>
                </c:ext>
              </c:extLst>
              <c:f>('PES-IND-002'!$I$28:$K$28,'PES-IND-002'!$O$28,'PES-IND-002'!$Q$28)</c:f>
              <c:strCache>
                <c:ptCount val="5"/>
                <c:pt idx="0">
                  <c:v>SEMESTRE 1</c:v>
                </c:pt>
                <c:pt idx="2">
                  <c:v>SEMESTRE 2</c:v>
                </c:pt>
                <c:pt idx="4">
                  <c:v>ACUMULADO</c:v>
                </c:pt>
              </c:strCache>
            </c:strRef>
          </c:cat>
          <c:val>
            <c:numRef>
              <c:extLst>
                <c:ext xmlns:c15="http://schemas.microsoft.com/office/drawing/2012/chart" uri="{02D57815-91ED-43cb-92C2-25804820EDAC}">
                  <c15:fullRef>
                    <c15:sqref>'PES-IND-002'!$D$31:$T$31</c15:sqref>
                  </c15:fullRef>
                </c:ext>
              </c:extLst>
              <c:f>('PES-IND-002'!$D$31:$F$31,'PES-IND-002'!$J$31,'PES-IND-002'!$L$31)</c:f>
              <c:numCache>
                <c:formatCode>General</c:formatCode>
                <c:ptCount val="5"/>
              </c:numCache>
            </c:numRef>
          </c:val>
        </c:ser>
        <c:ser>
          <c:idx val="4"/>
          <c:order val="4"/>
          <c:tx>
            <c:strRef>
              <c:f>'PES-IND-002'!$C$32</c:f>
              <c:strCache>
                <c:ptCount val="1"/>
                <c:pt idx="0">
                  <c:v>Adecuar la infraestructura física y organizacional de la UAERMV, con el fin que esta responda a la capacidad instalada con que cuenta la Entidad para el cumplimiento de su misionalidad.</c:v>
                </c:pt>
              </c:strCache>
            </c:strRef>
          </c:tx>
          <c:spPr>
            <a:solidFill>
              <a:schemeClr val="accent5"/>
            </a:solidFill>
            <a:ln>
              <a:noFill/>
            </a:ln>
            <a:effectLst/>
          </c:spPr>
          <c:invertIfNegative val="0"/>
          <c:cat>
            <c:strRef>
              <c:extLst>
                <c:ext xmlns:c15="http://schemas.microsoft.com/office/drawing/2012/chart" uri="{02D57815-91ED-43cb-92C2-25804820EDAC}">
                  <c15:fullRef>
                    <c15:sqref>'PES-IND-002'!$I$28:$T$28</c15:sqref>
                  </c15:fullRef>
                </c:ext>
              </c:extLst>
              <c:f>('PES-IND-002'!$I$28:$K$28,'PES-IND-002'!$O$28,'PES-IND-002'!$Q$28)</c:f>
              <c:strCache>
                <c:ptCount val="5"/>
                <c:pt idx="0">
                  <c:v>SEMESTRE 1</c:v>
                </c:pt>
                <c:pt idx="2">
                  <c:v>SEMESTRE 2</c:v>
                </c:pt>
                <c:pt idx="4">
                  <c:v>ACUMULADO</c:v>
                </c:pt>
              </c:strCache>
            </c:strRef>
          </c:cat>
          <c:val>
            <c:numRef>
              <c:extLst>
                <c:ext xmlns:c15="http://schemas.microsoft.com/office/drawing/2012/chart" uri="{02D57815-91ED-43cb-92C2-25804820EDAC}">
                  <c15:fullRef>
                    <c15:sqref>'PES-IND-002'!$D$32:$T$32</c15:sqref>
                  </c15:fullRef>
                </c:ext>
              </c:extLst>
              <c:f>('PES-IND-002'!$D$32:$F$32,'PES-IND-002'!$J$32,'PES-IND-002'!$L$32)</c:f>
              <c:numCache>
                <c:formatCode>General</c:formatCode>
                <c:ptCount val="5"/>
              </c:numCache>
            </c:numRef>
          </c:val>
        </c:ser>
        <c:dLbls>
          <c:showLegendKey val="0"/>
          <c:showVal val="0"/>
          <c:showCatName val="0"/>
          <c:showSerName val="0"/>
          <c:showPercent val="0"/>
          <c:showBubbleSize val="0"/>
        </c:dLbls>
        <c:gapWidth val="219"/>
        <c:overlap val="-27"/>
        <c:axId val="-619160496"/>
        <c:axId val="-619163760"/>
        <c:extLst>
          <c:ext xmlns:c15="http://schemas.microsoft.com/office/drawing/2012/chart" uri="{02D57815-91ED-43cb-92C2-25804820EDAC}">
            <c15:filteredBarSeries>
              <c15:ser>
                <c:idx val="0"/>
                <c:order val="0"/>
                <c:tx>
                  <c:strRef>
                    <c:extLst>
                      <c:ext uri="{02D57815-91ED-43cb-92C2-25804820EDAC}">
                        <c15:formulaRef>
                          <c15:sqref>'PES-IND-002'!$C$28</c15:sqref>
                        </c15:formulaRef>
                      </c:ext>
                    </c:extLst>
                    <c:strCache>
                      <c:ptCount val="1"/>
                      <c:pt idx="0">
                        <c:v>OBJETIVO INSTITUCIONAL</c:v>
                      </c:pt>
                    </c:strCache>
                  </c:strRef>
                </c:tx>
                <c:spPr>
                  <a:solidFill>
                    <a:schemeClr val="accent1"/>
                  </a:solidFill>
                  <a:ln>
                    <a:noFill/>
                  </a:ln>
                  <a:effectLst/>
                </c:spPr>
                <c:invertIfNegative val="0"/>
                <c:cat>
                  <c:strRef>
                    <c:extLst>
                      <c:ext uri="{02D57815-91ED-43cb-92C2-25804820EDAC}">
                        <c15:fullRef>
                          <c15:sqref>'PES-IND-002'!$I$28:$T$28</c15:sqref>
                        </c15:fullRef>
                        <c15:formulaRef>
                          <c15:sqref>('PES-IND-002'!$I$28:$K$28,'PES-IND-002'!$O$28,'PES-IND-002'!$Q$28)</c15:sqref>
                        </c15:formulaRef>
                      </c:ext>
                    </c:extLst>
                    <c:strCache>
                      <c:ptCount val="5"/>
                      <c:pt idx="0">
                        <c:v>SEMESTRE 1</c:v>
                      </c:pt>
                      <c:pt idx="2">
                        <c:v>SEMESTRE 2</c:v>
                      </c:pt>
                      <c:pt idx="4">
                        <c:v>ACUMULADO</c:v>
                      </c:pt>
                    </c:strCache>
                  </c:strRef>
                </c:cat>
                <c:val>
                  <c:numRef>
                    <c:extLst>
                      <c:ext uri="{02D57815-91ED-43cb-92C2-25804820EDAC}">
                        <c15:fullRef>
                          <c15:sqref>'PES-IND-002'!$D$28:$T$28</c15:sqref>
                        </c15:fullRef>
                        <c15:formulaRef>
                          <c15:sqref>('PES-IND-002'!$D$28:$F$28,'PES-IND-002'!$J$28,'PES-IND-002'!$L$28)</c15:sqref>
                        </c15:formulaRef>
                      </c:ext>
                    </c:extLst>
                    <c:numCache>
                      <c:formatCode>General</c:formatCode>
                      <c:ptCount val="5"/>
                    </c:numCache>
                  </c:numRef>
                </c:val>
              </c15:ser>
            </c15:filteredBarSeries>
          </c:ext>
        </c:extLst>
      </c:barChart>
      <c:catAx>
        <c:axId val="-61916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63760"/>
        <c:crosses val="autoZero"/>
        <c:auto val="1"/>
        <c:lblAlgn val="ctr"/>
        <c:lblOffset val="100"/>
        <c:noMultiLvlLbl val="0"/>
      </c:catAx>
      <c:valAx>
        <c:axId val="-619163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60496"/>
        <c:crosses val="autoZero"/>
        <c:crossBetween val="between"/>
      </c:valAx>
      <c:spPr>
        <a:noFill/>
        <a:ln>
          <a:noFill/>
        </a:ln>
        <a:effectLst/>
      </c:spPr>
    </c:plotArea>
    <c:legend>
      <c:legendPos val="b"/>
      <c:layout>
        <c:manualLayout>
          <c:xMode val="edge"/>
          <c:yMode val="edge"/>
          <c:x val="0.54332742091449093"/>
          <c:y val="0.18583707119502477"/>
          <c:w val="0.45466080950407545"/>
          <c:h val="0.770662401847408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 LA EJECUCIÓN DE LOS OBJETIVOS INSTITUCIONALES DE LA UAERMV</a:t>
            </a:r>
          </a:p>
        </c:rich>
      </c:tx>
      <c:overlay val="0"/>
      <c:spPr>
        <a:noFill/>
        <a:ln>
          <a:noFill/>
        </a:ln>
        <a:effectLst/>
      </c:spPr>
    </c:title>
    <c:autoTitleDeleted val="0"/>
    <c:plotArea>
      <c:layout>
        <c:manualLayout>
          <c:layoutTarget val="inner"/>
          <c:xMode val="edge"/>
          <c:yMode val="edge"/>
          <c:x val="4.1939936455311522E-2"/>
          <c:y val="0.25083333333333324"/>
          <c:w val="0.48425893079154581"/>
          <c:h val="0.59707439633683568"/>
        </c:manualLayout>
      </c:layout>
      <c:barChart>
        <c:barDir val="col"/>
        <c:grouping val="clustered"/>
        <c:varyColors val="0"/>
        <c:ser>
          <c:idx val="0"/>
          <c:order val="0"/>
          <c:tx>
            <c:strRef>
              <c:f>'[5]PES-IND-002'!$I$28:$J$28</c:f>
              <c:strCache>
                <c:ptCount val="1"/>
                <c:pt idx="0">
                  <c:v>SEMESTRE 1 0</c:v>
                </c:pt>
              </c:strCache>
            </c:strRef>
          </c:tx>
          <c:spPr>
            <a:solidFill>
              <a:schemeClr val="accent2">
                <a:lumMod val="20000"/>
                <a:lumOff val="80000"/>
              </a:schemeClr>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'[5]PES-IND-002'!$C$29:$G$32</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lvl>
              </c:multiLvlStrCache>
            </c:multiLvlStrRef>
          </c:cat>
          <c:val>
            <c:numRef>
              <c:f>'[5]PES-IND-002'!$I$29:$I$32</c:f>
              <c:numCache>
                <c:formatCode>General</c:formatCode>
                <c:ptCount val="4"/>
                <c:pt idx="0">
                  <c:v>0.19567761428571442</c:v>
                </c:pt>
                <c:pt idx="1">
                  <c:v>5.5811838833333308E-2</c:v>
                </c:pt>
                <c:pt idx="2">
                  <c:v>7.5480600000000023E-2</c:v>
                </c:pt>
                <c:pt idx="3">
                  <c:v>4.3817800000000004E-2</c:v>
                </c:pt>
              </c:numCache>
            </c:numRef>
          </c:val>
        </c:ser>
        <c:ser>
          <c:idx val="1"/>
          <c:order val="1"/>
          <c:tx>
            <c:strRef>
              <c:f>'[5]PES-IND-002'!$K$28:$P$28</c:f>
              <c:strCache>
                <c:ptCount val="1"/>
                <c:pt idx="0">
                  <c:v>SEMESTRE 2 0 0 0 0 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'[5]PES-IND-002'!$C$29:$G$32</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lvl>
              </c:multiLvlStrCache>
            </c:multiLvlStrRef>
          </c:cat>
          <c:val>
            <c:numRef>
              <c:f>'[5]PES-IND-002'!$AA$29:$AA$32</c:f>
              <c:numCache>
                <c:formatCode>General</c:formatCode>
                <c:ptCount val="4"/>
                <c:pt idx="0">
                  <c:v>0.55468510285714323</c:v>
                </c:pt>
                <c:pt idx="1">
                  <c:v>0.12448223330666662</c:v>
                </c:pt>
                <c:pt idx="2">
                  <c:v>0.11918400000000003</c:v>
                </c:pt>
                <c:pt idx="3">
                  <c:v>0.111085</c:v>
                </c:pt>
              </c:numCache>
            </c:numRef>
          </c:val>
        </c:ser>
        <c:dLbls>
          <c:showLegendKey val="0"/>
          <c:showVal val="0"/>
          <c:showCatName val="0"/>
          <c:showSerName val="0"/>
          <c:showPercent val="0"/>
          <c:showBubbleSize val="0"/>
        </c:dLbls>
        <c:gapWidth val="219"/>
        <c:overlap val="-27"/>
        <c:axId val="-619157232"/>
        <c:axId val="-619155600"/>
        <c:extLst/>
      </c:barChart>
      <c:catAx>
        <c:axId val="-61915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55600"/>
        <c:crosses val="autoZero"/>
        <c:auto val="1"/>
        <c:lblAlgn val="ctr"/>
        <c:lblOffset val="100"/>
        <c:noMultiLvlLbl val="0"/>
      </c:catAx>
      <c:valAx>
        <c:axId val="-619155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57232"/>
        <c:crosses val="autoZero"/>
        <c:crossBetween val="between"/>
      </c:valAx>
      <c:spPr>
        <a:noFill/>
        <a:ln>
          <a:noFill/>
        </a:ln>
        <a:effectLst/>
      </c:spPr>
    </c:plotArea>
    <c:legend>
      <c:legendPos val="b"/>
      <c:layout>
        <c:manualLayout>
          <c:xMode val="edge"/>
          <c:yMode val="edge"/>
          <c:x val="0.54332742091449093"/>
          <c:y val="0.18583707119502493"/>
          <c:w val="0.16467620840137401"/>
          <c:h val="6.97370210733267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INVERSIÓN DE LA VIGENCIA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5"/>
          <c:order val="0"/>
          <c:tx>
            <c:strRef>
              <c:f>'PES-IND-004'!$J$29</c:f>
              <c:strCache>
                <c:ptCount val="1"/>
                <c:pt idx="0">
                  <c:v>% DE EJECUCIÓN EN GIROS</c:v>
                </c:pt>
              </c:strCache>
            </c:strRef>
          </c:tx>
          <c:spPr>
            <a:solidFill>
              <a:schemeClr val="accent6"/>
            </a:solidFill>
            <a:ln>
              <a:noFill/>
            </a:ln>
            <a:effectLst/>
          </c:spPr>
          <c:invertIfNegative val="0"/>
          <c:cat>
            <c:strRef>
              <c:f>'PES-IND-004'!$C$30:$G$33</c:f>
              <c:strCache>
                <c:ptCount val="4"/>
                <c:pt idx="0">
                  <c:v>TRIMESTRE 1</c:v>
                </c:pt>
                <c:pt idx="1">
                  <c:v>TRIMESTRE 2</c:v>
                </c:pt>
                <c:pt idx="2">
                  <c:v>TRIMESTRE 3</c:v>
                </c:pt>
                <c:pt idx="3">
                  <c:v>TRIMESTRE 4</c:v>
                </c:pt>
              </c:strCache>
            </c:strRef>
          </c:cat>
          <c:val>
            <c:numRef>
              <c:f>'PES-IND-004'!$J$30:$J$34</c:f>
              <c:numCache>
                <c:formatCode>0.00%</c:formatCode>
                <c:ptCount val="5"/>
                <c:pt idx="0">
                  <c:v>3.3223795317865006E-2</c:v>
                </c:pt>
                <c:pt idx="1">
                  <c:v>7.9495223575704016E-2</c:v>
                </c:pt>
                <c:pt idx="2">
                  <c:v>8.946889742819128E-2</c:v>
                </c:pt>
                <c:pt idx="3">
                  <c:v>0.1201651268576009</c:v>
                </c:pt>
                <c:pt idx="4">
                  <c:v>0.3223530431793612</c:v>
                </c:pt>
              </c:numCache>
            </c:numRef>
          </c:val>
        </c:ser>
        <c:dLbls>
          <c:showLegendKey val="0"/>
          <c:showVal val="0"/>
          <c:showCatName val="0"/>
          <c:showSerName val="0"/>
          <c:showPercent val="0"/>
          <c:showBubbleSize val="0"/>
        </c:dLbls>
        <c:gapWidth val="219"/>
        <c:overlap val="-27"/>
        <c:axId val="-619167568"/>
        <c:axId val="-619156688"/>
      </c:barChart>
      <c:catAx>
        <c:axId val="-61916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56688"/>
        <c:crosses val="autoZero"/>
        <c:auto val="1"/>
        <c:lblAlgn val="ctr"/>
        <c:lblOffset val="100"/>
        <c:noMultiLvlLbl val="0"/>
      </c:catAx>
      <c:valAx>
        <c:axId val="-6191566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67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'[6]PES-IND-005'!$J$28:$J$29</c:f>
              <c:strCache>
                <c:ptCount val="1"/>
                <c:pt idx="0">
                  <c:v>RESULTADO</c:v>
                </c:pt>
              </c:strCache>
            </c:strRef>
          </c:tx>
          <c:spPr>
            <a:solidFill>
              <a:schemeClr val="accent2"/>
            </a:solidFill>
            <a:ln>
              <a:noFill/>
            </a:ln>
            <a:effectLst/>
          </c:spPr>
          <c:invertIfNegative val="0"/>
          <c:cat>
            <c:multiLvlStrRef>
              <c:f>'[6]PES-IND-005'!$C$30:$G$31</c:f>
              <c:multiLvlStrCache>
                <c:ptCount val="2"/>
                <c:lvl/>
                <c:lvl/>
                <c:lvl/>
                <c:lvl/>
                <c:lvl>
                  <c:pt idx="0">
                    <c:v>SEMESTRE 1</c:v>
                  </c:pt>
                  <c:pt idx="1">
                    <c:v>SEMESTRE 2</c:v>
                  </c:pt>
                </c:lvl>
              </c:multiLvlStrCache>
            </c:multiLvlStrRef>
          </c:cat>
          <c:val>
            <c:numRef>
              <c:f>'[6]PES-IND-005'!$J$30:$J$31</c:f>
              <c:numCache>
                <c:formatCode>General</c:formatCode>
                <c:ptCount val="2"/>
                <c:pt idx="0">
                  <c:v>0.66666666666666663</c:v>
                </c:pt>
                <c:pt idx="1">
                  <c:v>0.9285714285714286</c:v>
                </c:pt>
              </c:numCache>
            </c:numRef>
          </c:val>
        </c:ser>
        <c:dLbls>
          <c:showLegendKey val="0"/>
          <c:showVal val="0"/>
          <c:showCatName val="0"/>
          <c:showSerName val="0"/>
          <c:showPercent val="0"/>
          <c:showBubbleSize val="0"/>
        </c:dLbls>
        <c:gapWidth val="219"/>
        <c:overlap val="-27"/>
        <c:axId val="-619153968"/>
        <c:axId val="-619163216"/>
      </c:barChart>
      <c:catAx>
        <c:axId val="-61915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63216"/>
        <c:crosses val="autoZero"/>
        <c:auto val="1"/>
        <c:lblAlgn val="ctr"/>
        <c:lblOffset val="100"/>
        <c:noMultiLvlLbl val="0"/>
      </c:catAx>
      <c:valAx>
        <c:axId val="-61916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53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CAMPAÑAS REALIZADAS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74321191609527204"/>
          <c:h val="0.67433873754082385"/>
        </c:manualLayout>
      </c:layout>
      <c:barChart>
        <c:barDir val="col"/>
        <c:grouping val="clustered"/>
        <c:varyColors val="0"/>
        <c:ser>
          <c:idx val="4"/>
          <c:order val="4"/>
          <c:tx>
            <c:strRef>
              <c:f>'COM-IND-001'!$H$28</c:f>
              <c:strCache>
                <c:ptCount val="1"/>
                <c:pt idx="0">
                  <c:v>#Campañas internas ejecutadas
(3)</c:v>
                </c:pt>
              </c:strCache>
            </c:strRef>
          </c:tx>
          <c:spPr>
            <a:solidFill>
              <a:schemeClr val="accent5"/>
            </a:solidFill>
            <a:ln>
              <a:noFill/>
            </a:ln>
            <a:effectLst/>
          </c:spPr>
          <c:invertIfNegative val="0"/>
          <c:cat>
            <c:strRef>
              <c:f>'COM-IND-001'!$C$29:$C$33</c:f>
              <c:strCache>
                <c:ptCount val="5"/>
                <c:pt idx="0">
                  <c:v>TRIMESTRE 1</c:v>
                </c:pt>
                <c:pt idx="1">
                  <c:v>TRIMESTRE 2</c:v>
                </c:pt>
                <c:pt idx="2">
                  <c:v>TRIMESTRE 3</c:v>
                </c:pt>
                <c:pt idx="3">
                  <c:v>TRIMESTRE 4</c:v>
                </c:pt>
                <c:pt idx="4">
                  <c:v>TOTAL</c:v>
                </c:pt>
              </c:strCache>
            </c:strRef>
          </c:cat>
          <c:val>
            <c:numRef>
              <c:f>'COM-IND-001'!$H$29:$H$33</c:f>
              <c:numCache>
                <c:formatCode>0</c:formatCode>
                <c:ptCount val="5"/>
                <c:pt idx="0">
                  <c:v>10</c:v>
                </c:pt>
                <c:pt idx="1">
                  <c:v>12</c:v>
                </c:pt>
                <c:pt idx="2">
                  <c:v>11</c:v>
                </c:pt>
                <c:pt idx="3">
                  <c:v>11</c:v>
                </c:pt>
                <c:pt idx="4" formatCode="_(* #,##0_);_(* \(#,##0\);_(* &quot;-&quot;??_);_(@_)">
                  <c:v>44</c:v>
                </c:pt>
              </c:numCache>
            </c:numRef>
          </c:val>
        </c:ser>
        <c:ser>
          <c:idx val="5"/>
          <c:order val="5"/>
          <c:tx>
            <c:strRef>
              <c:f>'COM-IND-001'!$I$28</c:f>
              <c:strCache>
                <c:ptCount val="1"/>
                <c:pt idx="0">
                  <c:v>#Campañas externas ejecutadas
 (2)</c:v>
                </c:pt>
              </c:strCache>
            </c:strRef>
          </c:tx>
          <c:spPr>
            <a:solidFill>
              <a:schemeClr val="accent6"/>
            </a:solidFill>
            <a:ln>
              <a:noFill/>
            </a:ln>
            <a:effectLst/>
          </c:spPr>
          <c:invertIfNegative val="0"/>
          <c:cat>
            <c:strRef>
              <c:f>'COM-IND-001'!$C$29:$C$33</c:f>
              <c:strCache>
                <c:ptCount val="5"/>
                <c:pt idx="0">
                  <c:v>TRIMESTRE 1</c:v>
                </c:pt>
                <c:pt idx="1">
                  <c:v>TRIMESTRE 2</c:v>
                </c:pt>
                <c:pt idx="2">
                  <c:v>TRIMESTRE 3</c:v>
                </c:pt>
                <c:pt idx="3">
                  <c:v>TRIMESTRE 4</c:v>
                </c:pt>
                <c:pt idx="4">
                  <c:v>TOTAL</c:v>
                </c:pt>
              </c:strCache>
            </c:strRef>
          </c:cat>
          <c:val>
            <c:numRef>
              <c:f>'COM-IND-001'!$I$29:$I$33</c:f>
              <c:numCache>
                <c:formatCode>0</c:formatCode>
                <c:ptCount val="5"/>
                <c:pt idx="0">
                  <c:v>2</c:v>
                </c:pt>
                <c:pt idx="1">
                  <c:v>3</c:v>
                </c:pt>
                <c:pt idx="2">
                  <c:v>2</c:v>
                </c:pt>
                <c:pt idx="3">
                  <c:v>2</c:v>
                </c:pt>
                <c:pt idx="4" formatCode="_(* #,##0_);_(* \(#,##0\);_(* &quot;-&quot;??_);_(@_)">
                  <c:v>9</c:v>
                </c:pt>
              </c:numCache>
            </c:numRef>
          </c:val>
        </c:ser>
        <c:ser>
          <c:idx val="6"/>
          <c:order val="6"/>
          <c:tx>
            <c:strRef>
              <c:f>'COM-IND-001'!$J$28</c:f>
              <c:strCache>
                <c:ptCount val="1"/>
                <c:pt idx="0">
                  <c:v>Sumatoria campañas</c:v>
                </c:pt>
              </c:strCache>
            </c:strRef>
          </c:tx>
          <c:spPr>
            <a:solidFill>
              <a:schemeClr val="accent1">
                <a:lumMod val="60000"/>
              </a:schemeClr>
            </a:solidFill>
            <a:ln>
              <a:noFill/>
            </a:ln>
            <a:effectLst/>
          </c:spPr>
          <c:invertIfNegative val="0"/>
          <c:cat>
            <c:strRef>
              <c:f>'COM-IND-001'!$C$29:$C$33</c:f>
              <c:strCache>
                <c:ptCount val="5"/>
                <c:pt idx="0">
                  <c:v>TRIMESTRE 1</c:v>
                </c:pt>
                <c:pt idx="1">
                  <c:v>TRIMESTRE 2</c:v>
                </c:pt>
                <c:pt idx="2">
                  <c:v>TRIMESTRE 3</c:v>
                </c:pt>
                <c:pt idx="3">
                  <c:v>TRIMESTRE 4</c:v>
                </c:pt>
                <c:pt idx="4">
                  <c:v>TOTAL</c:v>
                </c:pt>
              </c:strCache>
            </c:strRef>
          </c:cat>
          <c:val>
            <c:numRef>
              <c:f>'COM-IND-001'!$J$29:$J$33</c:f>
              <c:numCache>
                <c:formatCode>0</c:formatCode>
                <c:ptCount val="5"/>
                <c:pt idx="0">
                  <c:v>12</c:v>
                </c:pt>
                <c:pt idx="1">
                  <c:v>15</c:v>
                </c:pt>
                <c:pt idx="2">
                  <c:v>13</c:v>
                </c:pt>
                <c:pt idx="3">
                  <c:v>13</c:v>
                </c:pt>
                <c:pt idx="4" formatCode="_(* #,##0_);_(* \(#,##0\);_(* &quot;-&quot;??_);_(@_)">
                  <c:v>53</c:v>
                </c:pt>
              </c:numCache>
            </c:numRef>
          </c:val>
        </c:ser>
        <c:ser>
          <c:idx val="7"/>
          <c:order val="7"/>
          <c:tx>
            <c:strRef>
              <c:f>'COM-IND-001'!$K$28</c:f>
              <c:strCache>
                <c:ptCount val="1"/>
                <c:pt idx="0">
                  <c:v>Número total de campañas programadas (internas y externas)</c:v>
                </c:pt>
              </c:strCache>
            </c:strRef>
          </c:tx>
          <c:spPr>
            <a:solidFill>
              <a:schemeClr val="accent2">
                <a:lumMod val="60000"/>
              </a:schemeClr>
            </a:solidFill>
            <a:ln>
              <a:noFill/>
            </a:ln>
            <a:effectLst/>
          </c:spPr>
          <c:invertIfNegative val="0"/>
          <c:cat>
            <c:strRef>
              <c:f>'COM-IND-001'!$C$29:$C$33</c:f>
              <c:strCache>
                <c:ptCount val="5"/>
                <c:pt idx="0">
                  <c:v>TRIMESTRE 1</c:v>
                </c:pt>
                <c:pt idx="1">
                  <c:v>TRIMESTRE 2</c:v>
                </c:pt>
                <c:pt idx="2">
                  <c:v>TRIMESTRE 3</c:v>
                </c:pt>
                <c:pt idx="3">
                  <c:v>TRIMESTRE 4</c:v>
                </c:pt>
                <c:pt idx="4">
                  <c:v>TOTAL</c:v>
                </c:pt>
              </c:strCache>
            </c:strRef>
          </c:cat>
          <c:val>
            <c:numRef>
              <c:f>'COM-IND-001'!$K$29:$K$33</c:f>
              <c:numCache>
                <c:formatCode>0</c:formatCode>
                <c:ptCount val="5"/>
                <c:pt idx="0">
                  <c:v>5</c:v>
                </c:pt>
                <c:pt idx="1">
                  <c:v>5</c:v>
                </c:pt>
                <c:pt idx="2">
                  <c:v>5</c:v>
                </c:pt>
                <c:pt idx="3">
                  <c:v>5</c:v>
                </c:pt>
                <c:pt idx="4" formatCode="_(* #,##0_);_(* \(#,##0\);_(* &quot;-&quot;??_);_(@_)">
                  <c:v>20</c:v>
                </c:pt>
              </c:numCache>
            </c:numRef>
          </c:val>
        </c:ser>
        <c:ser>
          <c:idx val="8"/>
          <c:order val="8"/>
          <c:tx>
            <c:strRef>
              <c:f>'COM-IND-001'!$L$28</c:f>
              <c:strCache>
                <c:ptCount val="1"/>
                <c:pt idx="0">
                  <c:v>% cumplimiento</c:v>
                </c:pt>
              </c:strCache>
            </c:strRef>
          </c:tx>
          <c:spPr>
            <a:solidFill>
              <a:schemeClr val="accent3">
                <a:lumMod val="60000"/>
              </a:schemeClr>
            </a:solidFill>
            <a:ln>
              <a:noFill/>
            </a:ln>
            <a:effectLst/>
          </c:spPr>
          <c:invertIfNegative val="0"/>
          <c:cat>
            <c:strRef>
              <c:f>'COM-IND-001'!$C$29:$C$33</c:f>
              <c:strCache>
                <c:ptCount val="5"/>
                <c:pt idx="0">
                  <c:v>TRIMESTRE 1</c:v>
                </c:pt>
                <c:pt idx="1">
                  <c:v>TRIMESTRE 2</c:v>
                </c:pt>
                <c:pt idx="2">
                  <c:v>TRIMESTRE 3</c:v>
                </c:pt>
                <c:pt idx="3">
                  <c:v>TRIMESTRE 4</c:v>
                </c:pt>
                <c:pt idx="4">
                  <c:v>TOTAL</c:v>
                </c:pt>
              </c:strCache>
            </c:strRef>
          </c:cat>
          <c:val>
            <c:numRef>
              <c:f>'COM-IND-001'!$L$29:$L$33</c:f>
              <c:numCache>
                <c:formatCode>0%</c:formatCode>
                <c:ptCount val="5"/>
                <c:pt idx="0">
                  <c:v>2.4</c:v>
                </c:pt>
                <c:pt idx="1">
                  <c:v>3</c:v>
                </c:pt>
                <c:pt idx="2">
                  <c:v>2.6</c:v>
                </c:pt>
                <c:pt idx="3">
                  <c:v>2.6</c:v>
                </c:pt>
                <c:pt idx="4">
                  <c:v>2.65</c:v>
                </c:pt>
              </c:numCache>
            </c:numRef>
          </c:val>
        </c:ser>
        <c:dLbls>
          <c:showLegendKey val="0"/>
          <c:showVal val="0"/>
          <c:showCatName val="0"/>
          <c:showSerName val="0"/>
          <c:showPercent val="0"/>
          <c:showBubbleSize val="0"/>
        </c:dLbls>
        <c:gapWidth val="219"/>
        <c:overlap val="-27"/>
        <c:axId val="-619164848"/>
        <c:axId val="-616810560"/>
        <c:extLst>
          <c:ext xmlns:c15="http://schemas.microsoft.com/office/drawing/2012/chart" uri="{02D57815-91ED-43cb-92C2-25804820EDAC}">
            <c15:filteredBarSeries>
              <c15:ser>
                <c:idx val="0"/>
                <c:order val="0"/>
                <c:tx>
                  <c:strRef>
                    <c:extLst>
                      <c:ext uri="{02D57815-91ED-43cb-92C2-25804820EDAC}">
                        <c15:formulaRef>
                          <c15:sqref>'COM-IND-001'!$D$28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'COM-IND-001'!$C$29:$C$33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'COM-IND-001'!$D$29:$D$33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'COM-IND-001'!$E$28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'COM-IND-001'!$C$29:$C$33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'COM-IND-001'!$E$29:$E$33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'COM-IND-001'!$F$28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'COM-IND-001'!$C$29:$C$33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'COM-IND-001'!$F$29:$F$33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'COM-IND-001'!$G$28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'COM-IND-001'!$C$29:$C$33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'COM-IND-001'!$G$29:$G$33</c15:sqref>
                        </c15:formulaRef>
                      </c:ext>
                    </c:extLst>
                    <c:numCache>
                      <c:formatCode>General</c:formatCode>
                      <c:ptCount val="5"/>
                    </c:numCache>
                  </c:numRef>
                </c:val>
              </c15:ser>
            </c15:filteredBarSeries>
          </c:ext>
        </c:extLst>
      </c:barChart>
      <c:catAx>
        <c:axId val="-61916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10560"/>
        <c:crosses val="autoZero"/>
        <c:auto val="1"/>
        <c:lblAlgn val="ctr"/>
        <c:lblOffset val="100"/>
        <c:noMultiLvlLbl val="0"/>
      </c:catAx>
      <c:valAx>
        <c:axId val="-616810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64848"/>
        <c:crosses val="autoZero"/>
        <c:crossBetween val="between"/>
      </c:valAx>
      <c:spPr>
        <a:noFill/>
        <a:ln>
          <a:noFill/>
        </a:ln>
        <a:effectLst/>
      </c:spPr>
    </c:plotArea>
    <c:legend>
      <c:legendPos val="b"/>
      <c:layout>
        <c:manualLayout>
          <c:xMode val="edge"/>
          <c:yMode val="edge"/>
          <c:x val="0.84189225486293029"/>
          <c:y val="0.15335374744823571"/>
          <c:w val="0.14276363508846074"/>
          <c:h val="0.653157032041545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CAMPAÑAS REALIZADAS</a:t>
            </a:r>
          </a:p>
        </c:rich>
      </c:tx>
      <c:overlay val="0"/>
      <c:spPr>
        <a:noFill/>
        <a:ln>
          <a:noFill/>
        </a:ln>
        <a:effectLst/>
      </c:spPr>
    </c:title>
    <c:autoTitleDeleted val="0"/>
    <c:plotArea>
      <c:layout>
        <c:manualLayout>
          <c:layoutTarget val="inner"/>
          <c:xMode val="edge"/>
          <c:yMode val="edge"/>
          <c:x val="7.2817147856518036E-2"/>
          <c:y val="0.17171296296296318"/>
          <c:w val="0.74321191609527248"/>
          <c:h val="0.67433873754082441"/>
        </c:manualLayout>
      </c:layout>
      <c:barChart>
        <c:barDir val="col"/>
        <c:grouping val="clustered"/>
        <c:varyColors val="0"/>
        <c:ser>
          <c:idx val="4"/>
          <c:order val="4"/>
          <c:tx>
            <c:strRef>
              <c:f>'[7]COM-IND-001'!$H$28</c:f>
              <c:strCache>
                <c:ptCount val="1"/>
                <c:pt idx="0">
                  <c:v>#Campañas internas ejecutadas
(3)</c:v>
                </c:pt>
              </c:strCache>
            </c:strRef>
          </c:tx>
          <c:spPr>
            <a:solidFill>
              <a:schemeClr val="accent5"/>
            </a:solidFill>
            <a:ln>
              <a:noFill/>
            </a:ln>
            <a:effectLst/>
          </c:spPr>
          <c:invertIfNegative val="0"/>
          <c:cat>
            <c:strRef>
              <c:f>'[7]COM-IND-001'!$C$29:$C$33</c:f>
              <c:strCache>
                <c:ptCount val="5"/>
                <c:pt idx="0">
                  <c:v>TRIMESTRE 1</c:v>
                </c:pt>
                <c:pt idx="1">
                  <c:v>TRIMESTRE 2</c:v>
                </c:pt>
                <c:pt idx="2">
                  <c:v>TRIMESTRE 3</c:v>
                </c:pt>
                <c:pt idx="3">
                  <c:v>TRIMESTRE 4</c:v>
                </c:pt>
                <c:pt idx="4">
                  <c:v>TOTAL</c:v>
                </c:pt>
              </c:strCache>
            </c:strRef>
          </c:cat>
          <c:val>
            <c:numRef>
              <c:f>'[7]COM-IND-001'!$H$29:$H$33</c:f>
              <c:numCache>
                <c:formatCode>General</c:formatCode>
                <c:ptCount val="5"/>
                <c:pt idx="0">
                  <c:v>10</c:v>
                </c:pt>
                <c:pt idx="1">
                  <c:v>12</c:v>
                </c:pt>
                <c:pt idx="2">
                  <c:v>11</c:v>
                </c:pt>
                <c:pt idx="3">
                  <c:v>11</c:v>
                </c:pt>
                <c:pt idx="4">
                  <c:v>44</c:v>
                </c:pt>
              </c:numCache>
            </c:numRef>
          </c:val>
        </c:ser>
        <c:ser>
          <c:idx val="5"/>
          <c:order val="5"/>
          <c:tx>
            <c:strRef>
              <c:f>'[7]COM-IND-001'!$I$28</c:f>
              <c:strCache>
                <c:ptCount val="1"/>
                <c:pt idx="0">
                  <c:v>#Campañas externas ejecutadas
 (2)</c:v>
                </c:pt>
              </c:strCache>
            </c:strRef>
          </c:tx>
          <c:spPr>
            <a:solidFill>
              <a:schemeClr val="accent6"/>
            </a:solidFill>
            <a:ln>
              <a:noFill/>
            </a:ln>
            <a:effectLst/>
          </c:spPr>
          <c:invertIfNegative val="0"/>
          <c:cat>
            <c:strRef>
              <c:f>'[7]COM-IND-001'!$C$29:$C$33</c:f>
              <c:strCache>
                <c:ptCount val="5"/>
                <c:pt idx="0">
                  <c:v>TRIMESTRE 1</c:v>
                </c:pt>
                <c:pt idx="1">
                  <c:v>TRIMESTRE 2</c:v>
                </c:pt>
                <c:pt idx="2">
                  <c:v>TRIMESTRE 3</c:v>
                </c:pt>
                <c:pt idx="3">
                  <c:v>TRIMESTRE 4</c:v>
                </c:pt>
                <c:pt idx="4">
                  <c:v>TOTAL</c:v>
                </c:pt>
              </c:strCache>
            </c:strRef>
          </c:cat>
          <c:val>
            <c:numRef>
              <c:f>'[7]COM-IND-001'!$I$29:$I$33</c:f>
              <c:numCache>
                <c:formatCode>General</c:formatCode>
                <c:ptCount val="5"/>
                <c:pt idx="0">
                  <c:v>2</c:v>
                </c:pt>
                <c:pt idx="1">
                  <c:v>3</c:v>
                </c:pt>
                <c:pt idx="2">
                  <c:v>2</c:v>
                </c:pt>
                <c:pt idx="3">
                  <c:v>2</c:v>
                </c:pt>
                <c:pt idx="4">
                  <c:v>9</c:v>
                </c:pt>
              </c:numCache>
            </c:numRef>
          </c:val>
        </c:ser>
        <c:ser>
          <c:idx val="6"/>
          <c:order val="6"/>
          <c:tx>
            <c:strRef>
              <c:f>'[7]COM-IND-001'!$J$28</c:f>
              <c:strCache>
                <c:ptCount val="1"/>
                <c:pt idx="0">
                  <c:v>Sumatoria campañas</c:v>
                </c:pt>
              </c:strCache>
            </c:strRef>
          </c:tx>
          <c:spPr>
            <a:solidFill>
              <a:schemeClr val="accent1">
                <a:lumMod val="60000"/>
              </a:schemeClr>
            </a:solidFill>
            <a:ln>
              <a:noFill/>
            </a:ln>
            <a:effectLst/>
          </c:spPr>
          <c:invertIfNegative val="0"/>
          <c:cat>
            <c:strRef>
              <c:f>'[7]COM-IND-001'!$C$29:$C$33</c:f>
              <c:strCache>
                <c:ptCount val="5"/>
                <c:pt idx="0">
                  <c:v>TRIMESTRE 1</c:v>
                </c:pt>
                <c:pt idx="1">
                  <c:v>TRIMESTRE 2</c:v>
                </c:pt>
                <c:pt idx="2">
                  <c:v>TRIMESTRE 3</c:v>
                </c:pt>
                <c:pt idx="3">
                  <c:v>TRIMESTRE 4</c:v>
                </c:pt>
                <c:pt idx="4">
                  <c:v>TOTAL</c:v>
                </c:pt>
              </c:strCache>
            </c:strRef>
          </c:cat>
          <c:val>
            <c:numRef>
              <c:f>'[7]COM-IND-001'!$J$29:$J$33</c:f>
              <c:numCache>
                <c:formatCode>General</c:formatCode>
                <c:ptCount val="5"/>
                <c:pt idx="0">
                  <c:v>12</c:v>
                </c:pt>
                <c:pt idx="1">
                  <c:v>15</c:v>
                </c:pt>
                <c:pt idx="2">
                  <c:v>13</c:v>
                </c:pt>
                <c:pt idx="3">
                  <c:v>13</c:v>
                </c:pt>
                <c:pt idx="4">
                  <c:v>53</c:v>
                </c:pt>
              </c:numCache>
            </c:numRef>
          </c:val>
        </c:ser>
        <c:ser>
          <c:idx val="7"/>
          <c:order val="7"/>
          <c:tx>
            <c:strRef>
              <c:f>'[7]COM-IND-001'!$K$28</c:f>
              <c:strCache>
                <c:ptCount val="1"/>
                <c:pt idx="0">
                  <c:v>Número total de campañas programadas (internas y externas)</c:v>
                </c:pt>
              </c:strCache>
            </c:strRef>
          </c:tx>
          <c:spPr>
            <a:solidFill>
              <a:schemeClr val="accent2">
                <a:lumMod val="60000"/>
              </a:schemeClr>
            </a:solidFill>
            <a:ln>
              <a:noFill/>
            </a:ln>
            <a:effectLst/>
          </c:spPr>
          <c:invertIfNegative val="0"/>
          <c:cat>
            <c:strRef>
              <c:f>'[7]COM-IND-001'!$C$29:$C$33</c:f>
              <c:strCache>
                <c:ptCount val="5"/>
                <c:pt idx="0">
                  <c:v>TRIMESTRE 1</c:v>
                </c:pt>
                <c:pt idx="1">
                  <c:v>TRIMESTRE 2</c:v>
                </c:pt>
                <c:pt idx="2">
                  <c:v>TRIMESTRE 3</c:v>
                </c:pt>
                <c:pt idx="3">
                  <c:v>TRIMESTRE 4</c:v>
                </c:pt>
                <c:pt idx="4">
                  <c:v>TOTAL</c:v>
                </c:pt>
              </c:strCache>
            </c:strRef>
          </c:cat>
          <c:val>
            <c:numRef>
              <c:f>'[7]COM-IND-001'!$K$29:$K$33</c:f>
              <c:numCache>
                <c:formatCode>General</c:formatCode>
                <c:ptCount val="5"/>
                <c:pt idx="0">
                  <c:v>5</c:v>
                </c:pt>
                <c:pt idx="1">
                  <c:v>5</c:v>
                </c:pt>
                <c:pt idx="2">
                  <c:v>5</c:v>
                </c:pt>
                <c:pt idx="3">
                  <c:v>5</c:v>
                </c:pt>
                <c:pt idx="4">
                  <c:v>20</c:v>
                </c:pt>
              </c:numCache>
            </c:numRef>
          </c:val>
        </c:ser>
        <c:ser>
          <c:idx val="8"/>
          <c:order val="8"/>
          <c:tx>
            <c:strRef>
              <c:f>'[7]COM-IND-001'!$L$28</c:f>
              <c:strCache>
                <c:ptCount val="1"/>
                <c:pt idx="0">
                  <c:v>% cumplimiento</c:v>
                </c:pt>
              </c:strCache>
            </c:strRef>
          </c:tx>
          <c:spPr>
            <a:solidFill>
              <a:schemeClr val="accent3">
                <a:lumMod val="60000"/>
              </a:schemeClr>
            </a:solidFill>
            <a:ln>
              <a:noFill/>
            </a:ln>
            <a:effectLst/>
          </c:spPr>
          <c:invertIfNegative val="0"/>
          <c:cat>
            <c:strRef>
              <c:f>'[7]COM-IND-001'!$C$29:$C$33</c:f>
              <c:strCache>
                <c:ptCount val="5"/>
                <c:pt idx="0">
                  <c:v>TRIMESTRE 1</c:v>
                </c:pt>
                <c:pt idx="1">
                  <c:v>TRIMESTRE 2</c:v>
                </c:pt>
                <c:pt idx="2">
                  <c:v>TRIMESTRE 3</c:v>
                </c:pt>
                <c:pt idx="3">
                  <c:v>TRIMESTRE 4</c:v>
                </c:pt>
                <c:pt idx="4">
                  <c:v>TOTAL</c:v>
                </c:pt>
              </c:strCache>
            </c:strRef>
          </c:cat>
          <c:val>
            <c:numRef>
              <c:f>'[7]COM-IND-001'!$L$29:$L$33</c:f>
              <c:numCache>
                <c:formatCode>General</c:formatCode>
                <c:ptCount val="5"/>
                <c:pt idx="0">
                  <c:v>2.4</c:v>
                </c:pt>
                <c:pt idx="1">
                  <c:v>3</c:v>
                </c:pt>
                <c:pt idx="2">
                  <c:v>2.6</c:v>
                </c:pt>
                <c:pt idx="3">
                  <c:v>2.6</c:v>
                </c:pt>
                <c:pt idx="4">
                  <c:v>10.6</c:v>
                </c:pt>
              </c:numCache>
            </c:numRef>
          </c:val>
        </c:ser>
        <c:dLbls>
          <c:showLegendKey val="0"/>
          <c:showVal val="0"/>
          <c:showCatName val="0"/>
          <c:showSerName val="0"/>
          <c:showPercent val="0"/>
          <c:showBubbleSize val="0"/>
        </c:dLbls>
        <c:gapWidth val="219"/>
        <c:overlap val="-27"/>
        <c:axId val="-616820896"/>
        <c:axId val="-616813824"/>
        <c:extLst>
          <c:ext xmlns:c15="http://schemas.microsoft.com/office/drawing/2012/chart" uri="{02D57815-91ED-43cb-92C2-25804820EDAC}">
            <c15:filteredBarSeries>
              <c15:ser>
                <c:idx val="0"/>
                <c:order val="0"/>
                <c:tx>
                  <c:strRef>
                    <c:extLst>
                      <c:ext uri="{02D57815-91ED-43cb-92C2-25804820EDAC}">
                        <c15:formulaRef>
                          <c15:sqref>'[7]COM-IND-001'!$D$28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'[7]COM-IND-001'!$C$29:$C$33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'[7]COM-IND-001'!$D$29:$D$33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'[7]COM-IND-001'!$E$28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'[7]COM-IND-001'!$C$29:$C$33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'[7]COM-IND-001'!$E$29:$E$33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'[7]COM-IND-001'!$F$28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'[7]COM-IND-001'!$C$29:$C$33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'[7]COM-IND-001'!$F$29:$F$33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'[7]COM-IND-001'!$G$28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'[7]COM-IND-001'!$C$29:$C$33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'[7]COM-IND-001'!$G$29:$G$33</c15:sqref>
                        </c15:formulaRef>
                      </c:ext>
                    </c:extLst>
                    <c:numCache>
                      <c:formatCode>General</c:formatCode>
                      <c:ptCount val="5"/>
                    </c:numCache>
                  </c:numRef>
                </c:val>
              </c15:ser>
            </c15:filteredBarSeries>
          </c:ext>
        </c:extLst>
      </c:barChart>
      <c:catAx>
        <c:axId val="-61682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13824"/>
        <c:crosses val="autoZero"/>
        <c:auto val="1"/>
        <c:lblAlgn val="ctr"/>
        <c:lblOffset val="100"/>
        <c:noMultiLvlLbl val="0"/>
      </c:catAx>
      <c:valAx>
        <c:axId val="-616813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20896"/>
        <c:crosses val="autoZero"/>
        <c:crossBetween val="between"/>
      </c:valAx>
      <c:spPr>
        <a:noFill/>
        <a:ln>
          <a:noFill/>
        </a:ln>
        <a:effectLst/>
      </c:spPr>
    </c:plotArea>
    <c:legend>
      <c:legendPos val="b"/>
      <c:layout>
        <c:manualLayout>
          <c:xMode val="edge"/>
          <c:yMode val="edge"/>
          <c:x val="0.84189225486293029"/>
          <c:y val="0.15335374744823571"/>
          <c:w val="0.14276363508846088"/>
          <c:h val="0.65315703204154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v>Periodo actual</c:v>
          </c:tx>
          <c:spPr>
            <a:solidFill>
              <a:schemeClr val="accent5"/>
            </a:solidFill>
            <a:ln>
              <a:noFill/>
            </a:ln>
            <a:effectLst/>
          </c:spPr>
          <c:invertIfNegative val="0"/>
          <c:cat>
            <c:multiLvlStrRef>
              <c:f>'[8]Indicadores 2017'!$C$29:$G$40</c:f>
              <c:multiLvlStrCache>
                <c:ptCount val="12"/>
                <c:lvl/>
                <c:lvl/>
                <c:lvl/>
                <c:lvl/>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lvl>
              </c:multiLvlStrCache>
            </c:multiLvlStrRef>
          </c:cat>
          <c:val>
            <c:numRef>
              <c:f>'[8]Indicadores 2017'!$H$29:$H$40</c:f>
              <c:numCache>
                <c:formatCode>General</c:formatCode>
                <c:ptCount val="12"/>
                <c:pt idx="0">
                  <c:v>519915</c:v>
                </c:pt>
                <c:pt idx="1">
                  <c:v>139900</c:v>
                </c:pt>
                <c:pt idx="2">
                  <c:v>268623</c:v>
                </c:pt>
                <c:pt idx="3">
                  <c:v>313803</c:v>
                </c:pt>
                <c:pt idx="4">
                  <c:v>323342</c:v>
                </c:pt>
                <c:pt idx="5">
                  <c:v>357120</c:v>
                </c:pt>
                <c:pt idx="6">
                  <c:v>239645</c:v>
                </c:pt>
                <c:pt idx="7">
                  <c:v>204183</c:v>
                </c:pt>
                <c:pt idx="8">
                  <c:v>319206</c:v>
                </c:pt>
                <c:pt idx="9">
                  <c:v>320374</c:v>
                </c:pt>
                <c:pt idx="10">
                  <c:v>338537</c:v>
                </c:pt>
                <c:pt idx="11">
                  <c:v>341672</c:v>
                </c:pt>
              </c:numCache>
            </c:numRef>
          </c:val>
          <c:extLst xmlns:c16r2="http://schemas.microsoft.com/office/drawing/2015/06/chart">
            <c:ext xmlns:c16="http://schemas.microsoft.com/office/drawing/2014/chart" uri="{C3380CC4-5D6E-409C-BE32-E72D297353CC}">
              <c16:uniqueId val="{00000000-24FC-4077-95C5-A9E0BF9A3EF8}"/>
            </c:ext>
          </c:extLst>
        </c:ser>
        <c:ser>
          <c:idx val="5"/>
          <c:order val="1"/>
          <c:tx>
            <c:v>Periodo anterior</c:v>
          </c:tx>
          <c:spPr>
            <a:solidFill>
              <a:schemeClr val="accent6"/>
            </a:solidFill>
            <a:ln>
              <a:noFill/>
            </a:ln>
            <a:effectLst/>
          </c:spPr>
          <c:invertIfNegative val="0"/>
          <c:cat>
            <c:multiLvlStrRef>
              <c:f>'[8]Indicadores 2017'!$C$29:$G$40</c:f>
              <c:multiLvlStrCache>
                <c:ptCount val="12"/>
                <c:lvl/>
                <c:lvl/>
                <c:lvl/>
                <c:lvl/>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lvl>
              </c:multiLvlStrCache>
            </c:multiLvlStrRef>
          </c:cat>
          <c:val>
            <c:numRef>
              <c:f>'[8]Indicadores 2017'!$I$29:$I$40</c:f>
              <c:numCache>
                <c:formatCode>General</c:formatCode>
                <c:ptCount val="12"/>
                <c:pt idx="0">
                  <c:v>0</c:v>
                </c:pt>
                <c:pt idx="1">
                  <c:v>519915</c:v>
                </c:pt>
                <c:pt idx="2">
                  <c:v>139900</c:v>
                </c:pt>
                <c:pt idx="3">
                  <c:v>268623</c:v>
                </c:pt>
                <c:pt idx="4">
                  <c:v>313803</c:v>
                </c:pt>
                <c:pt idx="5">
                  <c:v>323342</c:v>
                </c:pt>
                <c:pt idx="6">
                  <c:v>357120</c:v>
                </c:pt>
                <c:pt idx="7">
                  <c:v>239645</c:v>
                </c:pt>
                <c:pt idx="8">
                  <c:v>204183</c:v>
                </c:pt>
                <c:pt idx="9">
                  <c:v>319206</c:v>
                </c:pt>
                <c:pt idx="10">
                  <c:v>320374</c:v>
                </c:pt>
                <c:pt idx="11">
                  <c:v>338537</c:v>
                </c:pt>
              </c:numCache>
            </c:numRef>
          </c:val>
          <c:extLst xmlns:c16r2="http://schemas.microsoft.com/office/drawing/2015/06/chart">
            <c:ext xmlns:c16="http://schemas.microsoft.com/office/drawing/2014/chart" uri="{C3380CC4-5D6E-409C-BE32-E72D297353CC}">
              <c16:uniqueId val="{00000001-24FC-4077-95C5-A9E0BF9A3EF8}"/>
            </c:ext>
          </c:extLst>
        </c:ser>
        <c:dLbls>
          <c:showLegendKey val="0"/>
          <c:showVal val="0"/>
          <c:showCatName val="0"/>
          <c:showSerName val="0"/>
          <c:showPercent val="0"/>
          <c:showBubbleSize val="0"/>
        </c:dLbls>
        <c:gapWidth val="219"/>
        <c:overlap val="-27"/>
        <c:axId val="-616813280"/>
        <c:axId val="-616811648"/>
      </c:barChart>
      <c:catAx>
        <c:axId val="-61681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11648"/>
        <c:crosses val="autoZero"/>
        <c:auto val="1"/>
        <c:lblAlgn val="ctr"/>
        <c:lblOffset val="100"/>
        <c:noMultiLvlLbl val="0"/>
      </c:catAx>
      <c:valAx>
        <c:axId val="-616811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132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DE COMUNICACIONES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67750461004743E-2"/>
          <c:y val="0.16974828375286063"/>
          <c:w val="0.68000971600914983"/>
          <c:h val="0.54902286527685151"/>
        </c:manualLayout>
      </c:layout>
      <c:barChart>
        <c:barDir val="col"/>
        <c:grouping val="clustered"/>
        <c:varyColors val="0"/>
        <c:ser>
          <c:idx val="4"/>
          <c:order val="4"/>
          <c:tx>
            <c:strRef>
              <c:f>'COM-IND-003'!$H$28</c:f>
              <c:strCache>
                <c:ptCount val="1"/>
                <c:pt idx="0">
                  <c:v>Número de actividades ejecutadas</c:v>
                </c:pt>
              </c:strCache>
            </c:strRef>
          </c:tx>
          <c:spPr>
            <a:solidFill>
              <a:schemeClr val="accent5"/>
            </a:solidFill>
            <a:ln>
              <a:noFill/>
            </a:ln>
            <a:effectLst/>
          </c:spPr>
          <c:invertIfNegative val="0"/>
          <c:cat>
            <c:strRef>
              <c:f>'COM-IND-003'!$C$29:$C$33</c:f>
              <c:strCache>
                <c:ptCount val="5"/>
                <c:pt idx="0">
                  <c:v>TRIMESTRE 1</c:v>
                </c:pt>
                <c:pt idx="1">
                  <c:v>TRIMESTRE 2</c:v>
                </c:pt>
                <c:pt idx="2">
                  <c:v>TRIMESTRE 3</c:v>
                </c:pt>
                <c:pt idx="3">
                  <c:v>TRIMESTRE 4</c:v>
                </c:pt>
                <c:pt idx="4">
                  <c:v>TOTAL</c:v>
                </c:pt>
              </c:strCache>
            </c:strRef>
          </c:cat>
          <c:val>
            <c:numRef>
              <c:f>'COM-IND-003'!$H$29:$H$33</c:f>
              <c:numCache>
                <c:formatCode>0</c:formatCode>
                <c:ptCount val="5"/>
                <c:pt idx="0">
                  <c:v>10</c:v>
                </c:pt>
                <c:pt idx="1">
                  <c:v>12</c:v>
                </c:pt>
                <c:pt idx="2">
                  <c:v>10</c:v>
                </c:pt>
                <c:pt idx="3">
                  <c:v>12</c:v>
                </c:pt>
              </c:numCache>
            </c:numRef>
          </c:val>
        </c:ser>
        <c:ser>
          <c:idx val="5"/>
          <c:order val="5"/>
          <c:tx>
            <c:strRef>
              <c:f>'COM-IND-003'!$I$28</c:f>
              <c:strCache>
                <c:ptCount val="1"/>
                <c:pt idx="0">
                  <c:v>Número de actividades programadas</c:v>
                </c:pt>
              </c:strCache>
            </c:strRef>
          </c:tx>
          <c:spPr>
            <a:solidFill>
              <a:schemeClr val="accent6"/>
            </a:solidFill>
            <a:ln>
              <a:noFill/>
            </a:ln>
            <a:effectLst/>
          </c:spPr>
          <c:invertIfNegative val="0"/>
          <c:cat>
            <c:strRef>
              <c:f>'COM-IND-003'!$C$29:$C$33</c:f>
              <c:strCache>
                <c:ptCount val="5"/>
                <c:pt idx="0">
                  <c:v>TRIMESTRE 1</c:v>
                </c:pt>
                <c:pt idx="1">
                  <c:v>TRIMESTRE 2</c:v>
                </c:pt>
                <c:pt idx="2">
                  <c:v>TRIMESTRE 3</c:v>
                </c:pt>
                <c:pt idx="3">
                  <c:v>TRIMESTRE 4</c:v>
                </c:pt>
                <c:pt idx="4">
                  <c:v>TOTAL</c:v>
                </c:pt>
              </c:strCache>
            </c:strRef>
          </c:cat>
          <c:val>
            <c:numRef>
              <c:f>'COM-IND-003'!$I$29:$I$33</c:f>
              <c:numCache>
                <c:formatCode>0</c:formatCode>
                <c:ptCount val="5"/>
                <c:pt idx="0">
                  <c:v>10</c:v>
                </c:pt>
                <c:pt idx="1">
                  <c:v>10</c:v>
                </c:pt>
                <c:pt idx="2">
                  <c:v>10</c:v>
                </c:pt>
                <c:pt idx="3">
                  <c:v>10</c:v>
                </c:pt>
              </c:numCache>
            </c:numRef>
          </c:val>
        </c:ser>
        <c:ser>
          <c:idx val="6"/>
          <c:order val="6"/>
          <c:tx>
            <c:strRef>
              <c:f>'COM-IND-003'!$J$28</c:f>
              <c:strCache>
                <c:ptCount val="1"/>
                <c:pt idx="0">
                  <c:v>% de cumplimiento</c:v>
                </c:pt>
              </c:strCache>
            </c:strRef>
          </c:tx>
          <c:spPr>
            <a:solidFill>
              <a:schemeClr val="accent1">
                <a:lumMod val="60000"/>
              </a:schemeClr>
            </a:solidFill>
            <a:ln>
              <a:noFill/>
            </a:ln>
            <a:effectLst/>
          </c:spPr>
          <c:invertIfNegative val="0"/>
          <c:cat>
            <c:strRef>
              <c:f>'COM-IND-003'!$C$29:$C$33</c:f>
              <c:strCache>
                <c:ptCount val="5"/>
                <c:pt idx="0">
                  <c:v>TRIMESTRE 1</c:v>
                </c:pt>
                <c:pt idx="1">
                  <c:v>TRIMESTRE 2</c:v>
                </c:pt>
                <c:pt idx="2">
                  <c:v>TRIMESTRE 3</c:v>
                </c:pt>
                <c:pt idx="3">
                  <c:v>TRIMESTRE 4</c:v>
                </c:pt>
                <c:pt idx="4">
                  <c:v>TOTAL</c:v>
                </c:pt>
              </c:strCache>
            </c:strRef>
          </c:cat>
          <c:val>
            <c:numRef>
              <c:f>'COM-IND-003'!$J$29:$J$33</c:f>
              <c:numCache>
                <c:formatCode>0%</c:formatCode>
                <c:ptCount val="5"/>
                <c:pt idx="0">
                  <c:v>1</c:v>
                </c:pt>
                <c:pt idx="1">
                  <c:v>1.2</c:v>
                </c:pt>
                <c:pt idx="2">
                  <c:v>1</c:v>
                </c:pt>
                <c:pt idx="3">
                  <c:v>1.2</c:v>
                </c:pt>
              </c:numCache>
            </c:numRef>
          </c:val>
        </c:ser>
        <c:dLbls>
          <c:showLegendKey val="0"/>
          <c:showVal val="0"/>
          <c:showCatName val="0"/>
          <c:showSerName val="0"/>
          <c:showPercent val="0"/>
          <c:showBubbleSize val="0"/>
        </c:dLbls>
        <c:gapWidth val="219"/>
        <c:overlap val="-27"/>
        <c:axId val="-616824704"/>
        <c:axId val="-616817088"/>
        <c:extLst>
          <c:ext xmlns:c15="http://schemas.microsoft.com/office/drawing/2012/chart" uri="{02D57815-91ED-43cb-92C2-25804820EDAC}">
            <c15:filteredBarSeries>
              <c15:ser>
                <c:idx val="0"/>
                <c:order val="0"/>
                <c:tx>
                  <c:strRef>
                    <c:extLst>
                      <c:ext uri="{02D57815-91ED-43cb-92C2-25804820EDAC}">
                        <c15:formulaRef>
                          <c15:sqref>'COM-IND-003'!$D$28</c15:sqref>
                        </c15:formulaRef>
                      </c:ext>
                    </c:extLst>
                    <c:strCache>
                      <c:ptCount val="1"/>
                    </c:strCache>
                  </c:strRef>
                </c:tx>
                <c:spPr>
                  <a:solidFill>
                    <a:schemeClr val="accent1"/>
                  </a:solidFill>
                  <a:ln>
                    <a:noFill/>
                  </a:ln>
                  <a:effectLst/>
                </c:spPr>
                <c:invertIfNegative val="0"/>
                <c:cat>
                  <c:strRef>
                    <c:extLst>
                      <c:ext uri="{02D57815-91ED-43cb-92C2-25804820EDAC}">
                        <c15:formulaRef>
                          <c15:sqref>'COM-IND-003'!$C$29:$C$33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'COM-IND-003'!$D$29:$D$33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'COM-IND-003'!$E$28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'COM-IND-003'!$C$29:$C$33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'COM-IND-003'!$E$29:$E$33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'COM-IND-003'!$F$28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'COM-IND-003'!$C$29:$C$33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'COM-IND-003'!$F$29:$F$33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'COM-IND-003'!$G$28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'COM-IND-003'!$C$29:$C$33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'COM-IND-003'!$G$29:$G$33</c15:sqref>
                        </c15:formulaRef>
                      </c:ext>
                    </c:extLst>
                    <c:numCache>
                      <c:formatCode>General</c:formatCode>
                      <c:ptCount val="5"/>
                    </c:numCache>
                  </c:numRef>
                </c:val>
              </c15:ser>
            </c15:filteredBarSeries>
          </c:ext>
        </c:extLst>
      </c:barChart>
      <c:catAx>
        <c:axId val="-61682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17088"/>
        <c:crosses val="autoZero"/>
        <c:auto val="1"/>
        <c:lblAlgn val="ctr"/>
        <c:lblOffset val="100"/>
        <c:noMultiLvlLbl val="0"/>
      </c:catAx>
      <c:valAx>
        <c:axId val="-616817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24704"/>
        <c:crosses val="autoZero"/>
        <c:crossBetween val="between"/>
      </c:valAx>
      <c:spPr>
        <a:noFill/>
        <a:ln>
          <a:noFill/>
        </a:ln>
        <a:effectLst/>
      </c:spPr>
    </c:plotArea>
    <c:legend>
      <c:legendPos val="b"/>
      <c:layout>
        <c:manualLayout>
          <c:xMode val="edge"/>
          <c:yMode val="edge"/>
          <c:x val="0.77303437327403512"/>
          <c:y val="9.3591649621522569E-2"/>
          <c:w val="0.22237481240294835"/>
          <c:h val="0.800535067654882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INTERVENCIONES PRIORIZADAS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20691771269177137"/>
          <c:w val="0.73475620041876821"/>
          <c:h val="0.58137251671992829"/>
        </c:manualLayout>
      </c:layout>
      <c:barChart>
        <c:barDir val="col"/>
        <c:grouping val="clustered"/>
        <c:varyColors val="0"/>
        <c:ser>
          <c:idx val="4"/>
          <c:order val="4"/>
          <c:tx>
            <c:strRef>
              <c:f>'PDV-IND-001'!$H$28</c:f>
              <c:strCache>
                <c:ptCount val="1"/>
                <c:pt idx="0">
                  <c:v>TOTAL DE KMS/CARRIL DE  VIAS PRIORIZADAS </c:v>
                </c:pt>
              </c:strCache>
            </c:strRef>
          </c:tx>
          <c:spPr>
            <a:solidFill>
              <a:schemeClr val="accent5"/>
            </a:solidFill>
            <a:ln>
              <a:noFill/>
            </a:ln>
            <a:effectLst/>
          </c:spPr>
          <c:invertIfNegative val="0"/>
          <c:cat>
            <c:strRef>
              <c:f>'PDV-IND-001'!$C$29:$C$33</c:f>
              <c:strCache>
                <c:ptCount val="5"/>
                <c:pt idx="0">
                  <c:v>TRIMESTRE 1</c:v>
                </c:pt>
                <c:pt idx="1">
                  <c:v>TRIMESTRE 2</c:v>
                </c:pt>
                <c:pt idx="2">
                  <c:v>TRIMESTRE 3</c:v>
                </c:pt>
                <c:pt idx="3">
                  <c:v>TRIMESTRE 4</c:v>
                </c:pt>
                <c:pt idx="4">
                  <c:v>TOTAL</c:v>
                </c:pt>
              </c:strCache>
            </c:strRef>
          </c:cat>
          <c:val>
            <c:numRef>
              <c:f>'PDV-IND-001'!$H$29:$H$33</c:f>
              <c:numCache>
                <c:formatCode>General</c:formatCode>
                <c:ptCount val="5"/>
                <c:pt idx="0">
                  <c:v>166.5</c:v>
                </c:pt>
                <c:pt idx="1">
                  <c:v>203.9</c:v>
                </c:pt>
                <c:pt idx="2">
                  <c:v>296.77</c:v>
                </c:pt>
                <c:pt idx="3">
                  <c:v>407.45</c:v>
                </c:pt>
                <c:pt idx="4">
                  <c:v>407.45</c:v>
                </c:pt>
              </c:numCache>
            </c:numRef>
          </c:val>
        </c:ser>
        <c:ser>
          <c:idx val="5"/>
          <c:order val="5"/>
          <c:tx>
            <c:strRef>
              <c:f>'PDV-IND-001'!$I$28</c:f>
              <c:strCache>
                <c:ptCount val="1"/>
                <c:pt idx="0">
                  <c:v>META AÑO         290 KM/CARRIL </c:v>
                </c:pt>
              </c:strCache>
            </c:strRef>
          </c:tx>
          <c:spPr>
            <a:solidFill>
              <a:schemeClr val="accent6"/>
            </a:solidFill>
            <a:ln>
              <a:noFill/>
            </a:ln>
            <a:effectLst/>
          </c:spPr>
          <c:invertIfNegative val="0"/>
          <c:cat>
            <c:strRef>
              <c:f>'PDV-IND-001'!$C$29:$C$33</c:f>
              <c:strCache>
                <c:ptCount val="5"/>
                <c:pt idx="0">
                  <c:v>TRIMESTRE 1</c:v>
                </c:pt>
                <c:pt idx="1">
                  <c:v>TRIMESTRE 2</c:v>
                </c:pt>
                <c:pt idx="2">
                  <c:v>TRIMESTRE 3</c:v>
                </c:pt>
                <c:pt idx="3">
                  <c:v>TRIMESTRE 4</c:v>
                </c:pt>
                <c:pt idx="4">
                  <c:v>TOTAL</c:v>
                </c:pt>
              </c:strCache>
            </c:strRef>
          </c:cat>
          <c:val>
            <c:numRef>
              <c:f>'PDV-IND-001'!$I$29:$I$33</c:f>
              <c:numCache>
                <c:formatCode>General</c:formatCode>
                <c:ptCount val="5"/>
                <c:pt idx="0">
                  <c:v>290</c:v>
                </c:pt>
                <c:pt idx="1">
                  <c:v>290</c:v>
                </c:pt>
                <c:pt idx="2">
                  <c:v>290</c:v>
                </c:pt>
                <c:pt idx="3">
                  <c:v>290</c:v>
                </c:pt>
                <c:pt idx="4">
                  <c:v>290</c:v>
                </c:pt>
              </c:numCache>
            </c:numRef>
          </c:val>
        </c:ser>
        <c:ser>
          <c:idx val="6"/>
          <c:order val="6"/>
          <c:tx>
            <c:strRef>
              <c:f>'PDV-IND-001'!$J$28</c:f>
              <c:strCache>
                <c:ptCount val="1"/>
                <c:pt idx="0">
                  <c:v>%  VIAS  EVALUADAS 2017  CON INDICE DE PRIORIZACION </c:v>
                </c:pt>
              </c:strCache>
            </c:strRef>
          </c:tx>
          <c:spPr>
            <a:solidFill>
              <a:schemeClr val="accent1">
                <a:lumMod val="60000"/>
              </a:schemeClr>
            </a:solidFill>
            <a:ln>
              <a:noFill/>
            </a:ln>
            <a:effectLst/>
          </c:spPr>
          <c:invertIfNegative val="0"/>
          <c:cat>
            <c:strRef>
              <c:f>'PDV-IND-001'!$C$29:$C$33</c:f>
              <c:strCache>
                <c:ptCount val="5"/>
                <c:pt idx="0">
                  <c:v>TRIMESTRE 1</c:v>
                </c:pt>
                <c:pt idx="1">
                  <c:v>TRIMESTRE 2</c:v>
                </c:pt>
                <c:pt idx="2">
                  <c:v>TRIMESTRE 3</c:v>
                </c:pt>
                <c:pt idx="3">
                  <c:v>TRIMESTRE 4</c:v>
                </c:pt>
                <c:pt idx="4">
                  <c:v>TOTAL</c:v>
                </c:pt>
              </c:strCache>
            </c:strRef>
          </c:cat>
          <c:val>
            <c:numRef>
              <c:f>'PDV-IND-001'!$J$29:$J$33</c:f>
              <c:numCache>
                <c:formatCode>0%</c:formatCode>
                <c:ptCount val="5"/>
                <c:pt idx="0">
                  <c:v>0.57413793103448274</c:v>
                </c:pt>
                <c:pt idx="1">
                  <c:v>0.70310344827586213</c:v>
                </c:pt>
                <c:pt idx="2">
                  <c:v>1.0233448275862069</c:v>
                </c:pt>
                <c:pt idx="3">
                  <c:v>1.405</c:v>
                </c:pt>
                <c:pt idx="4">
                  <c:v>1.405</c:v>
                </c:pt>
              </c:numCache>
            </c:numRef>
          </c:val>
        </c:ser>
        <c:dLbls>
          <c:showLegendKey val="0"/>
          <c:showVal val="0"/>
          <c:showCatName val="0"/>
          <c:showSerName val="0"/>
          <c:showPercent val="0"/>
          <c:showBubbleSize val="0"/>
        </c:dLbls>
        <c:gapWidth val="219"/>
        <c:overlap val="-27"/>
        <c:axId val="-616823616"/>
        <c:axId val="-616825248"/>
        <c:extLst>
          <c:ext xmlns:c15="http://schemas.microsoft.com/office/drawing/2012/chart" uri="{02D57815-91ED-43cb-92C2-25804820EDAC}">
            <c15:filteredBarSeries>
              <c15:ser>
                <c:idx val="0"/>
                <c:order val="0"/>
                <c:tx>
                  <c:strRef>
                    <c:extLst>
                      <c:ext uri="{02D57815-91ED-43cb-92C2-25804820EDAC}">
                        <c15:formulaRef>
                          <c15:sqref>'PDV-IND-001'!$D$28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'PDV-IND-001'!$C$29:$C$33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'PDV-IND-001'!$D$29:$D$33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'PDV-IND-001'!$E$28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'PDV-IND-001'!$C$29:$C$33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'PDV-IND-001'!$E$29:$E$33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'PDV-IND-001'!$F$28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'PDV-IND-001'!$C$29:$C$33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'PDV-IND-001'!$F$29:$F$33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'PDV-IND-001'!$G$28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'PDV-IND-001'!$C$29:$C$33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'PDV-IND-001'!$G$29:$G$33</c15:sqref>
                        </c15:formulaRef>
                      </c:ext>
                    </c:extLst>
                    <c:numCache>
                      <c:formatCode>General</c:formatCode>
                      <c:ptCount val="5"/>
                    </c:numCache>
                  </c:numRef>
                </c:val>
              </c15:ser>
            </c15:filteredBarSeries>
          </c:ext>
        </c:extLst>
      </c:barChart>
      <c:catAx>
        <c:axId val="-616823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25248"/>
        <c:crosses val="autoZero"/>
        <c:auto val="1"/>
        <c:lblAlgn val="ctr"/>
        <c:lblOffset val="100"/>
        <c:noMultiLvlLbl val="0"/>
      </c:catAx>
      <c:valAx>
        <c:axId val="-616825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23616"/>
        <c:crosses val="autoZero"/>
        <c:crossBetween val="between"/>
      </c:valAx>
      <c:spPr>
        <a:noFill/>
        <a:ln>
          <a:noFill/>
        </a:ln>
        <a:effectLst/>
      </c:spPr>
    </c:plotArea>
    <c:legend>
      <c:legendPos val="b"/>
      <c:layout>
        <c:manualLayout>
          <c:xMode val="edge"/>
          <c:yMode val="edge"/>
          <c:x val="0.81936016986640647"/>
          <c:y val="0.10878265739795079"/>
          <c:w val="0.16421315874841491"/>
          <c:h val="0.556489309129245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INTERVENCIONES PRIORIZADAS</a:t>
            </a:r>
          </a:p>
        </c:rich>
      </c:tx>
      <c:overlay val="0"/>
      <c:spPr>
        <a:noFill/>
        <a:ln>
          <a:noFill/>
        </a:ln>
        <a:effectLst/>
      </c:spPr>
    </c:title>
    <c:autoTitleDeleted val="0"/>
    <c:plotArea>
      <c:layout>
        <c:manualLayout>
          <c:layoutTarget val="inner"/>
          <c:xMode val="edge"/>
          <c:yMode val="edge"/>
          <c:x val="5.3914260717410324E-2"/>
          <c:y val="0.20691771269177128"/>
          <c:w val="0.73475620041876788"/>
          <c:h val="0.58137251671992884"/>
        </c:manualLayout>
      </c:layout>
      <c:barChart>
        <c:barDir val="col"/>
        <c:grouping val="clustered"/>
        <c:varyColors val="0"/>
        <c:ser>
          <c:idx val="4"/>
          <c:order val="4"/>
          <c:tx>
            <c:strRef>
              <c:f>'[9]PDV-IND-001'!$H$28</c:f>
              <c:strCache>
                <c:ptCount val="1"/>
                <c:pt idx="0">
                  <c:v>TOTAL DE KMS/CARRIL DE  VIAS PRIORIZADAS </c:v>
                </c:pt>
              </c:strCache>
            </c:strRef>
          </c:tx>
          <c:spPr>
            <a:solidFill>
              <a:schemeClr val="accent5"/>
            </a:solidFill>
            <a:ln>
              <a:noFill/>
            </a:ln>
            <a:effectLst/>
          </c:spPr>
          <c:invertIfNegative val="0"/>
          <c:cat>
            <c:strRef>
              <c:f>'[9]PDV-IND-001'!$C$29:$C$33</c:f>
              <c:strCache>
                <c:ptCount val="5"/>
                <c:pt idx="0">
                  <c:v>TRIMESTRE 1</c:v>
                </c:pt>
                <c:pt idx="1">
                  <c:v>TRIMESTRE 2</c:v>
                </c:pt>
                <c:pt idx="2">
                  <c:v>TRIMESTRE 3</c:v>
                </c:pt>
                <c:pt idx="3">
                  <c:v>TRIMESTRE 4</c:v>
                </c:pt>
                <c:pt idx="4">
                  <c:v>TOTAL</c:v>
                </c:pt>
              </c:strCache>
            </c:strRef>
          </c:cat>
          <c:val>
            <c:numRef>
              <c:f>'[9]PDV-IND-001'!$H$29:$H$33</c:f>
              <c:numCache>
                <c:formatCode>General</c:formatCode>
                <c:ptCount val="5"/>
                <c:pt idx="0">
                  <c:v>166.5</c:v>
                </c:pt>
                <c:pt idx="1">
                  <c:v>203.9</c:v>
                </c:pt>
                <c:pt idx="2">
                  <c:v>296.77</c:v>
                </c:pt>
                <c:pt idx="3">
                  <c:v>407.45</c:v>
                </c:pt>
                <c:pt idx="4">
                  <c:v>407.45</c:v>
                </c:pt>
              </c:numCache>
            </c:numRef>
          </c:val>
        </c:ser>
        <c:ser>
          <c:idx val="5"/>
          <c:order val="5"/>
          <c:tx>
            <c:strRef>
              <c:f>'[9]PDV-IND-001'!$I$28</c:f>
              <c:strCache>
                <c:ptCount val="1"/>
                <c:pt idx="0">
                  <c:v>META AÑO         290 KM/CARRIL </c:v>
                </c:pt>
              </c:strCache>
            </c:strRef>
          </c:tx>
          <c:spPr>
            <a:solidFill>
              <a:schemeClr val="accent6"/>
            </a:solidFill>
            <a:ln>
              <a:noFill/>
            </a:ln>
            <a:effectLst/>
          </c:spPr>
          <c:invertIfNegative val="0"/>
          <c:cat>
            <c:strRef>
              <c:f>'[9]PDV-IND-001'!$C$29:$C$33</c:f>
              <c:strCache>
                <c:ptCount val="5"/>
                <c:pt idx="0">
                  <c:v>TRIMESTRE 1</c:v>
                </c:pt>
                <c:pt idx="1">
                  <c:v>TRIMESTRE 2</c:v>
                </c:pt>
                <c:pt idx="2">
                  <c:v>TRIMESTRE 3</c:v>
                </c:pt>
                <c:pt idx="3">
                  <c:v>TRIMESTRE 4</c:v>
                </c:pt>
                <c:pt idx="4">
                  <c:v>TOTAL</c:v>
                </c:pt>
              </c:strCache>
            </c:strRef>
          </c:cat>
          <c:val>
            <c:numRef>
              <c:f>'[9]PDV-IND-001'!$I$29:$I$33</c:f>
              <c:numCache>
                <c:formatCode>General</c:formatCode>
                <c:ptCount val="5"/>
                <c:pt idx="0">
                  <c:v>290</c:v>
                </c:pt>
                <c:pt idx="1">
                  <c:v>290</c:v>
                </c:pt>
                <c:pt idx="2">
                  <c:v>290</c:v>
                </c:pt>
                <c:pt idx="3">
                  <c:v>290</c:v>
                </c:pt>
                <c:pt idx="4">
                  <c:v>290</c:v>
                </c:pt>
              </c:numCache>
            </c:numRef>
          </c:val>
        </c:ser>
        <c:ser>
          <c:idx val="6"/>
          <c:order val="6"/>
          <c:tx>
            <c:strRef>
              <c:f>'[9]PDV-IND-001'!$J$28</c:f>
              <c:strCache>
                <c:ptCount val="1"/>
                <c:pt idx="0">
                  <c:v>%  VIAS  EVALUADAS 2017  CON INDICE DE PRIORIZACION </c:v>
                </c:pt>
              </c:strCache>
            </c:strRef>
          </c:tx>
          <c:spPr>
            <a:solidFill>
              <a:schemeClr val="accent1">
                <a:lumMod val="60000"/>
              </a:schemeClr>
            </a:solidFill>
            <a:ln>
              <a:noFill/>
            </a:ln>
            <a:effectLst/>
          </c:spPr>
          <c:invertIfNegative val="0"/>
          <c:cat>
            <c:strRef>
              <c:f>'[9]PDV-IND-001'!$C$29:$C$33</c:f>
              <c:strCache>
                <c:ptCount val="5"/>
                <c:pt idx="0">
                  <c:v>TRIMESTRE 1</c:v>
                </c:pt>
                <c:pt idx="1">
                  <c:v>TRIMESTRE 2</c:v>
                </c:pt>
                <c:pt idx="2">
                  <c:v>TRIMESTRE 3</c:v>
                </c:pt>
                <c:pt idx="3">
                  <c:v>TRIMESTRE 4</c:v>
                </c:pt>
                <c:pt idx="4">
                  <c:v>TOTAL</c:v>
                </c:pt>
              </c:strCache>
            </c:strRef>
          </c:cat>
          <c:val>
            <c:numRef>
              <c:f>'[9]PDV-IND-001'!$J$29:$J$33</c:f>
              <c:numCache>
                <c:formatCode>General</c:formatCode>
                <c:ptCount val="5"/>
                <c:pt idx="0">
                  <c:v>0.57413793103448274</c:v>
                </c:pt>
                <c:pt idx="1">
                  <c:v>0.70310344827586213</c:v>
                </c:pt>
                <c:pt idx="2">
                  <c:v>1.0233448275862069</c:v>
                </c:pt>
                <c:pt idx="3">
                  <c:v>1.405</c:v>
                </c:pt>
                <c:pt idx="4">
                  <c:v>1.405</c:v>
                </c:pt>
              </c:numCache>
            </c:numRef>
          </c:val>
        </c:ser>
        <c:dLbls>
          <c:showLegendKey val="0"/>
          <c:showVal val="0"/>
          <c:showCatName val="0"/>
          <c:showSerName val="0"/>
          <c:showPercent val="0"/>
          <c:showBubbleSize val="0"/>
        </c:dLbls>
        <c:gapWidth val="219"/>
        <c:overlap val="-27"/>
        <c:axId val="-616819808"/>
        <c:axId val="-616822528"/>
        <c:extLst>
          <c:ext xmlns:c15="http://schemas.microsoft.com/office/drawing/2012/chart" uri="{02D57815-91ED-43cb-92C2-25804820EDAC}">
            <c15:filteredBarSeries>
              <c15:ser>
                <c:idx val="0"/>
                <c:order val="0"/>
                <c:tx>
                  <c:strRef>
                    <c:extLst>
                      <c:ext uri="{02D57815-91ED-43cb-92C2-25804820EDAC}">
                        <c15:formulaRef>
                          <c15:sqref>'[9]PDV-IND-001'!$D$28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'[9]PDV-IND-001'!$C$29:$C$33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'[9]PDV-IND-001'!$D$29:$D$33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'[9]PDV-IND-001'!$E$28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'[9]PDV-IND-001'!$C$29:$C$33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'[9]PDV-IND-001'!$E$29:$E$33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'[9]PDV-IND-001'!$F$28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'[9]PDV-IND-001'!$C$29:$C$33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'[9]PDV-IND-001'!$F$29:$F$33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'[9]PDV-IND-001'!$G$28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'[9]PDV-IND-001'!$C$29:$C$33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'[9]PDV-IND-001'!$G$29:$G$33</c15:sqref>
                        </c15:formulaRef>
                      </c:ext>
                    </c:extLst>
                    <c:numCache>
                      <c:formatCode>General</c:formatCode>
                      <c:ptCount val="5"/>
                    </c:numCache>
                  </c:numRef>
                </c:val>
              </c15:ser>
            </c15:filteredBarSeries>
          </c:ext>
        </c:extLst>
      </c:barChart>
      <c:catAx>
        <c:axId val="-61681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22528"/>
        <c:crosses val="autoZero"/>
        <c:auto val="1"/>
        <c:lblAlgn val="ctr"/>
        <c:lblOffset val="100"/>
        <c:noMultiLvlLbl val="0"/>
      </c:catAx>
      <c:valAx>
        <c:axId val="-616822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19808"/>
        <c:crosses val="autoZero"/>
        <c:crossBetween val="between"/>
      </c:valAx>
      <c:spPr>
        <a:noFill/>
        <a:ln>
          <a:noFill/>
        </a:ln>
        <a:effectLst/>
      </c:spPr>
    </c:plotArea>
    <c:legend>
      <c:legendPos val="b"/>
      <c:layout>
        <c:manualLayout>
          <c:xMode val="edge"/>
          <c:yMode val="edge"/>
          <c:x val="0.81936016986640703"/>
          <c:y val="0.10878265739795079"/>
          <c:w val="0.16421315874841488"/>
          <c:h val="0.55648930912924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REVISIÓN DOCUMENTAL DE PROCESOS</a:t>
            </a:r>
          </a:p>
        </c:rich>
      </c:tx>
      <c:overlay val="0"/>
      <c:spPr>
        <a:noFill/>
        <a:ln>
          <a:noFill/>
        </a:ln>
        <a:effectLst/>
      </c:spPr>
    </c:title>
    <c:autoTitleDeleted val="0"/>
    <c:plotArea>
      <c:layout>
        <c:manualLayout>
          <c:layoutTarget val="inner"/>
          <c:xMode val="edge"/>
          <c:yMode val="edge"/>
          <c:x val="7.2817147856518036E-2"/>
          <c:y val="0.17171296296296318"/>
          <c:w val="0.6986480208308955"/>
          <c:h val="0.61498432487605659"/>
        </c:manualLayout>
      </c:layout>
      <c:barChart>
        <c:barDir val="col"/>
        <c:grouping val="clustered"/>
        <c:varyColors val="0"/>
        <c:ser>
          <c:idx val="4"/>
          <c:order val="4"/>
          <c:tx>
            <c:strRef>
              <c:f>'[1]SIG-IND-001'!$H$28</c:f>
              <c:strCache>
                <c:ptCount val="1"/>
                <c:pt idx="0">
                  <c:v>Procesos Revisados</c:v>
                </c:pt>
              </c:strCache>
            </c:strRef>
          </c:tx>
          <c:spPr>
            <a:solidFill>
              <a:schemeClr val="accent5"/>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trendline>
            <c:trendlineType val="linear"/>
            <c:dispRSqr val="0"/>
            <c:dispEq val="0"/>
          </c:trendline>
          <c:cat>
            <c:strRef>
              <c:f>'[1]SIG-IND-001'!$C$30:$C$32</c:f>
              <c:strCache>
                <c:ptCount val="3"/>
                <c:pt idx="0">
                  <c:v>SEMESTRE 1</c:v>
                </c:pt>
                <c:pt idx="1">
                  <c:v>SEMESTRE 2</c:v>
                </c:pt>
                <c:pt idx="2">
                  <c:v>TOTAL</c:v>
                </c:pt>
              </c:strCache>
            </c:strRef>
          </c:cat>
          <c:val>
            <c:numRef>
              <c:f>'[1]SIG-IND-001'!$H$30:$H$32</c:f>
              <c:numCache>
                <c:formatCode>General</c:formatCode>
                <c:ptCount val="3"/>
                <c:pt idx="0">
                  <c:v>21</c:v>
                </c:pt>
                <c:pt idx="1">
                  <c:v>12</c:v>
                </c:pt>
                <c:pt idx="2">
                  <c:v>33</c:v>
                </c:pt>
              </c:numCache>
              <c:extLst/>
            </c:numRef>
          </c:val>
        </c:ser>
        <c:ser>
          <c:idx val="5"/>
          <c:order val="5"/>
          <c:tx>
            <c:strRef>
              <c:f>'[1]SIG-IND-001'!$I$28</c:f>
              <c:strCache>
                <c:ptCount val="1"/>
                <c:pt idx="0">
                  <c:v>Total de Procesos</c:v>
                </c:pt>
              </c:strCache>
            </c:strRef>
          </c:tx>
          <c:spPr>
            <a:solidFill>
              <a:schemeClr val="accent6"/>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'[1]SIG-IND-001'!$C$30:$C$32</c:f>
              <c:strCache>
                <c:ptCount val="3"/>
                <c:pt idx="0">
                  <c:v>SEMESTRE 1</c:v>
                </c:pt>
                <c:pt idx="1">
                  <c:v>SEMESTRE 2</c:v>
                </c:pt>
                <c:pt idx="2">
                  <c:v>TOTAL</c:v>
                </c:pt>
              </c:strCache>
            </c:strRef>
          </c:cat>
          <c:val>
            <c:numRef>
              <c:f>'[1]SIG-IND-001'!$I$30:$I$32</c:f>
              <c:numCache>
                <c:formatCode>General</c:formatCode>
                <c:ptCount val="3"/>
                <c:pt idx="0">
                  <c:v>21</c:v>
                </c:pt>
                <c:pt idx="1">
                  <c:v>20</c:v>
                </c:pt>
                <c:pt idx="2">
                  <c:v>21</c:v>
                </c:pt>
              </c:numCache>
              <c:extLst/>
            </c:numRef>
          </c:val>
        </c:ser>
        <c:ser>
          <c:idx val="6"/>
          <c:order val="6"/>
          <c:tx>
            <c:strRef>
              <c:f>'[1]SIG-IND-001'!$J$28</c:f>
              <c:strCache>
                <c:ptCount val="1"/>
                <c:pt idx="0">
                  <c:v>% de Revisión de Procesos</c:v>
                </c:pt>
              </c:strCache>
            </c:strRef>
          </c:tx>
          <c:spPr>
            <a:solidFill>
              <a:schemeClr val="accent1">
                <a:lumMod val="60000"/>
              </a:schemeClr>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'[1]SIG-IND-001'!$C$30:$C$32</c:f>
              <c:strCache>
                <c:ptCount val="3"/>
                <c:pt idx="0">
                  <c:v>SEMESTRE 1</c:v>
                </c:pt>
                <c:pt idx="1">
                  <c:v>SEMESTRE 2</c:v>
                </c:pt>
                <c:pt idx="2">
                  <c:v>TOTAL</c:v>
                </c:pt>
              </c:strCache>
            </c:strRef>
          </c:cat>
          <c:val>
            <c:numRef>
              <c:f>'[1]SIG-IND-001'!$J$30:$J$32</c:f>
              <c:numCache>
                <c:formatCode>General</c:formatCode>
                <c:ptCount val="3"/>
                <c:pt idx="0">
                  <c:v>1</c:v>
                </c:pt>
                <c:pt idx="1">
                  <c:v>0.6</c:v>
                </c:pt>
                <c:pt idx="2">
                  <c:v>1.5714285714285714</c:v>
                </c:pt>
              </c:numCache>
              <c:extLst/>
            </c:numRef>
          </c:val>
        </c:ser>
        <c:dLbls>
          <c:showLegendKey val="0"/>
          <c:showVal val="0"/>
          <c:showCatName val="0"/>
          <c:showSerName val="0"/>
          <c:showPercent val="0"/>
          <c:showBubbleSize val="0"/>
        </c:dLbls>
        <c:gapWidth val="219"/>
        <c:overlap val="-27"/>
        <c:axId val="-663370752"/>
        <c:axId val="-663365856"/>
        <c:extLst>
          <c:ext xmlns:c15="http://schemas.microsoft.com/office/drawing/2012/chart" uri="{02D57815-91ED-43cb-92C2-25804820EDAC}">
            <c15:filteredBarSeries>
              <c15:ser>
                <c:idx val="0"/>
                <c:order val="0"/>
                <c:tx>
                  <c:strRef>
                    <c:extLst>
                      <c:ext uri="{02D57815-91ED-43cb-92C2-25804820EDAC}">
                        <c15:formulaRef>
                          <c15:sqref>'[1]SIG-IND-001'!$D$28</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'[1]SIG-IND-001'!$C$30:$C$32</c15:sqref>
                        </c15:formulaRef>
                      </c:ext>
                    </c:extLst>
                    <c:strCache>
                      <c:ptCount val="3"/>
                      <c:pt idx="0">
                        <c:v>SEMESTRE 1</c:v>
                      </c:pt>
                      <c:pt idx="1">
                        <c:v>SEMESTRE 2</c:v>
                      </c:pt>
                      <c:pt idx="2">
                        <c:v>TOTAL</c:v>
                      </c:pt>
                    </c:strCache>
                  </c:strRef>
                </c:cat>
                <c:val>
                  <c:numRef>
                    <c:extLst>
                      <c:ext uri="{02D57815-91ED-43cb-92C2-25804820EDAC}">
                        <c15:formulaRef>
                          <c15:sqref>'[1]SIG-IND-001'!$D$30:$D$32</c15:sqref>
                        </c15:formulaRef>
                      </c:ext>
                    </c:extLst>
                    <c:numCache>
                      <c:formatCode>General</c:formatCode>
                      <c:ptCount val="3"/>
                      <c:pt idx="0">
                        <c:v>0</c:v>
                      </c:pt>
                      <c:pt idx="1">
                        <c:v>0</c:v>
                      </c:pt>
                      <c:pt idx="2">
                        <c:v>0</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'[1]SIG-IND-001'!$E$28</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'[1]SIG-IND-001'!$C$30:$C$32</c15:sqref>
                        </c15:formulaRef>
                      </c:ext>
                    </c:extLst>
                    <c:strCache>
                      <c:ptCount val="3"/>
                      <c:pt idx="0">
                        <c:v>SEMESTRE 1</c:v>
                      </c:pt>
                      <c:pt idx="1">
                        <c:v>SEMESTRE 2</c:v>
                      </c:pt>
                      <c:pt idx="2">
                        <c:v>TOTAL</c:v>
                      </c:pt>
                    </c:strCache>
                  </c:strRef>
                </c:cat>
                <c:val>
                  <c:numRef>
                    <c:extLst xmlns:c15="http://schemas.microsoft.com/office/drawing/2012/chart">
                      <c:ext xmlns:c15="http://schemas.microsoft.com/office/drawing/2012/chart" uri="{02D57815-91ED-43cb-92C2-25804820EDAC}">
                        <c15:formulaRef>
                          <c15:sqref>'[1]SIG-IND-001'!$E$30:$E$32</c15:sqref>
                        </c15:formulaRef>
                      </c:ext>
                    </c:extLst>
                    <c:numCache>
                      <c:formatCode>General</c:formatCode>
                      <c:ptCount val="3"/>
                      <c:pt idx="0">
                        <c:v>0</c:v>
                      </c:pt>
                      <c:pt idx="1">
                        <c:v>0</c:v>
                      </c:pt>
                      <c:pt idx="2">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'[1]SIG-IND-001'!$F$28</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'[1]SIG-IND-001'!$C$30:$C$32</c15:sqref>
                        </c15:formulaRef>
                      </c:ext>
                    </c:extLst>
                    <c:strCache>
                      <c:ptCount val="3"/>
                      <c:pt idx="0">
                        <c:v>SEMESTRE 1</c:v>
                      </c:pt>
                      <c:pt idx="1">
                        <c:v>SEMESTRE 2</c:v>
                      </c:pt>
                      <c:pt idx="2">
                        <c:v>TOTAL</c:v>
                      </c:pt>
                    </c:strCache>
                  </c:strRef>
                </c:cat>
                <c:val>
                  <c:numRef>
                    <c:extLst xmlns:c15="http://schemas.microsoft.com/office/drawing/2012/chart">
                      <c:ext xmlns:c15="http://schemas.microsoft.com/office/drawing/2012/chart" uri="{02D57815-91ED-43cb-92C2-25804820EDAC}">
                        <c15:formulaRef>
                          <c15:sqref>'[1]SIG-IND-001'!$F$30:$F$32</c15:sqref>
                        </c15:formulaRef>
                      </c:ext>
                    </c:extLst>
                    <c:numCache>
                      <c:formatCode>General</c:formatCode>
                      <c:ptCount val="3"/>
                      <c:pt idx="0">
                        <c:v>0</c:v>
                      </c:pt>
                      <c:pt idx="1">
                        <c:v>0</c:v>
                      </c:pt>
                      <c:pt idx="2">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'[1]SIG-IND-001'!$G$28</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'[1]SIG-IND-001'!$C$30:$C$32</c15:sqref>
                        </c15:formulaRef>
                      </c:ext>
                    </c:extLst>
                    <c:strCache>
                      <c:ptCount val="3"/>
                      <c:pt idx="0">
                        <c:v>SEMESTRE 1</c:v>
                      </c:pt>
                      <c:pt idx="1">
                        <c:v>SEMESTRE 2</c:v>
                      </c:pt>
                      <c:pt idx="2">
                        <c:v>TOTAL</c:v>
                      </c:pt>
                    </c:strCache>
                  </c:strRef>
                </c:cat>
                <c:val>
                  <c:numRef>
                    <c:extLst xmlns:c15="http://schemas.microsoft.com/office/drawing/2012/chart">
                      <c:ext xmlns:c15="http://schemas.microsoft.com/office/drawing/2012/chart" uri="{02D57815-91ED-43cb-92C2-25804820EDAC}">
                        <c15:formulaRef>
                          <c15:sqref>'[1]SIG-IND-001'!$G$30:$G$32</c15:sqref>
                        </c15:formulaRef>
                      </c:ext>
                    </c:extLst>
                    <c:numCache>
                      <c:formatCode>General</c:formatCode>
                      <c:ptCount val="3"/>
                      <c:pt idx="0">
                        <c:v>0</c:v>
                      </c:pt>
                      <c:pt idx="1">
                        <c:v>0</c:v>
                      </c:pt>
                      <c:pt idx="2">
                        <c:v>0</c:v>
                      </c:pt>
                    </c:numCache>
                  </c:numRef>
                </c:val>
              </c15:ser>
            </c15:filteredBarSeries>
          </c:ext>
        </c:extLst>
      </c:barChart>
      <c:catAx>
        <c:axId val="-66337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3365856"/>
        <c:crosses val="autoZero"/>
        <c:auto val="1"/>
        <c:lblAlgn val="ctr"/>
        <c:lblOffset val="100"/>
        <c:noMultiLvlLbl val="0"/>
      </c:catAx>
      <c:valAx>
        <c:axId val="-663365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3370752"/>
        <c:crosses val="autoZero"/>
        <c:crossBetween val="between"/>
      </c:valAx>
      <c:spPr>
        <a:noFill/>
        <a:ln>
          <a:noFill/>
        </a:ln>
        <a:effectLst/>
      </c:spPr>
    </c:plotArea>
    <c:legend>
      <c:legendPos val="b"/>
      <c:layout>
        <c:manualLayout>
          <c:xMode val="edge"/>
          <c:yMode val="edge"/>
          <c:x val="0.76192082239720116"/>
          <c:y val="0.16724482356372142"/>
          <c:w val="0.18726924759405111"/>
          <c:h val="0.559607028288131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ACTUALIZACIONES DEL SISTEMA DE GESTION DE LA MALLA VIAL LOCAL DEL D.C.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60218285214348277"/>
          <c:h val="0.54380322251385282"/>
        </c:manualLayout>
      </c:layout>
      <c:barChart>
        <c:barDir val="col"/>
        <c:grouping val="clustered"/>
        <c:varyColors val="0"/>
        <c:ser>
          <c:idx val="4"/>
          <c:order val="4"/>
          <c:tx>
            <c:strRef>
              <c:f>'PDV-IND-004'!$H$28</c:f>
              <c:strCache>
                <c:ptCount val="1"/>
                <c:pt idx="0">
                  <c:v>Km/Carril de vías con diseño de pavimentos elaborados</c:v>
                </c:pt>
              </c:strCache>
            </c:strRef>
          </c:tx>
          <c:spPr>
            <a:solidFill>
              <a:schemeClr val="accent5"/>
            </a:solidFill>
            <a:ln>
              <a:noFill/>
            </a:ln>
            <a:effectLst/>
          </c:spPr>
          <c:invertIfNegative val="0"/>
          <c:cat>
            <c:strRef>
              <c:f>'PDV-IND-004'!$C$29:$C$33</c:f>
              <c:strCache>
                <c:ptCount val="5"/>
                <c:pt idx="0">
                  <c:v>TRIMESTRE 1</c:v>
                </c:pt>
                <c:pt idx="1">
                  <c:v>TRIMESTRE 2</c:v>
                </c:pt>
                <c:pt idx="2">
                  <c:v>TRIMESTRE 3</c:v>
                </c:pt>
                <c:pt idx="3">
                  <c:v>TRIMESTRE 4</c:v>
                </c:pt>
                <c:pt idx="4">
                  <c:v>TOTAL</c:v>
                </c:pt>
              </c:strCache>
            </c:strRef>
          </c:cat>
          <c:val>
            <c:numRef>
              <c:f>'PDV-IND-004'!$H$29:$H$33</c:f>
              <c:numCache>
                <c:formatCode>General</c:formatCode>
                <c:ptCount val="5"/>
                <c:pt idx="1">
                  <c:v>10.48</c:v>
                </c:pt>
                <c:pt idx="2">
                  <c:v>44.019999999999996</c:v>
                </c:pt>
                <c:pt idx="3">
                  <c:v>51.61</c:v>
                </c:pt>
                <c:pt idx="4">
                  <c:v>51.61</c:v>
                </c:pt>
              </c:numCache>
            </c:numRef>
          </c:val>
        </c:ser>
        <c:ser>
          <c:idx val="5"/>
          <c:order val="5"/>
          <c:tx>
            <c:strRef>
              <c:f>'PDV-IND-004'!$I$28</c:f>
              <c:strCache>
                <c:ptCount val="1"/>
                <c:pt idx="0">
                  <c:v>10%  de la meta km/carril</c:v>
                </c:pt>
              </c:strCache>
            </c:strRef>
          </c:tx>
          <c:spPr>
            <a:solidFill>
              <a:schemeClr val="accent6"/>
            </a:solidFill>
            <a:ln>
              <a:noFill/>
            </a:ln>
            <a:effectLst/>
          </c:spPr>
          <c:invertIfNegative val="0"/>
          <c:cat>
            <c:strRef>
              <c:f>'PDV-IND-004'!$C$29:$C$33</c:f>
              <c:strCache>
                <c:ptCount val="5"/>
                <c:pt idx="0">
                  <c:v>TRIMESTRE 1</c:v>
                </c:pt>
                <c:pt idx="1">
                  <c:v>TRIMESTRE 2</c:v>
                </c:pt>
                <c:pt idx="2">
                  <c:v>TRIMESTRE 3</c:v>
                </c:pt>
                <c:pt idx="3">
                  <c:v>TRIMESTRE 4</c:v>
                </c:pt>
                <c:pt idx="4">
                  <c:v>TOTAL</c:v>
                </c:pt>
              </c:strCache>
            </c:strRef>
          </c:cat>
          <c:val>
            <c:numRef>
              <c:f>'PDV-IND-004'!$I$29:$I$33</c:f>
              <c:numCache>
                <c:formatCode>General</c:formatCode>
                <c:ptCount val="5"/>
                <c:pt idx="1">
                  <c:v>29</c:v>
                </c:pt>
                <c:pt idx="2">
                  <c:v>29</c:v>
                </c:pt>
                <c:pt idx="3">
                  <c:v>29</c:v>
                </c:pt>
                <c:pt idx="4">
                  <c:v>29</c:v>
                </c:pt>
              </c:numCache>
            </c:numRef>
          </c:val>
        </c:ser>
        <c:ser>
          <c:idx val="6"/>
          <c:order val="6"/>
          <c:tx>
            <c:strRef>
              <c:f>'PDV-IND-004'!$J$28</c:f>
              <c:strCache>
                <c:ptCount val="1"/>
                <c:pt idx="0">
                  <c:v>% vías con diseños elaborados y entregados</c:v>
                </c:pt>
              </c:strCache>
            </c:strRef>
          </c:tx>
          <c:spPr>
            <a:solidFill>
              <a:schemeClr val="accent1">
                <a:lumMod val="60000"/>
              </a:schemeClr>
            </a:solidFill>
            <a:ln>
              <a:noFill/>
            </a:ln>
            <a:effectLst/>
          </c:spPr>
          <c:invertIfNegative val="0"/>
          <c:cat>
            <c:strRef>
              <c:f>'PDV-IND-004'!$C$29:$C$33</c:f>
              <c:strCache>
                <c:ptCount val="5"/>
                <c:pt idx="0">
                  <c:v>TRIMESTRE 1</c:v>
                </c:pt>
                <c:pt idx="1">
                  <c:v>TRIMESTRE 2</c:v>
                </c:pt>
                <c:pt idx="2">
                  <c:v>TRIMESTRE 3</c:v>
                </c:pt>
                <c:pt idx="3">
                  <c:v>TRIMESTRE 4</c:v>
                </c:pt>
                <c:pt idx="4">
                  <c:v>TOTAL</c:v>
                </c:pt>
              </c:strCache>
            </c:strRef>
          </c:cat>
          <c:val>
            <c:numRef>
              <c:f>'PDV-IND-004'!$J$29:$J$33</c:f>
              <c:numCache>
                <c:formatCode>0%</c:formatCode>
                <c:ptCount val="5"/>
                <c:pt idx="1">
                  <c:v>0.36137931034482762</c:v>
                </c:pt>
                <c:pt idx="2">
                  <c:v>1.5179310344827586</c:v>
                </c:pt>
                <c:pt idx="3">
                  <c:v>1.779655172413793</c:v>
                </c:pt>
                <c:pt idx="4">
                  <c:v>1.779655172413793</c:v>
                </c:pt>
              </c:numCache>
            </c:numRef>
          </c:val>
        </c:ser>
        <c:dLbls>
          <c:showLegendKey val="0"/>
          <c:showVal val="0"/>
          <c:showCatName val="0"/>
          <c:showSerName val="0"/>
          <c:showPercent val="0"/>
          <c:showBubbleSize val="0"/>
        </c:dLbls>
        <c:gapWidth val="219"/>
        <c:overlap val="-27"/>
        <c:axId val="-616812192"/>
        <c:axId val="-616819264"/>
        <c:extLst>
          <c:ext xmlns:c15="http://schemas.microsoft.com/office/drawing/2012/chart" uri="{02D57815-91ED-43cb-92C2-25804820EDAC}">
            <c15:filteredBarSeries>
              <c15:ser>
                <c:idx val="0"/>
                <c:order val="0"/>
                <c:tx>
                  <c:strRef>
                    <c:extLst>
                      <c:ext uri="{02D57815-91ED-43cb-92C2-25804820EDAC}">
                        <c15:formulaRef>
                          <c15:sqref>'PDV-IND-004'!$D$28</c15:sqref>
                        </c15:formulaRef>
                      </c:ext>
                    </c:extLst>
                    <c:strCache>
                      <c:ptCount val="1"/>
                    </c:strCache>
                  </c:strRef>
                </c:tx>
                <c:spPr>
                  <a:solidFill>
                    <a:schemeClr val="accent1"/>
                  </a:solidFill>
                  <a:ln>
                    <a:noFill/>
                  </a:ln>
                  <a:effectLst/>
                </c:spPr>
                <c:invertIfNegative val="0"/>
                <c:cat>
                  <c:strRef>
                    <c:extLst>
                      <c:ext uri="{02D57815-91ED-43cb-92C2-25804820EDAC}">
                        <c15:formulaRef>
                          <c15:sqref>'PDV-IND-004'!$C$29:$C$33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'PDV-IND-004'!$D$29:$D$33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'PDV-IND-004'!$E$28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'PDV-IND-004'!$C$29:$C$33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'PDV-IND-004'!$E$29:$E$33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'PDV-IND-004'!$F$28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'PDV-IND-004'!$C$29:$C$33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'PDV-IND-004'!$F$29:$F$33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'PDV-IND-004'!$G$28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'PDV-IND-004'!$C$29:$C$33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'PDV-IND-004'!$G$29:$G$33</c15:sqref>
                        </c15:formulaRef>
                      </c:ext>
                    </c:extLst>
                    <c:numCache>
                      <c:formatCode>General</c:formatCode>
                      <c:ptCount val="5"/>
                    </c:numCache>
                  </c:numRef>
                </c:val>
              </c15:ser>
            </c15:filteredBarSeries>
          </c:ext>
        </c:extLst>
      </c:barChart>
      <c:catAx>
        <c:axId val="-6168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19264"/>
        <c:crosses val="autoZero"/>
        <c:auto val="1"/>
        <c:lblAlgn val="ctr"/>
        <c:lblOffset val="100"/>
        <c:noMultiLvlLbl val="0"/>
      </c:catAx>
      <c:valAx>
        <c:axId val="-616819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12192"/>
        <c:crosses val="autoZero"/>
        <c:crossBetween val="between"/>
      </c:valAx>
      <c:spPr>
        <a:noFill/>
        <a:ln>
          <a:noFill/>
        </a:ln>
        <a:effectLst/>
      </c:spPr>
    </c:plotArea>
    <c:legend>
      <c:legendPos val="b"/>
      <c:layout>
        <c:manualLayout>
          <c:xMode val="edge"/>
          <c:yMode val="edge"/>
          <c:x val="0.70510454943132106"/>
          <c:y val="0.15161927675707224"/>
          <c:w val="0.29256867891513583"/>
          <c:h val="0.570602945465150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INTERVENCIONES PRIORIZADAS</a:t>
            </a:r>
          </a:p>
        </c:rich>
      </c:tx>
      <c:overlay val="0"/>
      <c:spPr>
        <a:noFill/>
        <a:ln>
          <a:noFill/>
        </a:ln>
        <a:effectLst/>
      </c:spPr>
    </c:title>
    <c:autoTitleDeleted val="0"/>
    <c:plotArea>
      <c:layout>
        <c:manualLayout>
          <c:layoutTarget val="inner"/>
          <c:xMode val="edge"/>
          <c:yMode val="edge"/>
          <c:x val="5.3914260717410324E-2"/>
          <c:y val="0.20691771269177128"/>
          <c:w val="0.73475620041876788"/>
          <c:h val="0.58137251671992884"/>
        </c:manualLayout>
      </c:layout>
      <c:barChart>
        <c:barDir val="col"/>
        <c:grouping val="clustered"/>
        <c:varyColors val="0"/>
        <c:ser>
          <c:idx val="4"/>
          <c:order val="4"/>
          <c:tx>
            <c:strRef>
              <c:f>'[9]PDV-IND-001'!$H$28</c:f>
              <c:strCache>
                <c:ptCount val="1"/>
                <c:pt idx="0">
                  <c:v>TOTAL DE KMS/CARRIL DE  VIAS PRIORIZADAS </c:v>
                </c:pt>
              </c:strCache>
            </c:strRef>
          </c:tx>
          <c:spPr>
            <a:solidFill>
              <a:schemeClr val="accent5"/>
            </a:solidFill>
            <a:ln>
              <a:noFill/>
            </a:ln>
            <a:effectLst/>
          </c:spPr>
          <c:invertIfNegative val="0"/>
          <c:cat>
            <c:strRef>
              <c:f>'[9]PDV-IND-001'!$C$29:$C$33</c:f>
              <c:strCache>
                <c:ptCount val="5"/>
                <c:pt idx="0">
                  <c:v>TRIMESTRE 1</c:v>
                </c:pt>
                <c:pt idx="1">
                  <c:v>TRIMESTRE 2</c:v>
                </c:pt>
                <c:pt idx="2">
                  <c:v>TRIMESTRE 3</c:v>
                </c:pt>
                <c:pt idx="3">
                  <c:v>TRIMESTRE 4</c:v>
                </c:pt>
                <c:pt idx="4">
                  <c:v>TOTAL</c:v>
                </c:pt>
              </c:strCache>
            </c:strRef>
          </c:cat>
          <c:val>
            <c:numRef>
              <c:f>'[9]PDV-IND-001'!$H$29:$H$33</c:f>
              <c:numCache>
                <c:formatCode>General</c:formatCode>
                <c:ptCount val="5"/>
                <c:pt idx="0">
                  <c:v>166.5</c:v>
                </c:pt>
                <c:pt idx="1">
                  <c:v>203.9</c:v>
                </c:pt>
                <c:pt idx="2">
                  <c:v>296.77</c:v>
                </c:pt>
                <c:pt idx="3">
                  <c:v>407.45</c:v>
                </c:pt>
                <c:pt idx="4">
                  <c:v>407.45</c:v>
                </c:pt>
              </c:numCache>
            </c:numRef>
          </c:val>
        </c:ser>
        <c:ser>
          <c:idx val="5"/>
          <c:order val="5"/>
          <c:tx>
            <c:strRef>
              <c:f>'[9]PDV-IND-001'!$I$28</c:f>
              <c:strCache>
                <c:ptCount val="1"/>
                <c:pt idx="0">
                  <c:v>META AÑO         290 KM/CARRIL </c:v>
                </c:pt>
              </c:strCache>
            </c:strRef>
          </c:tx>
          <c:spPr>
            <a:solidFill>
              <a:schemeClr val="accent6"/>
            </a:solidFill>
            <a:ln>
              <a:noFill/>
            </a:ln>
            <a:effectLst/>
          </c:spPr>
          <c:invertIfNegative val="0"/>
          <c:cat>
            <c:strRef>
              <c:f>'[9]PDV-IND-001'!$C$29:$C$33</c:f>
              <c:strCache>
                <c:ptCount val="5"/>
                <c:pt idx="0">
                  <c:v>TRIMESTRE 1</c:v>
                </c:pt>
                <c:pt idx="1">
                  <c:v>TRIMESTRE 2</c:v>
                </c:pt>
                <c:pt idx="2">
                  <c:v>TRIMESTRE 3</c:v>
                </c:pt>
                <c:pt idx="3">
                  <c:v>TRIMESTRE 4</c:v>
                </c:pt>
                <c:pt idx="4">
                  <c:v>TOTAL</c:v>
                </c:pt>
              </c:strCache>
            </c:strRef>
          </c:cat>
          <c:val>
            <c:numRef>
              <c:f>'[9]PDV-IND-001'!$I$29:$I$33</c:f>
              <c:numCache>
                <c:formatCode>General</c:formatCode>
                <c:ptCount val="5"/>
                <c:pt idx="0">
                  <c:v>290</c:v>
                </c:pt>
                <c:pt idx="1">
                  <c:v>290</c:v>
                </c:pt>
                <c:pt idx="2">
                  <c:v>290</c:v>
                </c:pt>
                <c:pt idx="3">
                  <c:v>290</c:v>
                </c:pt>
                <c:pt idx="4">
                  <c:v>290</c:v>
                </c:pt>
              </c:numCache>
            </c:numRef>
          </c:val>
        </c:ser>
        <c:ser>
          <c:idx val="6"/>
          <c:order val="6"/>
          <c:tx>
            <c:strRef>
              <c:f>'[9]PDV-IND-001'!$J$28</c:f>
              <c:strCache>
                <c:ptCount val="1"/>
                <c:pt idx="0">
                  <c:v>%  VIAS  EVALUADAS 2017  CON INDICE DE PRIORIZACION </c:v>
                </c:pt>
              </c:strCache>
            </c:strRef>
          </c:tx>
          <c:spPr>
            <a:solidFill>
              <a:schemeClr val="accent1">
                <a:lumMod val="60000"/>
              </a:schemeClr>
            </a:solidFill>
            <a:ln>
              <a:noFill/>
            </a:ln>
            <a:effectLst/>
          </c:spPr>
          <c:invertIfNegative val="0"/>
          <c:cat>
            <c:strRef>
              <c:f>'[9]PDV-IND-001'!$C$29:$C$33</c:f>
              <c:strCache>
                <c:ptCount val="5"/>
                <c:pt idx="0">
                  <c:v>TRIMESTRE 1</c:v>
                </c:pt>
                <c:pt idx="1">
                  <c:v>TRIMESTRE 2</c:v>
                </c:pt>
                <c:pt idx="2">
                  <c:v>TRIMESTRE 3</c:v>
                </c:pt>
                <c:pt idx="3">
                  <c:v>TRIMESTRE 4</c:v>
                </c:pt>
                <c:pt idx="4">
                  <c:v>TOTAL</c:v>
                </c:pt>
              </c:strCache>
            </c:strRef>
          </c:cat>
          <c:val>
            <c:numRef>
              <c:f>'[9]PDV-IND-001'!$J$29:$J$33</c:f>
              <c:numCache>
                <c:formatCode>General</c:formatCode>
                <c:ptCount val="5"/>
                <c:pt idx="0">
                  <c:v>0.57413793103448274</c:v>
                </c:pt>
                <c:pt idx="1">
                  <c:v>0.70310344827586213</c:v>
                </c:pt>
                <c:pt idx="2">
                  <c:v>1.0233448275862069</c:v>
                </c:pt>
                <c:pt idx="3">
                  <c:v>1.405</c:v>
                </c:pt>
                <c:pt idx="4">
                  <c:v>1.405</c:v>
                </c:pt>
              </c:numCache>
            </c:numRef>
          </c:val>
        </c:ser>
        <c:dLbls>
          <c:showLegendKey val="0"/>
          <c:showVal val="0"/>
          <c:showCatName val="0"/>
          <c:showSerName val="0"/>
          <c:showPercent val="0"/>
          <c:showBubbleSize val="0"/>
        </c:dLbls>
        <c:gapWidth val="219"/>
        <c:overlap val="-27"/>
        <c:axId val="-616816000"/>
        <c:axId val="-616815456"/>
        <c:extLst>
          <c:ext xmlns:c15="http://schemas.microsoft.com/office/drawing/2012/chart" uri="{02D57815-91ED-43cb-92C2-25804820EDAC}">
            <c15:filteredBarSeries>
              <c15:ser>
                <c:idx val="0"/>
                <c:order val="0"/>
                <c:tx>
                  <c:strRef>
                    <c:extLst>
                      <c:ext uri="{02D57815-91ED-43cb-92C2-25804820EDAC}">
                        <c15:formulaRef>
                          <c15:sqref>'[9]PDV-IND-001'!$D$28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'[9]PDV-IND-001'!$C$29:$C$33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'[9]PDV-IND-001'!$D$29:$D$33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'[9]PDV-IND-001'!$E$28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'[9]PDV-IND-001'!$C$29:$C$33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'[9]PDV-IND-001'!$E$29:$E$33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'[9]PDV-IND-001'!$F$28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'[9]PDV-IND-001'!$C$29:$C$33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'[9]PDV-IND-001'!$F$29:$F$33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'[9]PDV-IND-001'!$G$28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'[9]PDV-IND-001'!$C$29:$C$33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'[9]PDV-IND-001'!$G$29:$G$33</c15:sqref>
                        </c15:formulaRef>
                      </c:ext>
                    </c:extLst>
                    <c:numCache>
                      <c:formatCode>General</c:formatCode>
                      <c:ptCount val="5"/>
                    </c:numCache>
                  </c:numRef>
                </c:val>
              </c15:ser>
            </c15:filteredBarSeries>
          </c:ext>
        </c:extLst>
      </c:barChart>
      <c:catAx>
        <c:axId val="-61681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15456"/>
        <c:crosses val="autoZero"/>
        <c:auto val="1"/>
        <c:lblAlgn val="ctr"/>
        <c:lblOffset val="100"/>
        <c:noMultiLvlLbl val="0"/>
      </c:catAx>
      <c:valAx>
        <c:axId val="-61681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6816000"/>
        <c:crosses val="autoZero"/>
        <c:crossBetween val="between"/>
      </c:valAx>
      <c:spPr>
        <a:noFill/>
        <a:ln>
          <a:noFill/>
        </a:ln>
        <a:effectLst/>
      </c:spPr>
    </c:plotArea>
    <c:legend>
      <c:legendPos val="b"/>
      <c:layout>
        <c:manualLayout>
          <c:xMode val="edge"/>
          <c:yMode val="edge"/>
          <c:x val="0.81936016986640703"/>
          <c:y val="0.10878265739795079"/>
          <c:w val="0.16421315874841488"/>
          <c:h val="0.55648930912924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INTERVENCIONES PRIORIZADAS</a:t>
            </a:r>
          </a:p>
        </c:rich>
      </c:tx>
      <c:overlay val="0"/>
      <c:spPr>
        <a:noFill/>
        <a:ln>
          <a:noFill/>
        </a:ln>
        <a:effectLst/>
      </c:spPr>
    </c:title>
    <c:autoTitleDeleted val="0"/>
    <c:plotArea>
      <c:layout>
        <c:manualLayout>
          <c:layoutTarget val="inner"/>
          <c:xMode val="edge"/>
          <c:yMode val="edge"/>
          <c:x val="5.3914260717410324E-2"/>
          <c:y val="0.20691771269177128"/>
          <c:w val="0.73475620041876788"/>
          <c:h val="0.58137251671992884"/>
        </c:manualLayout>
      </c:layout>
      <c:barChart>
        <c:barDir val="col"/>
        <c:grouping val="clustered"/>
        <c:varyColors val="0"/>
        <c:ser>
          <c:idx val="4"/>
          <c:order val="4"/>
          <c:tx>
            <c:strRef>
              <c:f>'[9]PDV-IND-004'!$H$28</c:f>
              <c:strCache>
                <c:ptCount val="1"/>
                <c:pt idx="0">
                  <c:v>Km/Carril de vías con diseño de pavimentos elaborados</c:v>
                </c:pt>
              </c:strCache>
            </c:strRef>
          </c:tx>
          <c:spPr>
            <a:solidFill>
              <a:schemeClr val="accent5"/>
            </a:solidFill>
            <a:ln>
              <a:noFill/>
            </a:ln>
            <a:effectLst/>
          </c:spPr>
          <c:invertIfNegative val="0"/>
          <c:cat>
            <c:strRef>
              <c:f>'[9]PDV-IND-004'!$C$29:$C$33</c:f>
              <c:strCache>
                <c:ptCount val="5"/>
                <c:pt idx="0">
                  <c:v>TRIMESTRE 1</c:v>
                </c:pt>
                <c:pt idx="1">
                  <c:v>TRIMESTRE 2</c:v>
                </c:pt>
                <c:pt idx="2">
                  <c:v>TRIMESTRE 3</c:v>
                </c:pt>
                <c:pt idx="3">
                  <c:v>TRIMESTRE 4</c:v>
                </c:pt>
                <c:pt idx="4">
                  <c:v>TOTAL</c:v>
                </c:pt>
              </c:strCache>
            </c:strRef>
          </c:cat>
          <c:val>
            <c:numRef>
              <c:f>'[9]PDV-IND-004'!$H$29:$H$33</c:f>
              <c:numCache>
                <c:formatCode>General</c:formatCode>
                <c:ptCount val="5"/>
                <c:pt idx="1">
                  <c:v>10.48</c:v>
                </c:pt>
                <c:pt idx="2">
                  <c:v>44.019999999999996</c:v>
                </c:pt>
                <c:pt idx="3">
                  <c:v>51.61</c:v>
                </c:pt>
                <c:pt idx="4">
                  <c:v>51.61</c:v>
                </c:pt>
              </c:numCache>
            </c:numRef>
          </c:val>
        </c:ser>
        <c:ser>
          <c:idx val="5"/>
          <c:order val="5"/>
          <c:tx>
            <c:strRef>
              <c:f>'[9]PDV-IND-004'!$I$28</c:f>
              <c:strCache>
                <c:ptCount val="1"/>
                <c:pt idx="0">
                  <c:v>10%  de la meta km/carril</c:v>
                </c:pt>
              </c:strCache>
            </c:strRef>
          </c:tx>
          <c:spPr>
            <a:solidFill>
              <a:schemeClr val="accent6"/>
            </a:solidFill>
            <a:ln>
              <a:noFill/>
            </a:ln>
            <a:effectLst/>
          </c:spPr>
          <c:invertIfNegative val="0"/>
          <c:cat>
            <c:strRef>
              <c:f>'[9]PDV-IND-004'!$C$29:$C$33</c:f>
              <c:strCache>
                <c:ptCount val="5"/>
                <c:pt idx="0">
                  <c:v>TRIMESTRE 1</c:v>
                </c:pt>
                <c:pt idx="1">
                  <c:v>TRIMESTRE 2</c:v>
                </c:pt>
                <c:pt idx="2">
                  <c:v>TRIMESTRE 3</c:v>
                </c:pt>
                <c:pt idx="3">
                  <c:v>TRIMESTRE 4</c:v>
                </c:pt>
                <c:pt idx="4">
                  <c:v>TOTAL</c:v>
                </c:pt>
              </c:strCache>
            </c:strRef>
          </c:cat>
          <c:val>
            <c:numRef>
              <c:f>'[9]PDV-IND-004'!$I$29:$I$33</c:f>
              <c:numCache>
                <c:formatCode>General</c:formatCode>
                <c:ptCount val="5"/>
                <c:pt idx="1">
                  <c:v>29</c:v>
                </c:pt>
                <c:pt idx="2">
                  <c:v>29</c:v>
                </c:pt>
                <c:pt idx="3">
                  <c:v>29</c:v>
                </c:pt>
                <c:pt idx="4">
                  <c:v>29</c:v>
                </c:pt>
              </c:numCache>
            </c:numRef>
          </c:val>
        </c:ser>
        <c:ser>
          <c:idx val="6"/>
          <c:order val="6"/>
          <c:tx>
            <c:strRef>
              <c:f>'[9]PDV-IND-004'!$J$28</c:f>
              <c:strCache>
                <c:ptCount val="1"/>
                <c:pt idx="0">
                  <c:v>% vías con diseños elaborados y entregados</c:v>
                </c:pt>
              </c:strCache>
            </c:strRef>
          </c:tx>
          <c:spPr>
            <a:solidFill>
              <a:schemeClr val="accent1">
                <a:lumMod val="60000"/>
              </a:schemeClr>
            </a:solidFill>
            <a:ln>
              <a:noFill/>
            </a:ln>
            <a:effectLst/>
          </c:spPr>
          <c:invertIfNegative val="0"/>
          <c:cat>
            <c:strRef>
              <c:f>'[9]PDV-IND-004'!$C$29:$C$33</c:f>
              <c:strCache>
                <c:ptCount val="5"/>
                <c:pt idx="0">
                  <c:v>TRIMESTRE 1</c:v>
                </c:pt>
                <c:pt idx="1">
                  <c:v>TRIMESTRE 2</c:v>
                </c:pt>
                <c:pt idx="2">
                  <c:v>TRIMESTRE 3</c:v>
                </c:pt>
                <c:pt idx="3">
                  <c:v>TRIMESTRE 4</c:v>
                </c:pt>
                <c:pt idx="4">
                  <c:v>TOTAL</c:v>
                </c:pt>
              </c:strCache>
            </c:strRef>
          </c:cat>
          <c:val>
            <c:numRef>
              <c:f>'[9]PDV-IND-004'!$J$29:$J$33</c:f>
              <c:numCache>
                <c:formatCode>General</c:formatCode>
                <c:ptCount val="5"/>
                <c:pt idx="1">
                  <c:v>0.36137931034482762</c:v>
                </c:pt>
                <c:pt idx="2">
                  <c:v>1.5179310344827586</c:v>
                </c:pt>
                <c:pt idx="3">
                  <c:v>1.779655172413793</c:v>
                </c:pt>
                <c:pt idx="4">
                  <c:v>1.779655172413793</c:v>
                </c:pt>
              </c:numCache>
            </c:numRef>
          </c:val>
        </c:ser>
        <c:dLbls>
          <c:showLegendKey val="0"/>
          <c:showVal val="0"/>
          <c:showCatName val="0"/>
          <c:showSerName val="0"/>
          <c:showPercent val="0"/>
          <c:showBubbleSize val="0"/>
        </c:dLbls>
        <c:gapWidth val="219"/>
        <c:overlap val="-27"/>
        <c:axId val="-617998736"/>
        <c:axId val="-618002000"/>
        <c:extLst>
          <c:ext xmlns:c15="http://schemas.microsoft.com/office/drawing/2012/chart" uri="{02D57815-91ED-43cb-92C2-25804820EDAC}">
            <c15:filteredBarSeries>
              <c15:ser>
                <c:idx val="0"/>
                <c:order val="0"/>
                <c:tx>
                  <c:strRef>
                    <c:extLst>
                      <c:ext uri="{02D57815-91ED-43cb-92C2-25804820EDAC}">
                        <c15:formulaRef>
                          <c15:sqref>'[9]PDV-IND-004'!$D$28</c15:sqref>
                        </c15:formulaRef>
                      </c:ext>
                    </c:extLst>
                    <c:strCache>
                      <c:ptCount val="1"/>
                    </c:strCache>
                  </c:strRef>
                </c:tx>
                <c:spPr>
                  <a:solidFill>
                    <a:schemeClr val="accent1"/>
                  </a:solidFill>
                  <a:ln>
                    <a:noFill/>
                  </a:ln>
                  <a:effectLst/>
                </c:spPr>
                <c:invertIfNegative val="0"/>
                <c:cat>
                  <c:strRef>
                    <c:extLst>
                      <c:ext uri="{02D57815-91ED-43cb-92C2-25804820EDAC}">
                        <c15:formulaRef>
                          <c15:sqref>'[9]PDV-IND-004'!$C$29:$C$33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'[9]PDV-IND-004'!$D$29:$D$33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'[9]PDV-IND-004'!$E$28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'[9]PDV-IND-004'!$C$29:$C$33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'[9]PDV-IND-004'!$E$29:$E$33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'[9]PDV-IND-004'!$F$28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'[9]PDV-IND-004'!$C$29:$C$33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'[9]PDV-IND-004'!$F$29:$F$33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'[9]PDV-IND-004'!$G$28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'[9]PDV-IND-004'!$C$29:$C$33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'[9]PDV-IND-004'!$G$29:$G$33</c15:sqref>
                        </c15:formulaRef>
                      </c:ext>
                    </c:extLst>
                    <c:numCache>
                      <c:formatCode>General</c:formatCode>
                      <c:ptCount val="5"/>
                    </c:numCache>
                  </c:numRef>
                </c:val>
              </c15:ser>
            </c15:filteredBarSeries>
          </c:ext>
        </c:extLst>
      </c:barChart>
      <c:catAx>
        <c:axId val="-61799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8002000"/>
        <c:crosses val="autoZero"/>
        <c:auto val="1"/>
        <c:lblAlgn val="ctr"/>
        <c:lblOffset val="100"/>
        <c:noMultiLvlLbl val="0"/>
      </c:catAx>
      <c:valAx>
        <c:axId val="-618002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7998736"/>
        <c:crosses val="autoZero"/>
        <c:crossBetween val="between"/>
      </c:valAx>
      <c:spPr>
        <a:noFill/>
        <a:ln>
          <a:noFill/>
        </a:ln>
        <a:effectLst/>
      </c:spPr>
    </c:plotArea>
    <c:legend>
      <c:legendPos val="b"/>
      <c:layout>
        <c:manualLayout>
          <c:xMode val="edge"/>
          <c:yMode val="edge"/>
          <c:x val="0.81936016986640703"/>
          <c:y val="0.10878265739795079"/>
          <c:w val="0.16421315874841488"/>
          <c:h val="0.55648930912924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ASISTENCIA TÉCNICA A LAS LOCALIDADES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17171296296296304"/>
          <c:w val="0.67968480022001865"/>
          <c:h val="0.6846247968780671"/>
        </c:manualLayout>
      </c:layout>
      <c:barChart>
        <c:barDir val="col"/>
        <c:grouping val="clustered"/>
        <c:varyColors val="0"/>
        <c:ser>
          <c:idx val="4"/>
          <c:order val="4"/>
          <c:tx>
            <c:strRef>
              <c:f>'PDV-IND-005'!$H$28</c:f>
              <c:strCache>
                <c:ptCount val="1"/>
                <c:pt idx="0">
                  <c:v>SEGMENTOS VIALES (CC y RH)  CON VISITA DE SEGUIMIENTO  SMVL </c:v>
                </c:pt>
              </c:strCache>
            </c:strRef>
          </c:tx>
          <c:spPr>
            <a:solidFill>
              <a:schemeClr val="accent5"/>
            </a:solidFill>
            <a:ln>
              <a:noFill/>
            </a:ln>
            <a:effectLst/>
          </c:spPr>
          <c:invertIfNegative val="0"/>
          <c:cat>
            <c:strRef>
              <c:f>'PDV-IND-005'!$C$29:$C$33</c:f>
              <c:strCache>
                <c:ptCount val="5"/>
                <c:pt idx="0">
                  <c:v>TRIMESTRE 1</c:v>
                </c:pt>
                <c:pt idx="1">
                  <c:v>TRIMESTRE 2</c:v>
                </c:pt>
                <c:pt idx="2">
                  <c:v>TRIMESTRE 3</c:v>
                </c:pt>
                <c:pt idx="3">
                  <c:v>TRIMESTRE 4</c:v>
                </c:pt>
                <c:pt idx="4">
                  <c:v>TOTAL</c:v>
                </c:pt>
              </c:strCache>
            </c:strRef>
          </c:cat>
          <c:val>
            <c:numRef>
              <c:f>'PDV-IND-005'!$H$29:$H$33</c:f>
              <c:numCache>
                <c:formatCode>General</c:formatCode>
                <c:ptCount val="5"/>
                <c:pt idx="1">
                  <c:v>101</c:v>
                </c:pt>
                <c:pt idx="2">
                  <c:v>308</c:v>
                </c:pt>
                <c:pt idx="4">
                  <c:v>308</c:v>
                </c:pt>
              </c:numCache>
            </c:numRef>
          </c:val>
        </c:ser>
        <c:ser>
          <c:idx val="5"/>
          <c:order val="5"/>
          <c:tx>
            <c:strRef>
              <c:f>'PDV-IND-005'!$I$28</c:f>
              <c:strCache>
                <c:ptCount val="1"/>
                <c:pt idx="0">
                  <c:v>VISITAS DE SEGUIMIENTO PROGRAMADAS (CC y RH)</c:v>
                </c:pt>
              </c:strCache>
            </c:strRef>
          </c:tx>
          <c:spPr>
            <a:solidFill>
              <a:schemeClr val="accent6"/>
            </a:solidFill>
            <a:ln>
              <a:noFill/>
            </a:ln>
            <a:effectLst/>
          </c:spPr>
          <c:invertIfNegative val="0"/>
          <c:cat>
            <c:strRef>
              <c:f>'PDV-IND-005'!$C$29:$C$33</c:f>
              <c:strCache>
                <c:ptCount val="5"/>
                <c:pt idx="0">
                  <c:v>TRIMESTRE 1</c:v>
                </c:pt>
                <c:pt idx="1">
                  <c:v>TRIMESTRE 2</c:v>
                </c:pt>
                <c:pt idx="2">
                  <c:v>TRIMESTRE 3</c:v>
                </c:pt>
                <c:pt idx="3">
                  <c:v>TRIMESTRE 4</c:v>
                </c:pt>
                <c:pt idx="4">
                  <c:v>TOTAL</c:v>
                </c:pt>
              </c:strCache>
            </c:strRef>
          </c:cat>
          <c:val>
            <c:numRef>
              <c:f>'PDV-IND-005'!$I$29:$I$33</c:f>
              <c:numCache>
                <c:formatCode>General</c:formatCode>
                <c:ptCount val="5"/>
                <c:pt idx="1">
                  <c:v>308</c:v>
                </c:pt>
                <c:pt idx="2">
                  <c:v>308</c:v>
                </c:pt>
                <c:pt idx="4">
                  <c:v>308</c:v>
                </c:pt>
              </c:numCache>
            </c:numRef>
          </c:val>
        </c:ser>
        <c:ser>
          <c:idx val="6"/>
          <c:order val="6"/>
          <c:tx>
            <c:strRef>
              <c:f>'PDV-IND-005'!$J$28</c:f>
              <c:strCache>
                <c:ptCount val="1"/>
                <c:pt idx="0">
                  <c:v>% VISITA SEGUIMIENTO (CC y rh) A SEGMENTOS INTERVENIDOS</c:v>
                </c:pt>
              </c:strCache>
            </c:strRef>
          </c:tx>
          <c:spPr>
            <a:solidFill>
              <a:schemeClr val="accent1">
                <a:lumMod val="60000"/>
              </a:schemeClr>
            </a:solidFill>
            <a:ln>
              <a:noFill/>
            </a:ln>
            <a:effectLst/>
          </c:spPr>
          <c:invertIfNegative val="0"/>
          <c:cat>
            <c:strRef>
              <c:f>'PDV-IND-005'!$C$29:$C$33</c:f>
              <c:strCache>
                <c:ptCount val="5"/>
                <c:pt idx="0">
                  <c:v>TRIMESTRE 1</c:v>
                </c:pt>
                <c:pt idx="1">
                  <c:v>TRIMESTRE 2</c:v>
                </c:pt>
                <c:pt idx="2">
                  <c:v>TRIMESTRE 3</c:v>
                </c:pt>
                <c:pt idx="3">
                  <c:v>TRIMESTRE 4</c:v>
                </c:pt>
                <c:pt idx="4">
                  <c:v>TOTAL</c:v>
                </c:pt>
              </c:strCache>
            </c:strRef>
          </c:cat>
          <c:val>
            <c:numRef>
              <c:f>'PDV-IND-005'!$J$29:$J$33</c:f>
              <c:numCache>
                <c:formatCode>0%</c:formatCode>
                <c:ptCount val="5"/>
                <c:pt idx="1">
                  <c:v>0.32792207792207795</c:v>
                </c:pt>
                <c:pt idx="2">
                  <c:v>1</c:v>
                </c:pt>
                <c:pt idx="4">
                  <c:v>1</c:v>
                </c:pt>
              </c:numCache>
            </c:numRef>
          </c:val>
        </c:ser>
        <c:dLbls>
          <c:showLegendKey val="0"/>
          <c:showVal val="0"/>
          <c:showCatName val="0"/>
          <c:showSerName val="0"/>
          <c:showPercent val="0"/>
          <c:showBubbleSize val="0"/>
        </c:dLbls>
        <c:gapWidth val="219"/>
        <c:overlap val="-27"/>
        <c:axId val="-618000912"/>
        <c:axId val="-618000368"/>
        <c:extLst>
          <c:ext xmlns:c15="http://schemas.microsoft.com/office/drawing/2012/chart" uri="{02D57815-91ED-43cb-92C2-25804820EDAC}">
            <c15:filteredBarSeries>
              <c15:ser>
                <c:idx val="0"/>
                <c:order val="0"/>
                <c:tx>
                  <c:strRef>
                    <c:extLst>
                      <c:ext uri="{02D57815-91ED-43cb-92C2-25804820EDAC}">
                        <c15:formulaRef>
                          <c15:sqref>'PDV-IND-005'!$D$28</c15:sqref>
                        </c15:formulaRef>
                      </c:ext>
                    </c:extLst>
                    <c:strCache>
                      <c:ptCount val="1"/>
                    </c:strCache>
                  </c:strRef>
                </c:tx>
                <c:spPr>
                  <a:solidFill>
                    <a:schemeClr val="accent1"/>
                  </a:solidFill>
                  <a:ln>
                    <a:noFill/>
                  </a:ln>
                  <a:effectLst/>
                </c:spPr>
                <c:invertIfNegative val="0"/>
                <c:cat>
                  <c:strRef>
                    <c:extLst>
                      <c:ext uri="{02D57815-91ED-43cb-92C2-25804820EDAC}">
                        <c15:formulaRef>
                          <c15:sqref>'PDV-IND-005'!$C$29:$C$33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'PDV-IND-005'!$D$29:$D$33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'PDV-IND-005'!$E$28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'PDV-IND-005'!$C$29:$C$33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'PDV-IND-005'!$E$29:$E$33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'PDV-IND-005'!$F$28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'PDV-IND-005'!$C$29:$C$33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'PDV-IND-005'!$F$29:$F$33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'PDV-IND-005'!$G$28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'PDV-IND-005'!$C$29:$C$33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'PDV-IND-005'!$G$29:$G$33</c15:sqref>
                        </c15:formulaRef>
                      </c:ext>
                    </c:extLst>
                    <c:numCache>
                      <c:formatCode>General</c:formatCode>
                      <c:ptCount val="5"/>
                    </c:numCache>
                  </c:numRef>
                </c:val>
              </c15:ser>
            </c15:filteredBarSeries>
          </c:ext>
        </c:extLst>
      </c:barChart>
      <c:catAx>
        <c:axId val="-61800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8000368"/>
        <c:crosses val="autoZero"/>
        <c:auto val="1"/>
        <c:lblAlgn val="ctr"/>
        <c:lblOffset val="100"/>
        <c:noMultiLvlLbl val="0"/>
      </c:catAx>
      <c:valAx>
        <c:axId val="-618000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8000912"/>
        <c:crosses val="autoZero"/>
        <c:crossBetween val="between"/>
      </c:valAx>
      <c:spPr>
        <a:noFill/>
        <a:ln>
          <a:noFill/>
        </a:ln>
        <a:effectLst/>
      </c:spPr>
    </c:plotArea>
    <c:legend>
      <c:legendPos val="b"/>
      <c:layout>
        <c:manualLayout>
          <c:xMode val="edge"/>
          <c:yMode val="edge"/>
          <c:x val="0.75153958830317102"/>
          <c:y val="0.12838676537935831"/>
          <c:w val="0.23618268673135676"/>
          <c:h val="0.670940699888781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 INTERVENCIONES CAMBIOS</a:t>
            </a:r>
            <a:r>
              <a:rPr lang="es-CO" baseline="0"/>
              <a:t> DE CARPETA Y REHABILITACIONES</a:t>
            </a:r>
            <a:endParaRPr lang="es-CO"/>
          </a:p>
        </c:rich>
      </c:tx>
      <c:overlay val="0"/>
      <c:spPr>
        <a:noFill/>
        <a:ln>
          <a:noFill/>
        </a:ln>
        <a:effectLst/>
      </c:spPr>
    </c:title>
    <c:autoTitleDeleted val="0"/>
    <c:plotArea>
      <c:layout>
        <c:manualLayout>
          <c:layoutTarget val="inner"/>
          <c:xMode val="edge"/>
          <c:yMode val="edge"/>
          <c:x val="5.3914260717410324E-2"/>
          <c:y val="0.20691771269177128"/>
          <c:w val="0.73475620041876788"/>
          <c:h val="0.58137251671992884"/>
        </c:manualLayout>
      </c:layout>
      <c:barChart>
        <c:barDir val="col"/>
        <c:grouping val="clustered"/>
        <c:varyColors val="0"/>
        <c:ser>
          <c:idx val="4"/>
          <c:order val="4"/>
          <c:tx>
            <c:strRef>
              <c:f>'[9]PDV-IND-005 '!$H$28</c:f>
              <c:strCache>
                <c:ptCount val="1"/>
                <c:pt idx="0">
                  <c:v>SEGMENTOS VIALES (CC y RH)  CON VISITA DE SEGUIMIENTO  SMVL </c:v>
                </c:pt>
              </c:strCache>
            </c:strRef>
          </c:tx>
          <c:spPr>
            <a:solidFill>
              <a:schemeClr val="accent5"/>
            </a:solidFill>
            <a:ln>
              <a:noFill/>
            </a:ln>
            <a:effectLst/>
          </c:spPr>
          <c:invertIfNegative val="0"/>
          <c:cat>
            <c:strRef>
              <c:f>'[9]PDV-IND-005 '!$C$29:$C$33</c:f>
              <c:strCache>
                <c:ptCount val="5"/>
                <c:pt idx="0">
                  <c:v>TRIMESTRE 1</c:v>
                </c:pt>
                <c:pt idx="1">
                  <c:v>TRIMESTRE 2</c:v>
                </c:pt>
                <c:pt idx="2">
                  <c:v>TRIMESTRE 3</c:v>
                </c:pt>
                <c:pt idx="3">
                  <c:v>TRIMESTRE 4</c:v>
                </c:pt>
                <c:pt idx="4">
                  <c:v>TOTAL</c:v>
                </c:pt>
              </c:strCache>
            </c:strRef>
          </c:cat>
          <c:val>
            <c:numRef>
              <c:f>'[9]PDV-IND-005 '!$H$29:$H$33</c:f>
              <c:numCache>
                <c:formatCode>General</c:formatCode>
                <c:ptCount val="5"/>
                <c:pt idx="1">
                  <c:v>101</c:v>
                </c:pt>
                <c:pt idx="2">
                  <c:v>308</c:v>
                </c:pt>
                <c:pt idx="4">
                  <c:v>308</c:v>
                </c:pt>
              </c:numCache>
            </c:numRef>
          </c:val>
        </c:ser>
        <c:ser>
          <c:idx val="5"/>
          <c:order val="5"/>
          <c:tx>
            <c:strRef>
              <c:f>'[9]PDV-IND-005 '!$I$28</c:f>
              <c:strCache>
                <c:ptCount val="1"/>
                <c:pt idx="0">
                  <c:v>VISITAS DE SEGUIMIENTO PROGRAMADAS (CC y RH)</c:v>
                </c:pt>
              </c:strCache>
            </c:strRef>
          </c:tx>
          <c:spPr>
            <a:solidFill>
              <a:schemeClr val="accent6"/>
            </a:solidFill>
            <a:ln>
              <a:noFill/>
            </a:ln>
            <a:effectLst/>
          </c:spPr>
          <c:invertIfNegative val="0"/>
          <c:cat>
            <c:strRef>
              <c:f>'[9]PDV-IND-005 '!$C$29:$C$33</c:f>
              <c:strCache>
                <c:ptCount val="5"/>
                <c:pt idx="0">
                  <c:v>TRIMESTRE 1</c:v>
                </c:pt>
                <c:pt idx="1">
                  <c:v>TRIMESTRE 2</c:v>
                </c:pt>
                <c:pt idx="2">
                  <c:v>TRIMESTRE 3</c:v>
                </c:pt>
                <c:pt idx="3">
                  <c:v>TRIMESTRE 4</c:v>
                </c:pt>
                <c:pt idx="4">
                  <c:v>TOTAL</c:v>
                </c:pt>
              </c:strCache>
            </c:strRef>
          </c:cat>
          <c:val>
            <c:numRef>
              <c:f>'[9]PDV-IND-005 '!$I$29:$I$33</c:f>
              <c:numCache>
                <c:formatCode>General</c:formatCode>
                <c:ptCount val="5"/>
                <c:pt idx="1">
                  <c:v>308</c:v>
                </c:pt>
                <c:pt idx="2">
                  <c:v>308</c:v>
                </c:pt>
                <c:pt idx="4">
                  <c:v>308</c:v>
                </c:pt>
              </c:numCache>
            </c:numRef>
          </c:val>
        </c:ser>
        <c:ser>
          <c:idx val="6"/>
          <c:order val="6"/>
          <c:tx>
            <c:strRef>
              <c:f>'[9]PDV-IND-005 '!$J$28</c:f>
              <c:strCache>
                <c:ptCount val="1"/>
                <c:pt idx="0">
                  <c:v>% VISITA SEGUIMIENTO (CC y rh) A SEGMENTOS INTERVENIDOS</c:v>
                </c:pt>
              </c:strCache>
            </c:strRef>
          </c:tx>
          <c:spPr>
            <a:solidFill>
              <a:schemeClr val="accent1">
                <a:lumMod val="60000"/>
              </a:schemeClr>
            </a:solidFill>
            <a:ln>
              <a:noFill/>
            </a:ln>
            <a:effectLst/>
          </c:spPr>
          <c:invertIfNegative val="0"/>
          <c:cat>
            <c:strRef>
              <c:f>'[9]PDV-IND-005 '!$C$29:$C$33</c:f>
              <c:strCache>
                <c:ptCount val="5"/>
                <c:pt idx="0">
                  <c:v>TRIMESTRE 1</c:v>
                </c:pt>
                <c:pt idx="1">
                  <c:v>TRIMESTRE 2</c:v>
                </c:pt>
                <c:pt idx="2">
                  <c:v>TRIMESTRE 3</c:v>
                </c:pt>
                <c:pt idx="3">
                  <c:v>TRIMESTRE 4</c:v>
                </c:pt>
                <c:pt idx="4">
                  <c:v>TOTAL</c:v>
                </c:pt>
              </c:strCache>
            </c:strRef>
          </c:cat>
          <c:val>
            <c:numRef>
              <c:f>'[9]PDV-IND-005 '!$J$29:$J$33</c:f>
              <c:numCache>
                <c:formatCode>General</c:formatCode>
                <c:ptCount val="5"/>
                <c:pt idx="1">
                  <c:v>0.32792207792207795</c:v>
                </c:pt>
                <c:pt idx="2">
                  <c:v>1</c:v>
                </c:pt>
                <c:pt idx="4">
                  <c:v>1</c:v>
                </c:pt>
              </c:numCache>
            </c:numRef>
          </c:val>
        </c:ser>
        <c:dLbls>
          <c:showLegendKey val="0"/>
          <c:showVal val="0"/>
          <c:showCatName val="0"/>
          <c:showSerName val="0"/>
          <c:showPercent val="0"/>
          <c:showBubbleSize val="0"/>
        </c:dLbls>
        <c:gapWidth val="219"/>
        <c:overlap val="-27"/>
        <c:axId val="-617999280"/>
        <c:axId val="-617998192"/>
        <c:extLst>
          <c:ext xmlns:c15="http://schemas.microsoft.com/office/drawing/2012/chart" uri="{02D57815-91ED-43cb-92C2-25804820EDAC}">
            <c15:filteredBarSeries>
              <c15:ser>
                <c:idx val="0"/>
                <c:order val="0"/>
                <c:tx>
                  <c:strRef>
                    <c:extLst>
                      <c:ext uri="{02D57815-91ED-43cb-92C2-25804820EDAC}">
                        <c15:formulaRef>
                          <c15:sqref>'[9]PDV-IND-005 '!$D$28</c15:sqref>
                        </c15:formulaRef>
                      </c:ext>
                    </c:extLst>
                    <c:strCache>
                      <c:ptCount val="1"/>
                    </c:strCache>
                  </c:strRef>
                </c:tx>
                <c:spPr>
                  <a:solidFill>
                    <a:schemeClr val="accent1"/>
                  </a:solidFill>
                  <a:ln>
                    <a:noFill/>
                  </a:ln>
                  <a:effectLst/>
                </c:spPr>
                <c:invertIfNegative val="0"/>
                <c:cat>
                  <c:strRef>
                    <c:extLst>
                      <c:ext uri="{02D57815-91ED-43cb-92C2-25804820EDAC}">
                        <c15:formulaRef>
                          <c15:sqref>'[9]PDV-IND-005 '!$C$29:$C$33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'[9]PDV-IND-005 '!$D$29:$D$33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'[9]PDV-IND-005 '!$E$28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'[9]PDV-IND-005 '!$C$29:$C$33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'[9]PDV-IND-005 '!$E$29:$E$33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'[9]PDV-IND-005 '!$F$28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'[9]PDV-IND-005 '!$C$29:$C$33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'[9]PDV-IND-005 '!$F$29:$F$33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'[9]PDV-IND-005 '!$G$28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'[9]PDV-IND-005 '!$C$29:$C$33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'[9]PDV-IND-005 '!$G$29:$G$33</c15:sqref>
                        </c15:formulaRef>
                      </c:ext>
                    </c:extLst>
                    <c:numCache>
                      <c:formatCode>General</c:formatCode>
                      <c:ptCount val="5"/>
                    </c:numCache>
                  </c:numRef>
                </c:val>
              </c15:ser>
            </c15:filteredBarSeries>
          </c:ext>
        </c:extLst>
      </c:barChart>
      <c:catAx>
        <c:axId val="-61799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7998192"/>
        <c:crosses val="autoZero"/>
        <c:auto val="1"/>
        <c:lblAlgn val="ctr"/>
        <c:lblOffset val="100"/>
        <c:noMultiLvlLbl val="0"/>
      </c:catAx>
      <c:valAx>
        <c:axId val="-617998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7999280"/>
        <c:crosses val="autoZero"/>
        <c:crossBetween val="between"/>
      </c:valAx>
      <c:spPr>
        <a:noFill/>
        <a:ln>
          <a:noFill/>
        </a:ln>
        <a:effectLst/>
      </c:spPr>
    </c:plotArea>
    <c:legend>
      <c:legendPos val="b"/>
      <c:layout>
        <c:manualLayout>
          <c:xMode val="edge"/>
          <c:yMode val="edge"/>
          <c:x val="0.81936016986640703"/>
          <c:y val="0.10878265739795079"/>
          <c:w val="0.16421315874841488"/>
          <c:h val="0.55648930912924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7518997214815879"/>
          <c:h val="0.64579778515313524"/>
        </c:manualLayout>
      </c:layout>
      <c:barChart>
        <c:barDir val="col"/>
        <c:grouping val="clustered"/>
        <c:varyColors val="0"/>
        <c:ser>
          <c:idx val="4"/>
          <c:order val="4"/>
          <c:tx>
            <c:strRef>
              <c:f>'AII-IND-001'!$H$28</c:f>
              <c:strCache>
                <c:ptCount val="1"/>
                <c:pt idx="0">
                  <c:v># EMERGENCIAS ATENDIDAS</c:v>
                </c:pt>
              </c:strCache>
            </c:strRef>
          </c:tx>
          <c:spPr>
            <a:solidFill>
              <a:schemeClr val="accent5"/>
            </a:solidFill>
            <a:ln>
              <a:noFill/>
            </a:ln>
            <a:effectLst/>
          </c:spPr>
          <c:invertIfNegative val="0"/>
          <c:cat>
            <c:strRef>
              <c:f>'AII-IND-001'!$C$29:$C$33</c:f>
              <c:strCache>
                <c:ptCount val="5"/>
                <c:pt idx="0">
                  <c:v>TRIMESTRE 1</c:v>
                </c:pt>
                <c:pt idx="1">
                  <c:v>TRIMESTRE 2</c:v>
                </c:pt>
                <c:pt idx="2">
                  <c:v>TRIMESTRE 3</c:v>
                </c:pt>
                <c:pt idx="3">
                  <c:v>TRIMESTRE 4</c:v>
                </c:pt>
                <c:pt idx="4">
                  <c:v>TOTAL</c:v>
                </c:pt>
              </c:strCache>
            </c:strRef>
          </c:cat>
          <c:val>
            <c:numRef>
              <c:f>'AII-IND-001'!$H$29:$H$33</c:f>
              <c:numCache>
                <c:formatCode>0</c:formatCode>
                <c:ptCount val="5"/>
                <c:pt idx="0" formatCode="General">
                  <c:v>5</c:v>
                </c:pt>
                <c:pt idx="1">
                  <c:v>13</c:v>
                </c:pt>
                <c:pt idx="2">
                  <c:v>4</c:v>
                </c:pt>
                <c:pt idx="3">
                  <c:v>4</c:v>
                </c:pt>
                <c:pt idx="4" formatCode="_(* #,##0_);_(* \(#,##0\);_(* &quot;-&quot;??_);_(@_)">
                  <c:v>26</c:v>
                </c:pt>
              </c:numCache>
            </c:numRef>
          </c:val>
        </c:ser>
        <c:ser>
          <c:idx val="5"/>
          <c:order val="5"/>
          <c:tx>
            <c:strRef>
              <c:f>'AII-IND-001'!$I$28</c:f>
              <c:strCache>
                <c:ptCount val="1"/>
                <c:pt idx="0">
                  <c:v>TOTAL EMERGENCIAS PRESENTADAS</c:v>
                </c:pt>
              </c:strCache>
            </c:strRef>
          </c:tx>
          <c:spPr>
            <a:solidFill>
              <a:schemeClr val="accent6"/>
            </a:solidFill>
            <a:ln>
              <a:noFill/>
            </a:ln>
            <a:effectLst/>
          </c:spPr>
          <c:invertIfNegative val="0"/>
          <c:cat>
            <c:strRef>
              <c:f>'AII-IND-001'!$C$29:$C$33</c:f>
              <c:strCache>
                <c:ptCount val="5"/>
                <c:pt idx="0">
                  <c:v>TRIMESTRE 1</c:v>
                </c:pt>
                <c:pt idx="1">
                  <c:v>TRIMESTRE 2</c:v>
                </c:pt>
                <c:pt idx="2">
                  <c:v>TRIMESTRE 3</c:v>
                </c:pt>
                <c:pt idx="3">
                  <c:v>TRIMESTRE 4</c:v>
                </c:pt>
                <c:pt idx="4">
                  <c:v>TOTAL</c:v>
                </c:pt>
              </c:strCache>
            </c:strRef>
          </c:cat>
          <c:val>
            <c:numRef>
              <c:f>'AII-IND-001'!$I$29:$I$33</c:f>
              <c:numCache>
                <c:formatCode>0</c:formatCode>
                <c:ptCount val="5"/>
                <c:pt idx="0" formatCode="General">
                  <c:v>5</c:v>
                </c:pt>
                <c:pt idx="1">
                  <c:v>13</c:v>
                </c:pt>
                <c:pt idx="2">
                  <c:v>4</c:v>
                </c:pt>
                <c:pt idx="3">
                  <c:v>4</c:v>
                </c:pt>
                <c:pt idx="4" formatCode="_(* #,##0_);_(* \(#,##0\);_(* &quot;-&quot;??_);_(@_)">
                  <c:v>26</c:v>
                </c:pt>
              </c:numCache>
            </c:numRef>
          </c:val>
        </c:ser>
        <c:ser>
          <c:idx val="6"/>
          <c:order val="6"/>
          <c:tx>
            <c:strRef>
              <c:f>'AII-IND-001'!$J$28</c:f>
              <c:strCache>
                <c:ptCount val="1"/>
                <c:pt idx="0">
                  <c:v>% DE ATENCIÓN DE EMERGENCIAS</c:v>
                </c:pt>
              </c:strCache>
            </c:strRef>
          </c:tx>
          <c:spPr>
            <a:solidFill>
              <a:schemeClr val="accent1">
                <a:lumMod val="60000"/>
              </a:schemeClr>
            </a:solidFill>
            <a:ln>
              <a:noFill/>
            </a:ln>
            <a:effectLst/>
          </c:spPr>
          <c:invertIfNegative val="0"/>
          <c:cat>
            <c:strRef>
              <c:f>'AII-IND-001'!$C$29:$C$33</c:f>
              <c:strCache>
                <c:ptCount val="5"/>
                <c:pt idx="0">
                  <c:v>TRIMESTRE 1</c:v>
                </c:pt>
                <c:pt idx="1">
                  <c:v>TRIMESTRE 2</c:v>
                </c:pt>
                <c:pt idx="2">
                  <c:v>TRIMESTRE 3</c:v>
                </c:pt>
                <c:pt idx="3">
                  <c:v>TRIMESTRE 4</c:v>
                </c:pt>
                <c:pt idx="4">
                  <c:v>TOTAL</c:v>
                </c:pt>
              </c:strCache>
            </c:strRef>
          </c:cat>
          <c:val>
            <c:numRef>
              <c:f>'AII-IND-001'!$J$29:$J$33</c:f>
              <c:numCache>
                <c:formatCode>0%</c:formatCode>
                <c:ptCount val="5"/>
                <c:pt idx="0">
                  <c:v>1</c:v>
                </c:pt>
                <c:pt idx="1">
                  <c:v>1</c:v>
                </c:pt>
                <c:pt idx="2">
                  <c:v>1</c:v>
                </c:pt>
                <c:pt idx="3">
                  <c:v>1</c:v>
                </c:pt>
                <c:pt idx="4">
                  <c:v>1</c:v>
                </c:pt>
              </c:numCache>
            </c:numRef>
          </c:val>
        </c:ser>
        <c:dLbls>
          <c:showLegendKey val="0"/>
          <c:showVal val="0"/>
          <c:showCatName val="0"/>
          <c:showSerName val="0"/>
          <c:showPercent val="0"/>
          <c:showBubbleSize val="0"/>
        </c:dLbls>
        <c:gapWidth val="219"/>
        <c:overlap val="-27"/>
        <c:axId val="-613522416"/>
        <c:axId val="-613517520"/>
        <c:extLst>
          <c:ext xmlns:c15="http://schemas.microsoft.com/office/drawing/2012/chart" uri="{02D57815-91ED-43cb-92C2-25804820EDAC}">
            <c15:filteredBarSeries>
              <c15:ser>
                <c:idx val="0"/>
                <c:order val="0"/>
                <c:tx>
                  <c:strRef>
                    <c:extLst>
                      <c:ext uri="{02D57815-91ED-43cb-92C2-25804820EDAC}">
                        <c15:formulaRef>
                          <c15:sqref>'AII-IND-001'!$D$28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'AII-IND-001'!$C$29:$C$33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'AII-IND-001'!$D$29:$D$33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'AII-IND-001'!$E$28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'AII-IND-001'!$C$29:$C$33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'AII-IND-001'!$E$29:$E$33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'AII-IND-001'!$F$28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'AII-IND-001'!$C$29:$C$33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'AII-IND-001'!$F$29:$F$33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'AII-IND-001'!$G$28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'AII-IND-001'!$C$29:$C$33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'AII-IND-001'!$G$29:$G$33</c15:sqref>
                        </c15:formulaRef>
                      </c:ext>
                    </c:extLst>
                    <c:numCache>
                      <c:formatCode>General</c:formatCode>
                      <c:ptCount val="5"/>
                    </c:numCache>
                  </c:numRef>
                </c:val>
              </c15:ser>
            </c15:filteredBarSeries>
          </c:ext>
        </c:extLst>
      </c:barChart>
      <c:catAx>
        <c:axId val="-61352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3517520"/>
        <c:crosses val="autoZero"/>
        <c:auto val="1"/>
        <c:lblAlgn val="ctr"/>
        <c:lblOffset val="100"/>
        <c:noMultiLvlLbl val="0"/>
      </c:catAx>
      <c:valAx>
        <c:axId val="-613517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3522416"/>
        <c:crosses val="autoZero"/>
        <c:crossBetween val="between"/>
      </c:valAx>
      <c:spPr>
        <a:noFill/>
        <a:ln>
          <a:noFill/>
        </a:ln>
        <a:effectLst/>
      </c:spPr>
    </c:plotArea>
    <c:legend>
      <c:legendPos val="b"/>
      <c:layout>
        <c:manualLayout>
          <c:xMode val="edge"/>
          <c:yMode val="edge"/>
          <c:x val="0.82226672968257219"/>
          <c:y val="0.15149890283212564"/>
          <c:w val="0.16720691163604551"/>
          <c:h val="0.614329578266704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8036E-2"/>
          <c:y val="0.17171296296296318"/>
          <c:w val="0.75189972148158857"/>
          <c:h val="0.64579778515313568"/>
        </c:manualLayout>
      </c:layout>
      <c:barChart>
        <c:barDir val="col"/>
        <c:grouping val="clustered"/>
        <c:varyColors val="0"/>
        <c:ser>
          <c:idx val="4"/>
          <c:order val="4"/>
          <c:tx>
            <c:strRef>
              <c:f>'[10]AII-IND-001'!$H$28</c:f>
              <c:strCache>
                <c:ptCount val="1"/>
                <c:pt idx="0">
                  <c:v># EMERGENCIAS ATENDIDAS</c:v>
                </c:pt>
              </c:strCache>
            </c:strRef>
          </c:tx>
          <c:spPr>
            <a:solidFill>
              <a:schemeClr val="accent5"/>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'[10]AII-IND-001'!$C$29:$C$33</c:f>
              <c:strCache>
                <c:ptCount val="5"/>
                <c:pt idx="0">
                  <c:v>TRIMESTRE 1</c:v>
                </c:pt>
                <c:pt idx="1">
                  <c:v>TRIMESTRE 2</c:v>
                </c:pt>
                <c:pt idx="2">
                  <c:v>TRIMESTRE 3</c:v>
                </c:pt>
                <c:pt idx="3">
                  <c:v>TRIMESTRE 4</c:v>
                </c:pt>
                <c:pt idx="4">
                  <c:v>TOTAL</c:v>
                </c:pt>
              </c:strCache>
            </c:strRef>
          </c:cat>
          <c:val>
            <c:numRef>
              <c:f>'[10]AII-IND-001'!$H$29:$H$33</c:f>
              <c:numCache>
                <c:formatCode>General</c:formatCode>
                <c:ptCount val="5"/>
                <c:pt idx="0">
                  <c:v>5</c:v>
                </c:pt>
                <c:pt idx="1">
                  <c:v>13</c:v>
                </c:pt>
                <c:pt idx="2">
                  <c:v>4</c:v>
                </c:pt>
                <c:pt idx="3">
                  <c:v>4</c:v>
                </c:pt>
                <c:pt idx="4">
                  <c:v>26</c:v>
                </c:pt>
              </c:numCache>
            </c:numRef>
          </c:val>
        </c:ser>
        <c:ser>
          <c:idx val="5"/>
          <c:order val="5"/>
          <c:tx>
            <c:strRef>
              <c:f>'[10]AII-IND-001'!$I$28</c:f>
              <c:strCache>
                <c:ptCount val="1"/>
                <c:pt idx="0">
                  <c:v>TOTAL EMERGENCIAS PRESENTADAS</c:v>
                </c:pt>
              </c:strCache>
            </c:strRef>
          </c:tx>
          <c:spPr>
            <a:solidFill>
              <a:schemeClr val="accent6"/>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'[10]AII-IND-001'!$C$29:$C$33</c:f>
              <c:strCache>
                <c:ptCount val="5"/>
                <c:pt idx="0">
                  <c:v>TRIMESTRE 1</c:v>
                </c:pt>
                <c:pt idx="1">
                  <c:v>TRIMESTRE 2</c:v>
                </c:pt>
                <c:pt idx="2">
                  <c:v>TRIMESTRE 3</c:v>
                </c:pt>
                <c:pt idx="3">
                  <c:v>TRIMESTRE 4</c:v>
                </c:pt>
                <c:pt idx="4">
                  <c:v>TOTAL</c:v>
                </c:pt>
              </c:strCache>
            </c:strRef>
          </c:cat>
          <c:val>
            <c:numRef>
              <c:f>'[10]AII-IND-001'!$I$29:$I$33</c:f>
              <c:numCache>
                <c:formatCode>General</c:formatCode>
                <c:ptCount val="5"/>
                <c:pt idx="0">
                  <c:v>5</c:v>
                </c:pt>
                <c:pt idx="1">
                  <c:v>13</c:v>
                </c:pt>
                <c:pt idx="2">
                  <c:v>4</c:v>
                </c:pt>
                <c:pt idx="3">
                  <c:v>4</c:v>
                </c:pt>
                <c:pt idx="4">
                  <c:v>26</c:v>
                </c:pt>
              </c:numCache>
            </c:numRef>
          </c:val>
        </c:ser>
        <c:ser>
          <c:idx val="6"/>
          <c:order val="6"/>
          <c:tx>
            <c:strRef>
              <c:f>'[10]AII-IND-001'!$J$28</c:f>
              <c:strCache>
                <c:ptCount val="1"/>
                <c:pt idx="0">
                  <c:v>% DE ATENCIÓN DE EMERGENCIAS</c:v>
                </c:pt>
              </c:strCache>
            </c:strRef>
          </c:tx>
          <c:spPr>
            <a:solidFill>
              <a:schemeClr val="accent1">
                <a:lumMod val="60000"/>
              </a:schemeClr>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'[10]AII-IND-001'!$C$29:$C$33</c:f>
              <c:strCache>
                <c:ptCount val="5"/>
                <c:pt idx="0">
                  <c:v>TRIMESTRE 1</c:v>
                </c:pt>
                <c:pt idx="1">
                  <c:v>TRIMESTRE 2</c:v>
                </c:pt>
                <c:pt idx="2">
                  <c:v>TRIMESTRE 3</c:v>
                </c:pt>
                <c:pt idx="3">
                  <c:v>TRIMESTRE 4</c:v>
                </c:pt>
                <c:pt idx="4">
                  <c:v>TOTAL</c:v>
                </c:pt>
              </c:strCache>
            </c:strRef>
          </c:cat>
          <c:val>
            <c:numRef>
              <c:f>'[10]AII-IND-001'!$J$29:$J$33</c:f>
              <c:numCache>
                <c:formatCode>General</c:formatCode>
                <c:ptCount val="5"/>
                <c:pt idx="0">
                  <c:v>1</c:v>
                </c:pt>
                <c:pt idx="1">
                  <c:v>1</c:v>
                </c:pt>
                <c:pt idx="2">
                  <c:v>1</c:v>
                </c:pt>
                <c:pt idx="3">
                  <c:v>1</c:v>
                </c:pt>
                <c:pt idx="4">
                  <c:v>1</c:v>
                </c:pt>
              </c:numCache>
            </c:numRef>
          </c:val>
        </c:ser>
        <c:dLbls>
          <c:showLegendKey val="0"/>
          <c:showVal val="0"/>
          <c:showCatName val="0"/>
          <c:showSerName val="0"/>
          <c:showPercent val="0"/>
          <c:showBubbleSize val="0"/>
        </c:dLbls>
        <c:gapWidth val="219"/>
        <c:overlap val="-27"/>
        <c:axId val="-613512080"/>
        <c:axId val="-613511536"/>
        <c:extLst>
          <c:ext xmlns:c15="http://schemas.microsoft.com/office/drawing/2012/chart" uri="{02D57815-91ED-43cb-92C2-25804820EDAC}">
            <c15:filteredBarSeries>
              <c15:ser>
                <c:idx val="0"/>
                <c:order val="0"/>
                <c:tx>
                  <c:strRef>
                    <c:extLst>
                      <c:ext uri="{02D57815-91ED-43cb-92C2-25804820EDAC}">
                        <c15:formulaRef>
                          <c15:sqref>'[10]AII-IND-001'!$D$28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'[10]AII-IND-001'!$C$29:$C$33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'[10]AII-IND-001'!$D$29:$D$33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'[10]AII-IND-001'!$E$28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'[10]AII-IND-001'!$C$29:$C$33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'[10]AII-IND-001'!$E$29:$E$33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'[10]AII-IND-001'!$F$28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'[10]AII-IND-001'!$C$29:$C$33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'[10]AII-IND-001'!$F$29:$F$33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'[10]AII-IND-001'!$G$28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'[10]AII-IND-001'!$C$29:$C$33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'[10]AII-IND-001'!$G$29:$G$33</c15:sqref>
                        </c15:formulaRef>
                      </c:ext>
                    </c:extLst>
                    <c:numCache>
                      <c:formatCode>General</c:formatCode>
                      <c:ptCount val="5"/>
                    </c:numCache>
                  </c:numRef>
                </c:val>
              </c15:ser>
            </c15:filteredBarSeries>
          </c:ext>
        </c:extLst>
      </c:barChart>
      <c:catAx>
        <c:axId val="-61351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3511536"/>
        <c:crosses val="autoZero"/>
        <c:auto val="1"/>
        <c:lblAlgn val="ctr"/>
        <c:lblOffset val="100"/>
        <c:noMultiLvlLbl val="0"/>
      </c:catAx>
      <c:valAx>
        <c:axId val="-613511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3512080"/>
        <c:crosses val="autoZero"/>
        <c:crossBetween val="between"/>
      </c:valAx>
      <c:spPr>
        <a:noFill/>
        <a:ln>
          <a:noFill/>
        </a:ln>
        <a:effectLst/>
      </c:spPr>
    </c:plotArea>
    <c:legend>
      <c:legendPos val="b"/>
      <c:layout>
        <c:manualLayout>
          <c:xMode val="edge"/>
          <c:yMode val="edge"/>
          <c:x val="0.82226672968257219"/>
          <c:y val="0.15149890283212589"/>
          <c:w val="0.16720691163604551"/>
          <c:h val="0.614329578266704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CONTROL DE CALIDAD DE LA MEZCLA ASFALTICA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62444323390393841"/>
          <c:h val="0.46567767570720348"/>
        </c:manualLayout>
      </c:layout>
      <c:barChart>
        <c:barDir val="col"/>
        <c:grouping val="clustered"/>
        <c:varyColors val="0"/>
        <c:ser>
          <c:idx val="4"/>
          <c:order val="4"/>
          <c:tx>
            <c:strRef>
              <c:f>'PRO-IND-001'!$H$28</c:f>
              <c:strCache>
                <c:ptCount val="1"/>
                <c:pt idx="0">
                  <c:v># MUESTRAS QUE CUMPLEN ESPECIFICACIONES</c:v>
                </c:pt>
              </c:strCache>
            </c:strRef>
          </c:tx>
          <c:spPr>
            <a:solidFill>
              <a:schemeClr val="accent5"/>
            </a:solidFill>
            <a:ln>
              <a:noFill/>
            </a:ln>
            <a:effectLst/>
          </c:spPr>
          <c:invertIfNegative val="0"/>
          <c:cat>
            <c:strRef>
              <c:extLst>
                <c:ext xmlns:c15="http://schemas.microsoft.com/office/drawing/2012/chart" uri="{02D57815-91ED-43cb-92C2-25804820EDAC}">
                  <c15:fullRef>
                    <c15:sqref>'PRO-IND-001'!$C$29:$C$34</c15:sqref>
                  </c15:fullRef>
                </c:ext>
              </c:extLst>
              <c:f>'PRO-IND-001'!$C$30:$C$34</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'PRO-IND-001'!$H$29:$H$34</c15:sqref>
                  </c15:fullRef>
                </c:ext>
              </c:extLst>
              <c:f>'PRO-IND-001'!$H$30:$H$34</c:f>
              <c:numCache>
                <c:formatCode>0</c:formatCode>
                <c:ptCount val="4"/>
                <c:pt idx="0">
                  <c:v>54</c:v>
                </c:pt>
                <c:pt idx="1">
                  <c:v>41</c:v>
                </c:pt>
                <c:pt idx="2">
                  <c:v>612</c:v>
                </c:pt>
                <c:pt idx="3">
                  <c:v>902</c:v>
                </c:pt>
              </c:numCache>
            </c:numRef>
          </c:val>
        </c:ser>
        <c:ser>
          <c:idx val="5"/>
          <c:order val="5"/>
          <c:tx>
            <c:strRef>
              <c:f>'PRO-IND-001'!$I$28</c:f>
              <c:strCache>
                <c:ptCount val="1"/>
                <c:pt idx="0">
                  <c:v>TOTAL MUESTRAS ENSAYADAS EN LABORATORIO</c:v>
                </c:pt>
              </c:strCache>
            </c:strRef>
          </c:tx>
          <c:spPr>
            <a:solidFill>
              <a:schemeClr val="accent6"/>
            </a:solidFill>
            <a:ln>
              <a:noFill/>
            </a:ln>
            <a:effectLst/>
          </c:spPr>
          <c:invertIfNegative val="0"/>
          <c:cat>
            <c:strRef>
              <c:extLst>
                <c:ext xmlns:c15="http://schemas.microsoft.com/office/drawing/2012/chart" uri="{02D57815-91ED-43cb-92C2-25804820EDAC}">
                  <c15:fullRef>
                    <c15:sqref>'PRO-IND-001'!$C$29:$C$34</c15:sqref>
                  </c15:fullRef>
                </c:ext>
              </c:extLst>
              <c:f>'PRO-IND-001'!$C$30:$C$34</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'PRO-IND-001'!$I$29:$I$34</c15:sqref>
                  </c15:fullRef>
                </c:ext>
              </c:extLst>
              <c:f>'PRO-IND-001'!$I$30:$I$34</c:f>
              <c:numCache>
                <c:formatCode>0</c:formatCode>
                <c:ptCount val="4"/>
                <c:pt idx="0">
                  <c:v>77</c:v>
                </c:pt>
                <c:pt idx="1">
                  <c:v>51</c:v>
                </c:pt>
                <c:pt idx="2" formatCode="0.0">
                  <c:v>668</c:v>
                </c:pt>
                <c:pt idx="3">
                  <c:v>1000</c:v>
                </c:pt>
              </c:numCache>
            </c:numRef>
          </c:val>
        </c:ser>
        <c:ser>
          <c:idx val="6"/>
          <c:order val="6"/>
          <c:tx>
            <c:strRef>
              <c:f>'PRO-IND-001'!$J$28</c:f>
              <c:strCache>
                <c:ptCount val="1"/>
                <c:pt idx="0">
                  <c:v>% DE MUESTRAS QUE  CUMPLEN</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'PRO-IND-001'!$C$29:$C$34</c15:sqref>
                  </c15:fullRef>
                </c:ext>
              </c:extLst>
              <c:f>'PRO-IND-001'!$C$30:$C$34</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'PRO-IND-001'!$J$29:$J$34</c15:sqref>
                  </c15:fullRef>
                </c:ext>
              </c:extLst>
              <c:f>'PRO-IND-001'!$J$30:$J$34</c:f>
              <c:numCache>
                <c:formatCode>0.0</c:formatCode>
                <c:ptCount val="4"/>
                <c:pt idx="0">
                  <c:v>70.129870129870127</c:v>
                </c:pt>
                <c:pt idx="1">
                  <c:v>80.392156862745097</c:v>
                </c:pt>
                <c:pt idx="2" formatCode="0.00%">
                  <c:v>0.91616766467065869</c:v>
                </c:pt>
                <c:pt idx="3" formatCode="0.00%">
                  <c:v>0.90200000000000002</c:v>
                </c:pt>
              </c:numCache>
            </c:numRef>
          </c:val>
        </c:ser>
        <c:dLbls>
          <c:showLegendKey val="0"/>
          <c:showVal val="0"/>
          <c:showCatName val="0"/>
          <c:showSerName val="0"/>
          <c:showPercent val="0"/>
          <c:showBubbleSize val="0"/>
        </c:dLbls>
        <c:gapWidth val="219"/>
        <c:overlap val="-27"/>
        <c:axId val="-613514800"/>
        <c:axId val="-613507728"/>
        <c:extLst>
          <c:ext xmlns:c15="http://schemas.microsoft.com/office/drawing/2012/chart" uri="{02D57815-91ED-43cb-92C2-25804820EDAC}">
            <c15:filteredBarSeries>
              <c15:ser>
                <c:idx val="0"/>
                <c:order val="0"/>
                <c:tx>
                  <c:strRef>
                    <c:extLst>
                      <c:ext uri="{02D57815-91ED-43cb-92C2-25804820EDAC}">
                        <c15:formulaRef>
                          <c15:sqref>'PRO-IND-001'!$D$28</c15:sqref>
                        </c15:formulaRef>
                      </c:ext>
                    </c:extLst>
                    <c:strCache>
                      <c:ptCount val="1"/>
                    </c:strCache>
                  </c:strRef>
                </c:tx>
                <c:spPr>
                  <a:solidFill>
                    <a:schemeClr val="accent1"/>
                  </a:solidFill>
                  <a:ln>
                    <a:noFill/>
                  </a:ln>
                  <a:effectLst/>
                </c:spPr>
                <c:invertIfNegative val="0"/>
                <c:cat>
                  <c:strRef>
                    <c:extLst>
                      <c:ext uri="{02D57815-91ED-43cb-92C2-25804820EDAC}">
                        <c15:fullRef>
                          <c15:sqref>'PRO-IND-001'!$C$29:$C$34</c15:sqref>
                        </c15:fullRef>
                        <c15:formulaRef>
                          <c15:sqref>'PRO-IND-001'!$C$30:$C$34</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'PRO-IND-001'!$D$29:$D$34</c15:sqref>
                        </c15:fullRef>
                        <c15:formulaRef>
                          <c15:sqref>'PRO-IND-001'!$D$30:$D$34</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'PRO-IND-001'!$E$28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'PRO-IND-001'!$C$29:$C$34</c15:sqref>
                        </c15:fullRef>
                        <c15:formulaRef>
                          <c15:sqref>'PRO-IND-001'!$C$30:$C$34</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'PRO-IND-001'!$E$29:$E$34</c15:sqref>
                        </c15:fullRef>
                        <c15:formulaRef>
                          <c15:sqref>'PRO-IND-001'!$E$30:$E$34</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'PRO-IND-001'!$F$28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'PRO-IND-001'!$C$29:$C$34</c15:sqref>
                        </c15:fullRef>
                        <c15:formulaRef>
                          <c15:sqref>'PRO-IND-001'!$C$30:$C$34</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'PRO-IND-001'!$F$29:$F$34</c15:sqref>
                        </c15:fullRef>
                        <c15:formulaRef>
                          <c15:sqref>'PRO-IND-001'!$F$30:$F$34</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'PRO-IND-001'!$G$28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'PRO-IND-001'!$C$29:$C$34</c15:sqref>
                        </c15:fullRef>
                        <c15:formulaRef>
                          <c15:sqref>'PRO-IND-001'!$C$30:$C$34</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'PRO-IND-001'!$G$29:$G$34</c15:sqref>
                        </c15:fullRef>
                        <c15:formulaRef>
                          <c15:sqref>'PRO-IND-001'!$G$30:$G$34</c15:sqref>
                        </c15:formulaRef>
                      </c:ext>
                    </c:extLst>
                    <c:numCache>
                      <c:formatCode>General</c:formatCode>
                      <c:ptCount val="4"/>
                    </c:numCache>
                  </c:numRef>
                </c:val>
              </c15:ser>
            </c15:filteredBarSeries>
          </c:ext>
        </c:extLst>
      </c:barChart>
      <c:catAx>
        <c:axId val="-61351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3507728"/>
        <c:crosses val="autoZero"/>
        <c:auto val="1"/>
        <c:lblAlgn val="ctr"/>
        <c:lblOffset val="100"/>
        <c:noMultiLvlLbl val="0"/>
      </c:catAx>
      <c:valAx>
        <c:axId val="-613507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3514800"/>
        <c:crosses val="autoZero"/>
        <c:crossBetween val="between"/>
      </c:valAx>
      <c:spPr>
        <a:noFill/>
        <a:ln>
          <a:noFill/>
        </a:ln>
        <a:effectLst/>
      </c:spPr>
    </c:plotArea>
    <c:legend>
      <c:legendPos val="b"/>
      <c:layout>
        <c:manualLayout>
          <c:xMode val="edge"/>
          <c:yMode val="edge"/>
          <c:x val="0.66414953191579851"/>
          <c:y val="0.17869823374538293"/>
          <c:w val="0.33017388451443597"/>
          <c:h val="0.583913677456984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050" b="0" i="0" baseline="0">
                <a:effectLst/>
              </a:rPr>
              <a:t>CONTROL DE CALIDAD DE LA MEZCLA ASFALTICA</a:t>
            </a:r>
            <a:endParaRPr lang="es-CO" sz="1050">
              <a:effectLst/>
            </a:endParaRPr>
          </a:p>
        </c:rich>
      </c:tx>
      <c:layout>
        <c:manualLayout>
          <c:xMode val="edge"/>
          <c:yMode val="edge"/>
          <c:x val="0.17303539760232689"/>
          <c:y val="1.66320130017815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802172857290997E-2"/>
          <c:y val="0.18345110340964998"/>
          <c:w val="0.4832733642182464"/>
          <c:h val="0.51676319200196585"/>
        </c:manualLayout>
      </c:layout>
      <c:barChart>
        <c:barDir val="col"/>
        <c:grouping val="clustered"/>
        <c:varyColors val="0"/>
        <c:ser>
          <c:idx val="7"/>
          <c:order val="7"/>
          <c:tx>
            <c:strRef>
              <c:f>'PRO-IND-001'!$K$28:$K$29</c:f>
              <c:strCache>
                <c:ptCount val="2"/>
                <c:pt idx="0">
                  <c:v>CALIDAD DEL CONJUNTO DE LAS MUESTRAS ENSAYADAS EN EL TRIMESTRE, QUE SE TOMAN A LA MEZCLA ASFALTICA PRODUCIDA POR LA UMV</c:v>
                </c:pt>
                <c:pt idx="1">
                  <c:v>                                       (BUENA)</c:v>
                </c:pt>
              </c:strCache>
            </c:strRef>
          </c:tx>
          <c:spPr>
            <a:solidFill>
              <a:schemeClr val="accent2">
                <a:lumMod val="60000"/>
              </a:schemeClr>
            </a:solidFill>
            <a:ln>
              <a:noFill/>
            </a:ln>
            <a:effectLst/>
          </c:spPr>
          <c:invertIfNegative val="0"/>
          <c:cat>
            <c:strRef>
              <c:f>'PRO-IND-001'!$C$30:$C$34</c:f>
              <c:strCache>
                <c:ptCount val="4"/>
                <c:pt idx="0">
                  <c:v>TRIMESTRE 1</c:v>
                </c:pt>
                <c:pt idx="1">
                  <c:v>TRIMESTRE 2</c:v>
                </c:pt>
                <c:pt idx="2">
                  <c:v>TRIMESTRE 3</c:v>
                </c:pt>
                <c:pt idx="3">
                  <c:v>TRIMESTRE 4</c:v>
                </c:pt>
              </c:strCache>
            </c:strRef>
          </c:cat>
          <c:val>
            <c:numRef>
              <c:f>'PRO-IND-001'!$K$30:$K$34</c:f>
              <c:numCache>
                <c:formatCode>0</c:formatCode>
                <c:ptCount val="4"/>
                <c:pt idx="1">
                  <c:v>0</c:v>
                </c:pt>
                <c:pt idx="2">
                  <c:v>0</c:v>
                </c:pt>
                <c:pt idx="3">
                  <c:v>0</c:v>
                </c:pt>
              </c:numCache>
            </c:numRef>
          </c:val>
        </c:ser>
        <c:ser>
          <c:idx val="8"/>
          <c:order val="8"/>
          <c:tx>
            <c:strRef>
              <c:f>'PRO-IND-001'!$L$28:$L$29</c:f>
              <c:strCache>
                <c:ptCount val="2"/>
                <c:pt idx="0">
                  <c:v>CALIDAD DEL CONJUNTO DE LAS MUESTRAS ENSAYADAS EN EL TRIMESTRE, QUE SE TOMAN A LA MEZCLA ASFALTICA PRODUCIDA POR LA UMV</c:v>
                </c:pt>
                <c:pt idx="1">
                  <c:v>                                                              (ACEPTABLE)</c:v>
                </c:pt>
              </c:strCache>
            </c:strRef>
          </c:tx>
          <c:spPr>
            <a:solidFill>
              <a:schemeClr val="accent3">
                <a:lumMod val="60000"/>
              </a:schemeClr>
            </a:solidFill>
            <a:ln>
              <a:noFill/>
            </a:ln>
            <a:effectLst/>
          </c:spPr>
          <c:invertIfNegative val="0"/>
          <c:cat>
            <c:strRef>
              <c:f>'PRO-IND-001'!$C$30:$C$34</c:f>
              <c:strCache>
                <c:ptCount val="4"/>
                <c:pt idx="0">
                  <c:v>TRIMESTRE 1</c:v>
                </c:pt>
                <c:pt idx="1">
                  <c:v>TRIMESTRE 2</c:v>
                </c:pt>
                <c:pt idx="2">
                  <c:v>TRIMESTRE 3</c:v>
                </c:pt>
                <c:pt idx="3">
                  <c:v>TRIMESTRE 4</c:v>
                </c:pt>
              </c:strCache>
            </c:strRef>
          </c:cat>
          <c:val>
            <c:numRef>
              <c:f>'PRO-IND-001'!$L$30:$L$34</c:f>
              <c:numCache>
                <c:formatCode>0</c:formatCode>
                <c:ptCount val="4"/>
                <c:pt idx="0">
                  <c:v>0</c:v>
                </c:pt>
              </c:numCache>
            </c:numRef>
          </c:val>
        </c:ser>
        <c:ser>
          <c:idx val="9"/>
          <c:order val="9"/>
          <c:tx>
            <c:strRef>
              <c:f>'PRO-IND-001'!$M$28:$M$29</c:f>
              <c:strCache>
                <c:ptCount val="2"/>
                <c:pt idx="0">
                  <c:v>CALIDAD DEL CONJUNTO DE LAS MUESTRAS ENSAYADAS EN EL TRIMESTRE, QUE SE TOMAN A LA MEZCLA ASFALTICA PRODUCIDA POR LA UMV</c:v>
                </c:pt>
                <c:pt idx="1">
                  <c:v>                                                            (DEFICIENTE)</c:v>
                </c:pt>
              </c:strCache>
            </c:strRef>
          </c:tx>
          <c:spPr>
            <a:solidFill>
              <a:schemeClr val="accent4">
                <a:lumMod val="60000"/>
              </a:schemeClr>
            </a:solidFill>
            <a:ln>
              <a:noFill/>
            </a:ln>
            <a:effectLst/>
          </c:spPr>
          <c:invertIfNegative val="0"/>
          <c:cat>
            <c:strRef>
              <c:f>'PRO-IND-001'!$C$30:$C$34</c:f>
              <c:strCache>
                <c:ptCount val="4"/>
                <c:pt idx="0">
                  <c:v>TRIMESTRE 1</c:v>
                </c:pt>
                <c:pt idx="1">
                  <c:v>TRIMESTRE 2</c:v>
                </c:pt>
                <c:pt idx="2">
                  <c:v>TRIMESTRE 3</c:v>
                </c:pt>
                <c:pt idx="3">
                  <c:v>TRIMESTRE 4</c:v>
                </c:pt>
              </c:strCache>
            </c:strRef>
          </c:cat>
          <c:val>
            <c:numRef>
              <c:f>'PRO-IND-001'!$M$30:$M$34</c:f>
              <c:numCache>
                <c:formatCode>0%</c:formatCode>
                <c:ptCount val="4"/>
              </c:numCache>
            </c:numRef>
          </c:val>
        </c:ser>
        <c:dLbls>
          <c:showLegendKey val="0"/>
          <c:showVal val="0"/>
          <c:showCatName val="0"/>
          <c:showSerName val="0"/>
          <c:showPercent val="0"/>
          <c:showBubbleSize val="0"/>
        </c:dLbls>
        <c:gapWidth val="219"/>
        <c:overlap val="-27"/>
        <c:axId val="-613519696"/>
        <c:axId val="-613508272"/>
        <c:extLst>
          <c:ext xmlns:c15="http://schemas.microsoft.com/office/drawing/2012/chart" uri="{02D57815-91ED-43cb-92C2-25804820EDAC}">
            <c15:filteredBarSeries>
              <c15:ser>
                <c:idx val="0"/>
                <c:order val="0"/>
                <c:tx>
                  <c:strRef>
                    <c:extLst>
                      <c:ext uri="{02D57815-91ED-43cb-92C2-25804820EDAC}">
                        <c15:formulaRef>
                          <c15:sqref>'PRO-IND-001'!$D$28:$D$29</c15:sqref>
                        </c15:formulaRef>
                      </c:ext>
                    </c:extLst>
                    <c:strCache>
                      <c:ptCount val="2"/>
                      <c:pt idx="0">
                        <c:v>FECHA DE MEDICIÓN</c:v>
                      </c:pt>
                    </c:strCache>
                  </c:strRef>
                </c:tx>
                <c:spPr>
                  <a:solidFill>
                    <a:schemeClr val="accent1"/>
                  </a:solidFill>
                  <a:ln>
                    <a:noFill/>
                  </a:ln>
                  <a:effectLst/>
                </c:spPr>
                <c:invertIfNegative val="0"/>
                <c:cat>
                  <c:strRef>
                    <c:extLst>
                      <c:ext uri="{02D57815-91ED-43cb-92C2-25804820EDAC}">
                        <c15:formulaRef>
                          <c15:sqref>'PRO-IND-001'!$C$30:$C$34</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'PRO-IND-001'!$D$30:$D$34</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'PRO-IND-001'!$E$28:$E$29</c15:sqref>
                        </c15:formulaRef>
                      </c:ext>
                    </c:extLst>
                    <c:strCache>
                      <c:ptCount val="2"/>
                      <c:pt idx="0">
                        <c:v>FECHA DE MEDICIÓN</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'PRO-IND-001'!$C$30:$C$34</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'PRO-IND-001'!$E$30:$E$34</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'PRO-IND-001'!$F$28:$F$29</c15:sqref>
                        </c15:formulaRef>
                      </c:ext>
                    </c:extLst>
                    <c:strCache>
                      <c:ptCount val="2"/>
                      <c:pt idx="0">
                        <c:v>FECHA DE MEDICIÓN</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'PRO-IND-001'!$C$30:$C$34</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'PRO-IND-001'!$F$30:$F$34</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'PRO-IND-001'!$G$28:$G$29</c15:sqref>
                        </c15:formulaRef>
                      </c:ext>
                    </c:extLst>
                    <c:strCache>
                      <c:ptCount val="2"/>
                      <c:pt idx="0">
                        <c:v>FECHA DE MEDICIÓN</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'PRO-IND-001'!$C$30:$C$34</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'PRO-IND-001'!$G$30:$G$34</c15:sqref>
                        </c15:formulaRef>
                      </c:ext>
                    </c:extLst>
                    <c:numCache>
                      <c:formatCode>General</c:formatCode>
                      <c:ptCount val="4"/>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'PRO-IND-001'!$H$28:$H$29</c15:sqref>
                        </c15:formulaRef>
                      </c:ext>
                    </c:extLst>
                    <c:strCache>
                      <c:ptCount val="2"/>
                      <c:pt idx="0">
                        <c:v># MUESTRAS QUE CUMPLEN ESPECIFICACIONES</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'PRO-IND-001'!$C$30:$C$34</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'PRO-IND-001'!$H$30:$H$34</c15:sqref>
                        </c15:formulaRef>
                      </c:ext>
                    </c:extLst>
                    <c:numCache>
                      <c:formatCode>0</c:formatCode>
                      <c:ptCount val="4"/>
                      <c:pt idx="0">
                        <c:v>54</c:v>
                      </c:pt>
                      <c:pt idx="1">
                        <c:v>41</c:v>
                      </c:pt>
                      <c:pt idx="2">
                        <c:v>612</c:v>
                      </c:pt>
                      <c:pt idx="3">
                        <c:v>902</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'PRO-IND-001'!$I$28:$I$29</c15:sqref>
                        </c15:formulaRef>
                      </c:ext>
                    </c:extLst>
                    <c:strCache>
                      <c:ptCount val="2"/>
                      <c:pt idx="0">
                        <c:v>TOTAL MUESTRAS ENSAYADAS EN LABORATORIO</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'PRO-IND-001'!$C$30:$C$34</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'PRO-IND-001'!$I$30:$I$34</c15:sqref>
                        </c15:formulaRef>
                      </c:ext>
                    </c:extLst>
                    <c:numCache>
                      <c:formatCode>0</c:formatCode>
                      <c:ptCount val="4"/>
                      <c:pt idx="0">
                        <c:v>77</c:v>
                      </c:pt>
                      <c:pt idx="1">
                        <c:v>51</c:v>
                      </c:pt>
                      <c:pt idx="2" formatCode="0.0">
                        <c:v>668</c:v>
                      </c:pt>
                      <c:pt idx="3">
                        <c:v>1000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'PRO-IND-001'!$J$28:$J$29</c15:sqref>
                        </c15:formulaRef>
                      </c:ext>
                    </c:extLst>
                    <c:strCache>
                      <c:ptCount val="2"/>
                      <c:pt idx="0">
                        <c:v>% DE MUESTRAS QUE  CUMPLEN</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'PRO-IND-001'!$C$30:$C$34</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'PRO-IND-001'!$J$30:$J$34</c15:sqref>
                        </c15:formulaRef>
                      </c:ext>
                    </c:extLst>
                    <c:numCache>
                      <c:formatCode>0.0</c:formatCode>
                      <c:ptCount val="4"/>
                      <c:pt idx="0">
                        <c:v>70.129870129870127</c:v>
                      </c:pt>
                      <c:pt idx="1">
                        <c:v>80.392156862745097</c:v>
                      </c:pt>
                      <c:pt idx="2" formatCode="0.00%">
                        <c:v>0.91616766467065869</c:v>
                      </c:pt>
                      <c:pt idx="3" formatCode="0.00%">
                        <c:v>0.90200000000000002</c:v>
                      </c:pt>
                    </c:numCache>
                  </c:numRef>
                </c:val>
              </c15:ser>
            </c15:filteredBarSeries>
          </c:ext>
        </c:extLst>
      </c:barChart>
      <c:catAx>
        <c:axId val="-61351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3508272"/>
        <c:crosses val="autoZero"/>
        <c:auto val="1"/>
        <c:lblAlgn val="ctr"/>
        <c:lblOffset val="100"/>
        <c:noMultiLvlLbl val="0"/>
      </c:catAx>
      <c:valAx>
        <c:axId val="-61350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3519696"/>
        <c:crosses val="autoZero"/>
        <c:crossBetween val="between"/>
      </c:valAx>
      <c:spPr>
        <a:noFill/>
        <a:ln>
          <a:noFill/>
        </a:ln>
        <a:effectLst/>
      </c:spPr>
    </c:plotArea>
    <c:legend>
      <c:legendPos val="b"/>
      <c:layout>
        <c:manualLayout>
          <c:xMode val="edge"/>
          <c:yMode val="edge"/>
          <c:x val="0.55867227615259174"/>
          <c:y val="0.1372097419069542"/>
          <c:w val="0.42749433867544118"/>
          <c:h val="0.841998932233496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92786172013296E-2"/>
          <c:y val="8.0000223214908517E-2"/>
          <c:w val="0.76133244379681531"/>
          <c:h val="0.68571619898493019"/>
        </c:manualLayout>
      </c:layout>
      <c:bar3DChart>
        <c:barDir val="col"/>
        <c:grouping val="clustered"/>
        <c:varyColors val="0"/>
        <c:ser>
          <c:idx val="0"/>
          <c:order val="0"/>
          <c:tx>
            <c:strRef>
              <c:f>'[11]PRO-IND-001  (NUEVO)'!$D$28</c:f>
              <c:strCache>
                <c:ptCount val="1"/>
              </c:strCache>
            </c:strRef>
          </c:tx>
          <c:invertIfNegative val="0"/>
          <c:cat>
            <c:strRef>
              <c:f>'[11]PRO-IND-001  (NUEVO)'!$C$30:$C$34</c:f>
              <c:strCache>
                <c:ptCount val="5"/>
                <c:pt idx="0">
                  <c:v>TRIMESTRE 1</c:v>
                </c:pt>
                <c:pt idx="1">
                  <c:v>TRIMESTRE 2</c:v>
                </c:pt>
                <c:pt idx="2">
                  <c:v>TRIMESTRE 3</c:v>
                </c:pt>
                <c:pt idx="3">
                  <c:v>TRIMESTRE 3</c:v>
                </c:pt>
                <c:pt idx="4">
                  <c:v>TRIMESTRE 4</c:v>
                </c:pt>
              </c:strCache>
            </c:strRef>
          </c:cat>
          <c:val>
            <c:numRef>
              <c:f>'[11]PRO-IND-001  (NUEVO)'!$D$30:$D$34</c:f>
              <c:numCache>
                <c:formatCode>General</c:formatCode>
                <c:ptCount val="5"/>
              </c:numCache>
            </c:numRef>
          </c:val>
        </c:ser>
        <c:ser>
          <c:idx val="1"/>
          <c:order val="1"/>
          <c:tx>
            <c:strRef>
              <c:f>'[11]PRO-IND-001  (NUEVO)'!$E$28</c:f>
              <c:strCache>
                <c:ptCount val="1"/>
              </c:strCache>
            </c:strRef>
          </c:tx>
          <c:invertIfNegative val="0"/>
          <c:cat>
            <c:strRef>
              <c:f>'[11]PRO-IND-001  (NUEVO)'!$C$30:$C$34</c:f>
              <c:strCache>
                <c:ptCount val="5"/>
                <c:pt idx="0">
                  <c:v>TRIMESTRE 1</c:v>
                </c:pt>
                <c:pt idx="1">
                  <c:v>TRIMESTRE 2</c:v>
                </c:pt>
                <c:pt idx="2">
                  <c:v>TRIMESTRE 3</c:v>
                </c:pt>
                <c:pt idx="3">
                  <c:v>TRIMESTRE 3</c:v>
                </c:pt>
                <c:pt idx="4">
                  <c:v>TRIMESTRE 4</c:v>
                </c:pt>
              </c:strCache>
            </c:strRef>
          </c:cat>
          <c:val>
            <c:numRef>
              <c:f>'[11]PRO-IND-001  (NUEVO)'!$E$30:$E$34</c:f>
              <c:numCache>
                <c:formatCode>General</c:formatCode>
                <c:ptCount val="5"/>
              </c:numCache>
            </c:numRef>
          </c:val>
        </c:ser>
        <c:ser>
          <c:idx val="2"/>
          <c:order val="2"/>
          <c:tx>
            <c:strRef>
              <c:f>'[11]PRO-IND-001  (NUEVO)'!$F$28</c:f>
              <c:strCache>
                <c:ptCount val="1"/>
              </c:strCache>
            </c:strRef>
          </c:tx>
          <c:invertIfNegative val="0"/>
          <c:cat>
            <c:strRef>
              <c:f>'[11]PRO-IND-001  (NUEVO)'!$C$30:$C$34</c:f>
              <c:strCache>
                <c:ptCount val="5"/>
                <c:pt idx="0">
                  <c:v>TRIMESTRE 1</c:v>
                </c:pt>
                <c:pt idx="1">
                  <c:v>TRIMESTRE 2</c:v>
                </c:pt>
                <c:pt idx="2">
                  <c:v>TRIMESTRE 3</c:v>
                </c:pt>
                <c:pt idx="3">
                  <c:v>TRIMESTRE 3</c:v>
                </c:pt>
                <c:pt idx="4">
                  <c:v>TRIMESTRE 4</c:v>
                </c:pt>
              </c:strCache>
            </c:strRef>
          </c:cat>
          <c:val>
            <c:numRef>
              <c:f>'[11]PRO-IND-001  (NUEVO)'!$F$30:$F$34</c:f>
              <c:numCache>
                <c:formatCode>General</c:formatCode>
                <c:ptCount val="5"/>
              </c:numCache>
            </c:numRef>
          </c:val>
        </c:ser>
        <c:ser>
          <c:idx val="3"/>
          <c:order val="3"/>
          <c:tx>
            <c:strRef>
              <c:f>'[11]PRO-IND-001  (NUEVO)'!$G$28</c:f>
              <c:strCache>
                <c:ptCount val="1"/>
              </c:strCache>
            </c:strRef>
          </c:tx>
          <c:invertIfNegative val="0"/>
          <c:cat>
            <c:strRef>
              <c:f>'[11]PRO-IND-001  (NUEVO)'!$C$30:$C$34</c:f>
              <c:strCache>
                <c:ptCount val="5"/>
                <c:pt idx="0">
                  <c:v>TRIMESTRE 1</c:v>
                </c:pt>
                <c:pt idx="1">
                  <c:v>TRIMESTRE 2</c:v>
                </c:pt>
                <c:pt idx="2">
                  <c:v>TRIMESTRE 3</c:v>
                </c:pt>
                <c:pt idx="3">
                  <c:v>TRIMESTRE 3</c:v>
                </c:pt>
                <c:pt idx="4">
                  <c:v>TRIMESTRE 4</c:v>
                </c:pt>
              </c:strCache>
            </c:strRef>
          </c:cat>
          <c:val>
            <c:numRef>
              <c:f>'[11]PRO-IND-001  (NUEVO)'!$G$30:$G$34</c:f>
              <c:numCache>
                <c:formatCode>General</c:formatCode>
                <c:ptCount val="5"/>
              </c:numCache>
            </c:numRef>
          </c:val>
        </c:ser>
        <c:ser>
          <c:idx val="4"/>
          <c:order val="4"/>
          <c:tx>
            <c:strRef>
              <c:f>'[11]PRO-IND-001  (NUEVO)'!$H$28</c:f>
              <c:strCache>
                <c:ptCount val="1"/>
                <c:pt idx="0">
                  <c:v># MUESTRAS QUE CUMPLEN ESPECIFICACIONES</c:v>
                </c:pt>
              </c:strCache>
            </c:strRef>
          </c:tx>
          <c:invertIfNegative val="0"/>
          <c:cat>
            <c:strRef>
              <c:f>'[11]PRO-IND-001  (NUEVO)'!$C$30:$C$34</c:f>
              <c:strCache>
                <c:ptCount val="5"/>
                <c:pt idx="0">
                  <c:v>TRIMESTRE 1</c:v>
                </c:pt>
                <c:pt idx="1">
                  <c:v>TRIMESTRE 2</c:v>
                </c:pt>
                <c:pt idx="2">
                  <c:v>TRIMESTRE 3</c:v>
                </c:pt>
                <c:pt idx="3">
                  <c:v>TRIMESTRE 3</c:v>
                </c:pt>
                <c:pt idx="4">
                  <c:v>TRIMESTRE 4</c:v>
                </c:pt>
              </c:strCache>
            </c:strRef>
          </c:cat>
          <c:val>
            <c:numRef>
              <c:f>'[11]PRO-IND-001  (NUEVO)'!$H$30:$H$34</c:f>
              <c:numCache>
                <c:formatCode>General</c:formatCode>
                <c:ptCount val="5"/>
                <c:pt idx="0">
                  <c:v>54</c:v>
                </c:pt>
                <c:pt idx="1">
                  <c:v>41</c:v>
                </c:pt>
                <c:pt idx="2">
                  <c:v>612</c:v>
                </c:pt>
                <c:pt idx="3">
                  <c:v>0</c:v>
                </c:pt>
                <c:pt idx="4">
                  <c:v>902</c:v>
                </c:pt>
              </c:numCache>
            </c:numRef>
          </c:val>
        </c:ser>
        <c:ser>
          <c:idx val="5"/>
          <c:order val="5"/>
          <c:tx>
            <c:strRef>
              <c:f>'[11]PRO-IND-001  (NUEVO)'!$I$28</c:f>
              <c:strCache>
                <c:ptCount val="1"/>
                <c:pt idx="0">
                  <c:v>TOTAL MUESTRAS ENSAYADAS EN LABORATORIO</c:v>
                </c:pt>
              </c:strCache>
            </c:strRef>
          </c:tx>
          <c:invertIfNegative val="0"/>
          <c:cat>
            <c:strRef>
              <c:f>'[11]PRO-IND-001  (NUEVO)'!$C$30:$C$34</c:f>
              <c:strCache>
                <c:ptCount val="5"/>
                <c:pt idx="0">
                  <c:v>TRIMESTRE 1</c:v>
                </c:pt>
                <c:pt idx="1">
                  <c:v>TRIMESTRE 2</c:v>
                </c:pt>
                <c:pt idx="2">
                  <c:v>TRIMESTRE 3</c:v>
                </c:pt>
                <c:pt idx="3">
                  <c:v>TRIMESTRE 3</c:v>
                </c:pt>
                <c:pt idx="4">
                  <c:v>TRIMESTRE 4</c:v>
                </c:pt>
              </c:strCache>
            </c:strRef>
          </c:cat>
          <c:val>
            <c:numRef>
              <c:f>'[11]PRO-IND-001  (NUEVO)'!$I$30:$I$34</c:f>
              <c:numCache>
                <c:formatCode>General</c:formatCode>
                <c:ptCount val="5"/>
                <c:pt idx="0">
                  <c:v>77</c:v>
                </c:pt>
                <c:pt idx="1">
                  <c:v>51</c:v>
                </c:pt>
                <c:pt idx="2">
                  <c:v>668</c:v>
                </c:pt>
                <c:pt idx="3">
                  <c:v>0</c:v>
                </c:pt>
                <c:pt idx="4">
                  <c:v>1000</c:v>
                </c:pt>
              </c:numCache>
            </c:numRef>
          </c:val>
        </c:ser>
        <c:ser>
          <c:idx val="6"/>
          <c:order val="6"/>
          <c:tx>
            <c:strRef>
              <c:f>'[11]PRO-IND-001  (NUEVO)'!$J$28</c:f>
              <c:strCache>
                <c:ptCount val="1"/>
                <c:pt idx="0">
                  <c:v>% DE MUESTRAS QUE  CUMPLEN</c:v>
                </c:pt>
              </c:strCache>
            </c:strRef>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'[11]PRO-IND-001  (NUEVO)'!$C$30:$C$34</c:f>
              <c:strCache>
                <c:ptCount val="5"/>
                <c:pt idx="0">
                  <c:v>TRIMESTRE 1</c:v>
                </c:pt>
                <c:pt idx="1">
                  <c:v>TRIMESTRE 2</c:v>
                </c:pt>
                <c:pt idx="2">
                  <c:v>TRIMESTRE 3</c:v>
                </c:pt>
                <c:pt idx="3">
                  <c:v>TRIMESTRE 3</c:v>
                </c:pt>
                <c:pt idx="4">
                  <c:v>TRIMESTRE 4</c:v>
                </c:pt>
              </c:strCache>
            </c:strRef>
          </c:cat>
          <c:val>
            <c:numRef>
              <c:f>'[11]PRO-IND-001  (NUEVO)'!$J$30:$J$32</c:f>
              <c:numCache>
                <c:formatCode>General</c:formatCode>
                <c:ptCount val="3"/>
                <c:pt idx="0">
                  <c:v>70.129870129870127</c:v>
                </c:pt>
                <c:pt idx="1">
                  <c:v>80.392156862745097</c:v>
                </c:pt>
                <c:pt idx="2">
                  <c:v>0.91616766467065869</c:v>
                </c:pt>
              </c:numCache>
            </c:numRef>
          </c:val>
        </c:ser>
        <c:dLbls>
          <c:showLegendKey val="0"/>
          <c:showVal val="0"/>
          <c:showCatName val="0"/>
          <c:showSerName val="0"/>
          <c:showPercent val="0"/>
          <c:showBubbleSize val="0"/>
        </c:dLbls>
        <c:gapWidth val="150"/>
        <c:shape val="cylinder"/>
        <c:axId val="-613513168"/>
        <c:axId val="-613516976"/>
        <c:axId val="0"/>
      </c:bar3DChart>
      <c:catAx>
        <c:axId val="-6135131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613516976"/>
        <c:crosses val="autoZero"/>
        <c:auto val="1"/>
        <c:lblAlgn val="ctr"/>
        <c:lblOffset val="100"/>
        <c:noMultiLvlLbl val="0"/>
      </c:catAx>
      <c:valAx>
        <c:axId val="-61351697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613513168"/>
        <c:crosses val="autoZero"/>
        <c:crossBetween val="between"/>
      </c:valAx>
      <c:spPr>
        <a:noFill/>
        <a:ln w="25400">
          <a:noFill/>
        </a:ln>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81596998291880185"/>
          <c:y val="0.31620297462817148"/>
          <c:w val="0.17662948381452326"/>
          <c:h val="0.3166989471143693"/>
        </c:manualLayout>
      </c:layout>
      <c:overlay val="0"/>
      <c:txPr>
        <a:bodyPr/>
        <a:lstStyle/>
        <a:p>
          <a:pPr>
            <a:defRPr sz="545"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SATISFACCIÓN DEL CLIENTE INTERNO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4.7618843284916362E-2"/>
          <c:y val="0.20062199919673343"/>
          <c:w val="0.68716771438992452"/>
          <c:h val="0.36364848271635281"/>
        </c:manualLayout>
      </c:layout>
      <c:barChart>
        <c:barDir val="col"/>
        <c:grouping val="clustered"/>
        <c:varyColors val="0"/>
        <c:ser>
          <c:idx val="5"/>
          <c:order val="5"/>
          <c:tx>
            <c:strRef>
              <c:f>'SIG-IND-002'!$I$28</c:f>
              <c:strCache>
                <c:ptCount val="1"/>
                <c:pt idx="0">
                  <c:v>RESULTADO  ENCUESTA SEMESTRE I</c:v>
                </c:pt>
              </c:strCache>
            </c:strRef>
          </c:tx>
          <c:spPr>
            <a:solidFill>
              <a:schemeClr val="accent6"/>
            </a:solidFill>
            <a:ln>
              <a:noFill/>
            </a:ln>
            <a:effectLst/>
          </c:spPr>
          <c:invertIfNegative val="0"/>
          <c:cat>
            <c:strRef>
              <c:extLst>
                <c:ext xmlns:c15="http://schemas.microsoft.com/office/drawing/2012/chart" uri="{02D57815-91ED-43cb-92C2-25804820EDAC}">
                  <c15:fullRef>
                    <c15:sqref>'SIG-IND-002'!$C$29:$C$52</c15:sqref>
                  </c15:fullRef>
                </c:ext>
              </c:extLst>
              <c:f>'SIG-IND-002'!$C$30:$C$52</c:f>
              <c:strCach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PROMEDIO DE PROCESOS</c:v>
                </c:pt>
                <c:pt idx="22">
                  <c:v>% TOTAL ENCUESTAS DE SATISFACCIÓN</c:v>
                </c:pt>
              </c:strCache>
            </c:strRef>
          </c:cat>
          <c:val>
            <c:numRef>
              <c:extLst>
                <c:ext xmlns:c15="http://schemas.microsoft.com/office/drawing/2012/chart" uri="{02D57815-91ED-43cb-92C2-25804820EDAC}">
                  <c15:fullRef>
                    <c15:sqref>'SIG-IND-002'!$I$29:$I$52</c15:sqref>
                  </c15:fullRef>
                </c:ext>
              </c:extLst>
              <c:f>'SIG-IND-002'!$I$30:$I$52</c:f>
              <c:numCache>
                <c:formatCode>0.0</c:formatCode>
                <c:ptCount val="23"/>
                <c:pt idx="0">
                  <c:v>3.8</c:v>
                </c:pt>
                <c:pt idx="1">
                  <c:v>3.9</c:v>
                </c:pt>
                <c:pt idx="2">
                  <c:v>3.78</c:v>
                </c:pt>
                <c:pt idx="3">
                  <c:v>3.48</c:v>
                </c:pt>
                <c:pt idx="4">
                  <c:v>3.05</c:v>
                </c:pt>
                <c:pt idx="5">
                  <c:v>3.75</c:v>
                </c:pt>
                <c:pt idx="6">
                  <c:v>3.95</c:v>
                </c:pt>
                <c:pt idx="7">
                  <c:v>3.9666666666666699</c:v>
                </c:pt>
                <c:pt idx="8">
                  <c:v>3.73</c:v>
                </c:pt>
                <c:pt idx="9">
                  <c:v>3.71</c:v>
                </c:pt>
                <c:pt idx="10">
                  <c:v>3.87</c:v>
                </c:pt>
                <c:pt idx="11">
                  <c:v>3.8</c:v>
                </c:pt>
                <c:pt idx="12">
                  <c:v>3.76</c:v>
                </c:pt>
                <c:pt idx="13">
                  <c:v>3.7000000000000011</c:v>
                </c:pt>
                <c:pt idx="14">
                  <c:v>3.61</c:v>
                </c:pt>
                <c:pt idx="15">
                  <c:v>3.68</c:v>
                </c:pt>
                <c:pt idx="16">
                  <c:v>3.9</c:v>
                </c:pt>
                <c:pt idx="17">
                  <c:v>3.6799999999999997</c:v>
                </c:pt>
                <c:pt idx="18">
                  <c:v>3.43</c:v>
                </c:pt>
                <c:pt idx="19">
                  <c:v>3.4347826086956523</c:v>
                </c:pt>
                <c:pt idx="20">
                  <c:v>3.72</c:v>
                </c:pt>
                <c:pt idx="21" formatCode="_(* #,##0.00_);_(* \(#,##0.00\);_(* &quot;-&quot;??_);_(@_)">
                  <c:v>3.7000690131124916</c:v>
                </c:pt>
                <c:pt idx="22" formatCode="0%">
                  <c:v>0.74001380262249827</c:v>
                </c:pt>
              </c:numCache>
            </c:numRef>
          </c:val>
        </c:ser>
        <c:ser>
          <c:idx val="6"/>
          <c:order val="6"/>
          <c:tx>
            <c:strRef>
              <c:f>'SIG-IND-002'!$J$28</c:f>
              <c:strCache>
                <c:ptCount val="1"/>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'SIG-IND-002'!$C$29:$C$52</c15:sqref>
                  </c15:fullRef>
                </c:ext>
              </c:extLst>
              <c:f>'SIG-IND-002'!$C$30:$C$52</c:f>
              <c:strCach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PROMEDIO DE PROCESOS</c:v>
                </c:pt>
                <c:pt idx="22">
                  <c:v>% TOTAL ENCUESTAS DE SATISFACCIÓN</c:v>
                </c:pt>
              </c:strCache>
            </c:strRef>
          </c:cat>
          <c:val>
            <c:numRef>
              <c:extLst>
                <c:ext xmlns:c15="http://schemas.microsoft.com/office/drawing/2012/chart" uri="{02D57815-91ED-43cb-92C2-25804820EDAC}">
                  <c15:fullRef>
                    <c15:sqref>'SIG-IND-002'!$J$29:$J$52</c15:sqref>
                  </c15:fullRef>
                </c:ext>
              </c:extLst>
              <c:f>'SIG-IND-002'!$J$30:$J$52</c:f>
              <c:numCache>
                <c:formatCode>0.0</c:formatCode>
                <c:ptCount val="23"/>
              </c:numCache>
            </c:numRef>
          </c:val>
        </c:ser>
        <c:dLbls>
          <c:showLegendKey val="0"/>
          <c:showVal val="0"/>
          <c:showCatName val="0"/>
          <c:showSerName val="0"/>
          <c:showPercent val="0"/>
          <c:showBubbleSize val="0"/>
        </c:dLbls>
        <c:gapWidth val="219"/>
        <c:overlap val="-27"/>
        <c:axId val="-663375648"/>
        <c:axId val="-663368032"/>
        <c:extLst>
          <c:ext xmlns:c15="http://schemas.microsoft.com/office/drawing/2012/chart" uri="{02D57815-91ED-43cb-92C2-25804820EDAC}">
            <c15:filteredBarSeries>
              <c15:ser>
                <c:idx val="0"/>
                <c:order val="0"/>
                <c:tx>
                  <c:strRef>
                    <c:extLst>
                      <c:ext uri="{02D57815-91ED-43cb-92C2-25804820EDAC}">
                        <c15:formulaRef>
                          <c15:sqref>'SIG-IND-002'!$D$28</c15:sqref>
                        </c15:formulaRef>
                      </c:ext>
                    </c:extLst>
                    <c:strCache>
                      <c:ptCount val="1"/>
                    </c:strCache>
                  </c:strRef>
                </c:tx>
                <c:spPr>
                  <a:solidFill>
                    <a:schemeClr val="accent1"/>
                  </a:solidFill>
                  <a:ln>
                    <a:noFill/>
                  </a:ln>
                  <a:effectLst/>
                </c:spPr>
                <c:invertIfNegative val="0"/>
                <c:cat>
                  <c:strRef>
                    <c:extLst>
                      <c:ext uri="{02D57815-91ED-43cb-92C2-25804820EDAC}">
                        <c15:fullRef>
                          <c15:sqref>'SIG-IND-002'!$C$29:$C$52</c15:sqref>
                        </c15:fullRef>
                        <c15:formulaRef>
                          <c15:sqref>'SIG-IND-002'!$C$30:$C$52</c15:sqref>
                        </c15:formulaRef>
                      </c:ext>
                    </c:extLst>
                    <c:strCach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PROMEDIO DE PROCESOS</c:v>
                      </c:pt>
                      <c:pt idx="22">
                        <c:v>% TOTAL ENCUESTAS DE SATISFACCIÓN</c:v>
                      </c:pt>
                    </c:strCache>
                  </c:strRef>
                </c:cat>
                <c:val>
                  <c:numRef>
                    <c:extLst>
                      <c:ext uri="{02D57815-91ED-43cb-92C2-25804820EDAC}">
                        <c15:fullRef>
                          <c15:sqref>'SIG-IND-002'!$D$29:$D$52</c15:sqref>
                        </c15:fullRef>
                        <c15:formulaRef>
                          <c15:sqref>'SIG-IND-002'!$D$30:$D$52</c15:sqref>
                        </c15:formulaRef>
                      </c:ext>
                    </c:extLst>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'SIG-IND-002'!$E$28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'SIG-IND-002'!$C$29:$C$52</c15:sqref>
                        </c15:fullRef>
                        <c15:formulaRef>
                          <c15:sqref>'SIG-IND-002'!$C$30:$C$52</c15:sqref>
                        </c15:formulaRef>
                      </c:ext>
                    </c:extLst>
                    <c:strCach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PROMEDIO DE PROCESOS</c:v>
                      </c:pt>
                      <c:pt idx="22">
                        <c:v>% TOTAL ENCUESTAS DE SATISFACCIÓN</c:v>
                      </c:pt>
                    </c:strCache>
                  </c:strRef>
                </c:cat>
                <c:val>
                  <c:numRef>
                    <c:extLst>
                      <c:ext xmlns:c15="http://schemas.microsoft.com/office/drawing/2012/chart" uri="{02D57815-91ED-43cb-92C2-25804820EDAC}">
                        <c15:fullRef>
                          <c15:sqref>'SIG-IND-002'!$E$29:$E$52</c15:sqref>
                        </c15:fullRef>
                        <c15:formulaRef>
                          <c15:sqref>'SIG-IND-002'!$E$30:$E$52</c15:sqref>
                        </c15:formulaRef>
                      </c:ext>
                    </c:extLst>
                    <c:numCache>
                      <c:formatCode>General</c:formatCode>
                      <c:ptCount val="23"/>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'SIG-IND-002'!$F$28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'SIG-IND-002'!$C$29:$C$52</c15:sqref>
                        </c15:fullRef>
                        <c15:formulaRef>
                          <c15:sqref>'SIG-IND-002'!$C$30:$C$52</c15:sqref>
                        </c15:formulaRef>
                      </c:ext>
                    </c:extLst>
                    <c:strCach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PROMEDIO DE PROCESOS</c:v>
                      </c:pt>
                      <c:pt idx="22">
                        <c:v>% TOTAL ENCUESTAS DE SATISFACCIÓN</c:v>
                      </c:pt>
                    </c:strCache>
                  </c:strRef>
                </c:cat>
                <c:val>
                  <c:numRef>
                    <c:extLst>
                      <c:ext xmlns:c15="http://schemas.microsoft.com/office/drawing/2012/chart" uri="{02D57815-91ED-43cb-92C2-25804820EDAC}">
                        <c15:fullRef>
                          <c15:sqref>'SIG-IND-002'!$F$29:$F$52</c15:sqref>
                        </c15:fullRef>
                        <c15:formulaRef>
                          <c15:sqref>'SIG-IND-002'!$F$30:$F$52</c15:sqref>
                        </c15:formulaRef>
                      </c:ext>
                    </c:extLst>
                    <c:numCache>
                      <c:formatCode>General</c:formatCode>
                      <c:ptCount val="23"/>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'SIG-IND-002'!$G$28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'SIG-IND-002'!$C$29:$C$52</c15:sqref>
                        </c15:fullRef>
                        <c15:formulaRef>
                          <c15:sqref>'SIG-IND-002'!$C$30:$C$52</c15:sqref>
                        </c15:formulaRef>
                      </c:ext>
                    </c:extLst>
                    <c:strCach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PROMEDIO DE PROCESOS</c:v>
                      </c:pt>
                      <c:pt idx="22">
                        <c:v>% TOTAL ENCUESTAS DE SATISFACCIÓN</c:v>
                      </c:pt>
                    </c:strCache>
                  </c:strRef>
                </c:cat>
                <c:val>
                  <c:numRef>
                    <c:extLst>
                      <c:ext xmlns:c15="http://schemas.microsoft.com/office/drawing/2012/chart" uri="{02D57815-91ED-43cb-92C2-25804820EDAC}">
                        <c15:fullRef>
                          <c15:sqref>'SIG-IND-002'!$G$29:$G$52</c15:sqref>
                        </c15:fullRef>
                        <c15:formulaRef>
                          <c15:sqref>'SIG-IND-002'!$G$30:$G$52</c15:sqref>
                        </c15:formulaRef>
                      </c:ext>
                    </c:extLst>
                    <c:numCache>
                      <c:formatCode>General</c:formatCode>
                      <c:ptCount val="23"/>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'SIG-IND-002'!$H$28</c15:sqref>
                        </c15:formulaRef>
                      </c:ext>
                    </c:extLst>
                    <c:strCache>
                      <c:ptCount val="1"/>
                    </c:strCache>
                  </c:strRef>
                </c:tx>
                <c:spPr>
                  <a:solidFill>
                    <a:schemeClr val="accent5"/>
                  </a:solidFill>
                  <a:ln>
                    <a:noFill/>
                  </a:ln>
                  <a:effectLst/>
                </c:spPr>
                <c:invertIfNegative val="0"/>
                <c:cat>
                  <c:strRef>
                    <c:extLst>
                      <c:ext xmlns:c15="http://schemas.microsoft.com/office/drawing/2012/chart" uri="{02D57815-91ED-43cb-92C2-25804820EDAC}">
                        <c15:fullRef>
                          <c15:sqref>'SIG-IND-002'!$C$29:$C$52</c15:sqref>
                        </c15:fullRef>
                        <c15:formulaRef>
                          <c15:sqref>'SIG-IND-002'!$C$30:$C$52</c15:sqref>
                        </c15:formulaRef>
                      </c:ext>
                    </c:extLst>
                    <c:strCach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PROMEDIO DE PROCESOS</c:v>
                      </c:pt>
                      <c:pt idx="22">
                        <c:v>% TOTAL ENCUESTAS DE SATISFACCIÓN</c:v>
                      </c:pt>
                    </c:strCache>
                  </c:strRef>
                </c:cat>
                <c:val>
                  <c:numRef>
                    <c:extLst>
                      <c:ext xmlns:c15="http://schemas.microsoft.com/office/drawing/2012/chart" uri="{02D57815-91ED-43cb-92C2-25804820EDAC}">
                        <c15:fullRef>
                          <c15:sqref>'SIG-IND-002'!$H$29:$H$52</c15:sqref>
                        </c15:fullRef>
                        <c15:formulaRef>
                          <c15:sqref>'SIG-IND-002'!$H$30:$H$52</c15:sqref>
                        </c15:formulaRef>
                      </c:ext>
                    </c:extLst>
                    <c:numCache>
                      <c:formatCode>General</c:formatCode>
                      <c:ptCount val="23"/>
                    </c:numCache>
                  </c:numRef>
                </c:val>
              </c15:ser>
            </c15:filteredBarSeries>
          </c:ext>
        </c:extLst>
      </c:barChart>
      <c:catAx>
        <c:axId val="-66337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3368032"/>
        <c:crosses val="autoZero"/>
        <c:auto val="1"/>
        <c:lblAlgn val="ctr"/>
        <c:lblOffset val="100"/>
        <c:noMultiLvlLbl val="0"/>
      </c:catAx>
      <c:valAx>
        <c:axId val="-663368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3375648"/>
        <c:crosses val="autoZero"/>
        <c:crossBetween val="between"/>
      </c:valAx>
      <c:spPr>
        <a:noFill/>
        <a:ln>
          <a:noFill/>
        </a:ln>
        <a:effectLst/>
      </c:spPr>
    </c:plotArea>
    <c:legend>
      <c:legendPos val="b"/>
      <c:layout>
        <c:manualLayout>
          <c:xMode val="edge"/>
          <c:yMode val="edge"/>
          <c:x val="0.7984126033754585"/>
          <c:y val="0.17531734561137138"/>
          <c:w val="0.20022304352157844"/>
          <c:h val="0.50884698132705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PRODUCCIÓN DE MEZCLA ASFÁLTICA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4.0025371828521478E-2"/>
          <c:y val="0.19949074074074086"/>
          <c:w val="0.7727781050269481"/>
          <c:h val="0.63062594244642389"/>
        </c:manualLayout>
      </c:layout>
      <c:barChart>
        <c:barDir val="col"/>
        <c:grouping val="clustered"/>
        <c:varyColors val="0"/>
        <c:ser>
          <c:idx val="4"/>
          <c:order val="4"/>
          <c:tx>
            <c:strRef>
              <c:f>'PRO-IND-002'!$H$28</c:f>
              <c:strCache>
                <c:ptCount val="1"/>
                <c:pt idx="0">
                  <c:v>7681,47</c:v>
                </c:pt>
              </c:strCache>
            </c:strRef>
          </c:tx>
          <c:spPr>
            <a:solidFill>
              <a:schemeClr val="accent5"/>
            </a:solidFill>
            <a:ln>
              <a:noFill/>
            </a:ln>
            <a:effectLst/>
          </c:spPr>
          <c:invertIfNegative val="0"/>
          <c:cat>
            <c:strRef>
              <c:f>'PRO-IND-002'!$C$29:$C$33</c:f>
              <c:strCache>
                <c:ptCount val="3"/>
                <c:pt idx="0">
                  <c:v>TRIMESTRE 2</c:v>
                </c:pt>
                <c:pt idx="1">
                  <c:v>TRIMESTRE 3</c:v>
                </c:pt>
                <c:pt idx="2">
                  <c:v>TRIMESTRE 4</c:v>
                </c:pt>
              </c:strCache>
            </c:strRef>
          </c:cat>
          <c:val>
            <c:numRef>
              <c:f>'PRO-IND-002'!$H$29:$H$33</c:f>
              <c:numCache>
                <c:formatCode>0.00</c:formatCode>
                <c:ptCount val="4"/>
                <c:pt idx="0">
                  <c:v>1601.8899999999999</c:v>
                </c:pt>
                <c:pt idx="1">
                  <c:v>7083.34</c:v>
                </c:pt>
                <c:pt idx="2" formatCode="General">
                  <c:v>13012.15</c:v>
                </c:pt>
              </c:numCache>
            </c:numRef>
          </c:val>
        </c:ser>
        <c:ser>
          <c:idx val="5"/>
          <c:order val="5"/>
          <c:tx>
            <c:strRef>
              <c:f>'PRO-IND-002'!$I$28</c:f>
              <c:strCache>
                <c:ptCount val="1"/>
                <c:pt idx="0">
                  <c:v>6862,66</c:v>
                </c:pt>
              </c:strCache>
            </c:strRef>
          </c:tx>
          <c:spPr>
            <a:solidFill>
              <a:schemeClr val="accent6"/>
            </a:solidFill>
            <a:ln>
              <a:noFill/>
            </a:ln>
            <a:effectLst/>
          </c:spPr>
          <c:invertIfNegative val="0"/>
          <c:cat>
            <c:strRef>
              <c:f>'PRO-IND-002'!$C$29:$C$33</c:f>
              <c:strCache>
                <c:ptCount val="3"/>
                <c:pt idx="0">
                  <c:v>TRIMESTRE 2</c:v>
                </c:pt>
                <c:pt idx="1">
                  <c:v>TRIMESTRE 3</c:v>
                </c:pt>
                <c:pt idx="2">
                  <c:v>TRIMESTRE 4</c:v>
                </c:pt>
              </c:strCache>
            </c:strRef>
          </c:cat>
          <c:val>
            <c:numRef>
              <c:f>'PRO-IND-002'!$I$29:$I$33</c:f>
              <c:numCache>
                <c:formatCode>0.00</c:formatCode>
                <c:ptCount val="4"/>
                <c:pt idx="0">
                  <c:v>1589.0699999999997</c:v>
                </c:pt>
                <c:pt idx="1">
                  <c:v>6956.55</c:v>
                </c:pt>
                <c:pt idx="2">
                  <c:v>12656.86</c:v>
                </c:pt>
              </c:numCache>
            </c:numRef>
          </c:val>
        </c:ser>
        <c:ser>
          <c:idx val="6"/>
          <c:order val="6"/>
          <c:tx>
            <c:strRef>
              <c:f>'PRO-IND-002'!$J$28</c:f>
              <c:strCache>
                <c:ptCount val="1"/>
                <c:pt idx="0">
                  <c:v>89,34</c:v>
                </c:pt>
              </c:strCache>
            </c:strRef>
          </c:tx>
          <c:spPr>
            <a:solidFill>
              <a:schemeClr val="accent1">
                <a:lumMod val="60000"/>
              </a:schemeClr>
            </a:solidFill>
            <a:ln>
              <a:noFill/>
            </a:ln>
            <a:effectLst/>
          </c:spPr>
          <c:invertIfNegative val="0"/>
          <c:cat>
            <c:strRef>
              <c:f>'PRO-IND-002'!$C$29:$C$33</c:f>
              <c:strCache>
                <c:ptCount val="3"/>
                <c:pt idx="0">
                  <c:v>TRIMESTRE 2</c:v>
                </c:pt>
                <c:pt idx="1">
                  <c:v>TRIMESTRE 3</c:v>
                </c:pt>
                <c:pt idx="2">
                  <c:v>TRIMESTRE 4</c:v>
                </c:pt>
              </c:strCache>
            </c:strRef>
          </c:cat>
          <c:val>
            <c:numRef>
              <c:f>'PRO-IND-002'!$J$29:$J$33</c:f>
              <c:numCache>
                <c:formatCode>0.00%</c:formatCode>
                <c:ptCount val="4"/>
                <c:pt idx="0">
                  <c:v>0.99199695359856155</c:v>
                </c:pt>
                <c:pt idx="1">
                  <c:v>0.98210025214093921</c:v>
                </c:pt>
                <c:pt idx="2">
                  <c:v>0.97269551918783603</c:v>
                </c:pt>
              </c:numCache>
            </c:numRef>
          </c:val>
        </c:ser>
        <c:dLbls>
          <c:showLegendKey val="0"/>
          <c:showVal val="0"/>
          <c:showCatName val="0"/>
          <c:showSerName val="0"/>
          <c:showPercent val="0"/>
          <c:showBubbleSize val="0"/>
        </c:dLbls>
        <c:gapWidth val="219"/>
        <c:overlap val="-27"/>
        <c:axId val="-613510992"/>
        <c:axId val="-613510448"/>
        <c:extLst>
          <c:ext xmlns:c15="http://schemas.microsoft.com/office/drawing/2012/chart" uri="{02D57815-91ED-43cb-92C2-25804820EDAC}">
            <c15:filteredBarSeries>
              <c15:ser>
                <c:idx val="0"/>
                <c:order val="0"/>
                <c:tx>
                  <c:strRef>
                    <c:extLst>
                      <c:ext uri="{02D57815-91ED-43cb-92C2-25804820EDAC}">
                        <c15:formulaRef>
                          <c15:sqref>'PRO-IND-002'!$D$28</c15:sqref>
                        </c15:formulaRef>
                      </c:ext>
                    </c:extLst>
                    <c:strCache>
                      <c:ptCount val="1"/>
                    </c:strCache>
                  </c:strRef>
                </c:tx>
                <c:spPr>
                  <a:solidFill>
                    <a:schemeClr val="accent1"/>
                  </a:solidFill>
                  <a:ln>
                    <a:noFill/>
                  </a:ln>
                  <a:effectLst/>
                </c:spPr>
                <c:invertIfNegative val="0"/>
                <c:cat>
                  <c:strRef>
                    <c:extLst>
                      <c:ext uri="{02D57815-91ED-43cb-92C2-25804820EDAC}">
                        <c15:formulaRef>
                          <c15:sqref>'PRO-IND-002'!$C$29:$C$33</c15:sqref>
                        </c15:formulaRef>
                      </c:ext>
                    </c:extLst>
                    <c:strCache>
                      <c:ptCount val="3"/>
                      <c:pt idx="0">
                        <c:v>TRIMESTRE 2</c:v>
                      </c:pt>
                      <c:pt idx="1">
                        <c:v>TRIMESTRE 3</c:v>
                      </c:pt>
                      <c:pt idx="2">
                        <c:v>TRIMESTRE 4</c:v>
                      </c:pt>
                    </c:strCache>
                  </c:strRef>
                </c:cat>
                <c:val>
                  <c:numRef>
                    <c:extLst>
                      <c:ext uri="{02D57815-91ED-43cb-92C2-25804820EDAC}">
                        <c15:formulaRef>
                          <c15:sqref>'PRO-IND-002'!$D$29:$D$33</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'PRO-IND-002'!$E$28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'PRO-IND-002'!$C$29:$C$33</c15:sqref>
                        </c15:formulaRef>
                      </c:ext>
                    </c:extLst>
                    <c:strCache>
                      <c:ptCount val="3"/>
                      <c:pt idx="0">
                        <c:v>TRIMESTRE 2</c:v>
                      </c:pt>
                      <c:pt idx="1">
                        <c:v>TRIMESTRE 3</c:v>
                      </c:pt>
                      <c:pt idx="2">
                        <c:v>TRIMESTRE 4</c:v>
                      </c:pt>
                    </c:strCache>
                  </c:strRef>
                </c:cat>
                <c:val>
                  <c:numRef>
                    <c:extLst xmlns:c15="http://schemas.microsoft.com/office/drawing/2012/chart">
                      <c:ext xmlns:c15="http://schemas.microsoft.com/office/drawing/2012/chart" uri="{02D57815-91ED-43cb-92C2-25804820EDAC}">
                        <c15:formulaRef>
                          <c15:sqref>'PRO-IND-002'!$E$29:$E$33</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'PRO-IND-002'!$F$28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'PRO-IND-002'!$C$29:$C$33</c15:sqref>
                        </c15:formulaRef>
                      </c:ext>
                    </c:extLst>
                    <c:strCache>
                      <c:ptCount val="3"/>
                      <c:pt idx="0">
                        <c:v>TRIMESTRE 2</c:v>
                      </c:pt>
                      <c:pt idx="1">
                        <c:v>TRIMESTRE 3</c:v>
                      </c:pt>
                      <c:pt idx="2">
                        <c:v>TRIMESTRE 4</c:v>
                      </c:pt>
                    </c:strCache>
                  </c:strRef>
                </c:cat>
                <c:val>
                  <c:numRef>
                    <c:extLst xmlns:c15="http://schemas.microsoft.com/office/drawing/2012/chart">
                      <c:ext xmlns:c15="http://schemas.microsoft.com/office/drawing/2012/chart" uri="{02D57815-91ED-43cb-92C2-25804820EDAC}">
                        <c15:formulaRef>
                          <c15:sqref>'PRO-IND-002'!$F$29:$F$33</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'PRO-IND-002'!$G$28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'PRO-IND-002'!$C$29:$C$33</c15:sqref>
                        </c15:formulaRef>
                      </c:ext>
                    </c:extLst>
                    <c:strCache>
                      <c:ptCount val="3"/>
                      <c:pt idx="0">
                        <c:v>TRIMESTRE 2</c:v>
                      </c:pt>
                      <c:pt idx="1">
                        <c:v>TRIMESTRE 3</c:v>
                      </c:pt>
                      <c:pt idx="2">
                        <c:v>TRIMESTRE 4</c:v>
                      </c:pt>
                    </c:strCache>
                  </c:strRef>
                </c:cat>
                <c:val>
                  <c:numRef>
                    <c:extLst xmlns:c15="http://schemas.microsoft.com/office/drawing/2012/chart">
                      <c:ext xmlns:c15="http://schemas.microsoft.com/office/drawing/2012/chart" uri="{02D57815-91ED-43cb-92C2-25804820EDAC}">
                        <c15:formulaRef>
                          <c15:sqref>'PRO-IND-002'!$G$29:$G$33</c15:sqref>
                        </c15:formulaRef>
                      </c:ext>
                    </c:extLst>
                    <c:numCache>
                      <c:formatCode>General</c:formatCode>
                      <c:ptCount val="4"/>
                    </c:numCache>
                  </c:numRef>
                </c:val>
              </c15:ser>
            </c15:filteredBarSeries>
          </c:ext>
        </c:extLst>
      </c:barChart>
      <c:catAx>
        <c:axId val="-61351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3510448"/>
        <c:crosses val="autoZero"/>
        <c:auto val="1"/>
        <c:lblAlgn val="ctr"/>
        <c:lblOffset val="100"/>
        <c:noMultiLvlLbl val="0"/>
      </c:catAx>
      <c:valAx>
        <c:axId val="-613510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3510992"/>
        <c:crosses val="autoZero"/>
        <c:crossBetween val="between"/>
      </c:valAx>
      <c:spPr>
        <a:noFill/>
        <a:ln>
          <a:noFill/>
        </a:ln>
        <a:effectLst/>
      </c:spPr>
    </c:plotArea>
    <c:legend>
      <c:legendPos val="b"/>
      <c:layout>
        <c:manualLayout>
          <c:xMode val="edge"/>
          <c:yMode val="edge"/>
          <c:x val="0.8249685039370076"/>
          <c:y val="0.27256780402449698"/>
          <c:w val="0.15839632545931775"/>
          <c:h val="0.611691455234762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0"/>
      <c:perspective val="50"/>
    </c:view3D>
    <c:floor>
      <c:thickness val="0"/>
    </c:floor>
    <c:sideWall>
      <c:thickness val="0"/>
    </c:sideWall>
    <c:backWall>
      <c:thickness val="0"/>
    </c:backWall>
    <c:plotArea>
      <c:layout>
        <c:manualLayout>
          <c:layoutTarget val="inner"/>
          <c:xMode val="edge"/>
          <c:yMode val="edge"/>
          <c:x val="4.650663635659702E-2"/>
          <c:y val="8.4109997613934617E-2"/>
          <c:w val="0.5745261178486708"/>
          <c:h val="0.67152171319494192"/>
        </c:manualLayout>
      </c:layout>
      <c:bar3DChart>
        <c:barDir val="col"/>
        <c:grouping val="clustered"/>
        <c:varyColors val="0"/>
        <c:ser>
          <c:idx val="0"/>
          <c:order val="0"/>
          <c:tx>
            <c:strRef>
              <c:f>'[11]PRO-IND-002 -'!$D$27</c:f>
              <c:strCache>
                <c:ptCount val="1"/>
              </c:strCache>
            </c:strRef>
          </c:tx>
          <c:invertIfNegative val="0"/>
          <c:cat>
            <c:strRef>
              <c:f>'[11]PRO-IND-002 -'!$C$28:$C$32</c:f>
              <c:strCache>
                <c:ptCount val="5"/>
                <c:pt idx="0">
                  <c:v>TRIMESTRE 1</c:v>
                </c:pt>
                <c:pt idx="1">
                  <c:v>TRIMESTRE 2</c:v>
                </c:pt>
                <c:pt idx="2">
                  <c:v>TRIMESTRE 3</c:v>
                </c:pt>
                <c:pt idx="3">
                  <c:v>TRIMESTRE 4</c:v>
                </c:pt>
                <c:pt idx="4">
                  <c:v>TRIMESTRE 3</c:v>
                </c:pt>
              </c:strCache>
            </c:strRef>
          </c:cat>
          <c:val>
            <c:numRef>
              <c:f>'[11]PRO-IND-002 -'!$D$28:$D$32</c:f>
              <c:numCache>
                <c:formatCode>General</c:formatCode>
                <c:ptCount val="5"/>
              </c:numCache>
            </c:numRef>
          </c:val>
        </c:ser>
        <c:ser>
          <c:idx val="1"/>
          <c:order val="1"/>
          <c:tx>
            <c:strRef>
              <c:f>'[11]PRO-IND-002 -'!$E$27</c:f>
              <c:strCache>
                <c:ptCount val="1"/>
              </c:strCache>
            </c:strRef>
          </c:tx>
          <c:invertIfNegative val="0"/>
          <c:cat>
            <c:strRef>
              <c:f>'[11]PRO-IND-002 -'!$C$28:$C$32</c:f>
              <c:strCache>
                <c:ptCount val="5"/>
                <c:pt idx="0">
                  <c:v>TRIMESTRE 1</c:v>
                </c:pt>
                <c:pt idx="1">
                  <c:v>TRIMESTRE 2</c:v>
                </c:pt>
                <c:pt idx="2">
                  <c:v>TRIMESTRE 3</c:v>
                </c:pt>
                <c:pt idx="3">
                  <c:v>TRIMESTRE 4</c:v>
                </c:pt>
                <c:pt idx="4">
                  <c:v>TRIMESTRE 3</c:v>
                </c:pt>
              </c:strCache>
            </c:strRef>
          </c:cat>
          <c:val>
            <c:numRef>
              <c:f>'[11]PRO-IND-002 -'!$E$28:$E$32</c:f>
              <c:numCache>
                <c:formatCode>General</c:formatCode>
                <c:ptCount val="5"/>
              </c:numCache>
            </c:numRef>
          </c:val>
        </c:ser>
        <c:ser>
          <c:idx val="2"/>
          <c:order val="2"/>
          <c:tx>
            <c:strRef>
              <c:f>'[11]PRO-IND-002 -'!$F$27</c:f>
              <c:strCache>
                <c:ptCount val="1"/>
              </c:strCache>
            </c:strRef>
          </c:tx>
          <c:invertIfNegative val="0"/>
          <c:cat>
            <c:strRef>
              <c:f>'[11]PRO-IND-002 -'!$C$28:$C$32</c:f>
              <c:strCache>
                <c:ptCount val="5"/>
                <c:pt idx="0">
                  <c:v>TRIMESTRE 1</c:v>
                </c:pt>
                <c:pt idx="1">
                  <c:v>TRIMESTRE 2</c:v>
                </c:pt>
                <c:pt idx="2">
                  <c:v>TRIMESTRE 3</c:v>
                </c:pt>
                <c:pt idx="3">
                  <c:v>TRIMESTRE 4</c:v>
                </c:pt>
                <c:pt idx="4">
                  <c:v>TRIMESTRE 3</c:v>
                </c:pt>
              </c:strCache>
            </c:strRef>
          </c:cat>
          <c:val>
            <c:numRef>
              <c:f>'[11]PRO-IND-002 -'!$F$28:$F$32</c:f>
              <c:numCache>
                <c:formatCode>General</c:formatCode>
                <c:ptCount val="5"/>
              </c:numCache>
            </c:numRef>
          </c:val>
        </c:ser>
        <c:ser>
          <c:idx val="3"/>
          <c:order val="3"/>
          <c:tx>
            <c:strRef>
              <c:f>'[11]PRO-IND-002 -'!$G$27</c:f>
              <c:strCache>
                <c:ptCount val="1"/>
              </c:strCache>
            </c:strRef>
          </c:tx>
          <c:invertIfNegative val="0"/>
          <c:cat>
            <c:strRef>
              <c:f>'[11]PRO-IND-002 -'!$C$28:$C$32</c:f>
              <c:strCache>
                <c:ptCount val="5"/>
                <c:pt idx="0">
                  <c:v>TRIMESTRE 1</c:v>
                </c:pt>
                <c:pt idx="1">
                  <c:v>TRIMESTRE 2</c:v>
                </c:pt>
                <c:pt idx="2">
                  <c:v>TRIMESTRE 3</c:v>
                </c:pt>
                <c:pt idx="3">
                  <c:v>TRIMESTRE 4</c:v>
                </c:pt>
                <c:pt idx="4">
                  <c:v>TRIMESTRE 3</c:v>
                </c:pt>
              </c:strCache>
            </c:strRef>
          </c:cat>
          <c:val>
            <c:numRef>
              <c:f>'[11]PRO-IND-002 -'!$G$28:$G$32</c:f>
              <c:numCache>
                <c:formatCode>General</c:formatCode>
                <c:ptCount val="5"/>
              </c:numCache>
            </c:numRef>
          </c:val>
        </c:ser>
        <c:ser>
          <c:idx val="4"/>
          <c:order val="4"/>
          <c:tx>
            <c:strRef>
              <c:f>'[11]PRO-IND-002 -'!$I$27</c:f>
              <c:strCache>
                <c:ptCount val="1"/>
                <c:pt idx="0">
                  <c:v>TOTAL METROS CÚBICOS PRODUCIDOS</c:v>
                </c:pt>
              </c:strCache>
            </c:strRef>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'[11]PRO-IND-002 -'!$C$28:$C$32</c:f>
              <c:strCache>
                <c:ptCount val="5"/>
                <c:pt idx="0">
                  <c:v>TRIMESTRE 1</c:v>
                </c:pt>
                <c:pt idx="1">
                  <c:v>TRIMESTRE 2</c:v>
                </c:pt>
                <c:pt idx="2">
                  <c:v>TRIMESTRE 3</c:v>
                </c:pt>
                <c:pt idx="3">
                  <c:v>TRIMESTRE 4</c:v>
                </c:pt>
                <c:pt idx="4">
                  <c:v>TRIMESTRE 3</c:v>
                </c:pt>
              </c:strCache>
            </c:strRef>
          </c:cat>
          <c:val>
            <c:numRef>
              <c:f>'[11]PRO-IND-002 -'!$I$28:$I$32</c:f>
              <c:numCache>
                <c:formatCode>General</c:formatCode>
                <c:ptCount val="5"/>
                <c:pt idx="0">
                  <c:v>6862.66</c:v>
                </c:pt>
                <c:pt idx="1">
                  <c:v>1589.0699999999997</c:v>
                </c:pt>
                <c:pt idx="2">
                  <c:v>6956.55</c:v>
                </c:pt>
                <c:pt idx="3">
                  <c:v>12656.86</c:v>
                </c:pt>
              </c:numCache>
            </c:numRef>
          </c:val>
        </c:ser>
        <c:ser>
          <c:idx val="5"/>
          <c:order val="5"/>
          <c:tx>
            <c:strRef>
              <c:f>'[11]PRO-IND-002 -'!$H$27</c:f>
              <c:strCache>
                <c:ptCount val="1"/>
                <c:pt idx="0">
                  <c:v># METROS CÚBICOS PROGRAMADOS</c:v>
                </c:pt>
              </c:strCache>
            </c:strRef>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'[11]PRO-IND-002 -'!$C$28:$C$32</c:f>
              <c:strCache>
                <c:ptCount val="5"/>
                <c:pt idx="0">
                  <c:v>TRIMESTRE 1</c:v>
                </c:pt>
                <c:pt idx="1">
                  <c:v>TRIMESTRE 2</c:v>
                </c:pt>
                <c:pt idx="2">
                  <c:v>TRIMESTRE 3</c:v>
                </c:pt>
                <c:pt idx="3">
                  <c:v>TRIMESTRE 4</c:v>
                </c:pt>
                <c:pt idx="4">
                  <c:v>TRIMESTRE 3</c:v>
                </c:pt>
              </c:strCache>
            </c:strRef>
          </c:cat>
          <c:val>
            <c:numRef>
              <c:f>'[11]PRO-IND-002 -'!$H$28:$H$30</c:f>
              <c:numCache>
                <c:formatCode>General</c:formatCode>
                <c:ptCount val="3"/>
                <c:pt idx="0">
                  <c:v>7681.47</c:v>
                </c:pt>
                <c:pt idx="1">
                  <c:v>1601.8899999999999</c:v>
                </c:pt>
                <c:pt idx="2">
                  <c:v>7083.34</c:v>
                </c:pt>
              </c:numCache>
            </c:numRef>
          </c:val>
        </c:ser>
        <c:dLbls>
          <c:showLegendKey val="0"/>
          <c:showVal val="0"/>
          <c:showCatName val="0"/>
          <c:showSerName val="0"/>
          <c:showPercent val="0"/>
          <c:showBubbleSize val="0"/>
        </c:dLbls>
        <c:gapWidth val="150"/>
        <c:shape val="cylinder"/>
        <c:axId val="-613509360"/>
        <c:axId val="-613508816"/>
        <c:axId val="0"/>
      </c:bar3DChart>
      <c:catAx>
        <c:axId val="-613509360"/>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ES"/>
          </a:p>
        </c:txPr>
        <c:crossAx val="-613508816"/>
        <c:crosses val="autoZero"/>
        <c:auto val="1"/>
        <c:lblAlgn val="ctr"/>
        <c:lblOffset val="100"/>
        <c:noMultiLvlLbl val="0"/>
      </c:catAx>
      <c:valAx>
        <c:axId val="-61350881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613509360"/>
        <c:crosses val="autoZero"/>
        <c:crossBetween val="between"/>
      </c:valAx>
      <c:spPr>
        <a:noFill/>
        <a:ln w="25400">
          <a:noFill/>
        </a:ln>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664101302241066"/>
          <c:y val="0.43024755428298739"/>
          <c:w val="0.32513148596810015"/>
          <c:h val="0.27398353614889043"/>
        </c:manualLayout>
      </c:layout>
      <c:overlay val="0"/>
      <c:txPr>
        <a:bodyPr/>
        <a:lstStyle/>
        <a:p>
          <a:pPr>
            <a:defRPr sz="6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tx>
            <c:strRef>
              <c:f>'[11]PRO-IND-003'!$D$27</c:f>
              <c:strCache>
                <c:ptCount val="1"/>
              </c:strCache>
            </c:strRef>
          </c:tx>
          <c:invertIfNegative val="0"/>
          <c:cat>
            <c:strRef>
              <c:f>'[11]PRO-IND-003'!$C$28:$C$33</c:f>
              <c:strCache>
                <c:ptCount val="6"/>
                <c:pt idx="0">
                  <c:v>TRIMESTRE 1</c:v>
                </c:pt>
                <c:pt idx="1">
                  <c:v>TRIMESTRE 2</c:v>
                </c:pt>
                <c:pt idx="2">
                  <c:v>TRIMESTRE 3</c:v>
                </c:pt>
                <c:pt idx="3">
                  <c:v>TRIMESTRE 4</c:v>
                </c:pt>
                <c:pt idx="4">
                  <c:v>TRIMESTRE 3</c:v>
                </c:pt>
                <c:pt idx="5">
                  <c:v>TRIMESTRE 4</c:v>
                </c:pt>
              </c:strCache>
            </c:strRef>
          </c:cat>
          <c:val>
            <c:numRef>
              <c:f>'[11]PRO-IND-003'!$D$28:$D$33</c:f>
              <c:numCache>
                <c:formatCode>General</c:formatCode>
                <c:ptCount val="6"/>
              </c:numCache>
            </c:numRef>
          </c:val>
        </c:ser>
        <c:ser>
          <c:idx val="1"/>
          <c:order val="1"/>
          <c:tx>
            <c:strRef>
              <c:f>'[11]PRO-IND-003'!$E$27</c:f>
              <c:strCache>
                <c:ptCount val="1"/>
              </c:strCache>
            </c:strRef>
          </c:tx>
          <c:invertIfNegative val="0"/>
          <c:cat>
            <c:strRef>
              <c:f>'[11]PRO-IND-003'!$C$28:$C$33</c:f>
              <c:strCache>
                <c:ptCount val="6"/>
                <c:pt idx="0">
                  <c:v>TRIMESTRE 1</c:v>
                </c:pt>
                <c:pt idx="1">
                  <c:v>TRIMESTRE 2</c:v>
                </c:pt>
                <c:pt idx="2">
                  <c:v>TRIMESTRE 3</c:v>
                </c:pt>
                <c:pt idx="3">
                  <c:v>TRIMESTRE 4</c:v>
                </c:pt>
                <c:pt idx="4">
                  <c:v>TRIMESTRE 3</c:v>
                </c:pt>
                <c:pt idx="5">
                  <c:v>TRIMESTRE 4</c:v>
                </c:pt>
              </c:strCache>
            </c:strRef>
          </c:cat>
          <c:val>
            <c:numRef>
              <c:f>'[11]PRO-IND-003'!$E$28:$E$33</c:f>
              <c:numCache>
                <c:formatCode>General</c:formatCode>
                <c:ptCount val="6"/>
              </c:numCache>
            </c:numRef>
          </c:val>
        </c:ser>
        <c:ser>
          <c:idx val="2"/>
          <c:order val="2"/>
          <c:tx>
            <c:strRef>
              <c:f>'[11]PRO-IND-003'!$F$27</c:f>
              <c:strCache>
                <c:ptCount val="1"/>
              </c:strCache>
            </c:strRef>
          </c:tx>
          <c:invertIfNegative val="0"/>
          <c:cat>
            <c:strRef>
              <c:f>'[11]PRO-IND-003'!$C$28:$C$33</c:f>
              <c:strCache>
                <c:ptCount val="6"/>
                <c:pt idx="0">
                  <c:v>TRIMESTRE 1</c:v>
                </c:pt>
                <c:pt idx="1">
                  <c:v>TRIMESTRE 2</c:v>
                </c:pt>
                <c:pt idx="2">
                  <c:v>TRIMESTRE 3</c:v>
                </c:pt>
                <c:pt idx="3">
                  <c:v>TRIMESTRE 4</c:v>
                </c:pt>
                <c:pt idx="4">
                  <c:v>TRIMESTRE 3</c:v>
                </c:pt>
                <c:pt idx="5">
                  <c:v>TRIMESTRE 4</c:v>
                </c:pt>
              </c:strCache>
            </c:strRef>
          </c:cat>
          <c:val>
            <c:numRef>
              <c:f>'[11]PRO-IND-003'!$F$28:$F$33</c:f>
              <c:numCache>
                <c:formatCode>General</c:formatCode>
                <c:ptCount val="6"/>
              </c:numCache>
            </c:numRef>
          </c:val>
        </c:ser>
        <c:ser>
          <c:idx val="3"/>
          <c:order val="3"/>
          <c:tx>
            <c:strRef>
              <c:f>'[11]PRO-IND-003'!$G$27</c:f>
              <c:strCache>
                <c:ptCount val="1"/>
              </c:strCache>
            </c:strRef>
          </c:tx>
          <c:invertIfNegative val="0"/>
          <c:cat>
            <c:strRef>
              <c:f>'[11]PRO-IND-003'!$C$28:$C$33</c:f>
              <c:strCache>
                <c:ptCount val="6"/>
                <c:pt idx="0">
                  <c:v>TRIMESTRE 1</c:v>
                </c:pt>
                <c:pt idx="1">
                  <c:v>TRIMESTRE 2</c:v>
                </c:pt>
                <c:pt idx="2">
                  <c:v>TRIMESTRE 3</c:v>
                </c:pt>
                <c:pt idx="3">
                  <c:v>TRIMESTRE 4</c:v>
                </c:pt>
                <c:pt idx="4">
                  <c:v>TRIMESTRE 3</c:v>
                </c:pt>
                <c:pt idx="5">
                  <c:v>TRIMESTRE 4</c:v>
                </c:pt>
              </c:strCache>
            </c:strRef>
          </c:cat>
          <c:val>
            <c:numRef>
              <c:f>'[11]PRO-IND-003'!$G$28:$G$33</c:f>
              <c:numCache>
                <c:formatCode>General</c:formatCode>
                <c:ptCount val="6"/>
              </c:numCache>
            </c:numRef>
          </c:val>
        </c:ser>
        <c:ser>
          <c:idx val="4"/>
          <c:order val="4"/>
          <c:tx>
            <c:strRef>
              <c:f>'[11]PRO-IND-003'!$H$27</c:f>
              <c:strCache>
                <c:ptCount val="1"/>
                <c:pt idx="0">
                  <c:v># DE ENSAYOS REALIZADOS</c:v>
                </c:pt>
              </c:strCache>
            </c:strRef>
          </c:tx>
          <c:invertIfNegative val="0"/>
          <c:dLbls>
            <c:dLbl>
              <c:idx val="0"/>
              <c:layout>
                <c:manualLayout>
                  <c:x val="4.04244567963618E-2"/>
                  <c:y val="0"/>
                </c:manualLayout>
              </c:layou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6169782718544721E-2"/>
                  <c:y val="7.7821011673151752E-3"/>
                </c:manualLayout>
              </c:layou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2.6275896917635169E-2"/>
                  <c:y val="7.7821011673151752E-3"/>
                </c:manualLayout>
              </c:layou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2.0212228398180824E-2"/>
                  <c:y val="0"/>
                </c:manualLayout>
              </c:layou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'[11]PRO-IND-003'!$C$28:$C$33</c:f>
              <c:strCache>
                <c:ptCount val="6"/>
                <c:pt idx="0">
                  <c:v>TRIMESTRE 1</c:v>
                </c:pt>
                <c:pt idx="1">
                  <c:v>TRIMESTRE 2</c:v>
                </c:pt>
                <c:pt idx="2">
                  <c:v>TRIMESTRE 3</c:v>
                </c:pt>
                <c:pt idx="3">
                  <c:v>TRIMESTRE 4</c:v>
                </c:pt>
                <c:pt idx="4">
                  <c:v>TRIMESTRE 3</c:v>
                </c:pt>
                <c:pt idx="5">
                  <c:v>TRIMESTRE 4</c:v>
                </c:pt>
              </c:strCache>
            </c:strRef>
          </c:cat>
          <c:val>
            <c:numRef>
              <c:f>'[11]PRO-IND-003'!$H$28:$H$33</c:f>
              <c:numCache>
                <c:formatCode>General</c:formatCode>
                <c:ptCount val="6"/>
                <c:pt idx="0">
                  <c:v>100</c:v>
                </c:pt>
                <c:pt idx="1">
                  <c:v>51</c:v>
                </c:pt>
                <c:pt idx="2">
                  <c:v>167</c:v>
                </c:pt>
                <c:pt idx="3">
                  <c:v>243</c:v>
                </c:pt>
                <c:pt idx="4">
                  <c:v>0</c:v>
                </c:pt>
                <c:pt idx="5">
                  <c:v>0</c:v>
                </c:pt>
              </c:numCache>
            </c:numRef>
          </c:val>
        </c:ser>
        <c:ser>
          <c:idx val="5"/>
          <c:order val="5"/>
          <c:tx>
            <c:strRef>
              <c:f>'[11]PRO-IND-003'!$I$27</c:f>
              <c:strCache>
                <c:ptCount val="1"/>
                <c:pt idx="0">
                  <c:v> # ENSAYOS NECESARIOS DE 80 M3 O FRACCIÓN</c:v>
                </c:pt>
              </c:strCache>
            </c:strRef>
          </c:tx>
          <c:invertIfNegative val="0"/>
          <c:dLbls>
            <c:dLbl>
              <c:idx val="0"/>
              <c:layout>
                <c:manualLayout>
                  <c:x val="-3.0318342597271349E-2"/>
                  <c:y val="1.556420233463035E-2"/>
                </c:manualLayout>
              </c:layou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2.425467407781708E-2"/>
                  <c:y val="0"/>
                </c:manualLayout>
              </c:layou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1.4148559878726555E-2"/>
                  <c:y val="0"/>
                </c:manualLayout>
              </c:layou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'[11]PRO-IND-003'!$C$28:$C$33</c:f>
              <c:strCache>
                <c:ptCount val="6"/>
                <c:pt idx="0">
                  <c:v>TRIMESTRE 1</c:v>
                </c:pt>
                <c:pt idx="1">
                  <c:v>TRIMESTRE 2</c:v>
                </c:pt>
                <c:pt idx="2">
                  <c:v>TRIMESTRE 3</c:v>
                </c:pt>
                <c:pt idx="3">
                  <c:v>TRIMESTRE 4</c:v>
                </c:pt>
                <c:pt idx="4">
                  <c:v>TRIMESTRE 3</c:v>
                </c:pt>
                <c:pt idx="5">
                  <c:v>TRIMESTRE 4</c:v>
                </c:pt>
              </c:strCache>
            </c:strRef>
          </c:cat>
          <c:val>
            <c:numRef>
              <c:f>'[11]PRO-IND-003'!$I$28:$I$33</c:f>
              <c:numCache>
                <c:formatCode>General</c:formatCode>
                <c:ptCount val="6"/>
                <c:pt idx="0">
                  <c:v>107</c:v>
                </c:pt>
                <c:pt idx="1">
                  <c:v>52</c:v>
                </c:pt>
                <c:pt idx="2">
                  <c:v>170</c:v>
                </c:pt>
                <c:pt idx="3">
                  <c:v>253</c:v>
                </c:pt>
                <c:pt idx="4">
                  <c:v>0</c:v>
                </c:pt>
                <c:pt idx="5">
                  <c:v>0</c:v>
                </c:pt>
              </c:numCache>
            </c:numRef>
          </c:val>
        </c:ser>
        <c:ser>
          <c:idx val="6"/>
          <c:order val="6"/>
          <c:tx>
            <c:strRef>
              <c:f>'[11]PRO-IND-003'!$J$27</c:f>
              <c:strCache>
                <c:ptCount val="1"/>
                <c:pt idx="0">
                  <c:v>% DE EFICACIA DE ENSAYOS</c:v>
                </c:pt>
              </c:strCache>
            </c:strRef>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'[11]PRO-IND-003'!$C$28:$C$33</c:f>
              <c:strCache>
                <c:ptCount val="6"/>
                <c:pt idx="0">
                  <c:v>TRIMESTRE 1</c:v>
                </c:pt>
                <c:pt idx="1">
                  <c:v>TRIMESTRE 2</c:v>
                </c:pt>
                <c:pt idx="2">
                  <c:v>TRIMESTRE 3</c:v>
                </c:pt>
                <c:pt idx="3">
                  <c:v>TRIMESTRE 4</c:v>
                </c:pt>
                <c:pt idx="4">
                  <c:v>TRIMESTRE 3</c:v>
                </c:pt>
                <c:pt idx="5">
                  <c:v>TRIMESTRE 4</c:v>
                </c:pt>
              </c:strCache>
            </c:strRef>
          </c:cat>
          <c:val>
            <c:numRef>
              <c:f>'[11]PRO-IND-003'!$J$28:$J$33</c:f>
              <c:numCache>
                <c:formatCode>General</c:formatCode>
                <c:ptCount val="6"/>
                <c:pt idx="0">
                  <c:v>0.93457943925233644</c:v>
                </c:pt>
                <c:pt idx="1">
                  <c:v>0.98076923076923073</c:v>
                </c:pt>
                <c:pt idx="2">
                  <c:v>0.98235294117647054</c:v>
                </c:pt>
                <c:pt idx="3">
                  <c:v>0.96047430830039526</c:v>
                </c:pt>
                <c:pt idx="4">
                  <c:v>0</c:v>
                </c:pt>
                <c:pt idx="5">
                  <c:v>0</c:v>
                </c:pt>
              </c:numCache>
            </c:numRef>
          </c:val>
        </c:ser>
        <c:dLbls>
          <c:showLegendKey val="0"/>
          <c:showVal val="0"/>
          <c:showCatName val="0"/>
          <c:showSerName val="0"/>
          <c:showPercent val="0"/>
          <c:showBubbleSize val="0"/>
        </c:dLbls>
        <c:gapWidth val="150"/>
        <c:shape val="cylinder"/>
        <c:axId val="-613515888"/>
        <c:axId val="-614292544"/>
        <c:axId val="0"/>
      </c:bar3DChart>
      <c:catAx>
        <c:axId val="-6135158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614292544"/>
        <c:crosses val="autoZero"/>
        <c:auto val="1"/>
        <c:lblAlgn val="ctr"/>
        <c:lblOffset val="100"/>
        <c:noMultiLvlLbl val="0"/>
      </c:catAx>
      <c:valAx>
        <c:axId val="-614292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613515888"/>
        <c:crosses val="autoZero"/>
        <c:crossBetween val="between"/>
      </c:valAx>
      <c:spPr>
        <a:noFill/>
        <a:ln w="25400">
          <a:noFill/>
        </a:ln>
      </c:spPr>
    </c:plotArea>
    <c:legend>
      <c:legendPos val="r"/>
      <c:legendEntry>
        <c:idx val="0"/>
        <c:delete val="1"/>
      </c:legendEntry>
      <c:legendEntry>
        <c:idx val="1"/>
        <c:delete val="1"/>
      </c:legendEntry>
      <c:legendEntry>
        <c:idx val="2"/>
        <c:delete val="1"/>
      </c:legendEntry>
      <c:legendEntry>
        <c:idx val="3"/>
        <c:delete val="1"/>
      </c:legendEntry>
      <c:overlay val="0"/>
      <c:txPr>
        <a:bodyPr/>
        <a:lstStyle/>
        <a:p>
          <a:pPr>
            <a:defRPr sz="595"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122" l="0.70000000000000062" r="0.70000000000000062" t="0.7500000000000012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tx>
            <c:strRef>
              <c:f>'[11]PRO-IND-004 '!$D$27</c:f>
              <c:strCache>
                <c:ptCount val="1"/>
              </c:strCache>
            </c:strRef>
          </c:tx>
          <c:invertIfNegative val="0"/>
          <c:cat>
            <c:strRef>
              <c:f>'[11]PRO-IND-004 '!$C$28:$C$33</c:f>
              <c:strCache>
                <c:ptCount val="6"/>
                <c:pt idx="0">
                  <c:v>TRIMESTRE 1</c:v>
                </c:pt>
                <c:pt idx="1">
                  <c:v>TRIMESTRE 2</c:v>
                </c:pt>
                <c:pt idx="2">
                  <c:v>TRIMESTRE 3</c:v>
                </c:pt>
                <c:pt idx="3">
                  <c:v>TRIMESTRE 4</c:v>
                </c:pt>
                <c:pt idx="4">
                  <c:v>TRIMESTRE 3</c:v>
                </c:pt>
                <c:pt idx="5">
                  <c:v>TRIMESTRE 4</c:v>
                </c:pt>
              </c:strCache>
            </c:strRef>
          </c:cat>
          <c:val>
            <c:numRef>
              <c:f>'[11]PRO-IND-004 '!$D$28:$D$33</c:f>
              <c:numCache>
                <c:formatCode>General</c:formatCode>
                <c:ptCount val="6"/>
              </c:numCache>
            </c:numRef>
          </c:val>
        </c:ser>
        <c:ser>
          <c:idx val="1"/>
          <c:order val="1"/>
          <c:tx>
            <c:strRef>
              <c:f>'[11]PRO-IND-004 '!$E$27</c:f>
              <c:strCache>
                <c:ptCount val="1"/>
              </c:strCache>
            </c:strRef>
          </c:tx>
          <c:invertIfNegative val="0"/>
          <c:cat>
            <c:strRef>
              <c:f>'[11]PRO-IND-004 '!$C$28:$C$33</c:f>
              <c:strCache>
                <c:ptCount val="6"/>
                <c:pt idx="0">
                  <c:v>TRIMESTRE 1</c:v>
                </c:pt>
                <c:pt idx="1">
                  <c:v>TRIMESTRE 2</c:v>
                </c:pt>
                <c:pt idx="2">
                  <c:v>TRIMESTRE 3</c:v>
                </c:pt>
                <c:pt idx="3">
                  <c:v>TRIMESTRE 4</c:v>
                </c:pt>
                <c:pt idx="4">
                  <c:v>TRIMESTRE 3</c:v>
                </c:pt>
                <c:pt idx="5">
                  <c:v>TRIMESTRE 4</c:v>
                </c:pt>
              </c:strCache>
            </c:strRef>
          </c:cat>
          <c:val>
            <c:numRef>
              <c:f>'[11]PRO-IND-004 '!$E$28:$E$33</c:f>
              <c:numCache>
                <c:formatCode>General</c:formatCode>
                <c:ptCount val="6"/>
              </c:numCache>
            </c:numRef>
          </c:val>
        </c:ser>
        <c:ser>
          <c:idx val="2"/>
          <c:order val="2"/>
          <c:tx>
            <c:strRef>
              <c:f>'[11]PRO-IND-004 '!$F$27</c:f>
              <c:strCache>
                <c:ptCount val="1"/>
              </c:strCache>
            </c:strRef>
          </c:tx>
          <c:invertIfNegative val="0"/>
          <c:cat>
            <c:strRef>
              <c:f>'[11]PRO-IND-004 '!$C$28:$C$33</c:f>
              <c:strCache>
                <c:ptCount val="6"/>
                <c:pt idx="0">
                  <c:v>TRIMESTRE 1</c:v>
                </c:pt>
                <c:pt idx="1">
                  <c:v>TRIMESTRE 2</c:v>
                </c:pt>
                <c:pt idx="2">
                  <c:v>TRIMESTRE 3</c:v>
                </c:pt>
                <c:pt idx="3">
                  <c:v>TRIMESTRE 4</c:v>
                </c:pt>
                <c:pt idx="4">
                  <c:v>TRIMESTRE 3</c:v>
                </c:pt>
                <c:pt idx="5">
                  <c:v>TRIMESTRE 4</c:v>
                </c:pt>
              </c:strCache>
            </c:strRef>
          </c:cat>
          <c:val>
            <c:numRef>
              <c:f>'[11]PRO-IND-004 '!$F$28:$F$33</c:f>
              <c:numCache>
                <c:formatCode>General</c:formatCode>
                <c:ptCount val="6"/>
              </c:numCache>
            </c:numRef>
          </c:val>
        </c:ser>
        <c:ser>
          <c:idx val="3"/>
          <c:order val="3"/>
          <c:tx>
            <c:strRef>
              <c:f>'[11]PRO-IND-004 '!$G$27</c:f>
              <c:strCache>
                <c:ptCount val="1"/>
              </c:strCache>
            </c:strRef>
          </c:tx>
          <c:invertIfNegative val="0"/>
          <c:cat>
            <c:strRef>
              <c:f>'[11]PRO-IND-004 '!$C$28:$C$33</c:f>
              <c:strCache>
                <c:ptCount val="6"/>
                <c:pt idx="0">
                  <c:v>TRIMESTRE 1</c:v>
                </c:pt>
                <c:pt idx="1">
                  <c:v>TRIMESTRE 2</c:v>
                </c:pt>
                <c:pt idx="2">
                  <c:v>TRIMESTRE 3</c:v>
                </c:pt>
                <c:pt idx="3">
                  <c:v>TRIMESTRE 4</c:v>
                </c:pt>
                <c:pt idx="4">
                  <c:v>TRIMESTRE 3</c:v>
                </c:pt>
                <c:pt idx="5">
                  <c:v>TRIMESTRE 4</c:v>
                </c:pt>
              </c:strCache>
            </c:strRef>
          </c:cat>
          <c:val>
            <c:numRef>
              <c:f>'[11]PRO-IND-004 '!$G$28:$G$33</c:f>
              <c:numCache>
                <c:formatCode>General</c:formatCode>
                <c:ptCount val="6"/>
              </c:numCache>
            </c:numRef>
          </c:val>
        </c:ser>
        <c:ser>
          <c:idx val="4"/>
          <c:order val="4"/>
          <c:tx>
            <c:strRef>
              <c:f>'[11]PRO-IND-004 '!$H$27</c:f>
              <c:strCache>
                <c:ptCount val="1"/>
                <c:pt idx="0">
                  <c:v># MUESTRAS TOMADAS</c:v>
                </c:pt>
              </c:strCache>
            </c:strRef>
          </c:tx>
          <c:invertIfNegative val="0"/>
          <c:dLbls>
            <c:dLbl>
              <c:idx val="1"/>
              <c:layout>
                <c:manualLayout>
                  <c:x val="-1.6169782718544721E-2"/>
                  <c:y val="0"/>
                </c:manualLayout>
              </c:layou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'[11]PRO-IND-004 '!$C$28:$C$33</c:f>
              <c:strCache>
                <c:ptCount val="6"/>
                <c:pt idx="0">
                  <c:v>TRIMESTRE 1</c:v>
                </c:pt>
                <c:pt idx="1">
                  <c:v>TRIMESTRE 2</c:v>
                </c:pt>
                <c:pt idx="2">
                  <c:v>TRIMESTRE 3</c:v>
                </c:pt>
                <c:pt idx="3">
                  <c:v>TRIMESTRE 4</c:v>
                </c:pt>
                <c:pt idx="4">
                  <c:v>TRIMESTRE 3</c:v>
                </c:pt>
                <c:pt idx="5">
                  <c:v>TRIMESTRE 4</c:v>
                </c:pt>
              </c:strCache>
            </c:strRef>
          </c:cat>
          <c:val>
            <c:numRef>
              <c:f>'[11]PRO-IND-004 '!$H$28:$H$33</c:f>
              <c:numCache>
                <c:formatCode>General</c:formatCode>
                <c:ptCount val="6"/>
                <c:pt idx="0">
                  <c:v>66</c:v>
                </c:pt>
                <c:pt idx="1">
                  <c:v>51</c:v>
                </c:pt>
                <c:pt idx="2">
                  <c:v>167</c:v>
                </c:pt>
                <c:pt idx="3">
                  <c:v>253</c:v>
                </c:pt>
                <c:pt idx="4">
                  <c:v>0</c:v>
                </c:pt>
                <c:pt idx="5">
                  <c:v>0</c:v>
                </c:pt>
              </c:numCache>
            </c:numRef>
          </c:val>
        </c:ser>
        <c:ser>
          <c:idx val="5"/>
          <c:order val="5"/>
          <c:tx>
            <c:strRef>
              <c:f>'[11]PRO-IND-004 '!$I$27</c:f>
              <c:strCache>
                <c:ptCount val="1"/>
                <c:pt idx="0">
                  <c:v>TOTAL DE LOTES PRODUCIDOS</c:v>
                </c:pt>
              </c:strCache>
            </c:strRef>
          </c:tx>
          <c:invertIfNegative val="0"/>
          <c:dLbls>
            <c:dLbl>
              <c:idx val="1"/>
              <c:layout>
                <c:manualLayout>
                  <c:x val="1.0105795896281029E-2"/>
                  <c:y val="-4.6692607003891051E-2"/>
                </c:manualLayout>
              </c:layou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'[11]PRO-IND-004 '!$C$28:$C$33</c:f>
              <c:strCache>
                <c:ptCount val="6"/>
                <c:pt idx="0">
                  <c:v>TRIMESTRE 1</c:v>
                </c:pt>
                <c:pt idx="1">
                  <c:v>TRIMESTRE 2</c:v>
                </c:pt>
                <c:pt idx="2">
                  <c:v>TRIMESTRE 3</c:v>
                </c:pt>
                <c:pt idx="3">
                  <c:v>TRIMESTRE 4</c:v>
                </c:pt>
                <c:pt idx="4">
                  <c:v>TRIMESTRE 3</c:v>
                </c:pt>
                <c:pt idx="5">
                  <c:v>TRIMESTRE 4</c:v>
                </c:pt>
              </c:strCache>
            </c:strRef>
          </c:cat>
          <c:val>
            <c:numRef>
              <c:f>'[11]PRO-IND-004 '!$I$28:$I$33</c:f>
              <c:numCache>
                <c:formatCode>General</c:formatCode>
                <c:ptCount val="6"/>
                <c:pt idx="0">
                  <c:v>68.625799999999998</c:v>
                </c:pt>
                <c:pt idx="1">
                  <c:v>52</c:v>
                </c:pt>
                <c:pt idx="2">
                  <c:v>170</c:v>
                </c:pt>
                <c:pt idx="3">
                  <c:v>243</c:v>
                </c:pt>
                <c:pt idx="4">
                  <c:v>0</c:v>
                </c:pt>
                <c:pt idx="5">
                  <c:v>0</c:v>
                </c:pt>
              </c:numCache>
            </c:numRef>
          </c:val>
        </c:ser>
        <c:ser>
          <c:idx val="6"/>
          <c:order val="6"/>
          <c:tx>
            <c:strRef>
              <c:f>'[11]PRO-IND-004 '!$J$27</c:f>
              <c:strCache>
                <c:ptCount val="1"/>
                <c:pt idx="0">
                  <c:v>% DE ENSAYOS REALIZADOS AL LOTE DE PRODUCCIÓN</c:v>
                </c:pt>
              </c:strCache>
            </c:strRef>
          </c:tx>
          <c:invertIfNegative val="0"/>
          <c:dLbls>
            <c:dLbl>
              <c:idx val="0"/>
              <c:layout>
                <c:manualLayout>
                  <c:x val="3.2339565437089442E-2"/>
                  <c:y val="-4.6692607003891051E-2"/>
                </c:manualLayout>
              </c:layou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3.2339565437089476E-2"/>
                  <c:y val="-7.7821011673152463E-3"/>
                </c:manualLayout>
              </c:layou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'[11]PRO-IND-004 '!$C$28:$C$33</c:f>
              <c:strCache>
                <c:ptCount val="6"/>
                <c:pt idx="0">
                  <c:v>TRIMESTRE 1</c:v>
                </c:pt>
                <c:pt idx="1">
                  <c:v>TRIMESTRE 2</c:v>
                </c:pt>
                <c:pt idx="2">
                  <c:v>TRIMESTRE 3</c:v>
                </c:pt>
                <c:pt idx="3">
                  <c:v>TRIMESTRE 4</c:v>
                </c:pt>
                <c:pt idx="4">
                  <c:v>TRIMESTRE 3</c:v>
                </c:pt>
                <c:pt idx="5">
                  <c:v>TRIMESTRE 4</c:v>
                </c:pt>
              </c:strCache>
            </c:strRef>
          </c:cat>
          <c:val>
            <c:numRef>
              <c:f>'[11]PRO-IND-004 '!$J$28:$J$33</c:f>
              <c:numCache>
                <c:formatCode>General</c:formatCode>
                <c:ptCount val="6"/>
                <c:pt idx="0">
                  <c:v>0.96173742236884674</c:v>
                </c:pt>
                <c:pt idx="1">
                  <c:v>0.98076923076923073</c:v>
                </c:pt>
                <c:pt idx="2">
                  <c:v>0.98235294117647054</c:v>
                </c:pt>
                <c:pt idx="3">
                  <c:v>0.96047430830039526</c:v>
                </c:pt>
                <c:pt idx="4">
                  <c:v>0</c:v>
                </c:pt>
                <c:pt idx="5">
                  <c:v>0</c:v>
                </c:pt>
              </c:numCache>
            </c:numRef>
          </c:val>
        </c:ser>
        <c:dLbls>
          <c:showLegendKey val="0"/>
          <c:showVal val="0"/>
          <c:showCatName val="0"/>
          <c:showSerName val="0"/>
          <c:showPercent val="0"/>
          <c:showBubbleSize val="0"/>
        </c:dLbls>
        <c:gapWidth val="150"/>
        <c:shape val="cylinder"/>
        <c:axId val="-614292000"/>
        <c:axId val="-614299616"/>
        <c:axId val="0"/>
      </c:bar3DChart>
      <c:catAx>
        <c:axId val="-6142920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614299616"/>
        <c:crosses val="autoZero"/>
        <c:auto val="1"/>
        <c:lblAlgn val="ctr"/>
        <c:lblOffset val="100"/>
        <c:noMultiLvlLbl val="0"/>
      </c:catAx>
      <c:valAx>
        <c:axId val="-61429961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614292000"/>
        <c:crosses val="autoZero"/>
        <c:crossBetween val="between"/>
      </c:valAx>
      <c:spPr>
        <a:noFill/>
        <a:ln w="25400">
          <a:noFill/>
        </a:ln>
      </c:spPr>
    </c:plotArea>
    <c:legend>
      <c:legendPos val="r"/>
      <c:legendEntry>
        <c:idx val="0"/>
        <c:delete val="1"/>
      </c:legendEntry>
      <c:legendEntry>
        <c:idx val="1"/>
        <c:delete val="1"/>
      </c:legendEntry>
      <c:legendEntry>
        <c:idx val="2"/>
        <c:delete val="1"/>
      </c:legendEntry>
      <c:legendEntry>
        <c:idx val="3"/>
        <c:delete val="1"/>
      </c:legendEntry>
      <c:overlay val="0"/>
      <c:txPr>
        <a:bodyPr/>
        <a:lstStyle/>
        <a:p>
          <a:pPr>
            <a:defRPr sz="595"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1" l="0.70000000000000062" r="0.70000000000000062" t="0.75000000000000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 METAS DE INTERVENCION DE VIAS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4"/>
          <c:order val="4"/>
          <c:tx>
            <c:strRef>
              <c:f>'IMV-IND-001'!$H$29</c:f>
              <c:strCache>
                <c:ptCount val="1"/>
                <c:pt idx="0">
                  <c:v># KM-CARRIL DE IMPACTO INTERVENIDOS EN REHABILITACIÓN</c:v>
                </c:pt>
              </c:strCache>
            </c:strRef>
          </c:tx>
          <c:spPr>
            <a:solidFill>
              <a:schemeClr val="accent5"/>
            </a:solidFill>
            <a:ln>
              <a:noFill/>
            </a:ln>
            <a:effectLst/>
          </c:spPr>
          <c:invertIfNegative val="0"/>
          <c:cat>
            <c:strRef>
              <c:extLst>
                <c:ext xmlns:c15="http://schemas.microsoft.com/office/drawing/2012/chart" uri="{02D57815-91ED-43cb-92C2-25804820EDAC}">
                  <c15:fullRef>
                    <c15:sqref>'IMV-IND-001'!$C$30:$C$35</c15:sqref>
                  </c15:fullRef>
                </c:ext>
              </c:extLst>
              <c:f>'IMV-IND-001'!$C$31:$C$35</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'IMV-IND-001'!$H$30:$H$35</c15:sqref>
                  </c15:fullRef>
                </c:ext>
              </c:extLst>
              <c:f>'IMV-IND-001'!$H$31:$H$35</c:f>
              <c:numCache>
                <c:formatCode>General</c:formatCode>
                <c:ptCount val="5"/>
                <c:pt idx="0">
                  <c:v>3.88</c:v>
                </c:pt>
                <c:pt idx="1" formatCode="0.00">
                  <c:v>0.31</c:v>
                </c:pt>
                <c:pt idx="2" formatCode="0.00">
                  <c:v>0.39</c:v>
                </c:pt>
                <c:pt idx="3" formatCode="0.00">
                  <c:v>4.71</c:v>
                </c:pt>
                <c:pt idx="4" formatCode="_(* #,##0.00_);_(* \(#,##0.00\);_(* &quot;-&quot;??_);_(@_)">
                  <c:v>9.2899999999999991</c:v>
                </c:pt>
              </c:numCache>
            </c:numRef>
          </c:val>
        </c:ser>
        <c:ser>
          <c:idx val="5"/>
          <c:order val="5"/>
          <c:tx>
            <c:strRef>
              <c:f>'IMV-IND-001'!$I$29</c:f>
              <c:strCache>
                <c:ptCount val="1"/>
                <c:pt idx="0">
                  <c:v># KM-CARRIL DE IMPACTO INTERVENIDOS EN MANTENIMIENTO</c:v>
                </c:pt>
              </c:strCache>
            </c:strRef>
          </c:tx>
          <c:spPr>
            <a:solidFill>
              <a:schemeClr val="accent6"/>
            </a:solidFill>
            <a:ln>
              <a:noFill/>
            </a:ln>
            <a:effectLst/>
          </c:spPr>
          <c:invertIfNegative val="0"/>
          <c:cat>
            <c:strRef>
              <c:extLst>
                <c:ext xmlns:c15="http://schemas.microsoft.com/office/drawing/2012/chart" uri="{02D57815-91ED-43cb-92C2-25804820EDAC}">
                  <c15:fullRef>
                    <c15:sqref>'IMV-IND-001'!$C$30:$C$35</c15:sqref>
                  </c15:fullRef>
                </c:ext>
              </c:extLst>
              <c:f>'IMV-IND-001'!$C$31:$C$35</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'IMV-IND-001'!$I$30:$I$35</c15:sqref>
                  </c15:fullRef>
                </c:ext>
              </c:extLst>
              <c:f>'IMV-IND-001'!$I$31:$I$35</c:f>
              <c:numCache>
                <c:formatCode>General</c:formatCode>
                <c:ptCount val="5"/>
                <c:pt idx="0">
                  <c:v>87.04</c:v>
                </c:pt>
                <c:pt idx="1" formatCode="0.00">
                  <c:v>19.29</c:v>
                </c:pt>
                <c:pt idx="2" formatCode="0.00">
                  <c:v>51.66</c:v>
                </c:pt>
                <c:pt idx="3" formatCode="0.00">
                  <c:v>125.38</c:v>
                </c:pt>
                <c:pt idx="4" formatCode="_(* #,##0.00_);_(* \(#,##0.00\);_(* &quot;-&quot;??_);_(@_)">
                  <c:v>283.36</c:v>
                </c:pt>
              </c:numCache>
            </c:numRef>
          </c:val>
        </c:ser>
        <c:ser>
          <c:idx val="6"/>
          <c:order val="6"/>
          <c:tx>
            <c:strRef>
              <c:f>'IMV-IND-001'!$J$29</c:f>
              <c:strCache>
                <c:ptCount val="1"/>
                <c:pt idx="0">
                  <c:v>KMS-CARRIL DE IMPACTO PROGRAMADOS PARA EL AÑO </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'IMV-IND-001'!$C$30:$C$35</c15:sqref>
                  </c15:fullRef>
                </c:ext>
              </c:extLst>
              <c:f>'IMV-IND-001'!$C$31:$C$35</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'IMV-IND-001'!$J$30:$J$35</c15:sqref>
                  </c15:fullRef>
                </c:ext>
              </c:extLst>
              <c:f>'IMV-IND-001'!$J$31:$J$35</c:f>
              <c:numCache>
                <c:formatCode>General</c:formatCode>
                <c:ptCount val="5"/>
                <c:pt idx="0">
                  <c:v>290</c:v>
                </c:pt>
                <c:pt idx="1">
                  <c:v>290</c:v>
                </c:pt>
                <c:pt idx="2" formatCode="0;[Red]0">
                  <c:v>290</c:v>
                </c:pt>
                <c:pt idx="3" formatCode="0;[Red]0">
                  <c:v>290</c:v>
                </c:pt>
                <c:pt idx="4" formatCode="_(* #,##0_);_(* \(#,##0\);_(* &quot;-&quot;??_);_(@_)">
                  <c:v>290</c:v>
                </c:pt>
              </c:numCache>
            </c:numRef>
          </c:val>
        </c:ser>
        <c:ser>
          <c:idx val="7"/>
          <c:order val="7"/>
          <c:tx>
            <c:strRef>
              <c:f>'IMV-IND-001'!$K$29</c:f>
              <c:strCache>
                <c:ptCount val="1"/>
                <c:pt idx="0">
                  <c:v>% DE INTERVENCIÓN PARA EL CUMPLIMIENTO DE METAS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'IMV-IND-001'!$C$30:$C$35</c15:sqref>
                  </c15:fullRef>
                </c:ext>
              </c:extLst>
              <c:f>'IMV-IND-001'!$C$31:$C$35</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'IMV-IND-001'!$K$30:$K$35</c15:sqref>
                  </c15:fullRef>
                </c:ext>
              </c:extLst>
              <c:f>'IMV-IND-001'!$K$31:$K$35</c:f>
              <c:numCache>
                <c:formatCode>0.00%</c:formatCode>
                <c:ptCount val="5"/>
                <c:pt idx="0">
                  <c:v>0.31351724137931036</c:v>
                </c:pt>
                <c:pt idx="1">
                  <c:v>6.7586206896551718E-2</c:v>
                </c:pt>
                <c:pt idx="2">
                  <c:v>0.17948275862068966</c:v>
                </c:pt>
                <c:pt idx="3">
                  <c:v>0.44858620689655171</c:v>
                </c:pt>
                <c:pt idx="4">
                  <c:v>1.0091379310344828</c:v>
                </c:pt>
              </c:numCache>
            </c:numRef>
          </c:val>
        </c:ser>
        <c:dLbls>
          <c:showLegendKey val="0"/>
          <c:showVal val="0"/>
          <c:showCatName val="0"/>
          <c:showSerName val="0"/>
          <c:showPercent val="0"/>
          <c:showBubbleSize val="0"/>
        </c:dLbls>
        <c:gapWidth val="219"/>
        <c:overlap val="-27"/>
        <c:axId val="-614298528"/>
        <c:axId val="-614305056"/>
        <c:extLst>
          <c:ext xmlns:c15="http://schemas.microsoft.com/office/drawing/2012/chart" uri="{02D57815-91ED-43cb-92C2-25804820EDAC}">
            <c15:filteredBarSeries>
              <c15:ser>
                <c:idx val="0"/>
                <c:order val="0"/>
                <c:tx>
                  <c:strRef>
                    <c:extLst>
                      <c:ext uri="{02D57815-91ED-43cb-92C2-25804820EDAC}">
                        <c15:formulaRef>
                          <c15:sqref>'IMV-IND-001'!$D$29</c15:sqref>
                        </c15:formulaRef>
                      </c:ext>
                    </c:extLst>
                    <c:strCache>
                      <c:ptCount val="1"/>
                    </c:strCache>
                  </c:strRef>
                </c:tx>
                <c:spPr>
                  <a:solidFill>
                    <a:schemeClr val="accent1"/>
                  </a:solidFill>
                  <a:ln>
                    <a:noFill/>
                  </a:ln>
                  <a:effectLst/>
                </c:spPr>
                <c:invertIfNegative val="0"/>
                <c:cat>
                  <c:strRef>
                    <c:extLst>
                      <c:ext uri="{02D57815-91ED-43cb-92C2-25804820EDAC}">
                        <c15:fullRef>
                          <c15:sqref>'IMV-IND-001'!$C$30:$C$35</c15:sqref>
                        </c15:fullRef>
                        <c15:formulaRef>
                          <c15:sqref>'IMV-IND-001'!$C$31:$C$35</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ullRef>
                          <c15:sqref>'IMV-IND-001'!$D$30:$D$35</c15:sqref>
                        </c15:fullRef>
                        <c15:formulaRef>
                          <c15:sqref>'IMV-IND-001'!$D$31:$D$35</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'IMV-IND-001'!$E$29</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'IMV-IND-001'!$C$30:$C$35</c15:sqref>
                        </c15:fullRef>
                        <c15:formulaRef>
                          <c15:sqref>'IMV-IND-001'!$C$31:$C$35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'IMV-IND-001'!$E$30:$E$35</c15:sqref>
                        </c15:fullRef>
                        <c15:formulaRef>
                          <c15:sqref>'IMV-IND-001'!$E$31:$E$35</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'IMV-IND-001'!$F$29</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'IMV-IND-001'!$C$30:$C$35</c15:sqref>
                        </c15:fullRef>
                        <c15:formulaRef>
                          <c15:sqref>'IMV-IND-001'!$C$31:$C$35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'IMV-IND-001'!$F$30:$F$35</c15:sqref>
                        </c15:fullRef>
                        <c15:formulaRef>
                          <c15:sqref>'IMV-IND-001'!$F$31:$F$35</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'IMV-IND-001'!$G$29</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'IMV-IND-001'!$C$30:$C$35</c15:sqref>
                        </c15:fullRef>
                        <c15:formulaRef>
                          <c15:sqref>'IMV-IND-001'!$C$31:$C$35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'IMV-IND-001'!$G$30:$G$35</c15:sqref>
                        </c15:fullRef>
                        <c15:formulaRef>
                          <c15:sqref>'IMV-IND-001'!$G$31:$G$35</c15:sqref>
                        </c15:formulaRef>
                      </c:ext>
                    </c:extLst>
                    <c:numCache>
                      <c:formatCode>General</c:formatCode>
                      <c:ptCount val="5"/>
                    </c:numCache>
                  </c:numRef>
                </c:val>
              </c15:ser>
            </c15:filteredBarSeries>
            <c15:filteredBarSeries>
              <c15:ser>
                <c:idx val="8"/>
                <c:order val="8"/>
                <c:tx>
                  <c:strRef>
                    <c:extLst xmlns:c15="http://schemas.microsoft.com/office/drawing/2012/chart">
                      <c:ext xmlns:c15="http://schemas.microsoft.com/office/drawing/2012/chart" uri="{02D57815-91ED-43cb-92C2-25804820EDAC}">
                        <c15:formulaRef>
                          <c15:sqref>'IMV-IND-001'!$L$29</c15:sqref>
                        </c15:formulaRef>
                      </c:ext>
                    </c:extLst>
                    <c:strCache>
                      <c:ptCount val="1"/>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'IMV-IND-001'!$C$30:$C$35</c15:sqref>
                        </c15:fullRef>
                        <c15:formulaRef>
                          <c15:sqref>'IMV-IND-001'!$C$31:$C$35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'IMV-IND-001'!$L$30:$L$35</c15:sqref>
                        </c15:fullRef>
                        <c15:formulaRef>
                          <c15:sqref>'IMV-IND-001'!$L$31:$L$35</c15:sqref>
                        </c15:formulaRef>
                      </c:ext>
                    </c:extLst>
                    <c:numCache>
                      <c:formatCode>0.00%</c:formatCode>
                      <c:ptCount val="5"/>
                    </c:numCache>
                  </c:numRef>
                </c:val>
              </c15:ser>
            </c15:filteredBarSeries>
            <c15:filteredBarSeries>
              <c15:ser>
                <c:idx val="9"/>
                <c:order val="9"/>
                <c:tx>
                  <c:strRef>
                    <c:extLst xmlns:c15="http://schemas.microsoft.com/office/drawing/2012/chart">
                      <c:ext xmlns:c15="http://schemas.microsoft.com/office/drawing/2012/chart" uri="{02D57815-91ED-43cb-92C2-25804820EDAC}">
                        <c15:formulaRef>
                          <c15:sqref>'IMV-IND-001'!$M$29</c15:sqref>
                        </c15:formulaRef>
                      </c:ext>
                    </c:extLst>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'IMV-IND-001'!$C$30:$C$35</c15:sqref>
                        </c15:fullRef>
                        <c15:formulaRef>
                          <c15:sqref>'IMV-IND-001'!$C$31:$C$35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'IMV-IND-001'!$M$30:$M$35</c15:sqref>
                        </c15:fullRef>
                        <c15:formulaRef>
                          <c15:sqref>'IMV-IND-001'!$M$31:$M$35</c15:sqref>
                        </c15:formulaRef>
                      </c:ext>
                    </c:extLst>
                    <c:numCache>
                      <c:formatCode>0.00%</c:formatCode>
                      <c:ptCount val="5"/>
                    </c:numCache>
                  </c:numRef>
                </c:val>
              </c15:ser>
            </c15:filteredBarSeries>
            <c15:filteredBarSeries>
              <c15:ser>
                <c:idx val="10"/>
                <c:order val="10"/>
                <c:tx>
                  <c:strRef>
                    <c:extLst xmlns:c15="http://schemas.microsoft.com/office/drawing/2012/chart">
                      <c:ext xmlns:c15="http://schemas.microsoft.com/office/drawing/2012/chart" uri="{02D57815-91ED-43cb-92C2-25804820EDAC}">
                        <c15:formulaRef>
                          <c15:sqref>'IMV-IND-001'!$N$29</c15:sqref>
                        </c15:formulaRef>
                      </c:ext>
                    </c:extLst>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'IMV-IND-001'!$C$30:$C$35</c15:sqref>
                        </c15:fullRef>
                        <c15:formulaRef>
                          <c15:sqref>'IMV-IND-001'!$C$31:$C$35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'IMV-IND-001'!$N$30:$N$35</c15:sqref>
                        </c15:fullRef>
                        <c15:formulaRef>
                          <c15:sqref>'IMV-IND-001'!$N$31:$N$35</c15:sqref>
                        </c15:formulaRef>
                      </c:ext>
                    </c:extLst>
                    <c:numCache>
                      <c:formatCode>0.00%</c:formatCode>
                      <c:ptCount val="5"/>
                    </c:numCache>
                  </c:numRef>
                </c:val>
              </c15:ser>
            </c15:filteredBarSeries>
          </c:ext>
        </c:extLst>
      </c:barChart>
      <c:catAx>
        <c:axId val="-61429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4305056"/>
        <c:crosses val="autoZero"/>
        <c:auto val="1"/>
        <c:lblAlgn val="ctr"/>
        <c:lblOffset val="100"/>
        <c:noMultiLvlLbl val="0"/>
      </c:catAx>
      <c:valAx>
        <c:axId val="-614305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4298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 METAS DE INTERVENCION DE VIAS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4"/>
          <c:order val="4"/>
          <c:tx>
            <c:strRef>
              <c:f>'[14]IMV-IND-001'!$H$29</c:f>
              <c:strCache>
                <c:ptCount val="1"/>
                <c:pt idx="0">
                  <c:v># KM-CARRIL DE IMPACTO INTERVENIDOS EN REHABILITACIÓN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'[14]IMV-IND-001'!$C$30:$C$35</c15:sqref>
                  </c15:fullRef>
                </c:ext>
              </c:extLst>
              <c:f>'[14]IMV-IND-001'!$C$31:$C$35</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'[14]IMV-IND-001'!$H$30:$H$35</c15:sqref>
                  </c15:fullRef>
                </c:ext>
              </c:extLst>
              <c:f>'[14]IMV-IND-001'!$H$31:$H$35</c:f>
              <c:numCache>
                <c:formatCode>General</c:formatCode>
                <c:ptCount val="5"/>
                <c:pt idx="0">
                  <c:v>3.88</c:v>
                </c:pt>
                <c:pt idx="1">
                  <c:v>0.31</c:v>
                </c:pt>
                <c:pt idx="2">
                  <c:v>0.39</c:v>
                </c:pt>
                <c:pt idx="3">
                  <c:v>4.71</c:v>
                </c:pt>
                <c:pt idx="4">
                  <c:v>9.2899999999999991</c:v>
                </c:pt>
              </c:numCache>
            </c:numRef>
          </c:val>
          <c:extLst xmlns:c16r2="http://schemas.microsoft.com/office/drawing/2015/06/chart">
            <c:ext xmlns:c16="http://schemas.microsoft.com/office/drawing/2014/chart" uri="{C3380CC4-5D6E-409C-BE32-E72D297353CC}">
              <c16:uniqueId val="{00000000-DB67-44B8-AF9F-4F896FC2E7BB}"/>
            </c:ext>
          </c:extLst>
        </c:ser>
        <c:ser>
          <c:idx val="5"/>
          <c:order val="5"/>
          <c:tx>
            <c:strRef>
              <c:f>'[14]IMV-IND-001'!$I$29</c:f>
              <c:strCache>
                <c:ptCount val="1"/>
                <c:pt idx="0">
                  <c:v># KM-CARRIL DE IMPACTO INTERVENIDOS EN MANTENIMIENTO</c:v>
                </c:pt>
              </c:strCache>
            </c:strRef>
          </c:tx>
          <c:spPr>
            <a:solidFill>
              <a:schemeClr val="accent6"/>
            </a:solidFill>
            <a:ln>
              <a:noFill/>
            </a:ln>
            <a:effectLst/>
          </c:spPr>
          <c:invertIfNegative val="0"/>
          <c:dLbls>
            <c:dLbl>
              <c:idx val="4"/>
              <c:layout>
                <c:manualLayout>
                  <c:x val="-2.9037929938563183E-2"/>
                  <c:y val="1.69936267209392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7FC-435F-BFCF-98FC0AB781D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'[14]IMV-IND-001'!$C$30:$C$35</c15:sqref>
                  </c15:fullRef>
                </c:ext>
              </c:extLst>
              <c:f>'[14]IMV-IND-001'!$C$31:$C$35</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'[14]IMV-IND-001'!$I$30:$I$35</c15:sqref>
                  </c15:fullRef>
                </c:ext>
              </c:extLst>
              <c:f>'[14]IMV-IND-001'!$I$31:$I$35</c:f>
              <c:numCache>
                <c:formatCode>General</c:formatCode>
                <c:ptCount val="5"/>
                <c:pt idx="0">
                  <c:v>87.04</c:v>
                </c:pt>
                <c:pt idx="1">
                  <c:v>19.29</c:v>
                </c:pt>
                <c:pt idx="2">
                  <c:v>51.66</c:v>
                </c:pt>
                <c:pt idx="3">
                  <c:v>125.38</c:v>
                </c:pt>
                <c:pt idx="4">
                  <c:v>283.36</c:v>
                </c:pt>
              </c:numCache>
            </c:numRef>
          </c:val>
          <c:extLst xmlns:c16r2="http://schemas.microsoft.com/office/drawing/2015/06/chart">
            <c:ext xmlns:c16="http://schemas.microsoft.com/office/drawing/2014/chart" uri="{C3380CC4-5D6E-409C-BE32-E72D297353CC}">
              <c16:uniqueId val="{00000001-DB67-44B8-AF9F-4F896FC2E7BB}"/>
            </c:ext>
          </c:extLst>
        </c:ser>
        <c:ser>
          <c:idx val="6"/>
          <c:order val="6"/>
          <c:tx>
            <c:strRef>
              <c:f>'[14]IMV-IND-001'!$J$29</c:f>
              <c:strCache>
                <c:ptCount val="1"/>
                <c:pt idx="0">
                  <c:v>KMS-CARRIL DE IMPACTO PROGRAMADOS PARA EL AÑO </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'[14]IMV-IND-001'!$C$30:$C$35</c15:sqref>
                  </c15:fullRef>
                </c:ext>
              </c:extLst>
              <c:f>'[14]IMV-IND-001'!$C$31:$C$35</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'[14]IMV-IND-001'!$J$30:$J$35</c15:sqref>
                  </c15:fullRef>
                </c:ext>
              </c:extLst>
              <c:f>'[14]IMV-IND-001'!$J$31:$J$35</c:f>
              <c:numCache>
                <c:formatCode>General</c:formatCode>
                <c:ptCount val="5"/>
                <c:pt idx="0">
                  <c:v>290</c:v>
                </c:pt>
                <c:pt idx="1">
                  <c:v>290</c:v>
                </c:pt>
                <c:pt idx="2">
                  <c:v>290</c:v>
                </c:pt>
                <c:pt idx="3">
                  <c:v>290</c:v>
                </c:pt>
                <c:pt idx="4">
                  <c:v>290</c:v>
                </c:pt>
              </c:numCache>
            </c:numRef>
          </c:val>
          <c:extLst xmlns:c16r2="http://schemas.microsoft.com/office/drawing/2015/06/chart">
            <c:ext xmlns:c16="http://schemas.microsoft.com/office/drawing/2014/chart" uri="{C3380CC4-5D6E-409C-BE32-E72D297353CC}">
              <c16:uniqueId val="{00000002-DB67-44B8-AF9F-4F896FC2E7BB}"/>
            </c:ext>
          </c:extLst>
        </c:ser>
        <c:ser>
          <c:idx val="7"/>
          <c:order val="7"/>
          <c:tx>
            <c:strRef>
              <c:f>'[14]IMV-IND-001'!$K$29</c:f>
              <c:strCache>
                <c:ptCount val="1"/>
                <c:pt idx="0">
                  <c:v>% DE INTERVENCIÓN PARA EL CUMPLIMIENTO DE METAS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'[14]IMV-IND-001'!$C$30:$C$35</c15:sqref>
                  </c15:fullRef>
                </c:ext>
              </c:extLst>
              <c:f>'[14]IMV-IND-001'!$C$31:$C$35</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'[14]IMV-IND-001'!$K$30:$K$35</c15:sqref>
                  </c15:fullRef>
                </c:ext>
              </c:extLst>
              <c:f>'[14]IMV-IND-001'!$K$31:$K$35</c:f>
              <c:numCache>
                <c:formatCode>General</c:formatCode>
                <c:ptCount val="5"/>
                <c:pt idx="0">
                  <c:v>0.31351724137931036</c:v>
                </c:pt>
                <c:pt idx="1">
                  <c:v>6.7586206896551718E-2</c:v>
                </c:pt>
                <c:pt idx="2">
                  <c:v>0.17948275862068966</c:v>
                </c:pt>
                <c:pt idx="3">
                  <c:v>0.44858620689655171</c:v>
                </c:pt>
                <c:pt idx="4">
                  <c:v>1.0091379310344828</c:v>
                </c:pt>
              </c:numCache>
            </c:numRef>
          </c:val>
          <c:extLst xmlns:c16r2="http://schemas.microsoft.com/office/drawing/2015/06/chart">
            <c:ext xmlns:c16="http://schemas.microsoft.com/office/drawing/2014/chart" uri="{C3380CC4-5D6E-409C-BE32-E72D297353CC}">
              <c16:uniqueId val="{00000003-DB67-44B8-AF9F-4F896FC2E7BB}"/>
            </c:ext>
          </c:extLst>
        </c:ser>
        <c:dLbls>
          <c:showLegendKey val="0"/>
          <c:showVal val="0"/>
          <c:showCatName val="0"/>
          <c:showSerName val="0"/>
          <c:showPercent val="0"/>
          <c:showBubbleSize val="0"/>
        </c:dLbls>
        <c:gapWidth val="219"/>
        <c:overlap val="-27"/>
        <c:axId val="-614293632"/>
        <c:axId val="-61430016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'[14]IMV-IND-001'!$D$29</c15:sqref>
                        </c15:formulaRef>
                      </c:ext>
                    </c:extLst>
                    <c:strCache>
                      <c:ptCount val="1"/>
                    </c:strCache>
                  </c:strRef>
                </c:tx>
                <c:spPr>
                  <a:solidFill>
                    <a:schemeClr val="accent1"/>
                  </a:solidFill>
                  <a:ln>
                    <a:noFill/>
                  </a:ln>
                  <a:effectLst/>
                </c:spPr>
                <c:invertIfNegative val="0"/>
                <c:cat>
                  <c:strRef>
                    <c:extLst>
                      <c:ext uri="{02D57815-91ED-43cb-92C2-25804820EDAC}">
                        <c15:fullRef>
                          <c15:sqref>'[14]IMV-IND-001'!$C$30:$C$35</c15:sqref>
                        </c15:fullRef>
                        <c15:formulaRef>
                          <c15:sqref>'[14]IMV-IND-001'!$C$31:$C$35</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ullRef>
                          <c15:sqref>'[14]IMV-IND-001'!$D$30:$D$35</c15:sqref>
                        </c15:fullRef>
                        <c15:formulaRef>
                          <c15:sqref>'[14]IMV-IND-001'!$D$31:$D$35</c15:sqref>
                        </c15:formulaRef>
                      </c:ext>
                    </c:extLst>
                    <c:numCache>
                      <c:formatCode>General</c:formatCode>
                      <c:ptCount val="5"/>
                    </c:numCache>
                  </c:numRef>
                </c:val>
                <c:extLst xmlns:c16r2="http://schemas.microsoft.com/office/drawing/2015/06/chart">
                  <c:ext xmlns:c16="http://schemas.microsoft.com/office/drawing/2014/chart" uri="{C3380CC4-5D6E-409C-BE32-E72D297353CC}">
                    <c16:uniqueId val="{00000004-DB67-44B8-AF9F-4F896FC2E7BB}"/>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'[14]IMV-IND-001'!$E$29</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'[14]IMV-IND-001'!$C$30:$C$35</c15:sqref>
                        </c15:fullRef>
                        <c15:formulaRef>
                          <c15:sqref>'[14]IMV-IND-001'!$C$31:$C$35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'[14]IMV-IND-001'!$E$30:$E$35</c15:sqref>
                        </c15:fullRef>
                        <c15:formulaRef>
                          <c15:sqref>'[14]IMV-IND-001'!$E$31:$E$35</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5-DB67-44B8-AF9F-4F896FC2E7BB}"/>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'[14]IMV-IND-001'!$F$29</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'[14]IMV-IND-001'!$C$30:$C$35</c15:sqref>
                        </c15:fullRef>
                        <c15:formulaRef>
                          <c15:sqref>'[14]IMV-IND-001'!$C$31:$C$35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'[14]IMV-IND-001'!$F$30:$F$35</c15:sqref>
                        </c15:fullRef>
                        <c15:formulaRef>
                          <c15:sqref>'[14]IMV-IND-001'!$F$31:$F$35</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6-DB67-44B8-AF9F-4F896FC2E7BB}"/>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'[14]IMV-IND-001'!$G$29</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'[14]IMV-IND-001'!$C$30:$C$35</c15:sqref>
                        </c15:fullRef>
                        <c15:formulaRef>
                          <c15:sqref>'[14]IMV-IND-001'!$C$31:$C$35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'[14]IMV-IND-001'!$G$30:$G$35</c15:sqref>
                        </c15:fullRef>
                        <c15:formulaRef>
                          <c15:sqref>'[14]IMV-IND-001'!$G$31:$G$35</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7-DB67-44B8-AF9F-4F896FC2E7BB}"/>
                  </c:ext>
                </c:extLst>
              </c15:ser>
            </c15:filteredBarSeries>
            <c15:filteredBar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'[14]IMV-IND-001'!$L$29</c15:sqref>
                        </c15:formulaRef>
                      </c:ext>
                    </c:extLst>
                    <c:strCache>
                      <c:ptCount val="1"/>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'[14]IMV-IND-001'!$C$30:$C$35</c15:sqref>
                        </c15:fullRef>
                        <c15:formulaRef>
                          <c15:sqref>'[14]IMV-IND-001'!$C$31:$C$35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'[14]IMV-IND-001'!$L$30:$L$35</c15:sqref>
                        </c15:fullRef>
                        <c15:formulaRef>
                          <c15:sqref>'[14]IMV-IND-001'!$L$31:$L$35</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8-DB67-44B8-AF9F-4F896FC2E7BB}"/>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'[14]IMV-IND-001'!$M$29</c15:sqref>
                        </c15:formulaRef>
                      </c:ext>
                    </c:extLst>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'[14]IMV-IND-001'!$C$30:$C$35</c15:sqref>
                        </c15:fullRef>
                        <c15:formulaRef>
                          <c15:sqref>'[14]IMV-IND-001'!$C$31:$C$35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'[14]IMV-IND-001'!$M$30:$M$35</c15:sqref>
                        </c15:fullRef>
                        <c15:formulaRef>
                          <c15:sqref>'[14]IMV-IND-001'!$M$31:$M$35</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9-DB67-44B8-AF9F-4F896FC2E7BB}"/>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'[14]IMV-IND-001'!$N$29</c15:sqref>
                        </c15:formulaRef>
                      </c:ext>
                    </c:extLst>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'[14]IMV-IND-001'!$C$30:$C$35</c15:sqref>
                        </c15:fullRef>
                        <c15:formulaRef>
                          <c15:sqref>'[14]IMV-IND-001'!$C$31:$C$35</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'[14]IMV-IND-001'!$N$30:$N$35</c15:sqref>
                        </c15:fullRef>
                        <c15:formulaRef>
                          <c15:sqref>'[14]IMV-IND-001'!$N$31:$N$35</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A-DB67-44B8-AF9F-4F896FC2E7BB}"/>
                  </c:ext>
                </c:extLst>
              </c15:ser>
            </c15:filteredBarSeries>
          </c:ext>
        </c:extLst>
      </c:barChart>
      <c:catAx>
        <c:axId val="-61429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4300160"/>
        <c:crosses val="autoZero"/>
        <c:auto val="1"/>
        <c:lblAlgn val="ctr"/>
        <c:lblOffset val="100"/>
        <c:noMultiLvlLbl val="0"/>
      </c:catAx>
      <c:valAx>
        <c:axId val="-614300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4293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POBLACIÓN BENEFICIADA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4"/>
          <c:order val="4"/>
          <c:tx>
            <c:strRef>
              <c:f>'IMV-IND-002'!$H$29</c:f>
              <c:strCache>
                <c:ptCount val="1"/>
                <c:pt idx="0">
                  <c:v># Habitantes Beneficiados por la intervención de la malla vial local de la UMV en el periodo</c:v>
                </c:pt>
              </c:strCache>
            </c:strRef>
          </c:tx>
          <c:spPr>
            <a:solidFill>
              <a:schemeClr val="accent5"/>
            </a:solidFill>
            <a:ln>
              <a:noFill/>
            </a:ln>
            <a:effectLst/>
          </c:spPr>
          <c:invertIfNegative val="0"/>
          <c:cat>
            <c:strRef>
              <c:f>'IMV-IND-002'!$C$30:$C$34</c:f>
              <c:strCache>
                <c:ptCount val="5"/>
                <c:pt idx="0">
                  <c:v>TRIMESTRE 1</c:v>
                </c:pt>
                <c:pt idx="1">
                  <c:v>TRIMESTRE 2</c:v>
                </c:pt>
                <c:pt idx="2">
                  <c:v>TRIMESTRE 3</c:v>
                </c:pt>
                <c:pt idx="3">
                  <c:v>TRIMESTRE 4</c:v>
                </c:pt>
                <c:pt idx="4">
                  <c:v>TOTAL</c:v>
                </c:pt>
              </c:strCache>
            </c:strRef>
          </c:cat>
          <c:val>
            <c:numRef>
              <c:f>'IMV-IND-002'!$H$30:$H$34</c:f>
              <c:numCache>
                <c:formatCode>#,##0;[Red]#,##0</c:formatCode>
                <c:ptCount val="5"/>
                <c:pt idx="0">
                  <c:v>703819</c:v>
                </c:pt>
                <c:pt idx="1">
                  <c:v>793917</c:v>
                </c:pt>
                <c:pt idx="2">
                  <c:v>1055335</c:v>
                </c:pt>
                <c:pt idx="3" formatCode="#,##0">
                  <c:v>1581032</c:v>
                </c:pt>
                <c:pt idx="4">
                  <c:v>1581032</c:v>
                </c:pt>
              </c:numCache>
            </c:numRef>
          </c:val>
        </c:ser>
        <c:ser>
          <c:idx val="5"/>
          <c:order val="5"/>
          <c:tx>
            <c:strRef>
              <c:f>'IMV-IND-002'!$I$29</c:f>
              <c:strCache>
                <c:ptCount val="1"/>
                <c:pt idx="0">
                  <c:v># de habitantes a beneficiar existentes</c:v>
                </c:pt>
              </c:strCache>
            </c:strRef>
          </c:tx>
          <c:spPr>
            <a:solidFill>
              <a:schemeClr val="accent6"/>
            </a:solidFill>
            <a:ln>
              <a:noFill/>
            </a:ln>
            <a:effectLst/>
          </c:spPr>
          <c:invertIfNegative val="0"/>
          <c:cat>
            <c:strRef>
              <c:f>'IMV-IND-002'!$C$30:$C$34</c:f>
              <c:strCache>
                <c:ptCount val="5"/>
                <c:pt idx="0">
                  <c:v>TRIMESTRE 1</c:v>
                </c:pt>
                <c:pt idx="1">
                  <c:v>TRIMESTRE 2</c:v>
                </c:pt>
                <c:pt idx="2">
                  <c:v>TRIMESTRE 3</c:v>
                </c:pt>
                <c:pt idx="3">
                  <c:v>TRIMESTRE 4</c:v>
                </c:pt>
                <c:pt idx="4">
                  <c:v>TOTAL</c:v>
                </c:pt>
              </c:strCache>
            </c:strRef>
          </c:cat>
          <c:val>
            <c:numRef>
              <c:f>'IMV-IND-002'!$I$30:$I$34</c:f>
              <c:numCache>
                <c:formatCode>#,##0;[Red]#,##0</c:formatCode>
                <c:ptCount val="5"/>
                <c:pt idx="0">
                  <c:v>7878573</c:v>
                </c:pt>
                <c:pt idx="1">
                  <c:v>7878573</c:v>
                </c:pt>
                <c:pt idx="2">
                  <c:v>7878573</c:v>
                </c:pt>
                <c:pt idx="3">
                  <c:v>7878573</c:v>
                </c:pt>
                <c:pt idx="4">
                  <c:v>7878573</c:v>
                </c:pt>
              </c:numCache>
            </c:numRef>
          </c:val>
        </c:ser>
        <c:ser>
          <c:idx val="6"/>
          <c:order val="6"/>
          <c:tx>
            <c:strRef>
              <c:f>'IMV-IND-002'!$J$29</c:f>
              <c:strCache>
                <c:ptCount val="1"/>
                <c:pt idx="0">
                  <c:v>RESULTADO</c:v>
                </c:pt>
              </c:strCache>
            </c:strRef>
          </c:tx>
          <c:spPr>
            <a:solidFill>
              <a:schemeClr val="accent1">
                <a:lumMod val="60000"/>
              </a:schemeClr>
            </a:solidFill>
            <a:ln>
              <a:noFill/>
            </a:ln>
            <a:effectLst/>
          </c:spPr>
          <c:invertIfNegative val="0"/>
          <c:cat>
            <c:strRef>
              <c:f>'IMV-IND-002'!$C$30:$C$34</c:f>
              <c:strCache>
                <c:ptCount val="5"/>
                <c:pt idx="0">
                  <c:v>TRIMESTRE 1</c:v>
                </c:pt>
                <c:pt idx="1">
                  <c:v>TRIMESTRE 2</c:v>
                </c:pt>
                <c:pt idx="2">
                  <c:v>TRIMESTRE 3</c:v>
                </c:pt>
                <c:pt idx="3">
                  <c:v>TRIMESTRE 4</c:v>
                </c:pt>
                <c:pt idx="4">
                  <c:v>TOTAL</c:v>
                </c:pt>
              </c:strCache>
            </c:strRef>
          </c:cat>
          <c:val>
            <c:numRef>
              <c:f>'IMV-IND-002'!$J$30:$J$34</c:f>
              <c:numCache>
                <c:formatCode>0.00%</c:formatCode>
                <c:ptCount val="5"/>
                <c:pt idx="0">
                  <c:v>8.9333309471144082E-2</c:v>
                </c:pt>
                <c:pt idx="1">
                  <c:v>0.1007691367459564</c:v>
                </c:pt>
                <c:pt idx="2">
                  <c:v>0.13395001861377689</c:v>
                </c:pt>
                <c:pt idx="3">
                  <c:v>0.20067491917635338</c:v>
                </c:pt>
                <c:pt idx="4">
                  <c:v>0.20067491917635338</c:v>
                </c:pt>
              </c:numCache>
            </c:numRef>
          </c:val>
        </c:ser>
        <c:dLbls>
          <c:showLegendKey val="0"/>
          <c:showVal val="0"/>
          <c:showCatName val="0"/>
          <c:showSerName val="0"/>
          <c:showPercent val="0"/>
          <c:showBubbleSize val="0"/>
        </c:dLbls>
        <c:gapWidth val="219"/>
        <c:overlap val="-27"/>
        <c:axId val="-614293088"/>
        <c:axId val="-614307232"/>
        <c:extLst>
          <c:ext xmlns:c15="http://schemas.microsoft.com/office/drawing/2012/chart" uri="{02D57815-91ED-43cb-92C2-25804820EDAC}">
            <c15:filteredBarSeries>
              <c15:ser>
                <c:idx val="0"/>
                <c:order val="0"/>
                <c:tx>
                  <c:strRef>
                    <c:extLst>
                      <c:ext uri="{02D57815-91ED-43cb-92C2-25804820EDAC}">
                        <c15:formulaRef>
                          <c15:sqref>'IMV-IND-002'!$D$29</c15:sqref>
                        </c15:formulaRef>
                      </c:ext>
                    </c:extLst>
                    <c:strCache>
                      <c:ptCount val="1"/>
                    </c:strCache>
                  </c:strRef>
                </c:tx>
                <c:spPr>
                  <a:solidFill>
                    <a:schemeClr val="accent1"/>
                  </a:solidFill>
                  <a:ln>
                    <a:noFill/>
                  </a:ln>
                  <a:effectLst/>
                </c:spPr>
                <c:invertIfNegative val="0"/>
                <c:cat>
                  <c:strRef>
                    <c:extLst>
                      <c:ext uri="{02D57815-91ED-43cb-92C2-25804820EDAC}">
                        <c15:formulaRef>
                          <c15:sqref>'IMV-IND-002'!$C$30:$C$34</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'IMV-IND-002'!$D$30:$D$34</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'IMV-IND-002'!$E$29</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'IMV-IND-002'!$C$30:$C$34</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'IMV-IND-002'!$E$30:$E$34</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'IMV-IND-002'!$F$29</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'IMV-IND-002'!$C$30:$C$34</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'IMV-IND-002'!$F$30:$F$34</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'IMV-IND-002'!$G$29</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'IMV-IND-002'!$C$30:$C$34</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'IMV-IND-002'!$G$30:$G$34</c15:sqref>
                        </c15:formulaRef>
                      </c:ext>
                    </c:extLst>
                    <c:numCache>
                      <c:formatCode>General</c:formatCode>
                      <c:ptCount val="5"/>
                    </c:numCache>
                  </c:numRef>
                </c:val>
              </c15:ser>
            </c15:filteredBarSeries>
          </c:ext>
        </c:extLst>
      </c:barChart>
      <c:catAx>
        <c:axId val="-61429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4307232"/>
        <c:crosses val="autoZero"/>
        <c:auto val="1"/>
        <c:lblAlgn val="ctr"/>
        <c:lblOffset val="100"/>
        <c:noMultiLvlLbl val="0"/>
      </c:catAx>
      <c:valAx>
        <c:axId val="-614307232"/>
        <c:scaling>
          <c:orientation val="minMax"/>
        </c:scaling>
        <c:delete val="0"/>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4293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POBLACIÓN BENEFICIADA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9.6170035238771517E-2"/>
          <c:y val="0.21372982116394532"/>
          <c:w val="0.88489517349866553"/>
          <c:h val="0.33493306012292651"/>
        </c:manualLayout>
      </c:layout>
      <c:barChart>
        <c:barDir val="col"/>
        <c:grouping val="clustered"/>
        <c:varyColors val="0"/>
        <c:ser>
          <c:idx val="4"/>
          <c:order val="4"/>
          <c:tx>
            <c:strRef>
              <c:f>'[14]IMV-IND-002'!$H$29</c:f>
              <c:strCache>
                <c:ptCount val="1"/>
                <c:pt idx="0">
                  <c:v># Habitantes Beneficiados por la intervención de la malla vial local de la UMV en el periodo</c:v>
                </c:pt>
              </c:strCache>
            </c:strRef>
          </c:tx>
          <c:spPr>
            <a:solidFill>
              <a:schemeClr val="accent5"/>
            </a:solidFill>
            <a:ln>
              <a:noFill/>
            </a:ln>
            <a:effectLst/>
          </c:spPr>
          <c:invertIfNegative val="0"/>
          <c:cat>
            <c:strRef>
              <c:f>'[14]IMV-IND-002'!$C$30:$C$34</c:f>
              <c:strCache>
                <c:ptCount val="5"/>
                <c:pt idx="0">
                  <c:v>TRIMESTRE 1</c:v>
                </c:pt>
                <c:pt idx="1">
                  <c:v>TRIMESTRE 2</c:v>
                </c:pt>
                <c:pt idx="2">
                  <c:v>TRIMESTRE 3</c:v>
                </c:pt>
                <c:pt idx="3">
                  <c:v>TRIMESTRE 4</c:v>
                </c:pt>
                <c:pt idx="4">
                  <c:v>TOTAL</c:v>
                </c:pt>
              </c:strCache>
            </c:strRef>
          </c:cat>
          <c:val>
            <c:numRef>
              <c:f>'[14]IMV-IND-002'!$H$30:$H$34</c:f>
              <c:numCache>
                <c:formatCode>General</c:formatCode>
                <c:ptCount val="5"/>
                <c:pt idx="0">
                  <c:v>703819</c:v>
                </c:pt>
                <c:pt idx="1">
                  <c:v>793917</c:v>
                </c:pt>
                <c:pt idx="2">
                  <c:v>1055335</c:v>
                </c:pt>
                <c:pt idx="3">
                  <c:v>1581032</c:v>
                </c:pt>
                <c:pt idx="4">
                  <c:v>1581032</c:v>
                </c:pt>
              </c:numCache>
            </c:numRef>
          </c:val>
          <c:extLst xmlns:c16r2="http://schemas.microsoft.com/office/drawing/2015/06/chart">
            <c:ext xmlns:c16="http://schemas.microsoft.com/office/drawing/2014/chart" uri="{C3380CC4-5D6E-409C-BE32-E72D297353CC}">
              <c16:uniqueId val="{00000000-5A80-482F-B144-245C8E09C37C}"/>
            </c:ext>
          </c:extLst>
        </c:ser>
        <c:ser>
          <c:idx val="5"/>
          <c:order val="5"/>
          <c:tx>
            <c:strRef>
              <c:f>'[14]IMV-IND-002'!$I$29</c:f>
              <c:strCache>
                <c:ptCount val="1"/>
                <c:pt idx="0">
                  <c:v># de habitantes a beneficiar existentes</c:v>
                </c:pt>
              </c:strCache>
            </c:strRef>
          </c:tx>
          <c:spPr>
            <a:solidFill>
              <a:schemeClr val="accent6"/>
            </a:solidFill>
            <a:ln>
              <a:noFill/>
            </a:ln>
            <a:effectLst/>
          </c:spPr>
          <c:invertIfNegative val="0"/>
          <c:cat>
            <c:strRef>
              <c:f>'[14]IMV-IND-002'!$C$30:$C$34</c:f>
              <c:strCache>
                <c:ptCount val="5"/>
                <c:pt idx="0">
                  <c:v>TRIMESTRE 1</c:v>
                </c:pt>
                <c:pt idx="1">
                  <c:v>TRIMESTRE 2</c:v>
                </c:pt>
                <c:pt idx="2">
                  <c:v>TRIMESTRE 3</c:v>
                </c:pt>
                <c:pt idx="3">
                  <c:v>TRIMESTRE 4</c:v>
                </c:pt>
                <c:pt idx="4">
                  <c:v>TOTAL</c:v>
                </c:pt>
              </c:strCache>
            </c:strRef>
          </c:cat>
          <c:val>
            <c:numRef>
              <c:f>'[14]IMV-IND-002'!$I$30:$I$34</c:f>
              <c:numCache>
                <c:formatCode>General</c:formatCode>
                <c:ptCount val="5"/>
                <c:pt idx="0">
                  <c:v>7878573</c:v>
                </c:pt>
                <c:pt idx="1">
                  <c:v>7878573</c:v>
                </c:pt>
                <c:pt idx="2">
                  <c:v>7878573</c:v>
                </c:pt>
                <c:pt idx="3">
                  <c:v>7878573</c:v>
                </c:pt>
                <c:pt idx="4">
                  <c:v>7878573</c:v>
                </c:pt>
              </c:numCache>
            </c:numRef>
          </c:val>
          <c:extLst xmlns:c16r2="http://schemas.microsoft.com/office/drawing/2015/06/chart">
            <c:ext xmlns:c16="http://schemas.microsoft.com/office/drawing/2014/chart" uri="{C3380CC4-5D6E-409C-BE32-E72D297353CC}">
              <c16:uniqueId val="{00000001-5A80-482F-B144-245C8E09C37C}"/>
            </c:ext>
          </c:extLst>
        </c:ser>
        <c:ser>
          <c:idx val="6"/>
          <c:order val="6"/>
          <c:tx>
            <c:strRef>
              <c:f>'[14]IMV-IND-002'!$J$29</c:f>
              <c:strCache>
                <c:ptCount val="1"/>
                <c:pt idx="0">
                  <c:v>RESULTADO</c:v>
                </c:pt>
              </c:strCache>
            </c:strRef>
          </c:tx>
          <c:spPr>
            <a:solidFill>
              <a:schemeClr val="accent1">
                <a:lumMod val="60000"/>
              </a:schemeClr>
            </a:solidFill>
            <a:ln>
              <a:noFill/>
            </a:ln>
            <a:effectLst/>
          </c:spPr>
          <c:invertIfNegative val="0"/>
          <c:cat>
            <c:strRef>
              <c:f>'[14]IMV-IND-002'!$C$30:$C$34</c:f>
              <c:strCache>
                <c:ptCount val="5"/>
                <c:pt idx="0">
                  <c:v>TRIMESTRE 1</c:v>
                </c:pt>
                <c:pt idx="1">
                  <c:v>TRIMESTRE 2</c:v>
                </c:pt>
                <c:pt idx="2">
                  <c:v>TRIMESTRE 3</c:v>
                </c:pt>
                <c:pt idx="3">
                  <c:v>TRIMESTRE 4</c:v>
                </c:pt>
                <c:pt idx="4">
                  <c:v>TOTAL</c:v>
                </c:pt>
              </c:strCache>
            </c:strRef>
          </c:cat>
          <c:val>
            <c:numRef>
              <c:f>'[14]IMV-IND-002'!$J$30:$J$34</c:f>
              <c:numCache>
                <c:formatCode>General</c:formatCode>
                <c:ptCount val="5"/>
                <c:pt idx="0">
                  <c:v>8.9333309471144082E-2</c:v>
                </c:pt>
                <c:pt idx="1">
                  <c:v>0.1007691367459564</c:v>
                </c:pt>
                <c:pt idx="2">
                  <c:v>0.13395001861377689</c:v>
                </c:pt>
                <c:pt idx="3">
                  <c:v>0.20067491917635338</c:v>
                </c:pt>
                <c:pt idx="4">
                  <c:v>0.20067491917635338</c:v>
                </c:pt>
              </c:numCache>
            </c:numRef>
          </c:val>
          <c:extLst xmlns:c16r2="http://schemas.microsoft.com/office/drawing/2015/06/chart">
            <c:ext xmlns:c16="http://schemas.microsoft.com/office/drawing/2014/chart" uri="{C3380CC4-5D6E-409C-BE32-E72D297353CC}">
              <c16:uniqueId val="{00000002-5A80-482F-B144-245C8E09C37C}"/>
            </c:ext>
          </c:extLst>
        </c:ser>
        <c:dLbls>
          <c:showLegendKey val="0"/>
          <c:showVal val="0"/>
          <c:showCatName val="0"/>
          <c:showSerName val="0"/>
          <c:showPercent val="0"/>
          <c:showBubbleSize val="0"/>
        </c:dLbls>
        <c:gapWidth val="219"/>
        <c:overlap val="-27"/>
        <c:axId val="-614306688"/>
        <c:axId val="-6143061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'[14]IMV-IND-002'!$D$29</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'[14]IMV-IND-002'!$C$30:$C$34</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c:ext uri="{02D57815-91ED-43cb-92C2-25804820EDAC}">
                        <c15:formulaRef>
                          <c15:sqref>'[14]IMV-IND-002'!$D$30:$D$34</c15:sqref>
                        </c15:formulaRef>
                      </c:ext>
                    </c:extLst>
                    <c:numCache>
                      <c:formatCode>General</c:formatCode>
                      <c:ptCount val="5"/>
                    </c:numCache>
                  </c:numRef>
                </c:val>
                <c:extLst xmlns:c16r2="http://schemas.microsoft.com/office/drawing/2015/06/chart">
                  <c:ext xmlns:c16="http://schemas.microsoft.com/office/drawing/2014/chart" uri="{C3380CC4-5D6E-409C-BE32-E72D297353CC}">
                    <c16:uniqueId val="{00000003-5A80-482F-B144-245C8E09C37C}"/>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'[14]IMV-IND-002'!$E$29</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'[14]IMV-IND-002'!$C$30:$C$34</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'[14]IMV-IND-002'!$E$30:$E$34</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4-5A80-482F-B144-245C8E09C37C}"/>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'[14]IMV-IND-002'!$F$29</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'[14]IMV-IND-002'!$C$30:$C$34</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'[14]IMV-IND-002'!$F$30:$F$34</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5-5A80-482F-B144-245C8E09C37C}"/>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'[14]IMV-IND-002'!$G$29</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'[14]IMV-IND-002'!$C$30:$C$34</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'[14]IMV-IND-002'!$G$30:$G$34</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6-5A80-482F-B144-245C8E09C37C}"/>
                  </c:ext>
                </c:extLst>
              </c15:ser>
            </c15:filteredBarSeries>
          </c:ext>
        </c:extLst>
      </c:barChart>
      <c:catAx>
        <c:axId val="-61430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4306144"/>
        <c:crosses val="autoZero"/>
        <c:auto val="1"/>
        <c:lblAlgn val="ctr"/>
        <c:lblOffset val="100"/>
        <c:noMultiLvlLbl val="0"/>
      </c:catAx>
      <c:valAx>
        <c:axId val="-614306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4306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INVERSIÓN DE LA VIGENCIA</a:t>
            </a:r>
          </a:p>
        </c:rich>
      </c:tx>
      <c:overlay val="0"/>
      <c:spPr>
        <a:noFill/>
        <a:ln>
          <a:noFill/>
        </a:ln>
        <a:effectLst/>
      </c:spPr>
    </c:title>
    <c:autoTitleDeleted val="0"/>
    <c:plotArea>
      <c:layout/>
      <c:barChart>
        <c:barDir val="col"/>
        <c:grouping val="clustered"/>
        <c:varyColors val="0"/>
        <c:ser>
          <c:idx val="5"/>
          <c:order val="0"/>
          <c:tx>
            <c:strRef>
              <c:f>'IMV-IND-003'!$J$29</c:f>
              <c:strCache>
                <c:ptCount val="1"/>
                <c:pt idx="0">
                  <c:v>% DE EJECUCIÓN EN GIROS</c:v>
                </c:pt>
              </c:strCache>
            </c:strRef>
          </c:tx>
          <c:spPr>
            <a:solidFill>
              <a:schemeClr val="accent6"/>
            </a:solidFill>
            <a:ln>
              <a:noFill/>
            </a:ln>
            <a:effectLst/>
          </c:spPr>
          <c:invertIfNegative val="0"/>
          <c:cat>
            <c:strRef>
              <c:f>'PES-IND-004'!$C$30:$G$33</c:f>
              <c:strCache>
                <c:ptCount val="4"/>
                <c:pt idx="0">
                  <c:v>TRIMESTRE 1</c:v>
                </c:pt>
                <c:pt idx="1">
                  <c:v>TRIMESTRE 2</c:v>
                </c:pt>
                <c:pt idx="2">
                  <c:v>TRIMESTRE 3</c:v>
                </c:pt>
                <c:pt idx="3">
                  <c:v>TRIMESTRE 4</c:v>
                </c:pt>
              </c:strCache>
            </c:strRef>
          </c:cat>
          <c:val>
            <c:numRef>
              <c:f>'IMV-IND-003'!$J$30:$J$33</c:f>
              <c:numCache>
                <c:formatCode>0.00%</c:formatCode>
                <c:ptCount val="4"/>
                <c:pt idx="0">
                  <c:v>4.8675896649760875E-3</c:v>
                </c:pt>
                <c:pt idx="1">
                  <c:v>3.3461349721995243E-2</c:v>
                </c:pt>
                <c:pt idx="2">
                  <c:v>0.10935945741803606</c:v>
                </c:pt>
                <c:pt idx="3">
                  <c:v>0.31160735816401303</c:v>
                </c:pt>
              </c:numCache>
            </c:numRef>
          </c:val>
        </c:ser>
        <c:dLbls>
          <c:showLegendKey val="0"/>
          <c:showVal val="0"/>
          <c:showCatName val="0"/>
          <c:showSerName val="0"/>
          <c:showPercent val="0"/>
          <c:showBubbleSize val="0"/>
        </c:dLbls>
        <c:gapWidth val="219"/>
        <c:overlap val="-27"/>
        <c:axId val="-614303968"/>
        <c:axId val="-614302336"/>
      </c:barChart>
      <c:catAx>
        <c:axId val="-61430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4302336"/>
        <c:crosses val="autoZero"/>
        <c:auto val="1"/>
        <c:lblAlgn val="ctr"/>
        <c:lblOffset val="100"/>
        <c:noMultiLvlLbl val="0"/>
      </c:catAx>
      <c:valAx>
        <c:axId val="-6143023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4303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56" l="0.70000000000000051" r="0.70000000000000051" t="0.75000000000000056" header="0.30000000000000027" footer="0.30000000000000027"/>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REUTILIZACIÓN DEL ESCOMBROS</a:t>
            </a:r>
          </a:p>
        </c:rich>
      </c:tx>
      <c:overlay val="0"/>
    </c:title>
    <c:autoTitleDeleted val="0"/>
    <c:plotArea>
      <c:layout/>
      <c:barChart>
        <c:barDir val="col"/>
        <c:grouping val="clustered"/>
        <c:varyColors val="0"/>
        <c:ser>
          <c:idx val="0"/>
          <c:order val="0"/>
          <c:tx>
            <c:strRef>
              <c:f>'GAM-IND-001'!$J$28</c:f>
              <c:strCache>
                <c:ptCount val="1"/>
                <c:pt idx="0">
                  <c:v>% DE ESCOMBROS APROVECHADOS</c:v>
                </c:pt>
              </c:strCache>
            </c:strRef>
          </c:tx>
          <c:invertIfNegative val="0"/>
          <c:cat>
            <c:strRef>
              <c:f>'GAM-IND-001'!$C$29:$G$33</c:f>
              <c:strCache>
                <c:ptCount val="5"/>
                <c:pt idx="0">
                  <c:v>TRIMESTRE 1</c:v>
                </c:pt>
                <c:pt idx="1">
                  <c:v>TRIMESTRE 2</c:v>
                </c:pt>
                <c:pt idx="2">
                  <c:v>TRIMESTRE 3</c:v>
                </c:pt>
                <c:pt idx="3">
                  <c:v>TRIMESTRE 4</c:v>
                </c:pt>
                <c:pt idx="4">
                  <c:v>TOTAL</c:v>
                </c:pt>
              </c:strCache>
            </c:strRef>
          </c:cat>
          <c:val>
            <c:numRef>
              <c:f>'GAM-IND-001'!$J$29:$J$33</c:f>
              <c:numCache>
                <c:formatCode>0%</c:formatCode>
                <c:ptCount val="5"/>
                <c:pt idx="0">
                  <c:v>0.12312061138729063</c:v>
                </c:pt>
                <c:pt idx="1">
                  <c:v>0.645923056912449</c:v>
                </c:pt>
                <c:pt idx="2">
                  <c:v>0.85895326381761772</c:v>
                </c:pt>
                <c:pt idx="3">
                  <c:v>1</c:v>
                </c:pt>
              </c:numCache>
            </c:numRef>
          </c:val>
        </c:ser>
        <c:dLbls>
          <c:showLegendKey val="0"/>
          <c:showVal val="0"/>
          <c:showCatName val="0"/>
          <c:showSerName val="0"/>
          <c:showPercent val="0"/>
          <c:showBubbleSize val="0"/>
        </c:dLbls>
        <c:gapWidth val="150"/>
        <c:axId val="-614295808"/>
        <c:axId val="-614294176"/>
      </c:barChart>
      <c:catAx>
        <c:axId val="-614295808"/>
        <c:scaling>
          <c:orientation val="minMax"/>
        </c:scaling>
        <c:delete val="0"/>
        <c:axPos val="b"/>
        <c:numFmt formatCode="General" sourceLinked="0"/>
        <c:majorTickMark val="none"/>
        <c:minorTickMark val="none"/>
        <c:tickLblPos val="nextTo"/>
        <c:crossAx val="-614294176"/>
        <c:crosses val="autoZero"/>
        <c:auto val="1"/>
        <c:lblAlgn val="ctr"/>
        <c:lblOffset val="100"/>
        <c:noMultiLvlLbl val="0"/>
      </c:catAx>
      <c:valAx>
        <c:axId val="-614294176"/>
        <c:scaling>
          <c:orientation val="minMax"/>
        </c:scaling>
        <c:delete val="0"/>
        <c:axPos val="l"/>
        <c:majorGridlines/>
        <c:numFmt formatCode="0%" sourceLinked="1"/>
        <c:majorTickMark val="none"/>
        <c:minorTickMark val="none"/>
        <c:tickLblPos val="nextTo"/>
        <c:crossAx val="-614295808"/>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SATISFACCIÓN DEL CLIENTE INTERNO</a:t>
            </a:r>
          </a:p>
        </c:rich>
      </c:tx>
      <c:overlay val="0"/>
      <c:spPr>
        <a:noFill/>
        <a:ln>
          <a:noFill/>
        </a:ln>
        <a:effectLst/>
      </c:spPr>
    </c:title>
    <c:autoTitleDeleted val="0"/>
    <c:plotArea>
      <c:layout>
        <c:manualLayout>
          <c:layoutTarget val="inner"/>
          <c:xMode val="edge"/>
          <c:yMode val="edge"/>
          <c:x val="4.7618843284916362E-2"/>
          <c:y val="0.20062199919673343"/>
          <c:w val="0.93035737772293081"/>
          <c:h val="0.59217181713816835"/>
        </c:manualLayout>
      </c:layout>
      <c:barChart>
        <c:barDir val="col"/>
        <c:grouping val="clustered"/>
        <c:varyColors val="0"/>
        <c:ser>
          <c:idx val="1"/>
          <c:order val="0"/>
          <c:spPr>
            <a:solidFill>
              <a:schemeClr val="accent2"/>
            </a:solidFill>
            <a:ln>
              <a:noFill/>
            </a:ln>
            <a:effectLst/>
          </c:spPr>
          <c:invertIfNegative val="0"/>
          <c:dLbls>
            <c:spPr>
              <a:noFill/>
              <a:ln>
                <a:noFill/>
              </a:ln>
              <a:effectLst/>
            </c:spPr>
            <c:txPr>
              <a:bodyPr wrap="square" lIns="38100" tIns="19050" rIns="38100" bIns="19050" anchor="ctr">
                <a:spAutoFit/>
              </a:bodyPr>
              <a:lstStyle/>
              <a:p>
                <a:pPr>
                  <a:defRPr sz="8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'[2]SIG-IND-002'!$I$30:$I$51</c:f>
              <c:numCache>
                <c:formatCode>General</c:formatCode>
                <c:ptCount val="22"/>
                <c:pt idx="0">
                  <c:v>3.805714285714286</c:v>
                </c:pt>
                <c:pt idx="1">
                  <c:v>3.9034482758620701</c:v>
                </c:pt>
                <c:pt idx="2">
                  <c:v>3.7828571428571398</c:v>
                </c:pt>
                <c:pt idx="3">
                  <c:v>3.4857142857142858</c:v>
                </c:pt>
                <c:pt idx="4">
                  <c:v>3.0588235294117645</c:v>
                </c:pt>
                <c:pt idx="5">
                  <c:v>3.75</c:v>
                </c:pt>
                <c:pt idx="6">
                  <c:v>3.9586206896551728</c:v>
                </c:pt>
                <c:pt idx="7">
                  <c:v>3.9666666666666668</c:v>
                </c:pt>
                <c:pt idx="8">
                  <c:v>3.7312500000000006</c:v>
                </c:pt>
                <c:pt idx="9">
                  <c:v>3.7111111111111108</c:v>
                </c:pt>
                <c:pt idx="10">
                  <c:v>3.8740740740740742</c:v>
                </c:pt>
                <c:pt idx="11">
                  <c:v>3.8</c:v>
                </c:pt>
                <c:pt idx="12">
                  <c:v>3.764705882352942</c:v>
                </c:pt>
                <c:pt idx="13">
                  <c:v>3.7000000000000011</c:v>
                </c:pt>
                <c:pt idx="14">
                  <c:v>3.611764705882353</c:v>
                </c:pt>
                <c:pt idx="15">
                  <c:v>3.6888888888888896</c:v>
                </c:pt>
                <c:pt idx="16">
                  <c:v>3.907142857142857</c:v>
                </c:pt>
                <c:pt idx="17">
                  <c:v>3.6799999999999997</c:v>
                </c:pt>
                <c:pt idx="18">
                  <c:v>3.4352941176470591</c:v>
                </c:pt>
                <c:pt idx="19">
                  <c:v>3.4347826086956523</c:v>
                </c:pt>
                <c:pt idx="20">
                  <c:v>3.727272727272728</c:v>
                </c:pt>
                <c:pt idx="21">
                  <c:v>3.7037205642356694</c:v>
                </c:pt>
              </c:numCache>
            </c:numRef>
          </c:val>
        </c:ser>
        <c:ser>
          <c:idx val="2"/>
          <c:order val="1"/>
          <c:spPr>
            <a:solidFill>
              <a:schemeClr val="accent3"/>
            </a:solidFill>
            <a:ln>
              <a:noFill/>
            </a:ln>
            <a:effectLst/>
          </c:spPr>
          <c:invertIfNegative val="0"/>
          <c:val>
            <c:numRef>
              <c:f>'[2]SIG-IND-002'!$J$30:$J$50</c:f>
              <c:numCache>
                <c:formatCode>General</c:formatCode>
                <c:ptCount val="21"/>
              </c:numCache>
            </c:numRef>
          </c:val>
        </c:ser>
        <c:ser>
          <c:idx val="3"/>
          <c:order val="2"/>
          <c:invertIfNegative val="0"/>
          <c:dLbls>
            <c:spPr>
              <a:noFill/>
              <a:ln>
                <a:noFill/>
              </a:ln>
              <a:effectLst/>
            </c:spPr>
            <c:txPr>
              <a:bodyPr wrap="square" lIns="38100" tIns="19050" rIns="38100" bIns="19050" anchor="ctr">
                <a:spAutoFit/>
              </a:bodyPr>
              <a:lstStyle/>
              <a:p>
                <a:pPr>
                  <a:defRPr sz="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trendline>
            <c:trendlineType val="linear"/>
            <c:dispRSqr val="0"/>
            <c:dispEq val="0"/>
          </c:trendline>
          <c:val>
            <c:numRef>
              <c:f>'[2]SIG-IND-002'!$K$30:$K$51</c:f>
              <c:numCache>
                <c:formatCode>General</c:formatCode>
                <c:ptCount val="22"/>
                <c:pt idx="0">
                  <c:v>3.5745140388768899</c:v>
                </c:pt>
                <c:pt idx="1">
                  <c:v>3.4697986577181208</c:v>
                </c:pt>
                <c:pt idx="2">
                  <c:v>3.7991266375545854</c:v>
                </c:pt>
                <c:pt idx="3">
                  <c:v>3.4972972972972971</c:v>
                </c:pt>
                <c:pt idx="4">
                  <c:v>0</c:v>
                </c:pt>
                <c:pt idx="5">
                  <c:v>3.2884615384615383</c:v>
                </c:pt>
                <c:pt idx="6">
                  <c:v>3.392156862745098</c:v>
                </c:pt>
                <c:pt idx="7">
                  <c:v>3.6004842615012107</c:v>
                </c:pt>
                <c:pt idx="8">
                  <c:v>3.844943820224719</c:v>
                </c:pt>
                <c:pt idx="9">
                  <c:v>3.483568075117371</c:v>
                </c:pt>
                <c:pt idx="10">
                  <c:v>3.6714975845410627</c:v>
                </c:pt>
                <c:pt idx="11">
                  <c:v>3.551219512195122</c:v>
                </c:pt>
                <c:pt idx="12">
                  <c:v>3.3576158940397351</c:v>
                </c:pt>
                <c:pt idx="13">
                  <c:v>3.6927835051546394</c:v>
                </c:pt>
                <c:pt idx="14">
                  <c:v>3.6789366053169732</c:v>
                </c:pt>
                <c:pt idx="15">
                  <c:v>3.5446623093681917</c:v>
                </c:pt>
                <c:pt idx="16">
                  <c:v>3.4502164502164501</c:v>
                </c:pt>
                <c:pt idx="17">
                  <c:v>3.5714285714285716</c:v>
                </c:pt>
                <c:pt idx="18">
                  <c:v>3.4350000000000001</c:v>
                </c:pt>
                <c:pt idx="19">
                  <c:v>3.3107344632768361</c:v>
                </c:pt>
                <c:pt idx="20">
                  <c:v>3.5648148148148149</c:v>
                </c:pt>
                <c:pt idx="21">
                  <c:v>3.5389630449924612</c:v>
                </c:pt>
              </c:numCache>
            </c:numRef>
          </c:val>
        </c:ser>
        <c:dLbls>
          <c:showLegendKey val="0"/>
          <c:showVal val="0"/>
          <c:showCatName val="0"/>
          <c:showSerName val="0"/>
          <c:showPercent val="0"/>
          <c:showBubbleSize val="0"/>
        </c:dLbls>
        <c:gapWidth val="219"/>
        <c:overlap val="-27"/>
        <c:axId val="-663368576"/>
        <c:axId val="-663374560"/>
        <c:extLst/>
      </c:barChart>
      <c:catAx>
        <c:axId val="-66336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3374560"/>
        <c:crosses val="autoZero"/>
        <c:auto val="1"/>
        <c:lblAlgn val="ctr"/>
        <c:lblOffset val="100"/>
        <c:noMultiLvlLbl val="0"/>
      </c:catAx>
      <c:valAx>
        <c:axId val="-663374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66336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DISPOSICIÓN DE ESCOMBROS</a:t>
            </a:r>
          </a:p>
        </c:rich>
      </c:tx>
      <c:overlay val="0"/>
      <c:spPr>
        <a:noFill/>
        <a:ln>
          <a:noFill/>
        </a:ln>
        <a:effectLst/>
      </c:spPr>
    </c:title>
    <c:autoTitleDeleted val="0"/>
    <c:plotArea>
      <c:layout/>
      <c:barChart>
        <c:barDir val="col"/>
        <c:grouping val="clustered"/>
        <c:varyColors val="0"/>
        <c:ser>
          <c:idx val="1"/>
          <c:order val="1"/>
          <c:tx>
            <c:v>DISPOSICIÓN DE ESCOMBROS</c:v>
          </c:tx>
          <c:spPr>
            <a:solidFill>
              <a:schemeClr val="accent2"/>
            </a:solidFill>
            <a:ln>
              <a:noFill/>
            </a:ln>
            <a:effectLst/>
          </c:spPr>
          <c:invertIfNegative val="0"/>
          <c:cat>
            <c:strRef>
              <c:f>'GAM-IND-002'!$C$29:$G$33</c:f>
              <c:strCache>
                <c:ptCount val="5"/>
                <c:pt idx="0">
                  <c:v>TRIMESTRE 1</c:v>
                </c:pt>
                <c:pt idx="1">
                  <c:v>TRIMESTRE 2</c:v>
                </c:pt>
                <c:pt idx="2">
                  <c:v>TRIMESTRE 3</c:v>
                </c:pt>
                <c:pt idx="3">
                  <c:v>TRIMESTRE 4</c:v>
                </c:pt>
                <c:pt idx="4">
                  <c:v>TOTAL</c:v>
                </c:pt>
              </c:strCache>
            </c:strRef>
          </c:cat>
          <c:val>
            <c:numRef>
              <c:f>'GAM-IND-002'!$J$29:$J$33</c:f>
              <c:numCache>
                <c:formatCode>0%</c:formatCode>
                <c:ptCount val="5"/>
                <c:pt idx="0">
                  <c:v>0.87692999550292305</c:v>
                </c:pt>
                <c:pt idx="1">
                  <c:v>0.35407694308755089</c:v>
                </c:pt>
                <c:pt idx="2">
                  <c:v>0.14104673618238234</c:v>
                </c:pt>
                <c:pt idx="3">
                  <c:v>0</c:v>
                </c:pt>
              </c:numCache>
            </c:numRef>
          </c:val>
        </c:ser>
        <c:dLbls>
          <c:showLegendKey val="0"/>
          <c:showVal val="0"/>
          <c:showCatName val="0"/>
          <c:showSerName val="0"/>
          <c:showPercent val="0"/>
          <c:showBubbleSize val="0"/>
        </c:dLbls>
        <c:gapWidth val="219"/>
        <c:overlap val="-27"/>
        <c:axId val="-609556560"/>
        <c:axId val="-609549488"/>
        <c:extLst>
          <c:ext xmlns:c15="http://schemas.microsoft.com/office/drawing/2012/chart" uri="{02D57815-91ED-43cb-92C2-25804820EDAC}">
            <c15:filteredBarSeries>
              <c15:ser>
                <c:idx val="0"/>
                <c:order val="0"/>
                <c:tx>
                  <c:strRef>
                    <c:extLst>
                      <c:ext uri="{02D57815-91ED-43cb-92C2-25804820EDAC}">
                        <c15:formulaRef>
                          <c15:sqref>'GAM-IND-001'!$C$28</c15:sqref>
                        </c15:formulaRef>
                      </c:ext>
                    </c:extLst>
                    <c:strCache>
                      <c:ptCount val="1"/>
                      <c:pt idx="0">
                        <c:v>FECHA DE MEDICIÓN</c:v>
                      </c:pt>
                    </c:strCache>
                  </c:strRef>
                </c:tx>
                <c:spPr>
                  <a:solidFill>
                    <a:schemeClr val="accent1"/>
                  </a:solidFill>
                  <a:ln>
                    <a:noFill/>
                  </a:ln>
                  <a:effectLst/>
                </c:spPr>
                <c:invertIfNegative val="0"/>
                <c:cat>
                  <c:multiLvlStrRef>
                    <c:extLst>
                      <c:ext uri="{02D57815-91ED-43cb-92C2-25804820EDAC}">
                        <c15:formulaRef>
                          <c15:sqref>('GAM-IND-001'!$H$28:$K$28,'GAM-IND-001'!$O$28,'GAM-IND-001'!$Q$28,'GAM-IND-001'!$S$28)</c15:sqref>
                        </c15:formulaRef>
                      </c:ext>
                    </c:extLst>
                    <c:multiLvlStrCache>
                      <c:ptCount val="1"/>
                      <c:lvl>
                        <c:pt idx="0">
                          <c:v>JUSTIFICACIÓN</c:v>
                        </c:pt>
                      </c:lvl>
                      <c:lvl>
                        <c:pt idx="0">
                          <c:v>% DE ESCOMBROS APROVECHADOS</c:v>
                        </c:pt>
                      </c:lvl>
                      <c:lvl>
                        <c:pt idx="0">
                          <c:v>M3 DE ESCOMBROS PRODUCIDOS</c:v>
                        </c:pt>
                      </c:lvl>
                      <c:lvl>
                        <c:pt idx="0">
                          <c:v>M3 DE ESCOMBROS APROVECHADOS</c:v>
                        </c:pt>
                      </c:lvl>
                    </c:multiLvlStrCache>
                  </c:multiLvlStrRef>
                </c:cat>
                <c:val>
                  <c:numRef>
                    <c:extLst>
                      <c:ext uri="{02D57815-91ED-43cb-92C2-25804820EDAC}">
                        <c15:formulaRef>
                          <c15:sqref>('GAM-IND-001'!$I$28:$L$28,'GAM-IND-001'!$P$28,'GAM-IND-001'!$R$28)</c15:sqref>
                        </c15:formulaRef>
                      </c:ext>
                    </c:extLst>
                    <c:numCache>
                      <c:formatCode>General</c:formatCode>
                      <c:ptCount val="6"/>
                      <c:pt idx="0">
                        <c:v>0</c:v>
                      </c:pt>
                      <c:pt idx="1">
                        <c:v>0</c:v>
                      </c:pt>
                      <c:pt idx="2">
                        <c:v>0</c:v>
                      </c:pt>
                    </c:numCache>
                  </c:numRef>
                </c:val>
              </c15:ser>
            </c15:filteredBarSeries>
          </c:ext>
        </c:extLst>
      </c:barChart>
      <c:catAx>
        <c:axId val="-60955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49488"/>
        <c:crosses val="autoZero"/>
        <c:auto val="1"/>
        <c:lblAlgn val="ctr"/>
        <c:lblOffset val="100"/>
        <c:noMultiLvlLbl val="0"/>
      </c:catAx>
      <c:valAx>
        <c:axId val="-609549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56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56" l="0.70000000000000051" r="0.70000000000000051" t="0.75000000000000056" header="0.30000000000000027" footer="0.30000000000000027"/>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CONSUMO Y USO EFICIENTE DE RECURSO AGUA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
          <c:order val="0"/>
          <c:tx>
            <c:strRef>
              <c:f>'GAM-IND-003'!$J$28</c:f>
              <c:strCache>
                <c:ptCount val="1"/>
                <c:pt idx="0">
                  <c:v>% DE REDUCCIÓN DE CONSUMO DE AGUA</c:v>
                </c:pt>
              </c:strCache>
            </c:strRef>
          </c:tx>
          <c:spPr>
            <a:solidFill>
              <a:schemeClr val="accent2"/>
            </a:solidFill>
            <a:ln>
              <a:noFill/>
            </a:ln>
            <a:effectLst/>
          </c:spPr>
          <c:invertIfNegative val="0"/>
          <c:cat>
            <c:strRef>
              <c:f>'GAM-IND-003'!$C$29:$G$30</c:f>
              <c:strCache>
                <c:ptCount val="2"/>
                <c:pt idx="0">
                  <c:v>SEMESTRE 1</c:v>
                </c:pt>
                <c:pt idx="1">
                  <c:v>SEMESTRE 2</c:v>
                </c:pt>
              </c:strCache>
            </c:strRef>
          </c:cat>
          <c:val>
            <c:numRef>
              <c:f>'GAM-IND-003'!$J$29:$J$30</c:f>
              <c:numCache>
                <c:formatCode>0%</c:formatCode>
                <c:ptCount val="2"/>
                <c:pt idx="0">
                  <c:v>0.20246478873239437</c:v>
                </c:pt>
                <c:pt idx="1">
                  <c:v>0.35129310344827586</c:v>
                </c:pt>
              </c:numCache>
            </c:numRef>
          </c:val>
        </c:ser>
        <c:dLbls>
          <c:showLegendKey val="0"/>
          <c:showVal val="0"/>
          <c:showCatName val="0"/>
          <c:showSerName val="0"/>
          <c:showPercent val="0"/>
          <c:showBubbleSize val="0"/>
        </c:dLbls>
        <c:gapWidth val="219"/>
        <c:overlap val="-27"/>
        <c:axId val="-609543504"/>
        <c:axId val="-609550576"/>
      </c:barChart>
      <c:catAx>
        <c:axId val="-60954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50576"/>
        <c:crosses val="autoZero"/>
        <c:auto val="1"/>
        <c:lblAlgn val="ctr"/>
        <c:lblOffset val="100"/>
        <c:noMultiLvlLbl val="0"/>
      </c:catAx>
      <c:valAx>
        <c:axId val="-60955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4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CONSUMO Y USO EFICIENTE DE RECURSO AGUA</a:t>
            </a:r>
          </a:p>
        </c:rich>
      </c:tx>
      <c:overlay val="0"/>
      <c:spPr>
        <a:noFill/>
        <a:ln>
          <a:noFill/>
        </a:ln>
        <a:effectLst/>
      </c:spPr>
    </c:title>
    <c:autoTitleDeleted val="0"/>
    <c:plotArea>
      <c:layout/>
      <c:barChart>
        <c:barDir val="col"/>
        <c:grouping val="clustered"/>
        <c:varyColors val="0"/>
        <c:ser>
          <c:idx val="1"/>
          <c:order val="0"/>
          <c:tx>
            <c:strRef>
              <c:f>'[15]GAM-IND-003'!$J$28</c:f>
              <c:strCache>
                <c:ptCount val="1"/>
                <c:pt idx="0">
                  <c:v>% DE REDUCCIÓN DE CONSUMO DE AGUA</c:v>
                </c:pt>
              </c:strCache>
            </c:strRef>
          </c:tx>
          <c:spPr>
            <a:solidFill>
              <a:schemeClr val="accent2"/>
            </a:solidFill>
            <a:ln>
              <a:noFill/>
            </a:ln>
            <a:effectLst/>
          </c:spPr>
          <c:invertIfNegative val="0"/>
          <c:cat>
            <c:multiLvlStrRef>
              <c:f>'[15]GAM-IND-003'!$C$29:$G$30</c:f>
              <c:multiLvlStrCache>
                <c:ptCount val="2"/>
                <c:lvl/>
                <c:lvl/>
                <c:lvl/>
                <c:lvl/>
                <c:lvl>
                  <c:pt idx="0">
                    <c:v>SEMESTRE 1</c:v>
                  </c:pt>
                  <c:pt idx="1">
                    <c:v>SEMESTRE 2</c:v>
                  </c:pt>
                </c:lvl>
              </c:multiLvlStrCache>
            </c:multiLvlStrRef>
          </c:cat>
          <c:val>
            <c:numRef>
              <c:f>'[15]GAM-IND-003'!$J$29:$J$30</c:f>
              <c:numCache>
                <c:formatCode>General</c:formatCode>
                <c:ptCount val="2"/>
                <c:pt idx="0">
                  <c:v>0.20246478873239437</c:v>
                </c:pt>
                <c:pt idx="1">
                  <c:v>0.35129310344827586</c:v>
                </c:pt>
              </c:numCache>
            </c:numRef>
          </c:val>
        </c:ser>
        <c:dLbls>
          <c:showLegendKey val="0"/>
          <c:showVal val="0"/>
          <c:showCatName val="0"/>
          <c:showSerName val="0"/>
          <c:showPercent val="0"/>
          <c:showBubbleSize val="0"/>
        </c:dLbls>
        <c:gapWidth val="219"/>
        <c:overlap val="-27"/>
        <c:axId val="-609551664"/>
        <c:axId val="-609547312"/>
      </c:barChart>
      <c:catAx>
        <c:axId val="-60955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47312"/>
        <c:crosses val="autoZero"/>
        <c:auto val="1"/>
        <c:lblAlgn val="ctr"/>
        <c:lblOffset val="100"/>
        <c:noMultiLvlLbl val="0"/>
      </c:catAx>
      <c:valAx>
        <c:axId val="-609547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5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CONSUMO Y USO EFICIENTE DE RECURSO ENERGÍA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3"/>
          <c:order val="0"/>
          <c:tx>
            <c:strRef>
              <c:f>'GAM-IND-004'!$J$28</c:f>
              <c:strCache>
                <c:ptCount val="1"/>
                <c:pt idx="0">
                  <c:v>% DE REDUCCIÓN DE CONSUMO DE ENERGIA</c:v>
                </c:pt>
              </c:strCache>
            </c:strRef>
          </c:tx>
          <c:spPr>
            <a:solidFill>
              <a:schemeClr val="accent4"/>
            </a:solidFill>
            <a:ln>
              <a:noFill/>
            </a:ln>
            <a:effectLst/>
          </c:spPr>
          <c:invertIfNegative val="0"/>
          <c:cat>
            <c:strRef>
              <c:f>'GAM-IND-004'!$C$29:$G$30</c:f>
              <c:strCache>
                <c:ptCount val="2"/>
                <c:pt idx="0">
                  <c:v>SEMESTRE 1</c:v>
                </c:pt>
                <c:pt idx="1">
                  <c:v>SEMESTRE 2</c:v>
                </c:pt>
              </c:strCache>
            </c:strRef>
          </c:cat>
          <c:val>
            <c:numRef>
              <c:f>'GAM-IND-004'!$J$29:$J$30</c:f>
              <c:numCache>
                <c:formatCode>0%</c:formatCode>
                <c:ptCount val="2"/>
                <c:pt idx="0">
                  <c:v>7.3333333333333334E-2</c:v>
                </c:pt>
                <c:pt idx="1">
                  <c:v>6.8147866793798167E-2</c:v>
                </c:pt>
              </c:numCache>
            </c:numRef>
          </c:val>
        </c:ser>
        <c:dLbls>
          <c:showLegendKey val="0"/>
          <c:showVal val="0"/>
          <c:showCatName val="0"/>
          <c:showSerName val="0"/>
          <c:showPercent val="0"/>
          <c:showBubbleSize val="0"/>
        </c:dLbls>
        <c:gapWidth val="219"/>
        <c:overlap val="-27"/>
        <c:axId val="-609558192"/>
        <c:axId val="-609544592"/>
      </c:barChart>
      <c:catAx>
        <c:axId val="-60955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44592"/>
        <c:crosses val="autoZero"/>
        <c:auto val="1"/>
        <c:lblAlgn val="ctr"/>
        <c:lblOffset val="100"/>
        <c:noMultiLvlLbl val="0"/>
      </c:catAx>
      <c:valAx>
        <c:axId val="-609544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5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CONSUMO Y USO EFICIENTE DE RECURSO ENERGÍA</a:t>
            </a:r>
          </a:p>
        </c:rich>
      </c:tx>
      <c:overlay val="0"/>
      <c:spPr>
        <a:noFill/>
        <a:ln>
          <a:noFill/>
        </a:ln>
        <a:effectLst/>
      </c:spPr>
    </c:title>
    <c:autoTitleDeleted val="0"/>
    <c:plotArea>
      <c:layout/>
      <c:barChart>
        <c:barDir val="col"/>
        <c:grouping val="clustered"/>
        <c:varyColors val="0"/>
        <c:ser>
          <c:idx val="3"/>
          <c:order val="0"/>
          <c:tx>
            <c:strRef>
              <c:f>'[16]GAM-IND-004'!$J$28</c:f>
              <c:strCache>
                <c:ptCount val="1"/>
                <c:pt idx="0">
                  <c:v>% DE REDUCCIÓN DE CONSUMO DE ENERGIA</c:v>
                </c:pt>
              </c:strCache>
            </c:strRef>
          </c:tx>
          <c:spPr>
            <a:solidFill>
              <a:schemeClr val="accent4"/>
            </a:solidFill>
            <a:ln>
              <a:noFill/>
            </a:ln>
            <a:effectLst/>
          </c:spPr>
          <c:invertIfNegative val="0"/>
          <c:cat>
            <c:multiLvlStrRef>
              <c:f>'[16]GAM-IND-004'!$C$29:$G$30</c:f>
              <c:multiLvlStrCache>
                <c:ptCount val="2"/>
                <c:lvl/>
                <c:lvl/>
                <c:lvl/>
                <c:lvl/>
                <c:lvl>
                  <c:pt idx="0">
                    <c:v>SEMESTRE 1</c:v>
                  </c:pt>
                  <c:pt idx="1">
                    <c:v>SEMESTRE 2</c:v>
                  </c:pt>
                </c:lvl>
              </c:multiLvlStrCache>
            </c:multiLvlStrRef>
          </c:cat>
          <c:val>
            <c:numRef>
              <c:f>'[16]GAM-IND-004'!$J$29:$J$30</c:f>
              <c:numCache>
                <c:formatCode>General</c:formatCode>
                <c:ptCount val="2"/>
                <c:pt idx="0">
                  <c:v>7.3333333333333334E-2</c:v>
                </c:pt>
                <c:pt idx="1">
                  <c:v>6.8147866793798167E-2</c:v>
                </c:pt>
              </c:numCache>
            </c:numRef>
          </c:val>
        </c:ser>
        <c:dLbls>
          <c:showLegendKey val="0"/>
          <c:showVal val="0"/>
          <c:showCatName val="0"/>
          <c:showSerName val="0"/>
          <c:showPercent val="0"/>
          <c:showBubbleSize val="0"/>
        </c:dLbls>
        <c:gapWidth val="219"/>
        <c:overlap val="-27"/>
        <c:axId val="-609546768"/>
        <c:axId val="-609548944"/>
      </c:barChart>
      <c:catAx>
        <c:axId val="-60954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48944"/>
        <c:crosses val="autoZero"/>
        <c:auto val="1"/>
        <c:lblAlgn val="ctr"/>
        <c:lblOffset val="100"/>
        <c:noMultiLvlLbl val="0"/>
      </c:catAx>
      <c:valAx>
        <c:axId val="-609548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4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CONSUMO SOSTENIBLE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0443418710592221E-2"/>
          <c:y val="0.17171296296296304"/>
          <c:w val="0.78214680061544062"/>
          <c:h val="0.60059761760549235"/>
        </c:manualLayout>
      </c:layout>
      <c:barChart>
        <c:barDir val="col"/>
        <c:grouping val="clustered"/>
        <c:varyColors val="0"/>
        <c:ser>
          <c:idx val="6"/>
          <c:order val="4"/>
          <c:tx>
            <c:strRef>
              <c:f>'GAM-IND-005'!$J$28</c:f>
              <c:strCache>
                <c:ptCount val="1"/>
                <c:pt idx="0">
                  <c:v>% DE CONTRATOS CON CRITERIOS AMBIENTALES</c:v>
                </c:pt>
              </c:strCache>
            </c:strRef>
          </c:tx>
          <c:spPr>
            <a:solidFill>
              <a:schemeClr val="accent1">
                <a:lumMod val="60000"/>
              </a:schemeClr>
            </a:solidFill>
            <a:ln>
              <a:noFill/>
            </a:ln>
            <a:effectLst/>
          </c:spPr>
          <c:invertIfNegative val="0"/>
          <c:cat>
            <c:strRef>
              <c:f>'GAM-IND-005'!$C$29:$C$31</c:f>
              <c:strCache>
                <c:ptCount val="3"/>
                <c:pt idx="0">
                  <c:v>SEMESTRE 1</c:v>
                </c:pt>
                <c:pt idx="1">
                  <c:v>SEMESTRE 2</c:v>
                </c:pt>
                <c:pt idx="2">
                  <c:v>TOTAL</c:v>
                </c:pt>
              </c:strCache>
            </c:strRef>
          </c:cat>
          <c:val>
            <c:numRef>
              <c:f>'GAM-IND-005'!$J$29:$J$31</c:f>
              <c:numCache>
                <c:formatCode>0%</c:formatCode>
                <c:ptCount val="3"/>
                <c:pt idx="0">
                  <c:v>0.9285714285714286</c:v>
                </c:pt>
                <c:pt idx="1">
                  <c:v>0.72649572649572647</c:v>
                </c:pt>
              </c:numCache>
            </c:numRef>
          </c:val>
        </c:ser>
        <c:dLbls>
          <c:showLegendKey val="0"/>
          <c:showVal val="0"/>
          <c:showCatName val="0"/>
          <c:showSerName val="0"/>
          <c:showPercent val="0"/>
          <c:showBubbleSize val="0"/>
        </c:dLbls>
        <c:gapWidth val="219"/>
        <c:overlap val="-27"/>
        <c:axId val="-609548400"/>
        <c:axId val="-609547856"/>
        <c:extLst>
          <c:ext xmlns:c15="http://schemas.microsoft.com/office/drawing/2012/chart" uri="{02D57815-91ED-43cb-92C2-25804820EDAC}">
            <c15:filteredBarSeries>
              <c15:ser>
                <c:idx val="0"/>
                <c:order val="0"/>
                <c:tx>
                  <c:strRef>
                    <c:extLst>
                      <c:ext uri="{02D57815-91ED-43cb-92C2-25804820EDAC}">
                        <c15:formulaRef>
                          <c15:sqref>'GAM-IND-005'!$D$28</c15:sqref>
                        </c15:formulaRef>
                      </c:ext>
                    </c:extLst>
                    <c:strCache>
                      <c:ptCount val="1"/>
                    </c:strCache>
                  </c:strRef>
                </c:tx>
                <c:spPr>
                  <a:solidFill>
                    <a:schemeClr val="accent1"/>
                  </a:solidFill>
                  <a:ln>
                    <a:noFill/>
                  </a:ln>
                  <a:effectLst/>
                </c:spPr>
                <c:invertIfNegative val="0"/>
                <c:cat>
                  <c:strRef>
                    <c:extLst>
                      <c:ext uri="{02D57815-91ED-43cb-92C2-25804820EDAC}">
                        <c15:formulaRef>
                          <c15:sqref>'GAM-IND-005'!$C$29:$C$31</c15:sqref>
                        </c15:formulaRef>
                      </c:ext>
                    </c:extLst>
                    <c:strCache>
                      <c:ptCount val="3"/>
                      <c:pt idx="0">
                        <c:v>SEMESTRE 1</c:v>
                      </c:pt>
                      <c:pt idx="1">
                        <c:v>SEMESTRE 2</c:v>
                      </c:pt>
                      <c:pt idx="2">
                        <c:v>TOTAL</c:v>
                      </c:pt>
                    </c:strCache>
                  </c:strRef>
                </c:cat>
                <c:val>
                  <c:numRef>
                    <c:extLst>
                      <c:ext uri="{02D57815-91ED-43cb-92C2-25804820EDAC}">
                        <c15:formulaRef>
                          <c15:sqref>'GAM-IND-005'!$D$29:$D$31</c15:sqref>
                        </c15:formulaRef>
                      </c:ext>
                    </c:extLst>
                    <c:numCache>
                      <c:formatCode>General</c:formatCode>
                      <c:ptCount val="3"/>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'GAM-IND-005'!$E$28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'GAM-IND-005'!$C$29:$C$31</c15:sqref>
                        </c15:formulaRef>
                      </c:ext>
                    </c:extLst>
                    <c:strCache>
                      <c:ptCount val="3"/>
                      <c:pt idx="0">
                        <c:v>SEMESTRE 1</c:v>
                      </c:pt>
                      <c:pt idx="1">
                        <c:v>SEMESTRE 2</c:v>
                      </c:pt>
                      <c:pt idx="2">
                        <c:v>TOTAL</c:v>
                      </c:pt>
                    </c:strCache>
                  </c:strRef>
                </c:cat>
                <c:val>
                  <c:numRef>
                    <c:extLst xmlns:c15="http://schemas.microsoft.com/office/drawing/2012/chart">
                      <c:ext xmlns:c15="http://schemas.microsoft.com/office/drawing/2012/chart" uri="{02D57815-91ED-43cb-92C2-25804820EDAC}">
                        <c15:formulaRef>
                          <c15:sqref>'GAM-IND-005'!$E$29:$E$31</c15:sqref>
                        </c15:formulaRef>
                      </c:ext>
                    </c:extLst>
                    <c:numCache>
                      <c:formatCode>General</c:formatCode>
                      <c:ptCount val="3"/>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'GAM-IND-005'!$F$28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'GAM-IND-005'!$C$29:$C$31</c15:sqref>
                        </c15:formulaRef>
                      </c:ext>
                    </c:extLst>
                    <c:strCache>
                      <c:ptCount val="3"/>
                      <c:pt idx="0">
                        <c:v>SEMESTRE 1</c:v>
                      </c:pt>
                      <c:pt idx="1">
                        <c:v>SEMESTRE 2</c:v>
                      </c:pt>
                      <c:pt idx="2">
                        <c:v>TOTAL</c:v>
                      </c:pt>
                    </c:strCache>
                  </c:strRef>
                </c:cat>
                <c:val>
                  <c:numRef>
                    <c:extLst xmlns:c15="http://schemas.microsoft.com/office/drawing/2012/chart">
                      <c:ext xmlns:c15="http://schemas.microsoft.com/office/drawing/2012/chart" uri="{02D57815-91ED-43cb-92C2-25804820EDAC}">
                        <c15:formulaRef>
                          <c15:sqref>'GAM-IND-005'!$F$29:$F$31</c15:sqref>
                        </c15:formulaRef>
                      </c:ext>
                    </c:extLst>
                    <c:numCache>
                      <c:formatCode>General</c:formatCode>
                      <c:ptCount val="3"/>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'GAM-IND-005'!$G$28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'GAM-IND-005'!$C$29:$C$31</c15:sqref>
                        </c15:formulaRef>
                      </c:ext>
                    </c:extLst>
                    <c:strCache>
                      <c:ptCount val="3"/>
                      <c:pt idx="0">
                        <c:v>SEMESTRE 1</c:v>
                      </c:pt>
                      <c:pt idx="1">
                        <c:v>SEMESTRE 2</c:v>
                      </c:pt>
                      <c:pt idx="2">
                        <c:v>TOTAL</c:v>
                      </c:pt>
                    </c:strCache>
                  </c:strRef>
                </c:cat>
                <c:val>
                  <c:numRef>
                    <c:extLst xmlns:c15="http://schemas.microsoft.com/office/drawing/2012/chart">
                      <c:ext xmlns:c15="http://schemas.microsoft.com/office/drawing/2012/chart" uri="{02D57815-91ED-43cb-92C2-25804820EDAC}">
                        <c15:formulaRef>
                          <c15:sqref>'GAM-IND-005'!$G$29:$G$31</c15:sqref>
                        </c15:formulaRef>
                      </c:ext>
                    </c:extLst>
                    <c:numCache>
                      <c:formatCode>General</c:formatCode>
                      <c:ptCount val="3"/>
                    </c:numCache>
                  </c:numRef>
                </c:val>
              </c15:ser>
            </c15:filteredBarSeries>
          </c:ext>
        </c:extLst>
      </c:barChart>
      <c:catAx>
        <c:axId val="-60954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47856"/>
        <c:crosses val="autoZero"/>
        <c:auto val="1"/>
        <c:lblAlgn val="ctr"/>
        <c:lblOffset val="100"/>
        <c:noMultiLvlLbl val="0"/>
      </c:catAx>
      <c:valAx>
        <c:axId val="-609547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48400"/>
        <c:crosses val="autoZero"/>
        <c:crossBetween val="between"/>
      </c:valAx>
      <c:spPr>
        <a:noFill/>
        <a:ln>
          <a:noFill/>
        </a:ln>
        <a:effectLst/>
      </c:spPr>
    </c:plotArea>
    <c:legend>
      <c:legendPos val="b"/>
      <c:layout>
        <c:manualLayout>
          <c:xMode val="edge"/>
          <c:yMode val="edge"/>
          <c:x val="0.85321555495218271"/>
          <c:y val="4.6581394520255087E-2"/>
          <c:w val="0.13446900171961271"/>
          <c:h val="0.915983895678198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CONSUMO SOSTENIBLE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0443418710592221E-2"/>
          <c:y val="0.29237657510005821"/>
          <c:w val="0.78214680061544062"/>
          <c:h val="0.47993396753007678"/>
        </c:manualLayout>
      </c:layout>
      <c:barChart>
        <c:barDir val="col"/>
        <c:grouping val="clustered"/>
        <c:varyColors val="0"/>
        <c:ser>
          <c:idx val="0"/>
          <c:order val="0"/>
          <c:tx>
            <c:strRef>
              <c:f>'[17]GAM-IND-005'!$H$28</c:f>
              <c:strCache>
                <c:ptCount val="1"/>
                <c:pt idx="0">
                  <c:v>NO. DE CONTRATOS CON CRITERIOS AMBIENTALES EN EL SEMESTRE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'[17]GAM-IND-005'!$C$29:$G$30</c:f>
              <c:multiLvlStrCache>
                <c:ptCount val="2"/>
                <c:lvl/>
                <c:lvl/>
                <c:lvl/>
                <c:lvl/>
                <c:lvl>
                  <c:pt idx="0">
                    <c:v>SEMESTRE 1</c:v>
                  </c:pt>
                  <c:pt idx="1">
                    <c:v>SEMESTRE 2</c:v>
                  </c:pt>
                </c:lvl>
              </c:multiLvlStrCache>
            </c:multiLvlStrRef>
          </c:cat>
          <c:val>
            <c:numRef>
              <c:f>'[17]GAM-IND-005'!$H$29:$H$30</c:f>
              <c:numCache>
                <c:formatCode>General</c:formatCode>
                <c:ptCount val="2"/>
                <c:pt idx="0">
                  <c:v>312</c:v>
                </c:pt>
                <c:pt idx="1">
                  <c:v>170</c:v>
                </c:pt>
              </c:numCache>
            </c:numRef>
          </c:val>
        </c:ser>
        <c:ser>
          <c:idx val="1"/>
          <c:order val="1"/>
          <c:tx>
            <c:strRef>
              <c:f>'[17]GAM-IND-005'!$I$28</c:f>
              <c:strCache>
                <c:ptCount val="1"/>
                <c:pt idx="0">
                  <c:v>NO. TOTAL DE CONTRATOS EN ELSEMESTRE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'[17]GAM-IND-005'!$C$29:$G$30</c:f>
              <c:multiLvlStrCache>
                <c:ptCount val="2"/>
                <c:lvl/>
                <c:lvl/>
                <c:lvl/>
                <c:lvl/>
                <c:lvl>
                  <c:pt idx="0">
                    <c:v>SEMESTRE 1</c:v>
                  </c:pt>
                  <c:pt idx="1">
                    <c:v>SEMESTRE 2</c:v>
                  </c:pt>
                </c:lvl>
              </c:multiLvlStrCache>
            </c:multiLvlStrRef>
          </c:cat>
          <c:val>
            <c:numRef>
              <c:f>'[17]GAM-IND-005'!$I$29:$I$30</c:f>
              <c:numCache>
                <c:formatCode>General</c:formatCode>
                <c:ptCount val="2"/>
                <c:pt idx="0">
                  <c:v>336</c:v>
                </c:pt>
                <c:pt idx="1">
                  <c:v>234</c:v>
                </c:pt>
              </c:numCache>
            </c:numRef>
          </c:val>
        </c:ser>
        <c:dLbls>
          <c:showLegendKey val="0"/>
          <c:showVal val="0"/>
          <c:showCatName val="0"/>
          <c:showSerName val="0"/>
          <c:showPercent val="0"/>
          <c:showBubbleSize val="0"/>
        </c:dLbls>
        <c:gapWidth val="219"/>
        <c:overlap val="-27"/>
        <c:axId val="-609544048"/>
        <c:axId val="-609545136"/>
        <c:extLst/>
      </c:barChart>
      <c:catAx>
        <c:axId val="-60954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45136"/>
        <c:crosses val="autoZero"/>
        <c:auto val="1"/>
        <c:lblAlgn val="ctr"/>
        <c:lblOffset val="100"/>
        <c:noMultiLvlLbl val="0"/>
      </c:catAx>
      <c:valAx>
        <c:axId val="-609545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954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CAMPAÑAS Y SOCIALIZACIONES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4.0102556624866371E-2"/>
          <c:y val="0.17171296296296304"/>
          <c:w val="0.7572160250801987"/>
          <c:h val="0.61498432487605681"/>
        </c:manualLayout>
      </c:layout>
      <c:barChart>
        <c:barDir val="col"/>
        <c:grouping val="clustered"/>
        <c:varyColors val="0"/>
        <c:ser>
          <c:idx val="4"/>
          <c:order val="4"/>
          <c:tx>
            <c:strRef>
              <c:f>'GAM-IND-006'!$H$28</c:f>
              <c:strCache>
                <c:ptCount val="1"/>
                <c:pt idx="0">
                  <c:v>SOCIALIZACIONES O CAMPAÑAS REALIZADAS</c:v>
                </c:pt>
              </c:strCache>
            </c:strRef>
          </c:tx>
          <c:spPr>
            <a:solidFill>
              <a:schemeClr val="accent5"/>
            </a:solidFill>
            <a:ln>
              <a:noFill/>
            </a:ln>
            <a:effectLst/>
          </c:spPr>
          <c:invertIfNegative val="0"/>
          <c:cat>
            <c:strRef>
              <c:f>'GAM-IND-006'!$C$29:$C$33</c:f>
              <c:strCache>
                <c:ptCount val="5"/>
                <c:pt idx="0">
                  <c:v>TRIMESTRE 1</c:v>
                </c:pt>
                <c:pt idx="1">
                  <c:v>TRIMESTRE 2</c:v>
                </c:pt>
                <c:pt idx="2">
                  <c:v>TRIMESTRE 3</c:v>
                </c:pt>
                <c:pt idx="3">
                  <c:v>TRIMESTRE 4</c:v>
                </c:pt>
                <c:pt idx="4">
                  <c:v>TOTAL</c:v>
                </c:pt>
              </c:strCache>
            </c:strRef>
          </c:cat>
          <c:val>
            <c:numRef>
              <c:f>'GAM-IND-006'!$H$29:$H$33</c:f>
              <c:numCache>
                <c:formatCode>0</c:formatCode>
                <c:ptCount val="5"/>
                <c:pt idx="0">
                  <c:v>7</c:v>
                </c:pt>
                <c:pt idx="1">
                  <c:v>10</c:v>
                </c:pt>
                <c:pt idx="2">
                  <c:v>10</c:v>
                </c:pt>
                <c:pt idx="3">
                  <c:v>4</c:v>
                </c:pt>
              </c:numCache>
            </c:numRef>
          </c:val>
        </c:ser>
        <c:ser>
          <c:idx val="5"/>
          <c:order val="5"/>
          <c:tx>
            <c:strRef>
              <c:f>'GAM-IND-006'!$I$28</c:f>
              <c:strCache>
                <c:ptCount val="1"/>
                <c:pt idx="0">
                  <c:v>SOCIALIZACIONES O CAMPAÑAS PROGRAMADAS</c:v>
                </c:pt>
              </c:strCache>
            </c:strRef>
          </c:tx>
          <c:spPr>
            <a:solidFill>
              <a:schemeClr val="accent6"/>
            </a:solidFill>
            <a:ln>
              <a:noFill/>
            </a:ln>
            <a:effectLst/>
          </c:spPr>
          <c:invertIfNegative val="0"/>
          <c:cat>
            <c:strRef>
              <c:f>'GAM-IND-006'!$C$29:$C$33</c:f>
              <c:strCache>
                <c:ptCount val="5"/>
                <c:pt idx="0">
                  <c:v>TRIMESTRE 1</c:v>
                </c:pt>
                <c:pt idx="1">
                  <c:v>TRIMESTRE 2</c:v>
                </c:pt>
                <c:pt idx="2">
                  <c:v>TRIMESTRE 3</c:v>
                </c:pt>
                <c:pt idx="3">
                  <c:v>TRIMESTRE 4</c:v>
                </c:pt>
                <c:pt idx="4">
                  <c:v>TOTAL</c:v>
                </c:pt>
              </c:strCache>
            </c:strRef>
          </c:cat>
          <c:val>
            <c:numRef>
              <c:f>'GAM-IND-006'!$I$29:$I$33</c:f>
              <c:numCache>
                <c:formatCode>0</c:formatCode>
                <c:ptCount val="5"/>
                <c:pt idx="0">
                  <c:v>7</c:v>
                </c:pt>
                <c:pt idx="1">
                  <c:v>7</c:v>
                </c:pt>
                <c:pt idx="2">
                  <c:v>7</c:v>
                </c:pt>
                <c:pt idx="3">
                  <c:v>4</c:v>
                </c:pt>
              </c:numCache>
            </c:numRef>
          </c:val>
        </c:ser>
        <c:ser>
          <c:idx val="6"/>
          <c:order val="6"/>
          <c:tx>
            <c:strRef>
              <c:f>'GAM-IND-006'!$J$28</c:f>
              <c:strCache>
                <c:ptCount val="1"/>
                <c:pt idx="0">
                  <c:v>% CAPACITACIONES</c:v>
                </c:pt>
              </c:strCache>
            </c:strRef>
          </c:tx>
          <c:spPr>
            <a:solidFill>
              <a:schemeClr val="accent1">
                <a:lumMod val="60000"/>
              </a:schemeClr>
            </a:solidFill>
            <a:ln>
              <a:noFill/>
            </a:ln>
            <a:effectLst/>
          </c:spPr>
          <c:invertIfNegative val="0"/>
          <c:cat>
            <c:strRef>
              <c:f>'GAM-IND-006'!$C$29:$C$33</c:f>
              <c:strCache>
                <c:ptCount val="5"/>
                <c:pt idx="0">
                  <c:v>TRIMESTRE 1</c:v>
                </c:pt>
                <c:pt idx="1">
                  <c:v>TRIMESTRE 2</c:v>
                </c:pt>
                <c:pt idx="2">
                  <c:v>TRIMESTRE 3</c:v>
                </c:pt>
                <c:pt idx="3">
                  <c:v>TRIMESTRE 4</c:v>
                </c:pt>
                <c:pt idx="4">
                  <c:v>TOTAL</c:v>
                </c:pt>
              </c:strCache>
            </c:strRef>
          </c:cat>
          <c:val>
            <c:numRef>
              <c:f>'GAM-IND-006'!$J$29:$J$33</c:f>
              <c:numCache>
                <c:formatCode>0%</c:formatCode>
                <c:ptCount val="5"/>
                <c:pt idx="0">
                  <c:v>1</c:v>
                </c:pt>
                <c:pt idx="1">
                  <c:v>1</c:v>
                </c:pt>
                <c:pt idx="2">
                  <c:v>1</c:v>
                </c:pt>
                <c:pt idx="3">
                  <c:v>1</c:v>
                </c:pt>
              </c:numCache>
            </c:numRef>
          </c:val>
        </c:ser>
        <c:dLbls>
          <c:showLegendKey val="0"/>
          <c:showVal val="0"/>
          <c:showCatName val="0"/>
          <c:showSerName val="0"/>
          <c:showPercent val="0"/>
          <c:showBubbleSize val="0"/>
        </c:dLbls>
        <c:gapWidth val="219"/>
        <c:overlap val="-27"/>
        <c:axId val="-610046016"/>
        <c:axId val="-610044928"/>
        <c:extLst>
          <c:ext xmlns:c15="http://schemas.microsoft.com/office/drawing/2012/chart" uri="{02D57815-91ED-43cb-92C2-25804820EDAC}">
            <c15:filteredBarSeries>
              <c15:ser>
                <c:idx val="0"/>
                <c:order val="0"/>
                <c:tx>
                  <c:strRef>
                    <c:extLst>
                      <c:ext uri="{02D57815-91ED-43cb-92C2-25804820EDAC}">
                        <c15:formulaRef>
                          <c15:sqref>'GAM-IND-006'!$D$28</c15:sqref>
                        </c15:formulaRef>
                      </c:ext>
                    </c:extLst>
                    <c:strCache>
                      <c:ptCount val="1"/>
                    </c:strCache>
                  </c:strRef>
                </c:tx>
                <c:spPr>
                  <a:solidFill>
                    <a:schemeClr val="accent1"/>
                  </a:solidFill>
                  <a:ln>
                    <a:noFill/>
                  </a:ln>
                  <a:effectLst/>
                </c:spPr>
                <c:invertIfNegative val="0"/>
                <c:cat>
                  <c:strRef>
                    <c:extLst>
                      <c:ext uri="{02D57815-91ED-43cb-92C2-25804820EDAC}">
                        <c15:formulaRef>
                          <c15:sqref>'GAM-IND-006'!$C$29:$C$33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'GAM-IND-006'!$D$29:$D$33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'GAM-IND-006'!$E$28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'GAM-IND-006'!$C$29:$C$33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'GAM-IND-006'!$E$29:$E$33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'GAM-IND-006'!$F$28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'GAM-IND-006'!$C$29:$C$33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'GAM-IND-006'!$F$29:$F$33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'GAM-IND-006'!$G$28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'GAM-IND-006'!$C$29:$C$33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'GAM-IND-006'!$G$29:$G$33</c15:sqref>
                        </c15:formulaRef>
                      </c:ext>
                    </c:extLst>
                    <c:numCache>
                      <c:formatCode>General</c:formatCode>
                      <c:ptCount val="5"/>
                    </c:numCache>
                  </c:numRef>
                </c:val>
              </c15:ser>
            </c15:filteredBarSeries>
          </c:ext>
        </c:extLst>
      </c:barChart>
      <c:catAx>
        <c:axId val="-61004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44928"/>
        <c:crosses val="autoZero"/>
        <c:auto val="1"/>
        <c:lblAlgn val="ctr"/>
        <c:lblOffset val="100"/>
        <c:noMultiLvlLbl val="0"/>
      </c:catAx>
      <c:valAx>
        <c:axId val="-6100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46016"/>
        <c:crosses val="autoZero"/>
        <c:crossBetween val="between"/>
      </c:valAx>
      <c:spPr>
        <a:noFill/>
        <a:ln>
          <a:noFill/>
        </a:ln>
        <a:effectLst/>
      </c:spPr>
    </c:plotArea>
    <c:legend>
      <c:legendPos val="b"/>
      <c:layout>
        <c:manualLayout>
          <c:xMode val="edge"/>
          <c:yMode val="edge"/>
          <c:x val="0.82643688636142709"/>
          <c:y val="0.11194714261910811"/>
          <c:w val="0.16008902012248474"/>
          <c:h val="0.72344701866688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102556624866371E-2"/>
          <c:y val="0.17171296296296307"/>
          <c:w val="0.7572160250801987"/>
          <c:h val="0.6149843248760567"/>
        </c:manualLayout>
      </c:layout>
      <c:barChart>
        <c:barDir val="col"/>
        <c:grouping val="clustered"/>
        <c:varyColors val="0"/>
        <c:ser>
          <c:idx val="4"/>
          <c:order val="4"/>
          <c:tx>
            <c:strRef>
              <c:f>'[18]SAP-IND-001'!$H$28</c:f>
              <c:strCache>
                <c:ptCount val="1"/>
                <c:pt idx="0">
                  <c:v>Resultado de encuestas aplicadas</c:v>
                </c:pt>
              </c:strCache>
            </c:strRef>
          </c:tx>
          <c:spPr>
            <a:solidFill>
              <a:schemeClr val="accent5"/>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'[18]SAP-IND-001'!$C$29:$C$31</c:f>
              <c:strCache>
                <c:ptCount val="3"/>
                <c:pt idx="0">
                  <c:v>SEMESTRE 1</c:v>
                </c:pt>
                <c:pt idx="1">
                  <c:v>SEMESTRE 2</c:v>
                </c:pt>
                <c:pt idx="2">
                  <c:v>TOTAL</c:v>
                </c:pt>
              </c:strCache>
            </c:strRef>
          </c:cat>
          <c:val>
            <c:numRef>
              <c:f>'[18]SAP-IND-001'!$H$29:$H$31</c:f>
              <c:numCache>
                <c:formatCode>General</c:formatCode>
                <c:ptCount val="3"/>
                <c:pt idx="0">
                  <c:v>487</c:v>
                </c:pt>
                <c:pt idx="1">
                  <c:v>699</c:v>
                </c:pt>
                <c:pt idx="2">
                  <c:v>1186</c:v>
                </c:pt>
              </c:numCache>
            </c:numRef>
          </c:val>
          <c:extLst xmlns:c16r2="http://schemas.microsoft.com/office/drawing/2015/06/chart">
            <c:ext xmlns:c16="http://schemas.microsoft.com/office/drawing/2014/chart" uri="{C3380CC4-5D6E-409C-BE32-E72D297353CC}">
              <c16:uniqueId val="{00000000-F1FB-4BBE-BF0F-81DEB282ADDE}"/>
            </c:ext>
          </c:extLst>
        </c:ser>
        <c:ser>
          <c:idx val="5"/>
          <c:order val="5"/>
          <c:tx>
            <c:strRef>
              <c:f>'[18]SAP-IND-001'!$I$28</c:f>
              <c:strCache>
                <c:ptCount val="1"/>
                <c:pt idx="0">
                  <c:v># encuestas aplicadas</c:v>
                </c:pt>
              </c:strCache>
            </c:strRef>
          </c:tx>
          <c:spPr>
            <a:solidFill>
              <a:schemeClr val="accent6"/>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'[18]SAP-IND-001'!$C$29:$C$31</c:f>
              <c:strCache>
                <c:ptCount val="3"/>
                <c:pt idx="0">
                  <c:v>SEMESTRE 1</c:v>
                </c:pt>
                <c:pt idx="1">
                  <c:v>SEMESTRE 2</c:v>
                </c:pt>
                <c:pt idx="2">
                  <c:v>TOTAL</c:v>
                </c:pt>
              </c:strCache>
            </c:strRef>
          </c:cat>
          <c:val>
            <c:numRef>
              <c:f>'[18]SAP-IND-001'!$I$29:$I$31</c:f>
              <c:numCache>
                <c:formatCode>General</c:formatCode>
                <c:ptCount val="3"/>
                <c:pt idx="0">
                  <c:v>637</c:v>
                </c:pt>
                <c:pt idx="1">
                  <c:v>817</c:v>
                </c:pt>
                <c:pt idx="2">
                  <c:v>1454</c:v>
                </c:pt>
              </c:numCache>
            </c:numRef>
          </c:val>
          <c:extLst xmlns:c16r2="http://schemas.microsoft.com/office/drawing/2015/06/chart">
            <c:ext xmlns:c16="http://schemas.microsoft.com/office/drawing/2014/chart" uri="{C3380CC4-5D6E-409C-BE32-E72D297353CC}">
              <c16:uniqueId val="{00000001-F1FB-4BBE-BF0F-81DEB282ADDE}"/>
            </c:ext>
          </c:extLst>
        </c:ser>
        <c:ser>
          <c:idx val="6"/>
          <c:order val="6"/>
          <c:tx>
            <c:strRef>
              <c:f>'[18]SAP-IND-001'!$J$28</c:f>
              <c:strCache>
                <c:ptCount val="1"/>
                <c:pt idx="0">
                  <c:v>% de satisfacción de partes interesadas</c:v>
                </c:pt>
              </c:strCache>
            </c:strRef>
          </c:tx>
          <c:spPr>
            <a:solidFill>
              <a:schemeClr val="accent1">
                <a:lumMod val="60000"/>
              </a:schemeClr>
            </a:solidFill>
            <a:ln>
              <a:noFill/>
            </a:ln>
            <a:effectLst/>
          </c:spPr>
          <c:invertIfNegative val="0"/>
          <c:cat>
            <c:strRef>
              <c:f>'[18]SAP-IND-001'!$C$29:$C$31</c:f>
              <c:strCache>
                <c:ptCount val="3"/>
                <c:pt idx="0">
                  <c:v>SEMESTRE 1</c:v>
                </c:pt>
                <c:pt idx="1">
                  <c:v>SEMESTRE 2</c:v>
                </c:pt>
                <c:pt idx="2">
                  <c:v>TOTAL</c:v>
                </c:pt>
              </c:strCache>
            </c:strRef>
          </c:cat>
          <c:val>
            <c:numRef>
              <c:f>'[18]SAP-IND-001'!$J$29:$J$31</c:f>
              <c:numCache>
                <c:formatCode>General</c:formatCode>
                <c:ptCount val="3"/>
                <c:pt idx="0">
                  <c:v>0.76452119309262168</c:v>
                </c:pt>
                <c:pt idx="1">
                  <c:v>0.85556915544675638</c:v>
                </c:pt>
                <c:pt idx="2">
                  <c:v>0.82</c:v>
                </c:pt>
              </c:numCache>
            </c:numRef>
          </c:val>
          <c:extLst xmlns:c16r2="http://schemas.microsoft.com/office/drawing/2015/06/chart">
            <c:ext xmlns:c16="http://schemas.microsoft.com/office/drawing/2014/chart" uri="{C3380CC4-5D6E-409C-BE32-E72D297353CC}">
              <c16:uniqueId val="{00000002-F1FB-4BBE-BF0F-81DEB282ADDE}"/>
            </c:ext>
          </c:extLst>
        </c:ser>
        <c:dLbls>
          <c:showLegendKey val="0"/>
          <c:showVal val="0"/>
          <c:showCatName val="0"/>
          <c:showSerName val="0"/>
          <c:showPercent val="0"/>
          <c:showBubbleSize val="0"/>
        </c:dLbls>
        <c:gapWidth val="219"/>
        <c:overlap val="-27"/>
        <c:axId val="-610053632"/>
        <c:axId val="-61005145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'[18]SAP-IND-001'!$D$28</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'[18]SAP-IND-001'!$C$29:$C$31</c15:sqref>
                        </c15:formulaRef>
                      </c:ext>
                    </c:extLst>
                    <c:strCache>
                      <c:ptCount val="3"/>
                      <c:pt idx="0">
                        <c:v>SEMESTRE 1</c:v>
                      </c:pt>
                      <c:pt idx="1">
                        <c:v>SEMESTRE 2</c:v>
                      </c:pt>
                      <c:pt idx="2">
                        <c:v>TOTAL</c:v>
                      </c:pt>
                    </c:strCache>
                  </c:strRef>
                </c:cat>
                <c:val>
                  <c:numRef>
                    <c:extLst xmlns:c16r2="http://schemas.microsoft.com/office/drawing/2015/06/chart">
                      <c:ext uri="{02D57815-91ED-43cb-92C2-25804820EDAC}">
                        <c15:formulaRef>
                          <c15:sqref>'[18]SAP-IND-001'!$D$29:$D$31</c15:sqref>
                        </c15:formulaRef>
                      </c:ext>
                    </c:extLst>
                    <c:numCache>
                      <c:formatCode>General</c:formatCode>
                      <c:ptCount val="3"/>
                    </c:numCache>
                  </c:numRef>
                </c:val>
                <c:extLst xmlns:c16r2="http://schemas.microsoft.com/office/drawing/2015/06/chart">
                  <c:ext xmlns:c16="http://schemas.microsoft.com/office/drawing/2014/chart" uri="{C3380CC4-5D6E-409C-BE32-E72D297353CC}">
                    <c16:uniqueId val="{00000003-F1FB-4BBE-BF0F-81DEB282ADDE}"/>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'[18]SAP-IND-001'!$E$28</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'[18]SAP-IND-001'!$C$29:$C$31</c15:sqref>
                        </c15:formulaRef>
                      </c:ext>
                    </c:extLst>
                    <c:strCache>
                      <c:ptCount val="3"/>
                      <c:pt idx="0">
                        <c:v>SEMESTRE 1</c:v>
                      </c:pt>
                      <c:pt idx="1">
                        <c:v>SEMESTRE 2</c:v>
                      </c:pt>
                      <c:pt idx="2">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'[18]SAP-IND-001'!$E$29:$E$31</c15:sqref>
                        </c15:formulaRef>
                      </c:ext>
                    </c:extLst>
                    <c:numCache>
                      <c:formatCode>General</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4-F1FB-4BBE-BF0F-81DEB282ADDE}"/>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'[18]SAP-IND-001'!$F$28</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'[18]SAP-IND-001'!$C$29:$C$31</c15:sqref>
                        </c15:formulaRef>
                      </c:ext>
                    </c:extLst>
                    <c:strCache>
                      <c:ptCount val="3"/>
                      <c:pt idx="0">
                        <c:v>SEMESTRE 1</c:v>
                      </c:pt>
                      <c:pt idx="1">
                        <c:v>SEMESTRE 2</c:v>
                      </c:pt>
                      <c:pt idx="2">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'[18]SAP-IND-001'!$F$29:$F$31</c15:sqref>
                        </c15:formulaRef>
                      </c:ext>
                    </c:extLst>
                    <c:numCache>
                      <c:formatCode>General</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5-F1FB-4BBE-BF0F-81DEB282ADDE}"/>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'[18]SAP-IND-001'!$G$28</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'[18]SAP-IND-001'!$C$29:$C$31</c15:sqref>
                        </c15:formulaRef>
                      </c:ext>
                    </c:extLst>
                    <c:strCache>
                      <c:ptCount val="3"/>
                      <c:pt idx="0">
                        <c:v>SEMESTRE 1</c:v>
                      </c:pt>
                      <c:pt idx="1">
                        <c:v>SEMESTRE 2</c:v>
                      </c:pt>
                      <c:pt idx="2">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'[18]SAP-IND-001'!$G$29:$G$31</c15:sqref>
                        </c15:formulaRef>
                      </c:ext>
                    </c:extLst>
                    <c:numCache>
                      <c:formatCode>General</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6-F1FB-4BBE-BF0F-81DEB282ADDE}"/>
                  </c:ext>
                </c:extLst>
              </c15:ser>
            </c15:filteredBarSeries>
          </c:ext>
        </c:extLst>
      </c:barChart>
      <c:catAx>
        <c:axId val="-61005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51456"/>
        <c:crosses val="autoZero"/>
        <c:auto val="1"/>
        <c:lblAlgn val="ctr"/>
        <c:lblOffset val="100"/>
        <c:noMultiLvlLbl val="0"/>
      </c:catAx>
      <c:valAx>
        <c:axId val="-610051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53632"/>
        <c:crosses val="autoZero"/>
        <c:crossBetween val="between"/>
      </c:valAx>
      <c:spPr>
        <a:noFill/>
        <a:ln>
          <a:noFill/>
        </a:ln>
        <a:effectLst/>
      </c:spPr>
    </c:plotArea>
    <c:legend>
      <c:legendPos val="b"/>
      <c:layout>
        <c:manualLayout>
          <c:xMode val="edge"/>
          <c:yMode val="edge"/>
          <c:x val="0.82643688636142709"/>
          <c:y val="0.1119471426191081"/>
          <c:w val="0.16008902012248474"/>
          <c:h val="0.723447018666888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44" l="0.7000000000000004" r="0.7000000000000004" t="0.75000000000000044" header="0.30000000000000021" footer="0.30000000000000021"/>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102556624866371E-2"/>
          <c:y val="0.17171296296296304"/>
          <c:w val="0.7572160250801987"/>
          <c:h val="0.61498432487605681"/>
        </c:manualLayout>
      </c:layout>
      <c:barChart>
        <c:barDir val="col"/>
        <c:grouping val="clustered"/>
        <c:varyColors val="0"/>
        <c:ser>
          <c:idx val="4"/>
          <c:order val="4"/>
          <c:tx>
            <c:strRef>
              <c:f>'[19]SAP-IND-002'!$H$28</c:f>
              <c:strCache>
                <c:ptCount val="1"/>
                <c:pt idx="0">
                  <c:v># de frentes de trabajo socializados anticipidamente</c:v>
                </c:pt>
              </c:strCache>
            </c:strRef>
          </c:tx>
          <c:spPr>
            <a:solidFill>
              <a:schemeClr val="accent5"/>
            </a:solidFill>
            <a:ln>
              <a:noFill/>
            </a:ln>
            <a:effectLst/>
          </c:spPr>
          <c:invertIfNegative val="0"/>
          <c:cat>
            <c:strRef>
              <c:f>'[19]SAP-IND-002'!$C$29:$C$33</c:f>
              <c:strCache>
                <c:ptCount val="5"/>
                <c:pt idx="0">
                  <c:v>TRIMESTRE 1</c:v>
                </c:pt>
                <c:pt idx="1">
                  <c:v>TRIMESTRE 2</c:v>
                </c:pt>
                <c:pt idx="2">
                  <c:v>TRIMESTRE 3</c:v>
                </c:pt>
                <c:pt idx="3">
                  <c:v>TRIMESTRE 4</c:v>
                </c:pt>
                <c:pt idx="4">
                  <c:v>TOTAL</c:v>
                </c:pt>
              </c:strCache>
            </c:strRef>
          </c:cat>
          <c:val>
            <c:numRef>
              <c:f>'[19]SAP-IND-002'!$H$29:$H$33</c:f>
              <c:numCache>
                <c:formatCode>General</c:formatCode>
                <c:ptCount val="5"/>
                <c:pt idx="0">
                  <c:v>93</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7B7F-44B4-AB03-8515DD0F4504}"/>
            </c:ext>
          </c:extLst>
        </c:ser>
        <c:ser>
          <c:idx val="5"/>
          <c:order val="5"/>
          <c:tx>
            <c:strRef>
              <c:f>'[19]SAP-IND-002'!$I$28</c:f>
              <c:strCache>
                <c:ptCount val="1"/>
                <c:pt idx="0">
                  <c:v># de frentes de trabajo ejecutados</c:v>
                </c:pt>
              </c:strCache>
            </c:strRef>
          </c:tx>
          <c:spPr>
            <a:solidFill>
              <a:schemeClr val="accent6"/>
            </a:solidFill>
            <a:ln>
              <a:noFill/>
            </a:ln>
            <a:effectLst/>
          </c:spPr>
          <c:invertIfNegative val="0"/>
          <c:cat>
            <c:strRef>
              <c:f>'[19]SAP-IND-002'!$C$29:$C$33</c:f>
              <c:strCache>
                <c:ptCount val="5"/>
                <c:pt idx="0">
                  <c:v>TRIMESTRE 1</c:v>
                </c:pt>
                <c:pt idx="1">
                  <c:v>TRIMESTRE 2</c:v>
                </c:pt>
                <c:pt idx="2">
                  <c:v>TRIMESTRE 3</c:v>
                </c:pt>
                <c:pt idx="3">
                  <c:v>TRIMESTRE 4</c:v>
                </c:pt>
                <c:pt idx="4">
                  <c:v>TOTAL</c:v>
                </c:pt>
              </c:strCache>
            </c:strRef>
          </c:cat>
          <c:val>
            <c:numRef>
              <c:f>'[19]SAP-IND-002'!$I$29:$I$33</c:f>
              <c:numCache>
                <c:formatCode>General</c:formatCode>
                <c:ptCount val="5"/>
                <c:pt idx="0">
                  <c:v>110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7B7F-44B4-AB03-8515DD0F4504}"/>
            </c:ext>
          </c:extLst>
        </c:ser>
        <c:ser>
          <c:idx val="6"/>
          <c:order val="6"/>
          <c:tx>
            <c:strRef>
              <c:f>'[19]SAP-IND-002'!$J$28</c:f>
              <c:strCache>
                <c:ptCount val="1"/>
                <c:pt idx="0">
                  <c:v>% de gestión social realizada anticipadamente</c:v>
                </c:pt>
              </c:strCache>
            </c:strRef>
          </c:tx>
          <c:spPr>
            <a:solidFill>
              <a:schemeClr val="accent1">
                <a:lumMod val="60000"/>
              </a:schemeClr>
            </a:solidFill>
            <a:ln>
              <a:noFill/>
            </a:ln>
            <a:effectLst/>
          </c:spPr>
          <c:invertIfNegative val="0"/>
          <c:cat>
            <c:strRef>
              <c:f>'[19]SAP-IND-002'!$C$29:$C$33</c:f>
              <c:strCache>
                <c:ptCount val="5"/>
                <c:pt idx="0">
                  <c:v>TRIMESTRE 1</c:v>
                </c:pt>
                <c:pt idx="1">
                  <c:v>TRIMESTRE 2</c:v>
                </c:pt>
                <c:pt idx="2">
                  <c:v>TRIMESTRE 3</c:v>
                </c:pt>
                <c:pt idx="3">
                  <c:v>TRIMESTRE 4</c:v>
                </c:pt>
                <c:pt idx="4">
                  <c:v>TOTAL</c:v>
                </c:pt>
              </c:strCache>
            </c:strRef>
          </c:cat>
          <c:val>
            <c:numRef>
              <c:f>'[19]SAP-IND-002'!$J$29:$J$33</c:f>
              <c:numCache>
                <c:formatCode>General</c:formatCode>
                <c:ptCount val="5"/>
                <c:pt idx="0">
                  <c:v>0.84545454545454546</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7B7F-44B4-AB03-8515DD0F4504}"/>
            </c:ext>
          </c:extLst>
        </c:ser>
        <c:dLbls>
          <c:showLegendKey val="0"/>
          <c:showVal val="0"/>
          <c:showCatName val="0"/>
          <c:showSerName val="0"/>
          <c:showPercent val="0"/>
          <c:showBubbleSize val="0"/>
        </c:dLbls>
        <c:gapWidth val="219"/>
        <c:overlap val="-27"/>
        <c:axId val="-610052544"/>
        <c:axId val="-61004982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'[19]SAP-IND-002'!$D$28</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'[19]SAP-IND-002'!$C$29:$C$33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c:ext uri="{02D57815-91ED-43cb-92C2-25804820EDAC}">
                        <c15:formulaRef>
                          <c15:sqref>'[19]SAP-IND-002'!$D$29:$D$33</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7B7F-44B4-AB03-8515DD0F4504}"/>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'[19]SAP-IND-002'!$E$28</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'[19]SAP-IND-002'!$C$29:$C$33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'[19]SAP-IND-002'!$E$29:$E$33</c15:sqref>
                        </c15:formulaRef>
                      </c:ext>
                    </c:extLst>
                    <c:numCache>
                      <c:formatCode>General</c:formatCode>
                      <c:ptCount val="5"/>
                      <c:pt idx="0">
                        <c:v>0</c:v>
                      </c:pt>
                      <c:pt idx="1">
                        <c:v>0</c:v>
                      </c:pt>
                      <c:pt idx="2">
                        <c:v>0</c:v>
                      </c:pt>
                      <c:pt idx="3">
                        <c:v>0</c:v>
                      </c:pt>
                      <c:pt idx="4">
                        <c:v>0</c:v>
                      </c:pt>
                    </c:numCache>
                  </c:numRef>
                </c:val>
                <c:extLst xmlns:c15="http://schemas.microsoft.com/office/drawing/2012/chart" xmlns:c16r2="http://schemas.microsoft.com/office/drawing/2015/06/chart">
                  <c:ext xmlns:c16="http://schemas.microsoft.com/office/drawing/2014/chart" uri="{C3380CC4-5D6E-409C-BE32-E72D297353CC}">
                    <c16:uniqueId val="{00000004-7B7F-44B4-AB03-8515DD0F4504}"/>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'[19]SAP-IND-002'!$F$28</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'[19]SAP-IND-002'!$C$29:$C$33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'[19]SAP-IND-002'!$F$29:$F$33</c15:sqref>
                        </c15:formulaRef>
                      </c:ext>
                    </c:extLst>
                    <c:numCache>
                      <c:formatCode>General</c:formatCode>
                      <c:ptCount val="5"/>
                      <c:pt idx="0">
                        <c:v>0</c:v>
                      </c:pt>
                      <c:pt idx="1">
                        <c:v>0</c:v>
                      </c:pt>
                      <c:pt idx="2">
                        <c:v>0</c:v>
                      </c:pt>
                      <c:pt idx="3">
                        <c:v>0</c:v>
                      </c:pt>
                      <c:pt idx="4">
                        <c:v>0</c:v>
                      </c:pt>
                    </c:numCache>
                  </c:numRef>
                </c:val>
                <c:extLst xmlns:c15="http://schemas.microsoft.com/office/drawing/2012/chart" xmlns:c16r2="http://schemas.microsoft.com/office/drawing/2015/06/chart">
                  <c:ext xmlns:c16="http://schemas.microsoft.com/office/drawing/2014/chart" uri="{C3380CC4-5D6E-409C-BE32-E72D297353CC}">
                    <c16:uniqueId val="{00000005-7B7F-44B4-AB03-8515DD0F4504}"/>
                  </c:ext>
                </c:extLst>
              </c15:ser>
            </c15:filteredBarSeries>
            <c15:filteredBar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'[19]SAP-IND-002'!$G$28</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'[19]SAP-IND-002'!$C$29:$C$33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'[19]SAP-IND-002'!$G$29:$G$33</c15:sqref>
                        </c15:formulaRef>
                      </c:ext>
                    </c:extLst>
                    <c:numCache>
                      <c:formatCode>General</c:formatCode>
                      <c:ptCount val="5"/>
                      <c:pt idx="0">
                        <c:v>0</c:v>
                      </c:pt>
                      <c:pt idx="1">
                        <c:v>0</c:v>
                      </c:pt>
                      <c:pt idx="2">
                        <c:v>0</c:v>
                      </c:pt>
                      <c:pt idx="3">
                        <c:v>0</c:v>
                      </c:pt>
                      <c:pt idx="4">
                        <c:v>0</c:v>
                      </c:pt>
                    </c:numCache>
                  </c:numRef>
                </c:val>
                <c:extLst xmlns:c15="http://schemas.microsoft.com/office/drawing/2012/chart" xmlns:c16r2="http://schemas.microsoft.com/office/drawing/2015/06/chart">
                  <c:ext xmlns:c16="http://schemas.microsoft.com/office/drawing/2014/chart" uri="{C3380CC4-5D6E-409C-BE32-E72D297353CC}">
                    <c16:uniqueId val="{00000006-7B7F-44B4-AB03-8515DD0F4504}"/>
                  </c:ext>
                </c:extLst>
              </c15:ser>
            </c15:filteredBarSeries>
          </c:ext>
        </c:extLst>
      </c:barChart>
      <c:catAx>
        <c:axId val="-61005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49824"/>
        <c:crosses val="autoZero"/>
        <c:auto val="1"/>
        <c:lblAlgn val="ctr"/>
        <c:lblOffset val="100"/>
        <c:noMultiLvlLbl val="0"/>
      </c:catAx>
      <c:valAx>
        <c:axId val="-610049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52544"/>
        <c:crosses val="autoZero"/>
        <c:crossBetween val="between"/>
      </c:valAx>
      <c:spPr>
        <a:noFill/>
        <a:ln>
          <a:noFill/>
        </a:ln>
        <a:effectLst/>
      </c:spPr>
    </c:plotArea>
    <c:legend>
      <c:legendPos val="b"/>
      <c:layout>
        <c:manualLayout>
          <c:xMode val="edge"/>
          <c:yMode val="edge"/>
          <c:x val="0.82643688636142709"/>
          <c:y val="0.11194714261910811"/>
          <c:w val="0.16008902012248474"/>
          <c:h val="0.72344701866688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AUTOEVALUACIÓN  DE LA CALIDAD DE LOS PROCESOS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5745184961927624E-2"/>
          <c:y val="0.17171296296296304"/>
          <c:w val="0.78916211250141455"/>
          <c:h val="0.4835935313924094"/>
        </c:manualLayout>
      </c:layout>
      <c:barChart>
        <c:barDir val="col"/>
        <c:grouping val="clustered"/>
        <c:varyColors val="0"/>
        <c:ser>
          <c:idx val="5"/>
          <c:order val="5"/>
          <c:tx>
            <c:strRef>
              <c:f>'SIG-IND-003'!$I$28</c:f>
              <c:strCache>
                <c:ptCount val="1"/>
                <c:pt idx="0">
                  <c:v>Autoevaluación por Proceso
(SEMESTRE 1)</c:v>
                </c:pt>
              </c:strCache>
            </c:strRef>
          </c:tx>
          <c:spPr>
            <a:solidFill>
              <a:schemeClr val="accent6"/>
            </a:solidFill>
            <a:ln>
              <a:noFill/>
            </a:ln>
            <a:effectLst/>
          </c:spPr>
          <c:invertIfNegative val="0"/>
          <c:cat>
            <c:strRef>
              <c:f>'SIG-IND-003'!$C$29:$C$52</c:f>
              <c:strCache>
                <c:ptCount val="24"/>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f>'SIG-IND-003'!$I$29:$I$52</c:f>
              <c:numCache>
                <c:formatCode>0.0%</c:formatCode>
                <c:ptCount val="24"/>
                <c:pt idx="1">
                  <c:v>0.875</c:v>
                </c:pt>
                <c:pt idx="2">
                  <c:v>0.875</c:v>
                </c:pt>
                <c:pt idx="3">
                  <c:v>0.875</c:v>
                </c:pt>
                <c:pt idx="4">
                  <c:v>0.8</c:v>
                </c:pt>
                <c:pt idx="5">
                  <c:v>0.375</c:v>
                </c:pt>
                <c:pt idx="6">
                  <c:v>0.97499999999999998</c:v>
                </c:pt>
                <c:pt idx="7">
                  <c:v>0.64999999999999991</c:v>
                </c:pt>
                <c:pt idx="8">
                  <c:v>0.85000000000000009</c:v>
                </c:pt>
                <c:pt idx="9">
                  <c:v>0.82499999999999996</c:v>
                </c:pt>
                <c:pt idx="10">
                  <c:v>0.875</c:v>
                </c:pt>
                <c:pt idx="11">
                  <c:v>0.85000000000000009</c:v>
                </c:pt>
                <c:pt idx="12">
                  <c:v>0.9</c:v>
                </c:pt>
                <c:pt idx="13">
                  <c:v>0.82499999999999996</c:v>
                </c:pt>
                <c:pt idx="14">
                  <c:v>0.82499999999999996</c:v>
                </c:pt>
                <c:pt idx="15">
                  <c:v>0.85000000000000009</c:v>
                </c:pt>
                <c:pt idx="16">
                  <c:v>0.85000000000000009</c:v>
                </c:pt>
                <c:pt idx="17">
                  <c:v>0.82499999999999996</c:v>
                </c:pt>
                <c:pt idx="18">
                  <c:v>1</c:v>
                </c:pt>
                <c:pt idx="19">
                  <c:v>0.85000000000000009</c:v>
                </c:pt>
                <c:pt idx="20">
                  <c:v>0.72499999999999998</c:v>
                </c:pt>
                <c:pt idx="21">
                  <c:v>0.875</c:v>
                </c:pt>
                <c:pt idx="22">
                  <c:v>0.82619047619047614</c:v>
                </c:pt>
              </c:numCache>
            </c:numRef>
          </c:val>
        </c:ser>
        <c:ser>
          <c:idx val="6"/>
          <c:order val="6"/>
          <c:tx>
            <c:strRef>
              <c:f>'SIG-IND-003'!$J$28</c:f>
              <c:strCache>
                <c:ptCount val="1"/>
                <c:pt idx="0">
                  <c:v>Autoevaluación por Proceso
(SEMESTRE 2)</c:v>
                </c:pt>
              </c:strCache>
            </c:strRef>
          </c:tx>
          <c:spPr>
            <a:solidFill>
              <a:schemeClr val="accent1">
                <a:lumMod val="60000"/>
              </a:schemeClr>
            </a:solidFill>
            <a:ln>
              <a:noFill/>
            </a:ln>
            <a:effectLst/>
          </c:spPr>
          <c:invertIfNegative val="0"/>
          <c:cat>
            <c:strRef>
              <c:f>'SIG-IND-003'!$C$29:$C$52</c:f>
              <c:strCache>
                <c:ptCount val="24"/>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f>'SIG-IND-003'!$J$29:$J$52</c:f>
              <c:numCache>
                <c:formatCode>0.0%</c:formatCode>
                <c:ptCount val="24"/>
                <c:pt idx="1">
                  <c:v>1</c:v>
                </c:pt>
                <c:pt idx="2">
                  <c:v>0.875</c:v>
                </c:pt>
                <c:pt idx="3">
                  <c:v>0.9</c:v>
                </c:pt>
                <c:pt idx="4">
                  <c:v>0.82499999999999996</c:v>
                </c:pt>
                <c:pt idx="5">
                  <c:v>0</c:v>
                </c:pt>
                <c:pt idx="6">
                  <c:v>0.97499999999999998</c:v>
                </c:pt>
                <c:pt idx="7">
                  <c:v>0.875</c:v>
                </c:pt>
                <c:pt idx="8">
                  <c:v>0.97499999999999998</c:v>
                </c:pt>
                <c:pt idx="9">
                  <c:v>0.82499999999999996</c:v>
                </c:pt>
                <c:pt idx="10">
                  <c:v>0.82499999999999996</c:v>
                </c:pt>
                <c:pt idx="11">
                  <c:v>0.875</c:v>
                </c:pt>
                <c:pt idx="12">
                  <c:v>0.9</c:v>
                </c:pt>
                <c:pt idx="13">
                  <c:v>0.75</c:v>
                </c:pt>
                <c:pt idx="14">
                  <c:v>0.82499999999999996</c:v>
                </c:pt>
                <c:pt idx="15">
                  <c:v>0.875</c:v>
                </c:pt>
                <c:pt idx="16">
                  <c:v>0.82499999999999996</c:v>
                </c:pt>
                <c:pt idx="17">
                  <c:v>0.64999999999999991</c:v>
                </c:pt>
                <c:pt idx="18">
                  <c:v>0.8</c:v>
                </c:pt>
                <c:pt idx="19">
                  <c:v>0.85000000000000009</c:v>
                </c:pt>
                <c:pt idx="20">
                  <c:v>0.875</c:v>
                </c:pt>
                <c:pt idx="21">
                  <c:v>0.97499999999999998</c:v>
                </c:pt>
                <c:pt idx="22">
                  <c:v>0.82261904761904758</c:v>
                </c:pt>
              </c:numCache>
            </c:numRef>
          </c:val>
        </c:ser>
        <c:dLbls>
          <c:showLegendKey val="0"/>
          <c:showVal val="0"/>
          <c:showCatName val="0"/>
          <c:showSerName val="0"/>
          <c:showPercent val="0"/>
          <c:showBubbleSize val="0"/>
        </c:dLbls>
        <c:gapWidth val="219"/>
        <c:overlap val="-27"/>
        <c:axId val="-663376192"/>
        <c:axId val="-663373472"/>
        <c:extLst>
          <c:ext xmlns:c15="http://schemas.microsoft.com/office/drawing/2012/chart" uri="{02D57815-91ED-43cb-92C2-25804820EDAC}">
            <c15:filteredBarSeries>
              <c15:ser>
                <c:idx val="0"/>
                <c:order val="0"/>
                <c:tx>
                  <c:strRef>
                    <c:extLst>
                      <c:ext uri="{02D57815-91ED-43cb-92C2-25804820EDAC}">
                        <c15:formulaRef>
                          <c15:sqref>'SIG-IND-003'!$D$28</c15:sqref>
                        </c15:formulaRef>
                      </c:ext>
                    </c:extLst>
                    <c:strCache>
                      <c:ptCount val="1"/>
                    </c:strCache>
                  </c:strRef>
                </c:tx>
                <c:spPr>
                  <a:solidFill>
                    <a:schemeClr val="accent1"/>
                  </a:solidFill>
                  <a:ln>
                    <a:noFill/>
                  </a:ln>
                  <a:effectLst/>
                </c:spPr>
                <c:invertIfNegative val="0"/>
                <c:cat>
                  <c:strRef>
                    <c:extLst>
                      <c:ext uri="{02D57815-91ED-43cb-92C2-25804820EDAC}">
                        <c15:formulaRef>
                          <c15:sqref>'SIG-IND-003'!$C$29:$C$52</c15:sqref>
                        </c15:formulaRef>
                      </c:ext>
                    </c:extLst>
                    <c:strCache>
                      <c:ptCount val="24"/>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extLst>
                      <c:ext uri="{02D57815-91ED-43cb-92C2-25804820EDAC}">
                        <c15:formulaRef>
                          <c15:sqref>'SIG-IND-003'!$D$29:$D$52</c15:sqref>
                        </c15:formulaRef>
                      </c:ext>
                    </c:extLst>
                    <c:numCache>
                      <c:formatCode>General</c:formatCode>
                      <c:ptCount val="2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'SIG-IND-003'!$E$28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'SIG-IND-003'!$C$29:$C$52</c15:sqref>
                        </c15:formulaRef>
                      </c:ext>
                    </c:extLst>
                    <c:strCache>
                      <c:ptCount val="24"/>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extLst xmlns:c15="http://schemas.microsoft.com/office/drawing/2012/chart">
                      <c:ext xmlns:c15="http://schemas.microsoft.com/office/drawing/2012/chart" uri="{02D57815-91ED-43cb-92C2-25804820EDAC}">
                        <c15:formulaRef>
                          <c15:sqref>'SIG-IND-003'!$E$29:$E$52</c15:sqref>
                        </c15:formulaRef>
                      </c:ext>
                    </c:extLst>
                    <c:numCache>
                      <c:formatCode>General</c:formatCode>
                      <c:ptCount val="2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'SIG-IND-003'!$F$28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'SIG-IND-003'!$C$29:$C$52</c15:sqref>
                        </c15:formulaRef>
                      </c:ext>
                    </c:extLst>
                    <c:strCache>
                      <c:ptCount val="24"/>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extLst xmlns:c15="http://schemas.microsoft.com/office/drawing/2012/chart">
                      <c:ext xmlns:c15="http://schemas.microsoft.com/office/drawing/2012/chart" uri="{02D57815-91ED-43cb-92C2-25804820EDAC}">
                        <c15:formulaRef>
                          <c15:sqref>'SIG-IND-003'!$F$29:$F$52</c15:sqref>
                        </c15:formulaRef>
                      </c:ext>
                    </c:extLst>
                    <c:numCache>
                      <c:formatCode>General</c:formatCode>
                      <c:ptCount val="2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'SIG-IND-003'!$G$28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'SIG-IND-003'!$C$29:$C$52</c15:sqref>
                        </c15:formulaRef>
                      </c:ext>
                    </c:extLst>
                    <c:strCache>
                      <c:ptCount val="24"/>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extLst xmlns:c15="http://schemas.microsoft.com/office/drawing/2012/chart">
                      <c:ext xmlns:c15="http://schemas.microsoft.com/office/drawing/2012/chart" uri="{02D57815-91ED-43cb-92C2-25804820EDAC}">
                        <c15:formulaRef>
                          <c15:sqref>'SIG-IND-003'!$G$29:$G$52</c15:sqref>
                        </c15:formulaRef>
                      </c:ext>
                    </c:extLst>
                    <c:numCache>
                      <c:formatCode>General</c:formatCode>
                      <c:ptCount val="24"/>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'SIG-IND-003'!$H$28</c15:sqref>
                        </c15:formulaRef>
                      </c:ext>
                    </c:extLst>
                    <c:strCache>
                      <c:ptCount val="1"/>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'SIG-IND-003'!$C$29:$C$52</c15:sqref>
                        </c15:formulaRef>
                      </c:ext>
                    </c:extLst>
                    <c:strCache>
                      <c:ptCount val="24"/>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extLst xmlns:c15="http://schemas.microsoft.com/office/drawing/2012/chart">
                      <c:ext xmlns:c15="http://schemas.microsoft.com/office/drawing/2012/chart" uri="{02D57815-91ED-43cb-92C2-25804820EDAC}">
                        <c15:formulaRef>
                          <c15:sqref>'SIG-IND-003'!$H$29:$H$52</c15:sqref>
                        </c15:formulaRef>
                      </c:ext>
                    </c:extLst>
                    <c:numCache>
                      <c:formatCode>General</c:formatCode>
                      <c:ptCount val="24"/>
                    </c:numCache>
                  </c:numRef>
                </c:val>
              </c15:ser>
            </c15:filteredBarSeries>
          </c:ext>
        </c:extLst>
      </c:barChart>
      <c:catAx>
        <c:axId val="-663376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3373472"/>
        <c:crosses val="autoZero"/>
        <c:auto val="1"/>
        <c:lblAlgn val="ctr"/>
        <c:lblOffset val="100"/>
        <c:noMultiLvlLbl val="0"/>
      </c:catAx>
      <c:valAx>
        <c:axId val="-66337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3376192"/>
        <c:crosses val="autoZero"/>
        <c:crossBetween val="between"/>
      </c:valAx>
      <c:spPr>
        <a:noFill/>
        <a:ln>
          <a:noFill/>
        </a:ln>
        <a:effectLst/>
      </c:spPr>
    </c:plotArea>
    <c:legend>
      <c:legendPos val="b"/>
      <c:layout>
        <c:manualLayout>
          <c:xMode val="edge"/>
          <c:yMode val="edge"/>
          <c:x val="0.8408187270999623"/>
          <c:y val="0.17325181340004159"/>
          <c:w val="0.15720238295325809"/>
          <c:h val="0.595344681938318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102556624866371E-2"/>
          <c:y val="0.17171296296296307"/>
          <c:w val="0.7572160250801987"/>
          <c:h val="0.6149843248760567"/>
        </c:manualLayout>
      </c:layout>
      <c:barChart>
        <c:barDir val="col"/>
        <c:grouping val="clustered"/>
        <c:varyColors val="0"/>
        <c:ser>
          <c:idx val="4"/>
          <c:order val="4"/>
          <c:tx>
            <c:strRef>
              <c:f>'[18]SAP-IND-002'!$H$28</c:f>
              <c:strCache>
                <c:ptCount val="1"/>
                <c:pt idx="0">
                  <c:v># de frentes de trabajo socializados anticipidamente</c:v>
                </c:pt>
              </c:strCache>
            </c:strRef>
          </c:tx>
          <c:spPr>
            <a:solidFill>
              <a:schemeClr val="accent5"/>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'[18]SAP-IND-002'!$C$29:$C$31</c:f>
              <c:strCache>
                <c:ptCount val="3"/>
                <c:pt idx="0">
                  <c:v>SEMESTRE 1</c:v>
                </c:pt>
                <c:pt idx="1">
                  <c:v>SEMESTRE 2</c:v>
                </c:pt>
                <c:pt idx="2">
                  <c:v>TOTAL</c:v>
                </c:pt>
              </c:strCache>
            </c:strRef>
          </c:cat>
          <c:val>
            <c:numRef>
              <c:f>'[18]SAP-IND-002'!$H$29:$H$31</c:f>
              <c:numCache>
                <c:formatCode>General</c:formatCode>
                <c:ptCount val="3"/>
                <c:pt idx="0">
                  <c:v>181</c:v>
                </c:pt>
                <c:pt idx="1">
                  <c:v>799</c:v>
                </c:pt>
                <c:pt idx="2">
                  <c:v>980</c:v>
                </c:pt>
              </c:numCache>
            </c:numRef>
          </c:val>
          <c:extLst xmlns:c16r2="http://schemas.microsoft.com/office/drawing/2015/06/chart">
            <c:ext xmlns:c16="http://schemas.microsoft.com/office/drawing/2014/chart" uri="{C3380CC4-5D6E-409C-BE32-E72D297353CC}">
              <c16:uniqueId val="{00000000-7B7F-44B4-AB03-8515DD0F4504}"/>
            </c:ext>
          </c:extLst>
        </c:ser>
        <c:ser>
          <c:idx val="5"/>
          <c:order val="5"/>
          <c:tx>
            <c:strRef>
              <c:f>'[18]SAP-IND-002'!$I$28</c:f>
              <c:strCache>
                <c:ptCount val="1"/>
                <c:pt idx="0">
                  <c:v># de frentes de trabajo ejecutados</c:v>
                </c:pt>
              </c:strCache>
            </c:strRef>
          </c:tx>
          <c:spPr>
            <a:solidFill>
              <a:schemeClr val="accent6"/>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'[18]SAP-IND-002'!$C$29:$C$31</c:f>
              <c:strCache>
                <c:ptCount val="3"/>
                <c:pt idx="0">
                  <c:v>SEMESTRE 1</c:v>
                </c:pt>
                <c:pt idx="1">
                  <c:v>SEMESTRE 2</c:v>
                </c:pt>
                <c:pt idx="2">
                  <c:v>TOTAL</c:v>
                </c:pt>
              </c:strCache>
            </c:strRef>
          </c:cat>
          <c:val>
            <c:numRef>
              <c:f>'[18]SAP-IND-002'!$I$29:$I$31</c:f>
              <c:numCache>
                <c:formatCode>General</c:formatCode>
                <c:ptCount val="3"/>
                <c:pt idx="0">
                  <c:v>194</c:v>
                </c:pt>
                <c:pt idx="1">
                  <c:v>799</c:v>
                </c:pt>
                <c:pt idx="2">
                  <c:v>993</c:v>
                </c:pt>
              </c:numCache>
            </c:numRef>
          </c:val>
          <c:extLst xmlns:c16r2="http://schemas.microsoft.com/office/drawing/2015/06/chart">
            <c:ext xmlns:c16="http://schemas.microsoft.com/office/drawing/2014/chart" uri="{C3380CC4-5D6E-409C-BE32-E72D297353CC}">
              <c16:uniqueId val="{00000001-7B7F-44B4-AB03-8515DD0F4504}"/>
            </c:ext>
          </c:extLst>
        </c:ser>
        <c:ser>
          <c:idx val="6"/>
          <c:order val="6"/>
          <c:tx>
            <c:strRef>
              <c:f>'[18]SAP-IND-002'!$J$28</c:f>
              <c:strCache>
                <c:ptCount val="1"/>
                <c:pt idx="0">
                  <c:v>% de gestión social realizada anticipadamente</c:v>
                </c:pt>
              </c:strCache>
            </c:strRef>
          </c:tx>
          <c:spPr>
            <a:solidFill>
              <a:schemeClr val="accent1">
                <a:lumMod val="60000"/>
              </a:schemeClr>
            </a:solidFill>
            <a:ln>
              <a:noFill/>
            </a:ln>
            <a:effectLst/>
          </c:spPr>
          <c:invertIfNegative val="0"/>
          <c:cat>
            <c:strRef>
              <c:f>'[18]SAP-IND-002'!$C$29:$C$31</c:f>
              <c:strCache>
                <c:ptCount val="3"/>
                <c:pt idx="0">
                  <c:v>SEMESTRE 1</c:v>
                </c:pt>
                <c:pt idx="1">
                  <c:v>SEMESTRE 2</c:v>
                </c:pt>
                <c:pt idx="2">
                  <c:v>TOTAL</c:v>
                </c:pt>
              </c:strCache>
            </c:strRef>
          </c:cat>
          <c:val>
            <c:numRef>
              <c:f>'[18]SAP-IND-002'!$J$29:$J$31</c:f>
              <c:numCache>
                <c:formatCode>General</c:formatCode>
                <c:ptCount val="3"/>
                <c:pt idx="0">
                  <c:v>0.9329896907216495</c:v>
                </c:pt>
                <c:pt idx="1">
                  <c:v>1</c:v>
                </c:pt>
                <c:pt idx="2">
                  <c:v>0.96649484536082475</c:v>
                </c:pt>
              </c:numCache>
            </c:numRef>
          </c:val>
          <c:extLst xmlns:c16r2="http://schemas.microsoft.com/office/drawing/2015/06/chart">
            <c:ext xmlns:c16="http://schemas.microsoft.com/office/drawing/2014/chart" uri="{C3380CC4-5D6E-409C-BE32-E72D297353CC}">
              <c16:uniqueId val="{00000002-7B7F-44B4-AB03-8515DD0F4504}"/>
            </c:ext>
          </c:extLst>
        </c:ser>
        <c:dLbls>
          <c:showLegendKey val="0"/>
          <c:showVal val="0"/>
          <c:showCatName val="0"/>
          <c:showSerName val="0"/>
          <c:showPercent val="0"/>
          <c:showBubbleSize val="0"/>
        </c:dLbls>
        <c:gapWidth val="219"/>
        <c:overlap val="-27"/>
        <c:axId val="-610052000"/>
        <c:axId val="-61003948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'[18]SAP-IND-002'!$D$28</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'[18]SAP-IND-002'!$C$29:$C$31</c15:sqref>
                        </c15:formulaRef>
                      </c:ext>
                    </c:extLst>
                    <c:strCache>
                      <c:ptCount val="3"/>
                      <c:pt idx="0">
                        <c:v>SEMESTRE 1</c:v>
                      </c:pt>
                      <c:pt idx="1">
                        <c:v>SEMESTRE 2</c:v>
                      </c:pt>
                      <c:pt idx="2">
                        <c:v>TOTAL</c:v>
                      </c:pt>
                    </c:strCache>
                  </c:strRef>
                </c:cat>
                <c:val>
                  <c:numRef>
                    <c:extLst xmlns:c16r2="http://schemas.microsoft.com/office/drawing/2015/06/chart">
                      <c:ext uri="{02D57815-91ED-43cb-92C2-25804820EDAC}">
                        <c15:formulaRef>
                          <c15:sqref>'[18]SAP-IND-002'!$D$29:$D$31</c15:sqref>
                        </c15:formulaRef>
                      </c:ext>
                    </c:extLst>
                    <c:numCache>
                      <c:formatCode>General</c:formatCode>
                      <c:ptCount val="3"/>
                    </c:numCache>
                  </c:numRef>
                </c:val>
                <c:extLst xmlns:c16r2="http://schemas.microsoft.com/office/drawing/2015/06/chart">
                  <c:ext xmlns:c16="http://schemas.microsoft.com/office/drawing/2014/chart" uri="{C3380CC4-5D6E-409C-BE32-E72D297353CC}">
                    <c16:uniqueId val="{00000003-7B7F-44B4-AB03-8515DD0F4504}"/>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'[18]SAP-IND-002'!$E$28</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'[18]SAP-IND-002'!$C$29:$C$31</c15:sqref>
                        </c15:formulaRef>
                      </c:ext>
                    </c:extLst>
                    <c:strCache>
                      <c:ptCount val="3"/>
                      <c:pt idx="0">
                        <c:v>SEMESTRE 1</c:v>
                      </c:pt>
                      <c:pt idx="1">
                        <c:v>SEMESTRE 2</c:v>
                      </c:pt>
                      <c:pt idx="2">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'[18]SAP-IND-002'!$E$29:$E$31</c15:sqref>
                        </c15:formulaRef>
                      </c:ext>
                    </c:extLst>
                    <c:numCache>
                      <c:formatCode>General</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4-7B7F-44B4-AB03-8515DD0F4504}"/>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'[18]SAP-IND-002'!$F$28</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'[18]SAP-IND-002'!$C$29:$C$31</c15:sqref>
                        </c15:formulaRef>
                      </c:ext>
                    </c:extLst>
                    <c:strCache>
                      <c:ptCount val="3"/>
                      <c:pt idx="0">
                        <c:v>SEMESTRE 1</c:v>
                      </c:pt>
                      <c:pt idx="1">
                        <c:v>SEMESTRE 2</c:v>
                      </c:pt>
                      <c:pt idx="2">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'[18]SAP-IND-002'!$F$29:$F$31</c15:sqref>
                        </c15:formulaRef>
                      </c:ext>
                    </c:extLst>
                    <c:numCache>
                      <c:formatCode>General</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5-7B7F-44B4-AB03-8515DD0F4504}"/>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'[18]SAP-IND-002'!$G$28</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'[18]SAP-IND-002'!$C$29:$C$31</c15:sqref>
                        </c15:formulaRef>
                      </c:ext>
                    </c:extLst>
                    <c:strCache>
                      <c:ptCount val="3"/>
                      <c:pt idx="0">
                        <c:v>SEMESTRE 1</c:v>
                      </c:pt>
                      <c:pt idx="1">
                        <c:v>SEMESTRE 2</c:v>
                      </c:pt>
                      <c:pt idx="2">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'[18]SAP-IND-002'!$G$29:$G$31</c15:sqref>
                        </c15:formulaRef>
                      </c:ext>
                    </c:extLst>
                    <c:numCache>
                      <c:formatCode>General</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6-7B7F-44B4-AB03-8515DD0F4504}"/>
                  </c:ext>
                </c:extLst>
              </c15:ser>
            </c15:filteredBarSeries>
          </c:ext>
        </c:extLst>
      </c:barChart>
      <c:catAx>
        <c:axId val="-61005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39488"/>
        <c:crosses val="autoZero"/>
        <c:auto val="1"/>
        <c:lblAlgn val="ctr"/>
        <c:lblOffset val="100"/>
        <c:noMultiLvlLbl val="0"/>
      </c:catAx>
      <c:valAx>
        <c:axId val="-610039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52000"/>
        <c:crosses val="autoZero"/>
        <c:crossBetween val="between"/>
      </c:valAx>
      <c:spPr>
        <a:noFill/>
        <a:ln>
          <a:noFill/>
        </a:ln>
        <a:effectLst/>
      </c:spPr>
    </c:plotArea>
    <c:legend>
      <c:legendPos val="b"/>
      <c:layout>
        <c:manualLayout>
          <c:xMode val="edge"/>
          <c:yMode val="edge"/>
          <c:x val="0.82643688636142709"/>
          <c:y val="0.1119471426191081"/>
          <c:w val="0.16008902012248474"/>
          <c:h val="0.723447018666888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44" l="0.7000000000000004" r="0.7000000000000004" t="0.75000000000000044" header="0.30000000000000021" footer="0.30000000000000021"/>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757001147643971E-2"/>
          <c:y val="0.19576060034749196"/>
          <c:w val="0.72656050094134472"/>
          <c:h val="0.47372445818278031"/>
        </c:manualLayout>
      </c:layout>
      <c:barChart>
        <c:barDir val="col"/>
        <c:grouping val="clustered"/>
        <c:varyColors val="0"/>
        <c:ser>
          <c:idx val="4"/>
          <c:order val="0"/>
          <c:tx>
            <c:strRef>
              <c:f>'ACI-IND-001'!$H$28</c:f>
              <c:strCache>
                <c:ptCount val="1"/>
                <c:pt idx="0">
                  <c:v>Número de solicitudes ciudadanas atendidas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'ACI-IND-001'!$C$29:$C$42</c:f>
              <c:strCache>
                <c:ptCount val="14"/>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pt idx="13">
                  <c:v>TOTAL</c:v>
                </c:pt>
              </c:strCache>
            </c:strRef>
          </c:cat>
          <c:val>
            <c:numRef>
              <c:f>'ACI-IND-001'!$H$29:$H$42</c:f>
              <c:numCache>
                <c:formatCode>0</c:formatCode>
                <c:ptCount val="14"/>
                <c:pt idx="1">
                  <c:v>41</c:v>
                </c:pt>
                <c:pt idx="2">
                  <c:v>77</c:v>
                </c:pt>
                <c:pt idx="3">
                  <c:v>123</c:v>
                </c:pt>
                <c:pt idx="4">
                  <c:v>188</c:v>
                </c:pt>
                <c:pt idx="5">
                  <c:v>105</c:v>
                </c:pt>
                <c:pt idx="6">
                  <c:v>45</c:v>
                </c:pt>
                <c:pt idx="7">
                  <c:v>49</c:v>
                </c:pt>
                <c:pt idx="8">
                  <c:v>70</c:v>
                </c:pt>
                <c:pt idx="9">
                  <c:v>70</c:v>
                </c:pt>
                <c:pt idx="10">
                  <c:v>46</c:v>
                </c:pt>
                <c:pt idx="11">
                  <c:v>24</c:v>
                </c:pt>
                <c:pt idx="12">
                  <c:v>10</c:v>
                </c:pt>
              </c:numCache>
            </c:numRef>
          </c:val>
        </c:ser>
        <c:ser>
          <c:idx val="5"/>
          <c:order val="1"/>
          <c:tx>
            <c:strRef>
              <c:f>'ACI-IND-001'!$I$28</c:f>
              <c:strCache>
                <c:ptCount val="1"/>
                <c:pt idx="0">
                  <c:v>/Numero de solicitudes recibidas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'ACI-IND-001'!$C$29:$C$42</c:f>
              <c:strCache>
                <c:ptCount val="14"/>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pt idx="13">
                  <c:v>TOTAL</c:v>
                </c:pt>
              </c:strCache>
            </c:strRef>
          </c:cat>
          <c:val>
            <c:numRef>
              <c:f>'ACI-IND-001'!$I$29:$I$42</c:f>
              <c:numCache>
                <c:formatCode>0</c:formatCode>
                <c:ptCount val="14"/>
                <c:pt idx="1">
                  <c:v>135</c:v>
                </c:pt>
                <c:pt idx="2">
                  <c:v>184</c:v>
                </c:pt>
                <c:pt idx="3">
                  <c:v>217</c:v>
                </c:pt>
                <c:pt idx="4">
                  <c:v>191</c:v>
                </c:pt>
                <c:pt idx="5">
                  <c:v>264</c:v>
                </c:pt>
                <c:pt idx="6">
                  <c:v>202</c:v>
                </c:pt>
                <c:pt idx="7">
                  <c:v>106</c:v>
                </c:pt>
                <c:pt idx="8">
                  <c:v>135</c:v>
                </c:pt>
                <c:pt idx="9">
                  <c:v>138</c:v>
                </c:pt>
                <c:pt idx="10">
                  <c:v>198</c:v>
                </c:pt>
                <c:pt idx="11">
                  <c:v>263</c:v>
                </c:pt>
                <c:pt idx="12">
                  <c:v>113</c:v>
                </c:pt>
              </c:numCache>
            </c:numRef>
          </c:val>
        </c:ser>
        <c:ser>
          <c:idx val="6"/>
          <c:order val="2"/>
          <c:tx>
            <c:strRef>
              <c:f>'ACI-IND-001'!$J$28</c:f>
              <c:strCache>
                <c:ptCount val="1"/>
                <c:pt idx="0">
                  <c:v>% de Solicitudes ciudadanas atendidas</c:v>
                </c:pt>
              </c:strCache>
            </c:strRef>
          </c:tx>
          <c:invertIfNegative val="0"/>
          <c:cat>
            <c:strRef>
              <c:f>'ACI-IND-001'!$C$29:$C$42</c:f>
              <c:strCache>
                <c:ptCount val="14"/>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pt idx="13">
                  <c:v>TOTAL</c:v>
                </c:pt>
              </c:strCache>
            </c:strRef>
          </c:cat>
          <c:val>
            <c:numRef>
              <c:f>'ACI-IND-001'!$J$29:$J$42</c:f>
              <c:numCache>
                <c:formatCode>0.00%</c:formatCode>
                <c:ptCount val="14"/>
                <c:pt idx="1">
                  <c:v>0.3037037037037037</c:v>
                </c:pt>
                <c:pt idx="2">
                  <c:v>0.41847826086956524</c:v>
                </c:pt>
                <c:pt idx="3">
                  <c:v>0.56682027649769584</c:v>
                </c:pt>
                <c:pt idx="4">
                  <c:v>0.98429319371727753</c:v>
                </c:pt>
                <c:pt idx="5">
                  <c:v>0.39772727272727271</c:v>
                </c:pt>
                <c:pt idx="6">
                  <c:v>0.22277227722772278</c:v>
                </c:pt>
                <c:pt idx="7">
                  <c:v>0.46226415094339623</c:v>
                </c:pt>
                <c:pt idx="8">
                  <c:v>0.51851851851851849</c:v>
                </c:pt>
                <c:pt idx="9">
                  <c:v>0.50724637681159424</c:v>
                </c:pt>
                <c:pt idx="10">
                  <c:v>0.23232323232323232</c:v>
                </c:pt>
                <c:pt idx="11">
                  <c:v>9.125475285171103E-2</c:v>
                </c:pt>
                <c:pt idx="12">
                  <c:v>8.8495575221238937E-2</c:v>
                </c:pt>
              </c:numCache>
            </c:numRef>
          </c:val>
        </c:ser>
        <c:dLbls>
          <c:showLegendKey val="0"/>
          <c:showVal val="0"/>
          <c:showCatName val="0"/>
          <c:showSerName val="0"/>
          <c:showPercent val="0"/>
          <c:showBubbleSize val="0"/>
        </c:dLbls>
        <c:gapWidth val="150"/>
        <c:axId val="-610040032"/>
        <c:axId val="-610050368"/>
      </c:barChart>
      <c:catAx>
        <c:axId val="-610040032"/>
        <c:scaling>
          <c:orientation val="minMax"/>
        </c:scaling>
        <c:delete val="0"/>
        <c:axPos val="b"/>
        <c:numFmt formatCode="General" sourceLinked="0"/>
        <c:majorTickMark val="out"/>
        <c:minorTickMark val="none"/>
        <c:tickLblPos val="nextTo"/>
        <c:crossAx val="-610050368"/>
        <c:crosses val="autoZero"/>
        <c:auto val="1"/>
        <c:lblAlgn val="ctr"/>
        <c:lblOffset val="100"/>
        <c:noMultiLvlLbl val="0"/>
      </c:catAx>
      <c:valAx>
        <c:axId val="-610050368"/>
        <c:scaling>
          <c:orientation val="minMax"/>
        </c:scaling>
        <c:delete val="0"/>
        <c:axPos val="l"/>
        <c:majorGridlines/>
        <c:numFmt formatCode="General" sourceLinked="1"/>
        <c:majorTickMark val="out"/>
        <c:minorTickMark val="none"/>
        <c:tickLblPos val="nextTo"/>
        <c:crossAx val="-610040032"/>
        <c:crosses val="autoZero"/>
        <c:crossBetween val="between"/>
      </c:valAx>
    </c:plotArea>
    <c:legend>
      <c:legendPos val="r"/>
      <c:layout>
        <c:manualLayout>
          <c:xMode val="edge"/>
          <c:yMode val="edge"/>
          <c:x val="0.79069222687983065"/>
          <c:y val="0.38172834029549157"/>
          <c:w val="0.19873974141607481"/>
          <c:h val="0.47213962976113366"/>
        </c:manualLayout>
      </c:layout>
      <c:overlay val="0"/>
    </c:legend>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PROVIDENCIAS A FAVOR DE LA ENTIDAD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4.8954305924513497E-2"/>
          <c:y val="0.21516189785441941"/>
          <c:w val="0.5799606299212593"/>
          <c:h val="0.62317930129644861"/>
        </c:manualLayout>
      </c:layout>
      <c:barChart>
        <c:barDir val="col"/>
        <c:grouping val="clustered"/>
        <c:varyColors val="0"/>
        <c:ser>
          <c:idx val="4"/>
          <c:order val="4"/>
          <c:tx>
            <c:strRef>
              <c:f>'JUR-IND-001'!$H$28</c:f>
              <c:strCache>
                <c:ptCount val="1"/>
                <c:pt idx="0">
                  <c:v>No. Providencias falladas a favor</c:v>
                </c:pt>
              </c:strCache>
            </c:strRef>
          </c:tx>
          <c:spPr>
            <a:solidFill>
              <a:schemeClr val="accent5"/>
            </a:solidFill>
            <a:ln>
              <a:noFill/>
            </a:ln>
            <a:effectLst/>
          </c:spPr>
          <c:invertIfNegative val="0"/>
          <c:cat>
            <c:strRef>
              <c:extLst>
                <c:ext xmlns:c15="http://schemas.microsoft.com/office/drawing/2012/chart" uri="{02D57815-91ED-43cb-92C2-25804820EDAC}">
                  <c15:fullRef>
                    <c15:sqref>'JUR-IND-001'!$C$29:$C$32</c15:sqref>
                  </c15:fullRef>
                </c:ext>
              </c:extLst>
              <c:f>'JUR-IND-001'!$C$30:$C$32</c:f>
              <c:strCache>
                <c:ptCount val="3"/>
                <c:pt idx="0">
                  <c:v>SEMESTRE 1</c:v>
                </c:pt>
                <c:pt idx="1">
                  <c:v>SEMESTRE  2</c:v>
                </c:pt>
                <c:pt idx="2">
                  <c:v>TOTAL</c:v>
                </c:pt>
              </c:strCache>
            </c:strRef>
          </c:cat>
          <c:val>
            <c:numRef>
              <c:extLst>
                <c:ext xmlns:c15="http://schemas.microsoft.com/office/drawing/2012/chart" uri="{02D57815-91ED-43cb-92C2-25804820EDAC}">
                  <c15:fullRef>
                    <c15:sqref>'JUR-IND-001'!$H$29:$H$32</c15:sqref>
                  </c15:fullRef>
                </c:ext>
              </c:extLst>
              <c:f>'JUR-IND-001'!$H$30:$H$32</c:f>
              <c:numCache>
                <c:formatCode>0</c:formatCode>
                <c:ptCount val="3"/>
                <c:pt idx="0">
                  <c:v>10</c:v>
                </c:pt>
                <c:pt idx="1">
                  <c:v>14</c:v>
                </c:pt>
              </c:numCache>
            </c:numRef>
          </c:val>
        </c:ser>
        <c:ser>
          <c:idx val="5"/>
          <c:order val="5"/>
          <c:tx>
            <c:strRef>
              <c:f>'JUR-IND-001'!$I$28</c:f>
              <c:strCache>
                <c:ptCount val="1"/>
                <c:pt idx="0">
                  <c:v>Total providencias </c:v>
                </c:pt>
              </c:strCache>
            </c:strRef>
          </c:tx>
          <c:spPr>
            <a:solidFill>
              <a:schemeClr val="accent6"/>
            </a:solidFill>
            <a:ln>
              <a:noFill/>
            </a:ln>
            <a:effectLst/>
          </c:spPr>
          <c:invertIfNegative val="0"/>
          <c:cat>
            <c:strRef>
              <c:extLst>
                <c:ext xmlns:c15="http://schemas.microsoft.com/office/drawing/2012/chart" uri="{02D57815-91ED-43cb-92C2-25804820EDAC}">
                  <c15:fullRef>
                    <c15:sqref>'JUR-IND-001'!$C$29:$C$32</c15:sqref>
                  </c15:fullRef>
                </c:ext>
              </c:extLst>
              <c:f>'JUR-IND-001'!$C$30:$C$32</c:f>
              <c:strCache>
                <c:ptCount val="3"/>
                <c:pt idx="0">
                  <c:v>SEMESTRE 1</c:v>
                </c:pt>
                <c:pt idx="1">
                  <c:v>SEMESTRE  2</c:v>
                </c:pt>
                <c:pt idx="2">
                  <c:v>TOTAL</c:v>
                </c:pt>
              </c:strCache>
            </c:strRef>
          </c:cat>
          <c:val>
            <c:numRef>
              <c:extLst>
                <c:ext xmlns:c15="http://schemas.microsoft.com/office/drawing/2012/chart" uri="{02D57815-91ED-43cb-92C2-25804820EDAC}">
                  <c15:fullRef>
                    <c15:sqref>'JUR-IND-001'!$I$29:$I$32</c15:sqref>
                  </c15:fullRef>
                </c:ext>
              </c:extLst>
              <c:f>'JUR-IND-001'!$I$30:$I$32</c:f>
              <c:numCache>
                <c:formatCode>0</c:formatCode>
                <c:ptCount val="3"/>
                <c:pt idx="0">
                  <c:v>14</c:v>
                </c:pt>
                <c:pt idx="1">
                  <c:v>14</c:v>
                </c:pt>
              </c:numCache>
            </c:numRef>
          </c:val>
        </c:ser>
        <c:ser>
          <c:idx val="6"/>
          <c:order val="6"/>
          <c:tx>
            <c:strRef>
              <c:f>'JUR-IND-001'!$J$28</c:f>
              <c:strCache>
                <c:ptCount val="1"/>
                <c:pt idx="0">
                  <c:v>Porcentaje de providencias falladas a favor</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'JUR-IND-001'!$C$29:$C$32</c15:sqref>
                  </c15:fullRef>
                </c:ext>
              </c:extLst>
              <c:f>'JUR-IND-001'!$C$30:$C$32</c:f>
              <c:strCache>
                <c:ptCount val="3"/>
                <c:pt idx="0">
                  <c:v>SEMESTRE 1</c:v>
                </c:pt>
                <c:pt idx="1">
                  <c:v>SEMESTRE  2</c:v>
                </c:pt>
                <c:pt idx="2">
                  <c:v>TOTAL</c:v>
                </c:pt>
              </c:strCache>
            </c:strRef>
          </c:cat>
          <c:val>
            <c:numRef>
              <c:extLst>
                <c:ext xmlns:c15="http://schemas.microsoft.com/office/drawing/2012/chart" uri="{02D57815-91ED-43cb-92C2-25804820EDAC}">
                  <c15:fullRef>
                    <c15:sqref>'JUR-IND-001'!$J$29:$J$32</c15:sqref>
                  </c15:fullRef>
                </c:ext>
              </c:extLst>
              <c:f>'JUR-IND-001'!$J$30:$J$32</c:f>
              <c:numCache>
                <c:formatCode>0%</c:formatCode>
                <c:ptCount val="3"/>
                <c:pt idx="0">
                  <c:v>0.7142857142857143</c:v>
                </c:pt>
                <c:pt idx="1">
                  <c:v>1</c:v>
                </c:pt>
              </c:numCache>
            </c:numRef>
          </c:val>
        </c:ser>
        <c:dLbls>
          <c:showLegendKey val="0"/>
          <c:showVal val="0"/>
          <c:showCatName val="0"/>
          <c:showSerName val="0"/>
          <c:showPercent val="0"/>
          <c:showBubbleSize val="0"/>
        </c:dLbls>
        <c:gapWidth val="219"/>
        <c:overlap val="-27"/>
        <c:axId val="-610047648"/>
        <c:axId val="-610046560"/>
        <c:extLst>
          <c:ext xmlns:c15="http://schemas.microsoft.com/office/drawing/2012/chart" uri="{02D57815-91ED-43cb-92C2-25804820EDAC}">
            <c15:filteredBarSeries>
              <c15:ser>
                <c:idx val="0"/>
                <c:order val="0"/>
                <c:tx>
                  <c:strRef>
                    <c:extLst>
                      <c:ext uri="{02D57815-91ED-43cb-92C2-25804820EDAC}">
                        <c15:formulaRef>
                          <c15:sqref>'JUR-IND-001'!$D$28</c15:sqref>
                        </c15:formulaRef>
                      </c:ext>
                    </c:extLst>
                    <c:strCache>
                      <c:ptCount val="1"/>
                    </c:strCache>
                  </c:strRef>
                </c:tx>
                <c:spPr>
                  <a:solidFill>
                    <a:schemeClr val="accent1"/>
                  </a:solidFill>
                  <a:ln>
                    <a:noFill/>
                  </a:ln>
                  <a:effectLst/>
                </c:spPr>
                <c:invertIfNegative val="0"/>
                <c:cat>
                  <c:strRef>
                    <c:extLst>
                      <c:ext uri="{02D57815-91ED-43cb-92C2-25804820EDAC}">
                        <c15:fullRef>
                          <c15:sqref>'JUR-IND-001'!$C$29:$C$32</c15:sqref>
                        </c15:fullRef>
                        <c15:formulaRef>
                          <c15:sqref>'JUR-IND-001'!$C$30:$C$32</c15:sqref>
                        </c15:formulaRef>
                      </c:ext>
                    </c:extLst>
                    <c:strCache>
                      <c:ptCount val="3"/>
                      <c:pt idx="0">
                        <c:v>SEMESTRE 1</c:v>
                      </c:pt>
                      <c:pt idx="1">
                        <c:v>SEMESTRE  2</c:v>
                      </c:pt>
                      <c:pt idx="2">
                        <c:v>TOTAL</c:v>
                      </c:pt>
                    </c:strCache>
                  </c:strRef>
                </c:cat>
                <c:val>
                  <c:numRef>
                    <c:extLst>
                      <c:ext uri="{02D57815-91ED-43cb-92C2-25804820EDAC}">
                        <c15:fullRef>
                          <c15:sqref>'JUR-IND-001'!$D$29:$D$32</c15:sqref>
                        </c15:fullRef>
                        <c15:formulaRef>
                          <c15:sqref>'JUR-IND-001'!$D$30:$D$32</c15:sqref>
                        </c15:formulaRef>
                      </c:ext>
                    </c:extLst>
                    <c:numCache>
                      <c:formatCode>General</c:formatCode>
                      <c:ptCount val="3"/>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'JUR-IND-001'!$E$28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'JUR-IND-001'!$C$29:$C$32</c15:sqref>
                        </c15:fullRef>
                        <c15:formulaRef>
                          <c15:sqref>'JUR-IND-001'!$C$30:$C$32</c15:sqref>
                        </c15:formulaRef>
                      </c:ext>
                    </c:extLst>
                    <c:strCache>
                      <c:ptCount val="3"/>
                      <c:pt idx="0">
                        <c:v>SEMESTRE 1</c:v>
                      </c:pt>
                      <c:pt idx="1">
                        <c:v>SEMESTRE  2</c:v>
                      </c:pt>
                      <c:pt idx="2">
                        <c:v>TOTAL</c:v>
                      </c:pt>
                    </c:strCache>
                  </c:strRef>
                </c:cat>
                <c:val>
                  <c:numRef>
                    <c:extLst>
                      <c:ext xmlns:c15="http://schemas.microsoft.com/office/drawing/2012/chart" uri="{02D57815-91ED-43cb-92C2-25804820EDAC}">
                        <c15:fullRef>
                          <c15:sqref>'JUR-IND-001'!$E$29:$E$32</c15:sqref>
                        </c15:fullRef>
                        <c15:formulaRef>
                          <c15:sqref>'JUR-IND-001'!$E$30:$E$32</c15:sqref>
                        </c15:formulaRef>
                      </c:ext>
                    </c:extLst>
                    <c:numCache>
                      <c:formatCode>General</c:formatCode>
                      <c:ptCount val="3"/>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'JUR-IND-001'!$F$28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'JUR-IND-001'!$C$29:$C$32</c15:sqref>
                        </c15:fullRef>
                        <c15:formulaRef>
                          <c15:sqref>'JUR-IND-001'!$C$30:$C$32</c15:sqref>
                        </c15:formulaRef>
                      </c:ext>
                    </c:extLst>
                    <c:strCache>
                      <c:ptCount val="3"/>
                      <c:pt idx="0">
                        <c:v>SEMESTRE 1</c:v>
                      </c:pt>
                      <c:pt idx="1">
                        <c:v>SEMESTRE  2</c:v>
                      </c:pt>
                      <c:pt idx="2">
                        <c:v>TOTAL</c:v>
                      </c:pt>
                    </c:strCache>
                  </c:strRef>
                </c:cat>
                <c:val>
                  <c:numRef>
                    <c:extLst>
                      <c:ext xmlns:c15="http://schemas.microsoft.com/office/drawing/2012/chart" uri="{02D57815-91ED-43cb-92C2-25804820EDAC}">
                        <c15:fullRef>
                          <c15:sqref>'JUR-IND-001'!$F$29:$F$32</c15:sqref>
                        </c15:fullRef>
                        <c15:formulaRef>
                          <c15:sqref>'JUR-IND-001'!$F$30:$F$32</c15:sqref>
                        </c15:formulaRef>
                      </c:ext>
                    </c:extLst>
                    <c:numCache>
                      <c:formatCode>General</c:formatCode>
                      <c:ptCount val="3"/>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'JUR-IND-001'!$G$28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'JUR-IND-001'!$C$29:$C$32</c15:sqref>
                        </c15:fullRef>
                        <c15:formulaRef>
                          <c15:sqref>'JUR-IND-001'!$C$30:$C$32</c15:sqref>
                        </c15:formulaRef>
                      </c:ext>
                    </c:extLst>
                    <c:strCache>
                      <c:ptCount val="3"/>
                      <c:pt idx="0">
                        <c:v>SEMESTRE 1</c:v>
                      </c:pt>
                      <c:pt idx="1">
                        <c:v>SEMESTRE  2</c:v>
                      </c:pt>
                      <c:pt idx="2">
                        <c:v>TOTAL</c:v>
                      </c:pt>
                    </c:strCache>
                  </c:strRef>
                </c:cat>
                <c:val>
                  <c:numRef>
                    <c:extLst>
                      <c:ext xmlns:c15="http://schemas.microsoft.com/office/drawing/2012/chart" uri="{02D57815-91ED-43cb-92C2-25804820EDAC}">
                        <c15:fullRef>
                          <c15:sqref>'JUR-IND-001'!$G$29:$G$32</c15:sqref>
                        </c15:fullRef>
                        <c15:formulaRef>
                          <c15:sqref>'JUR-IND-001'!$G$30:$G$32</c15:sqref>
                        </c15:formulaRef>
                      </c:ext>
                    </c:extLst>
                    <c:numCache>
                      <c:formatCode>General</c:formatCode>
                      <c:ptCount val="3"/>
                    </c:numCache>
                  </c:numRef>
                </c:val>
              </c15:ser>
            </c15:filteredBarSeries>
          </c:ext>
        </c:extLst>
      </c:barChart>
      <c:catAx>
        <c:axId val="-61004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46560"/>
        <c:crosses val="autoZero"/>
        <c:auto val="1"/>
        <c:lblAlgn val="ctr"/>
        <c:lblOffset val="100"/>
        <c:noMultiLvlLbl val="0"/>
      </c:catAx>
      <c:valAx>
        <c:axId val="-61004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47648"/>
        <c:crosses val="autoZero"/>
        <c:crossBetween val="between"/>
      </c:valAx>
      <c:spPr>
        <a:noFill/>
        <a:ln>
          <a:noFill/>
        </a:ln>
        <a:effectLst/>
      </c:spPr>
    </c:plotArea>
    <c:legend>
      <c:legendPos val="b"/>
      <c:layout>
        <c:manualLayout>
          <c:xMode val="edge"/>
          <c:yMode val="edge"/>
          <c:x val="0.64369816272965874"/>
          <c:y val="0.16145669291338582"/>
          <c:w val="0.32371478565179368"/>
          <c:h val="0.810765529308836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CONCEPTOS JURÍDICOS RESPONDIDOS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6625482217407388"/>
          <c:h val="0.6581173454301279"/>
        </c:manualLayout>
      </c:layout>
      <c:barChart>
        <c:barDir val="col"/>
        <c:grouping val="clustered"/>
        <c:varyColors val="0"/>
        <c:ser>
          <c:idx val="4"/>
          <c:order val="4"/>
          <c:tx>
            <c:strRef>
              <c:f>'JUR-IND-002'!$H$28</c:f>
              <c:strCache>
                <c:ptCount val="1"/>
                <c:pt idx="0">
                  <c:v>Número de conceptos respondidos Oportunamente</c:v>
                </c:pt>
              </c:strCache>
            </c:strRef>
          </c:tx>
          <c:spPr>
            <a:solidFill>
              <a:schemeClr val="accent5"/>
            </a:solidFill>
            <a:ln>
              <a:noFill/>
            </a:ln>
            <a:effectLst/>
          </c:spPr>
          <c:invertIfNegative val="0"/>
          <c:cat>
            <c:strRef>
              <c:f>'JUR-IND-002'!$C$29:$C$33</c:f>
              <c:strCache>
                <c:ptCount val="5"/>
                <c:pt idx="0">
                  <c:v>TRIMESTRE 1</c:v>
                </c:pt>
                <c:pt idx="1">
                  <c:v>TRIMESTRE 2</c:v>
                </c:pt>
                <c:pt idx="2">
                  <c:v>TRIMESTRE 3</c:v>
                </c:pt>
                <c:pt idx="3">
                  <c:v>TRIMESTRE 4</c:v>
                </c:pt>
                <c:pt idx="4">
                  <c:v>TOTAL</c:v>
                </c:pt>
              </c:strCache>
            </c:strRef>
          </c:cat>
          <c:val>
            <c:numRef>
              <c:f>'JUR-IND-002'!$H$29:$H$33</c:f>
              <c:numCache>
                <c:formatCode>0</c:formatCode>
                <c:ptCount val="5"/>
                <c:pt idx="0">
                  <c:v>8</c:v>
                </c:pt>
                <c:pt idx="1">
                  <c:v>5</c:v>
                </c:pt>
                <c:pt idx="2">
                  <c:v>4</c:v>
                </c:pt>
                <c:pt idx="3">
                  <c:v>0</c:v>
                </c:pt>
              </c:numCache>
            </c:numRef>
          </c:val>
        </c:ser>
        <c:ser>
          <c:idx val="5"/>
          <c:order val="5"/>
          <c:tx>
            <c:strRef>
              <c:f>'JUR-IND-002'!$I$28</c:f>
              <c:strCache>
                <c:ptCount val="1"/>
                <c:pt idx="0">
                  <c:v> Número de conceptos solicitados</c:v>
                </c:pt>
              </c:strCache>
            </c:strRef>
          </c:tx>
          <c:spPr>
            <a:solidFill>
              <a:schemeClr val="accent6"/>
            </a:solidFill>
            <a:ln>
              <a:noFill/>
            </a:ln>
            <a:effectLst/>
          </c:spPr>
          <c:invertIfNegative val="0"/>
          <c:cat>
            <c:strRef>
              <c:f>'JUR-IND-002'!$C$29:$C$33</c:f>
              <c:strCache>
                <c:ptCount val="5"/>
                <c:pt idx="0">
                  <c:v>TRIMESTRE 1</c:v>
                </c:pt>
                <c:pt idx="1">
                  <c:v>TRIMESTRE 2</c:v>
                </c:pt>
                <c:pt idx="2">
                  <c:v>TRIMESTRE 3</c:v>
                </c:pt>
                <c:pt idx="3">
                  <c:v>TRIMESTRE 4</c:v>
                </c:pt>
                <c:pt idx="4">
                  <c:v>TOTAL</c:v>
                </c:pt>
              </c:strCache>
            </c:strRef>
          </c:cat>
          <c:val>
            <c:numRef>
              <c:f>'JUR-IND-002'!$I$29:$I$33</c:f>
              <c:numCache>
                <c:formatCode>0</c:formatCode>
                <c:ptCount val="5"/>
                <c:pt idx="0">
                  <c:v>9</c:v>
                </c:pt>
                <c:pt idx="1">
                  <c:v>6</c:v>
                </c:pt>
                <c:pt idx="2">
                  <c:v>6</c:v>
                </c:pt>
                <c:pt idx="3">
                  <c:v>1</c:v>
                </c:pt>
              </c:numCache>
            </c:numRef>
          </c:val>
        </c:ser>
        <c:ser>
          <c:idx val="6"/>
          <c:order val="6"/>
          <c:tx>
            <c:strRef>
              <c:f>'JUR-IND-002'!$J$28</c:f>
              <c:strCache>
                <c:ptCount val="1"/>
                <c:pt idx="0">
                  <c:v>Porcentaje de conceptos respondidos</c:v>
                </c:pt>
              </c:strCache>
            </c:strRef>
          </c:tx>
          <c:spPr>
            <a:solidFill>
              <a:schemeClr val="accent1">
                <a:lumMod val="60000"/>
              </a:schemeClr>
            </a:solidFill>
            <a:ln>
              <a:noFill/>
            </a:ln>
            <a:effectLst/>
          </c:spPr>
          <c:invertIfNegative val="0"/>
          <c:cat>
            <c:strRef>
              <c:f>'JUR-IND-002'!$C$29:$C$33</c:f>
              <c:strCache>
                <c:ptCount val="5"/>
                <c:pt idx="0">
                  <c:v>TRIMESTRE 1</c:v>
                </c:pt>
                <c:pt idx="1">
                  <c:v>TRIMESTRE 2</c:v>
                </c:pt>
                <c:pt idx="2">
                  <c:v>TRIMESTRE 3</c:v>
                </c:pt>
                <c:pt idx="3">
                  <c:v>TRIMESTRE 4</c:v>
                </c:pt>
                <c:pt idx="4">
                  <c:v>TOTAL</c:v>
                </c:pt>
              </c:strCache>
            </c:strRef>
          </c:cat>
          <c:val>
            <c:numRef>
              <c:f>'JUR-IND-002'!$J$29:$J$33</c:f>
              <c:numCache>
                <c:formatCode>0.0%</c:formatCode>
                <c:ptCount val="5"/>
                <c:pt idx="0">
                  <c:v>0.88888888888888884</c:v>
                </c:pt>
                <c:pt idx="1">
                  <c:v>0.83333333333333337</c:v>
                </c:pt>
                <c:pt idx="2">
                  <c:v>0.66666666666666663</c:v>
                </c:pt>
                <c:pt idx="3">
                  <c:v>0</c:v>
                </c:pt>
              </c:numCache>
            </c:numRef>
          </c:val>
        </c:ser>
        <c:dLbls>
          <c:showLegendKey val="0"/>
          <c:showVal val="0"/>
          <c:showCatName val="0"/>
          <c:showSerName val="0"/>
          <c:showPercent val="0"/>
          <c:showBubbleSize val="0"/>
        </c:dLbls>
        <c:gapWidth val="219"/>
        <c:overlap val="-27"/>
        <c:axId val="-610043296"/>
        <c:axId val="-610042752"/>
        <c:extLst>
          <c:ext xmlns:c15="http://schemas.microsoft.com/office/drawing/2012/chart" uri="{02D57815-91ED-43cb-92C2-25804820EDAC}">
            <c15:filteredBarSeries>
              <c15:ser>
                <c:idx val="0"/>
                <c:order val="0"/>
                <c:tx>
                  <c:strRef>
                    <c:extLst>
                      <c:ext uri="{02D57815-91ED-43cb-92C2-25804820EDAC}">
                        <c15:formulaRef>
                          <c15:sqref>'JUR-IND-002'!$D$28</c15:sqref>
                        </c15:formulaRef>
                      </c:ext>
                    </c:extLst>
                    <c:strCache>
                      <c:ptCount val="1"/>
                    </c:strCache>
                  </c:strRef>
                </c:tx>
                <c:spPr>
                  <a:solidFill>
                    <a:schemeClr val="accent1"/>
                  </a:solidFill>
                  <a:ln>
                    <a:noFill/>
                  </a:ln>
                  <a:effectLst/>
                </c:spPr>
                <c:invertIfNegative val="0"/>
                <c:cat>
                  <c:strRef>
                    <c:extLst>
                      <c:ext uri="{02D57815-91ED-43cb-92C2-25804820EDAC}">
                        <c15:formulaRef>
                          <c15:sqref>'JUR-IND-002'!$C$29:$C$33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'JUR-IND-002'!$D$29:$D$33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'JUR-IND-002'!$E$28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'JUR-IND-002'!$C$29:$C$33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'JUR-IND-002'!$E$29:$E$33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'JUR-IND-002'!$F$28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'JUR-IND-002'!$C$29:$C$33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'JUR-IND-002'!$F$29:$F$33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'JUR-IND-002'!$G$28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'JUR-IND-002'!$C$29:$C$33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'JUR-IND-002'!$G$29:$G$33</c15:sqref>
                        </c15:formulaRef>
                      </c:ext>
                    </c:extLst>
                    <c:numCache>
                      <c:formatCode>General</c:formatCode>
                      <c:ptCount val="5"/>
                    </c:numCache>
                  </c:numRef>
                </c:val>
              </c15:ser>
            </c15:filteredBarSeries>
          </c:ext>
        </c:extLst>
      </c:barChart>
      <c:catAx>
        <c:axId val="-61004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42752"/>
        <c:crosses val="autoZero"/>
        <c:auto val="1"/>
        <c:lblAlgn val="ctr"/>
        <c:lblOffset val="100"/>
        <c:noMultiLvlLbl val="0"/>
      </c:catAx>
      <c:valAx>
        <c:axId val="-61004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043296"/>
        <c:crosses val="autoZero"/>
        <c:crossBetween val="between"/>
      </c:valAx>
      <c:spPr>
        <a:noFill/>
        <a:ln>
          <a:noFill/>
        </a:ln>
        <a:effectLst/>
      </c:spPr>
    </c:plotArea>
    <c:legend>
      <c:legendPos val="b"/>
      <c:layout>
        <c:manualLayout>
          <c:xMode val="edge"/>
          <c:yMode val="edge"/>
          <c:x val="0.7469327743428047"/>
          <c:y val="9.1706990998838528E-2"/>
          <c:w val="0.24864004415555441"/>
          <c:h val="0.821246568445151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DEMANDAS CONTESTADAS ANTES DEL VENCIMIENTO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71183451221139782"/>
          <c:h val="0.54380322251385282"/>
        </c:manualLayout>
      </c:layout>
      <c:barChart>
        <c:barDir val="col"/>
        <c:grouping val="clustered"/>
        <c:varyColors val="0"/>
        <c:ser>
          <c:idx val="4"/>
          <c:order val="4"/>
          <c:tx>
            <c:strRef>
              <c:f>'JUR-IND-003'!$H$28</c:f>
              <c:strCache>
                <c:ptCount val="1"/>
                <c:pt idx="0">
                  <c:v>No. Demandas contestadas</c:v>
                </c:pt>
              </c:strCache>
            </c:strRef>
          </c:tx>
          <c:spPr>
            <a:solidFill>
              <a:schemeClr val="accent5"/>
            </a:solidFill>
            <a:ln>
              <a:noFill/>
            </a:ln>
            <a:effectLst/>
          </c:spPr>
          <c:invertIfNegative val="0"/>
          <c:cat>
            <c:strRef>
              <c:f>'JUR-IND-003'!$C$29:$C$33</c:f>
              <c:strCache>
                <c:ptCount val="5"/>
                <c:pt idx="0">
                  <c:v>TRIMESTRE 1</c:v>
                </c:pt>
                <c:pt idx="1">
                  <c:v>TRIMESTRE 2</c:v>
                </c:pt>
                <c:pt idx="2">
                  <c:v>TRIMESTRE 3</c:v>
                </c:pt>
                <c:pt idx="3">
                  <c:v>TRIMESTRE 4</c:v>
                </c:pt>
                <c:pt idx="4">
                  <c:v>TOTAL</c:v>
                </c:pt>
              </c:strCache>
            </c:strRef>
          </c:cat>
          <c:val>
            <c:numRef>
              <c:f>'JUR-IND-003'!$H$29:$H$33</c:f>
              <c:numCache>
                <c:formatCode>0</c:formatCode>
                <c:ptCount val="5"/>
                <c:pt idx="0">
                  <c:v>5</c:v>
                </c:pt>
                <c:pt idx="1">
                  <c:v>7</c:v>
                </c:pt>
                <c:pt idx="2">
                  <c:v>19</c:v>
                </c:pt>
                <c:pt idx="3">
                  <c:v>9</c:v>
                </c:pt>
              </c:numCache>
            </c:numRef>
          </c:val>
        </c:ser>
        <c:ser>
          <c:idx val="5"/>
          <c:order val="5"/>
          <c:tx>
            <c:strRef>
              <c:f>'JUR-IND-003'!$I$28</c:f>
              <c:strCache>
                <c:ptCount val="1"/>
                <c:pt idx="0">
                  <c:v>Total demandas recibida</c:v>
                </c:pt>
              </c:strCache>
            </c:strRef>
          </c:tx>
          <c:spPr>
            <a:solidFill>
              <a:schemeClr val="accent6"/>
            </a:solidFill>
            <a:ln>
              <a:noFill/>
            </a:ln>
            <a:effectLst/>
          </c:spPr>
          <c:invertIfNegative val="0"/>
          <c:cat>
            <c:strRef>
              <c:f>'JUR-IND-003'!$C$29:$C$33</c:f>
              <c:strCache>
                <c:ptCount val="5"/>
                <c:pt idx="0">
                  <c:v>TRIMESTRE 1</c:v>
                </c:pt>
                <c:pt idx="1">
                  <c:v>TRIMESTRE 2</c:v>
                </c:pt>
                <c:pt idx="2">
                  <c:v>TRIMESTRE 3</c:v>
                </c:pt>
                <c:pt idx="3">
                  <c:v>TRIMESTRE 4</c:v>
                </c:pt>
                <c:pt idx="4">
                  <c:v>TOTAL</c:v>
                </c:pt>
              </c:strCache>
            </c:strRef>
          </c:cat>
          <c:val>
            <c:numRef>
              <c:f>'JUR-IND-003'!$I$29:$I$33</c:f>
              <c:numCache>
                <c:formatCode>0</c:formatCode>
                <c:ptCount val="5"/>
                <c:pt idx="0">
                  <c:v>8</c:v>
                </c:pt>
                <c:pt idx="1">
                  <c:v>14</c:v>
                </c:pt>
                <c:pt idx="2">
                  <c:v>12</c:v>
                </c:pt>
                <c:pt idx="3">
                  <c:v>13</c:v>
                </c:pt>
              </c:numCache>
            </c:numRef>
          </c:val>
        </c:ser>
        <c:ser>
          <c:idx val="6"/>
          <c:order val="6"/>
          <c:tx>
            <c:strRef>
              <c:f>'JUR-IND-003'!$J$28</c:f>
              <c:strCache>
                <c:ptCount val="1"/>
                <c:pt idx="0">
                  <c:v>% Demandas respondidas en tiempo</c:v>
                </c:pt>
              </c:strCache>
            </c:strRef>
          </c:tx>
          <c:spPr>
            <a:solidFill>
              <a:schemeClr val="accent1">
                <a:lumMod val="60000"/>
              </a:schemeClr>
            </a:solidFill>
            <a:ln>
              <a:noFill/>
            </a:ln>
            <a:effectLst/>
          </c:spPr>
          <c:invertIfNegative val="0"/>
          <c:cat>
            <c:strRef>
              <c:f>'JUR-IND-003'!$C$29:$C$33</c:f>
              <c:strCache>
                <c:ptCount val="5"/>
                <c:pt idx="0">
                  <c:v>TRIMESTRE 1</c:v>
                </c:pt>
                <c:pt idx="1">
                  <c:v>TRIMESTRE 2</c:v>
                </c:pt>
                <c:pt idx="2">
                  <c:v>TRIMESTRE 3</c:v>
                </c:pt>
                <c:pt idx="3">
                  <c:v>TRIMESTRE 4</c:v>
                </c:pt>
                <c:pt idx="4">
                  <c:v>TOTAL</c:v>
                </c:pt>
              </c:strCache>
            </c:strRef>
          </c:cat>
          <c:val>
            <c:numRef>
              <c:f>'JUR-IND-003'!$J$29:$J$33</c:f>
              <c:numCache>
                <c:formatCode>0%</c:formatCode>
                <c:ptCount val="5"/>
                <c:pt idx="0">
                  <c:v>0.625</c:v>
                </c:pt>
                <c:pt idx="1">
                  <c:v>0.5</c:v>
                </c:pt>
                <c:pt idx="2">
                  <c:v>1.5833333333333333</c:v>
                </c:pt>
                <c:pt idx="3">
                  <c:v>0.69230769230769229</c:v>
                </c:pt>
              </c:numCache>
            </c:numRef>
          </c:val>
        </c:ser>
        <c:dLbls>
          <c:showLegendKey val="0"/>
          <c:showVal val="0"/>
          <c:showCatName val="0"/>
          <c:showSerName val="0"/>
          <c:showPercent val="0"/>
          <c:showBubbleSize val="0"/>
        </c:dLbls>
        <c:gapWidth val="219"/>
        <c:overlap val="-27"/>
        <c:axId val="-610813680"/>
        <c:axId val="-610811504"/>
        <c:extLst>
          <c:ext xmlns:c15="http://schemas.microsoft.com/office/drawing/2012/chart" uri="{02D57815-91ED-43cb-92C2-25804820EDAC}">
            <c15:filteredBarSeries>
              <c15:ser>
                <c:idx val="0"/>
                <c:order val="0"/>
                <c:tx>
                  <c:strRef>
                    <c:extLst>
                      <c:ext uri="{02D57815-91ED-43cb-92C2-25804820EDAC}">
                        <c15:formulaRef>
                          <c15:sqref>'JUR-IND-003'!$D$28</c15:sqref>
                        </c15:formulaRef>
                      </c:ext>
                    </c:extLst>
                    <c:strCache>
                      <c:ptCount val="1"/>
                    </c:strCache>
                  </c:strRef>
                </c:tx>
                <c:spPr>
                  <a:solidFill>
                    <a:schemeClr val="accent1"/>
                  </a:solidFill>
                  <a:ln>
                    <a:noFill/>
                  </a:ln>
                  <a:effectLst/>
                </c:spPr>
                <c:invertIfNegative val="0"/>
                <c:cat>
                  <c:strRef>
                    <c:extLst>
                      <c:ext uri="{02D57815-91ED-43cb-92C2-25804820EDAC}">
                        <c15:formulaRef>
                          <c15:sqref>'JUR-IND-003'!$C$29:$C$33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'JUR-IND-003'!$D$29:$D$33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'JUR-IND-003'!$E$28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'JUR-IND-003'!$C$29:$C$33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'JUR-IND-003'!$E$29:$E$33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'JUR-IND-003'!$F$28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'JUR-IND-003'!$C$29:$C$33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'JUR-IND-003'!$F$29:$F$33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'JUR-IND-003'!$G$28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'JUR-IND-003'!$C$29:$C$33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'JUR-IND-003'!$G$29:$G$33</c15:sqref>
                        </c15:formulaRef>
                      </c:ext>
                    </c:extLst>
                    <c:numCache>
                      <c:formatCode>General</c:formatCode>
                      <c:ptCount val="5"/>
                    </c:numCache>
                  </c:numRef>
                </c:val>
              </c15:ser>
            </c15:filteredBarSeries>
          </c:ext>
        </c:extLst>
      </c:barChart>
      <c:catAx>
        <c:axId val="-61081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11504"/>
        <c:crosses val="autoZero"/>
        <c:auto val="1"/>
        <c:lblAlgn val="ctr"/>
        <c:lblOffset val="100"/>
        <c:noMultiLvlLbl val="0"/>
      </c:catAx>
      <c:valAx>
        <c:axId val="-610811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13680"/>
        <c:crosses val="autoZero"/>
        <c:crossBetween val="between"/>
      </c:valAx>
      <c:spPr>
        <a:noFill/>
        <a:ln>
          <a:noFill/>
        </a:ln>
        <a:effectLst/>
      </c:spPr>
    </c:plotArea>
    <c:legend>
      <c:legendPos val="b"/>
      <c:layout>
        <c:manualLayout>
          <c:xMode val="edge"/>
          <c:yMode val="edge"/>
          <c:x val="0.79596435191363757"/>
          <c:y val="0.12856175299349173"/>
          <c:w val="0.18876794637958394"/>
          <c:h val="0.579862204724409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DEMANDAS CONTESTADAS ANTES DEL VENCIMIENTO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71183451221139782"/>
          <c:h val="0.54380322251385282"/>
        </c:manualLayout>
      </c:layout>
      <c:barChart>
        <c:barDir val="col"/>
        <c:grouping val="clustered"/>
        <c:varyColors val="0"/>
        <c:ser>
          <c:idx val="4"/>
          <c:order val="4"/>
          <c:tx>
            <c:strRef>
              <c:f>'[20]JUR-IND-003'!$H$28</c:f>
              <c:strCache>
                <c:ptCount val="1"/>
                <c:pt idx="0">
                  <c:v>No. Demandas contestadas</c:v>
                </c:pt>
              </c:strCache>
            </c:strRef>
          </c:tx>
          <c:spPr>
            <a:solidFill>
              <a:schemeClr val="accent5"/>
            </a:solidFill>
            <a:ln>
              <a:noFill/>
            </a:ln>
            <a:effectLst/>
          </c:spPr>
          <c:invertIfNegative val="0"/>
          <c:cat>
            <c:strRef>
              <c:f>'[20]JUR-IND-003'!$C$29:$C$33</c:f>
              <c:strCache>
                <c:ptCount val="5"/>
                <c:pt idx="0">
                  <c:v>TRIMESTRE 1</c:v>
                </c:pt>
                <c:pt idx="1">
                  <c:v>TRIMESTRE 2</c:v>
                </c:pt>
                <c:pt idx="2">
                  <c:v>TRIMESTRE 3</c:v>
                </c:pt>
                <c:pt idx="3">
                  <c:v>TRIMESTRE 4</c:v>
                </c:pt>
                <c:pt idx="4">
                  <c:v>TOTAL</c:v>
                </c:pt>
              </c:strCache>
            </c:strRef>
          </c:cat>
          <c:val>
            <c:numRef>
              <c:f>'[20]JUR-IND-003'!$H$29:$H$33</c:f>
              <c:numCache>
                <c:formatCode>General</c:formatCode>
                <c:ptCount val="5"/>
                <c:pt idx="0">
                  <c:v>5</c:v>
                </c:pt>
                <c:pt idx="1">
                  <c:v>7</c:v>
                </c:pt>
                <c:pt idx="2">
                  <c:v>19</c:v>
                </c:pt>
                <c:pt idx="3">
                  <c:v>9</c:v>
                </c:pt>
              </c:numCache>
            </c:numRef>
          </c:val>
        </c:ser>
        <c:ser>
          <c:idx val="5"/>
          <c:order val="5"/>
          <c:tx>
            <c:strRef>
              <c:f>'[20]JUR-IND-003'!$I$28</c:f>
              <c:strCache>
                <c:ptCount val="1"/>
                <c:pt idx="0">
                  <c:v>Total demandas recibida</c:v>
                </c:pt>
              </c:strCache>
            </c:strRef>
          </c:tx>
          <c:spPr>
            <a:solidFill>
              <a:schemeClr val="accent6"/>
            </a:solidFill>
            <a:ln>
              <a:noFill/>
            </a:ln>
            <a:effectLst/>
          </c:spPr>
          <c:invertIfNegative val="0"/>
          <c:cat>
            <c:strRef>
              <c:f>'[20]JUR-IND-003'!$C$29:$C$33</c:f>
              <c:strCache>
                <c:ptCount val="5"/>
                <c:pt idx="0">
                  <c:v>TRIMESTRE 1</c:v>
                </c:pt>
                <c:pt idx="1">
                  <c:v>TRIMESTRE 2</c:v>
                </c:pt>
                <c:pt idx="2">
                  <c:v>TRIMESTRE 3</c:v>
                </c:pt>
                <c:pt idx="3">
                  <c:v>TRIMESTRE 4</c:v>
                </c:pt>
                <c:pt idx="4">
                  <c:v>TOTAL</c:v>
                </c:pt>
              </c:strCache>
            </c:strRef>
          </c:cat>
          <c:val>
            <c:numRef>
              <c:f>'[20]JUR-IND-003'!$I$29:$I$33</c:f>
              <c:numCache>
                <c:formatCode>General</c:formatCode>
                <c:ptCount val="5"/>
                <c:pt idx="0">
                  <c:v>8</c:v>
                </c:pt>
                <c:pt idx="1">
                  <c:v>14</c:v>
                </c:pt>
                <c:pt idx="2">
                  <c:v>12</c:v>
                </c:pt>
                <c:pt idx="3">
                  <c:v>13</c:v>
                </c:pt>
              </c:numCache>
            </c:numRef>
          </c:val>
        </c:ser>
        <c:ser>
          <c:idx val="6"/>
          <c:order val="6"/>
          <c:tx>
            <c:strRef>
              <c:f>'[20]JUR-IND-003'!$J$28</c:f>
              <c:strCache>
                <c:ptCount val="1"/>
                <c:pt idx="0">
                  <c:v>% Demandas respondidas en tiempo</c:v>
                </c:pt>
              </c:strCache>
            </c:strRef>
          </c:tx>
          <c:spPr>
            <a:solidFill>
              <a:schemeClr val="accent1">
                <a:lumMod val="60000"/>
              </a:schemeClr>
            </a:solidFill>
            <a:ln>
              <a:noFill/>
            </a:ln>
            <a:effectLst/>
          </c:spPr>
          <c:invertIfNegative val="0"/>
          <c:cat>
            <c:strRef>
              <c:f>'[20]JUR-IND-003'!$C$29:$C$33</c:f>
              <c:strCache>
                <c:ptCount val="5"/>
                <c:pt idx="0">
                  <c:v>TRIMESTRE 1</c:v>
                </c:pt>
                <c:pt idx="1">
                  <c:v>TRIMESTRE 2</c:v>
                </c:pt>
                <c:pt idx="2">
                  <c:v>TRIMESTRE 3</c:v>
                </c:pt>
                <c:pt idx="3">
                  <c:v>TRIMESTRE 4</c:v>
                </c:pt>
                <c:pt idx="4">
                  <c:v>TOTAL</c:v>
                </c:pt>
              </c:strCache>
            </c:strRef>
          </c:cat>
          <c:val>
            <c:numRef>
              <c:f>'[20]JUR-IND-003'!$J$29:$J$33</c:f>
              <c:numCache>
                <c:formatCode>General</c:formatCode>
                <c:ptCount val="5"/>
                <c:pt idx="0">
                  <c:v>0.625</c:v>
                </c:pt>
                <c:pt idx="1">
                  <c:v>0.5</c:v>
                </c:pt>
                <c:pt idx="2">
                  <c:v>1.5833333333333333</c:v>
                </c:pt>
                <c:pt idx="3">
                  <c:v>0.69230769230769229</c:v>
                </c:pt>
              </c:numCache>
            </c:numRef>
          </c:val>
        </c:ser>
        <c:dLbls>
          <c:showLegendKey val="0"/>
          <c:showVal val="0"/>
          <c:showCatName val="0"/>
          <c:showSerName val="0"/>
          <c:showPercent val="0"/>
          <c:showBubbleSize val="0"/>
        </c:dLbls>
        <c:gapWidth val="219"/>
        <c:overlap val="-27"/>
        <c:axId val="-610809872"/>
        <c:axId val="-610823472"/>
        <c:extLst>
          <c:ext xmlns:c15="http://schemas.microsoft.com/office/drawing/2012/chart" uri="{02D57815-91ED-43cb-92C2-25804820EDAC}">
            <c15:filteredBarSeries>
              <c15:ser>
                <c:idx val="0"/>
                <c:order val="0"/>
                <c:tx>
                  <c:strRef>
                    <c:extLst>
                      <c:ext uri="{02D57815-91ED-43cb-92C2-25804820EDAC}">
                        <c15:formulaRef>
                          <c15:sqref>'[20]JUR-IND-003'!$D$28</c15:sqref>
                        </c15:formulaRef>
                      </c:ext>
                    </c:extLst>
                    <c:strCache>
                      <c:ptCount val="1"/>
                    </c:strCache>
                  </c:strRef>
                </c:tx>
                <c:spPr>
                  <a:solidFill>
                    <a:schemeClr val="accent1"/>
                  </a:solidFill>
                  <a:ln>
                    <a:noFill/>
                  </a:ln>
                  <a:effectLst/>
                </c:spPr>
                <c:invertIfNegative val="0"/>
                <c:cat>
                  <c:strRef>
                    <c:extLst>
                      <c:ext uri="{02D57815-91ED-43cb-92C2-25804820EDAC}">
                        <c15:formulaRef>
                          <c15:sqref>'[20]JUR-IND-003'!$C$29:$C$33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'[20]JUR-IND-003'!$D$29:$D$33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'[20]JUR-IND-003'!$E$28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'[20]JUR-IND-003'!$C$29:$C$33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'[20]JUR-IND-003'!$E$29:$E$33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'[20]JUR-IND-003'!$F$28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'[20]JUR-IND-003'!$C$29:$C$33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'[20]JUR-IND-003'!$F$29:$F$33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'[20]JUR-IND-003'!$G$28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'[20]JUR-IND-003'!$C$29:$C$33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'[20]JUR-IND-003'!$G$29:$G$33</c15:sqref>
                        </c15:formulaRef>
                      </c:ext>
                    </c:extLst>
                    <c:numCache>
                      <c:formatCode>General</c:formatCode>
                      <c:ptCount val="5"/>
                    </c:numCache>
                  </c:numRef>
                </c:val>
              </c15:ser>
            </c15:filteredBarSeries>
          </c:ext>
        </c:extLst>
      </c:barChart>
      <c:catAx>
        <c:axId val="-61080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23472"/>
        <c:crosses val="autoZero"/>
        <c:auto val="1"/>
        <c:lblAlgn val="ctr"/>
        <c:lblOffset val="100"/>
        <c:noMultiLvlLbl val="0"/>
      </c:catAx>
      <c:valAx>
        <c:axId val="-61082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09872"/>
        <c:crosses val="autoZero"/>
        <c:crossBetween val="between"/>
      </c:valAx>
      <c:spPr>
        <a:noFill/>
        <a:ln>
          <a:noFill/>
        </a:ln>
        <a:effectLst/>
      </c:spPr>
    </c:plotArea>
    <c:legend>
      <c:legendPos val="b"/>
      <c:layout>
        <c:manualLayout>
          <c:xMode val="edge"/>
          <c:yMode val="edge"/>
          <c:x val="0.79596435191363757"/>
          <c:y val="0.12856175299349173"/>
          <c:w val="0.18876794637958394"/>
          <c:h val="0.579862204724409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4"/>
          <c:order val="4"/>
          <c:tx>
            <c:strRef>
              <c:f>'JUR-IND-004'!$H$28</c:f>
              <c:strCache>
                <c:ptCount val="1"/>
                <c:pt idx="0">
                  <c:v>Días promedio de respuesta</c:v>
                </c:pt>
              </c:strCache>
            </c:strRef>
          </c:tx>
          <c:spPr>
            <a:solidFill>
              <a:schemeClr val="accent5"/>
            </a:solidFill>
            <a:ln>
              <a:noFill/>
            </a:ln>
            <a:effectLst/>
          </c:spPr>
          <c:invertIfNegative val="0"/>
          <c:cat>
            <c:strRef>
              <c:f>'JUR-IND-004'!$C$29:$C$33</c:f>
              <c:strCache>
                <c:ptCount val="5"/>
                <c:pt idx="1">
                  <c:v>TRIMESTRE 1</c:v>
                </c:pt>
                <c:pt idx="2">
                  <c:v>TRIMESTRE 2</c:v>
                </c:pt>
                <c:pt idx="3">
                  <c:v>TRIMESTRE 3</c:v>
                </c:pt>
                <c:pt idx="4">
                  <c:v>TRIMESTRE 4</c:v>
                </c:pt>
              </c:strCache>
            </c:strRef>
          </c:cat>
          <c:val>
            <c:numRef>
              <c:f>'JUR-IND-004'!$H$29:$H$33</c:f>
              <c:numCache>
                <c:formatCode>0.00</c:formatCode>
                <c:ptCount val="5"/>
                <c:pt idx="1">
                  <c:v>8.66</c:v>
                </c:pt>
                <c:pt idx="2" formatCode="0.0">
                  <c:v>9.5</c:v>
                </c:pt>
                <c:pt idx="3">
                  <c:v>9.66</c:v>
                </c:pt>
                <c:pt idx="4">
                  <c:v>7.08</c:v>
                </c:pt>
              </c:numCache>
            </c:numRef>
          </c:val>
        </c:ser>
        <c:ser>
          <c:idx val="5"/>
          <c:order val="5"/>
          <c:tx>
            <c:strRef>
              <c:f>'JUR-IND-004'!$I$28</c:f>
              <c:strCache>
                <c:ptCount val="1"/>
                <c:pt idx="0">
                  <c:v>Días de plazo legal </c:v>
                </c:pt>
              </c:strCache>
            </c:strRef>
          </c:tx>
          <c:spPr>
            <a:solidFill>
              <a:schemeClr val="accent6"/>
            </a:solidFill>
            <a:ln>
              <a:noFill/>
            </a:ln>
            <a:effectLst/>
          </c:spPr>
          <c:invertIfNegative val="0"/>
          <c:cat>
            <c:strRef>
              <c:f>'JUR-IND-004'!$C$29:$C$33</c:f>
              <c:strCache>
                <c:ptCount val="5"/>
                <c:pt idx="1">
                  <c:v>TRIMESTRE 1</c:v>
                </c:pt>
                <c:pt idx="2">
                  <c:v>TRIMESTRE 2</c:v>
                </c:pt>
                <c:pt idx="3">
                  <c:v>TRIMESTRE 3</c:v>
                </c:pt>
                <c:pt idx="4">
                  <c:v>TRIMESTRE 4</c:v>
                </c:pt>
              </c:strCache>
            </c:strRef>
          </c:cat>
          <c:val>
            <c:numRef>
              <c:f>'JUR-IND-004'!$I$29:$I$33</c:f>
              <c:numCache>
                <c:formatCode>0</c:formatCode>
                <c:ptCount val="5"/>
                <c:pt idx="1">
                  <c:v>15</c:v>
                </c:pt>
                <c:pt idx="2">
                  <c:v>15</c:v>
                </c:pt>
                <c:pt idx="3">
                  <c:v>15</c:v>
                </c:pt>
                <c:pt idx="4">
                  <c:v>15</c:v>
                </c:pt>
              </c:numCache>
            </c:numRef>
          </c:val>
        </c:ser>
        <c:ser>
          <c:idx val="6"/>
          <c:order val="6"/>
          <c:tx>
            <c:strRef>
              <c:f>'JUR-IND-004'!$J$28</c:f>
              <c:strCache>
                <c:ptCount val="1"/>
                <c:pt idx="0">
                  <c:v>Porcentaje de derechos de petición respondidos en tiempo</c:v>
                </c:pt>
              </c:strCache>
            </c:strRef>
          </c:tx>
          <c:spPr>
            <a:solidFill>
              <a:schemeClr val="accent1">
                <a:lumMod val="60000"/>
              </a:schemeClr>
            </a:solidFill>
            <a:ln>
              <a:noFill/>
            </a:ln>
            <a:effectLst/>
          </c:spPr>
          <c:invertIfNegative val="0"/>
          <c:cat>
            <c:strRef>
              <c:f>'JUR-IND-004'!$C$29:$C$33</c:f>
              <c:strCache>
                <c:ptCount val="5"/>
                <c:pt idx="1">
                  <c:v>TRIMESTRE 1</c:v>
                </c:pt>
                <c:pt idx="2">
                  <c:v>TRIMESTRE 2</c:v>
                </c:pt>
                <c:pt idx="3">
                  <c:v>TRIMESTRE 3</c:v>
                </c:pt>
                <c:pt idx="4">
                  <c:v>TRIMESTRE 4</c:v>
                </c:pt>
              </c:strCache>
            </c:strRef>
          </c:cat>
          <c:val>
            <c:numRef>
              <c:f>'JUR-IND-004'!$J$29:$J$33</c:f>
              <c:numCache>
                <c:formatCode>0%</c:formatCode>
                <c:ptCount val="5"/>
                <c:pt idx="1">
                  <c:v>0.57733333333333337</c:v>
                </c:pt>
                <c:pt idx="2">
                  <c:v>0.6333333333333333</c:v>
                </c:pt>
                <c:pt idx="3">
                  <c:v>0.64400000000000002</c:v>
                </c:pt>
                <c:pt idx="4">
                  <c:v>0.47200000000000003</c:v>
                </c:pt>
              </c:numCache>
            </c:numRef>
          </c:val>
        </c:ser>
        <c:dLbls>
          <c:showLegendKey val="0"/>
          <c:showVal val="0"/>
          <c:showCatName val="0"/>
          <c:showSerName val="0"/>
          <c:showPercent val="0"/>
          <c:showBubbleSize val="0"/>
        </c:dLbls>
        <c:gapWidth val="219"/>
        <c:overlap val="-27"/>
        <c:axId val="-610817488"/>
        <c:axId val="-610819120"/>
        <c:extLst>
          <c:ext xmlns:c15="http://schemas.microsoft.com/office/drawing/2012/chart" uri="{02D57815-91ED-43cb-92C2-25804820EDAC}">
            <c15:filteredBarSeries>
              <c15:ser>
                <c:idx val="0"/>
                <c:order val="0"/>
                <c:tx>
                  <c:strRef>
                    <c:extLst>
                      <c:ext uri="{02D57815-91ED-43cb-92C2-25804820EDAC}">
                        <c15:formulaRef>
                          <c15:sqref>'JUR-IND-004'!$D$28</c15:sqref>
                        </c15:formulaRef>
                      </c:ext>
                    </c:extLst>
                    <c:strCache>
                      <c:ptCount val="1"/>
                    </c:strCache>
                  </c:strRef>
                </c:tx>
                <c:spPr>
                  <a:solidFill>
                    <a:schemeClr val="accent1"/>
                  </a:solidFill>
                  <a:ln>
                    <a:noFill/>
                  </a:ln>
                  <a:effectLst/>
                </c:spPr>
                <c:invertIfNegative val="0"/>
                <c:cat>
                  <c:strRef>
                    <c:extLst>
                      <c:ext uri="{02D57815-91ED-43cb-92C2-25804820EDAC}">
                        <c15:formulaRef>
                          <c15:sqref>'JUR-IND-004'!$C$29:$C$33</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'JUR-IND-004'!$D$29:$D$33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'JUR-IND-004'!$E$28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'JUR-IND-004'!$C$29:$C$33</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'JUR-IND-004'!$E$29:$E$33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'JUR-IND-004'!$F$28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'JUR-IND-004'!$C$29:$C$33</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'JUR-IND-004'!$F$29:$F$33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'JUR-IND-004'!$G$28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'JUR-IND-004'!$C$29:$C$33</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'JUR-IND-004'!$G$29:$G$33</c15:sqref>
                        </c15:formulaRef>
                      </c:ext>
                    </c:extLst>
                    <c:numCache>
                      <c:formatCode>General</c:formatCode>
                      <c:ptCount val="5"/>
                    </c:numCache>
                  </c:numRef>
                </c:val>
              </c15:ser>
            </c15:filteredBarSeries>
          </c:ext>
        </c:extLst>
      </c:barChart>
      <c:catAx>
        <c:axId val="-61081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19120"/>
        <c:crosses val="autoZero"/>
        <c:auto val="1"/>
        <c:lblAlgn val="ctr"/>
        <c:lblOffset val="100"/>
        <c:noMultiLvlLbl val="0"/>
      </c:catAx>
      <c:valAx>
        <c:axId val="-610819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1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PREVENCION DEL DAÑO ANTIJURIDICO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9673360920690841E-2"/>
          <c:y val="0.20822451538068446"/>
          <c:w val="0.76812081236723995"/>
          <c:h val="0.59978259985465332"/>
        </c:manualLayout>
      </c:layout>
      <c:barChart>
        <c:barDir val="col"/>
        <c:grouping val="clustered"/>
        <c:varyColors val="0"/>
        <c:ser>
          <c:idx val="4"/>
          <c:order val="4"/>
          <c:tx>
            <c:strRef>
              <c:f>'JUR-IND-005'!$H$28</c:f>
              <c:strCache>
                <c:ptCount val="1"/>
                <c:pt idx="0">
                  <c:v>Número de solicitudes de conciliación prejudicial</c:v>
                </c:pt>
              </c:strCache>
            </c:strRef>
          </c:tx>
          <c:spPr>
            <a:solidFill>
              <a:schemeClr val="accent5"/>
            </a:solidFill>
            <a:ln>
              <a:noFill/>
            </a:ln>
            <a:effectLst/>
          </c:spPr>
          <c:invertIfNegative val="0"/>
          <c:cat>
            <c:strRef>
              <c:extLst>
                <c:ext xmlns:c15="http://schemas.microsoft.com/office/drawing/2012/chart" uri="{02D57815-91ED-43cb-92C2-25804820EDAC}">
                  <c15:fullRef>
                    <c15:sqref>'JUR-IND-005'!$C$29:$C$32</c15:sqref>
                  </c15:fullRef>
                </c:ext>
              </c:extLst>
              <c:f>'JUR-IND-005'!$C$30:$C$32</c:f>
              <c:strCache>
                <c:ptCount val="3"/>
                <c:pt idx="0">
                  <c:v>SEMESTRE 1</c:v>
                </c:pt>
                <c:pt idx="1">
                  <c:v>SEMESTRE  2</c:v>
                </c:pt>
                <c:pt idx="2">
                  <c:v>TOTAL</c:v>
                </c:pt>
              </c:strCache>
            </c:strRef>
          </c:cat>
          <c:val>
            <c:numRef>
              <c:extLst>
                <c:ext xmlns:c15="http://schemas.microsoft.com/office/drawing/2012/chart" uri="{02D57815-91ED-43cb-92C2-25804820EDAC}">
                  <c15:fullRef>
                    <c15:sqref>'JUR-IND-005'!$H$29:$H$32</c15:sqref>
                  </c15:fullRef>
                </c:ext>
              </c:extLst>
              <c:f>'JUR-IND-005'!$H$30:$H$32</c:f>
              <c:numCache>
                <c:formatCode>0</c:formatCode>
                <c:ptCount val="3"/>
                <c:pt idx="0">
                  <c:v>14</c:v>
                </c:pt>
                <c:pt idx="1">
                  <c:v>8</c:v>
                </c:pt>
              </c:numCache>
            </c:numRef>
          </c:val>
        </c:ser>
        <c:ser>
          <c:idx val="5"/>
          <c:order val="5"/>
          <c:tx>
            <c:strRef>
              <c:f>'JUR-IND-005'!$I$28</c:f>
              <c:strCache>
                <c:ptCount val="1"/>
                <c:pt idx="0">
                  <c:v>Número de conciliaciones prejudiciales estudiadas</c:v>
                </c:pt>
              </c:strCache>
            </c:strRef>
          </c:tx>
          <c:spPr>
            <a:solidFill>
              <a:schemeClr val="accent6"/>
            </a:solidFill>
            <a:ln>
              <a:noFill/>
            </a:ln>
            <a:effectLst/>
          </c:spPr>
          <c:invertIfNegative val="0"/>
          <c:cat>
            <c:strRef>
              <c:extLst>
                <c:ext xmlns:c15="http://schemas.microsoft.com/office/drawing/2012/chart" uri="{02D57815-91ED-43cb-92C2-25804820EDAC}">
                  <c15:fullRef>
                    <c15:sqref>'JUR-IND-005'!$C$29:$C$32</c15:sqref>
                  </c15:fullRef>
                </c:ext>
              </c:extLst>
              <c:f>'JUR-IND-005'!$C$30:$C$32</c:f>
              <c:strCache>
                <c:ptCount val="3"/>
                <c:pt idx="0">
                  <c:v>SEMESTRE 1</c:v>
                </c:pt>
                <c:pt idx="1">
                  <c:v>SEMESTRE  2</c:v>
                </c:pt>
                <c:pt idx="2">
                  <c:v>TOTAL</c:v>
                </c:pt>
              </c:strCache>
            </c:strRef>
          </c:cat>
          <c:val>
            <c:numRef>
              <c:extLst>
                <c:ext xmlns:c15="http://schemas.microsoft.com/office/drawing/2012/chart" uri="{02D57815-91ED-43cb-92C2-25804820EDAC}">
                  <c15:fullRef>
                    <c15:sqref>'JUR-IND-005'!$I$29:$I$32</c15:sqref>
                  </c15:fullRef>
                </c:ext>
              </c:extLst>
              <c:f>'JUR-IND-005'!$I$30:$I$32</c:f>
              <c:numCache>
                <c:formatCode>0</c:formatCode>
                <c:ptCount val="3"/>
                <c:pt idx="0">
                  <c:v>11</c:v>
                </c:pt>
                <c:pt idx="1">
                  <c:v>8</c:v>
                </c:pt>
              </c:numCache>
            </c:numRef>
          </c:val>
        </c:ser>
        <c:ser>
          <c:idx val="6"/>
          <c:order val="6"/>
          <c:tx>
            <c:strRef>
              <c:f>'JUR-IND-005'!$J$28</c:f>
              <c:strCache>
                <c:ptCount val="1"/>
                <c:pt idx="0">
                  <c:v>Porcentaje de solicitudes de conciliación tramitadas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'JUR-IND-005'!$C$29:$C$32</c15:sqref>
                  </c15:fullRef>
                </c:ext>
              </c:extLst>
              <c:f>'JUR-IND-005'!$C$30:$C$32</c:f>
              <c:strCache>
                <c:ptCount val="3"/>
                <c:pt idx="0">
                  <c:v>SEMESTRE 1</c:v>
                </c:pt>
                <c:pt idx="1">
                  <c:v>SEMESTRE  2</c:v>
                </c:pt>
                <c:pt idx="2">
                  <c:v>TOTAL</c:v>
                </c:pt>
              </c:strCache>
            </c:strRef>
          </c:cat>
          <c:val>
            <c:numRef>
              <c:extLst>
                <c:ext xmlns:c15="http://schemas.microsoft.com/office/drawing/2012/chart" uri="{02D57815-91ED-43cb-92C2-25804820EDAC}">
                  <c15:fullRef>
                    <c15:sqref>'JUR-IND-005'!$J$29:$J$32</c15:sqref>
                  </c15:fullRef>
                </c:ext>
              </c:extLst>
              <c:f>'JUR-IND-005'!$J$30:$J$32</c:f>
              <c:numCache>
                <c:formatCode>0%</c:formatCode>
                <c:ptCount val="3"/>
                <c:pt idx="0">
                  <c:v>0.7857142857142857</c:v>
                </c:pt>
                <c:pt idx="1">
                  <c:v>1</c:v>
                </c:pt>
              </c:numCache>
            </c:numRef>
          </c:val>
        </c:ser>
        <c:dLbls>
          <c:showLegendKey val="0"/>
          <c:showVal val="0"/>
          <c:showCatName val="0"/>
          <c:showSerName val="0"/>
          <c:showPercent val="0"/>
          <c:showBubbleSize val="0"/>
        </c:dLbls>
        <c:gapWidth val="219"/>
        <c:overlap val="-27"/>
        <c:axId val="-610809328"/>
        <c:axId val="-610808784"/>
        <c:extLst>
          <c:ext xmlns:c15="http://schemas.microsoft.com/office/drawing/2012/chart" uri="{02D57815-91ED-43cb-92C2-25804820EDAC}">
            <c15:filteredBarSeries>
              <c15:ser>
                <c:idx val="0"/>
                <c:order val="0"/>
                <c:tx>
                  <c:strRef>
                    <c:extLst>
                      <c:ext uri="{02D57815-91ED-43cb-92C2-25804820EDAC}">
                        <c15:formulaRef>
                          <c15:sqref>'JUR-IND-005'!$D$28</c15:sqref>
                        </c15:formulaRef>
                      </c:ext>
                    </c:extLst>
                    <c:strCache>
                      <c:ptCount val="1"/>
                    </c:strCache>
                  </c:strRef>
                </c:tx>
                <c:spPr>
                  <a:solidFill>
                    <a:schemeClr val="accent1"/>
                  </a:solidFill>
                  <a:ln>
                    <a:noFill/>
                  </a:ln>
                  <a:effectLst/>
                </c:spPr>
                <c:invertIfNegative val="0"/>
                <c:cat>
                  <c:strRef>
                    <c:extLst>
                      <c:ext uri="{02D57815-91ED-43cb-92C2-25804820EDAC}">
                        <c15:fullRef>
                          <c15:sqref>'JUR-IND-005'!$C$29:$C$32</c15:sqref>
                        </c15:fullRef>
                        <c15:formulaRef>
                          <c15:sqref>'JUR-IND-005'!$C$30:$C$32</c15:sqref>
                        </c15:formulaRef>
                      </c:ext>
                    </c:extLst>
                    <c:strCache>
                      <c:ptCount val="3"/>
                      <c:pt idx="0">
                        <c:v>SEMESTRE 1</c:v>
                      </c:pt>
                      <c:pt idx="1">
                        <c:v>SEMESTRE  2</c:v>
                      </c:pt>
                      <c:pt idx="2">
                        <c:v>TOTAL</c:v>
                      </c:pt>
                    </c:strCache>
                  </c:strRef>
                </c:cat>
                <c:val>
                  <c:numRef>
                    <c:extLst>
                      <c:ext uri="{02D57815-91ED-43cb-92C2-25804820EDAC}">
                        <c15:fullRef>
                          <c15:sqref>'JUR-IND-005'!$D$29:$D$32</c15:sqref>
                        </c15:fullRef>
                        <c15:formulaRef>
                          <c15:sqref>'JUR-IND-005'!$D$30:$D$32</c15:sqref>
                        </c15:formulaRef>
                      </c:ext>
                    </c:extLst>
                    <c:numCache>
                      <c:formatCode>General</c:formatCode>
                      <c:ptCount val="3"/>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'JUR-IND-005'!$E$28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'JUR-IND-005'!$C$29:$C$32</c15:sqref>
                        </c15:fullRef>
                        <c15:formulaRef>
                          <c15:sqref>'JUR-IND-005'!$C$30:$C$32</c15:sqref>
                        </c15:formulaRef>
                      </c:ext>
                    </c:extLst>
                    <c:strCache>
                      <c:ptCount val="3"/>
                      <c:pt idx="0">
                        <c:v>SEMESTRE 1</c:v>
                      </c:pt>
                      <c:pt idx="1">
                        <c:v>SEMESTRE  2</c:v>
                      </c:pt>
                      <c:pt idx="2">
                        <c:v>TOTAL</c:v>
                      </c:pt>
                    </c:strCache>
                  </c:strRef>
                </c:cat>
                <c:val>
                  <c:numRef>
                    <c:extLst>
                      <c:ext xmlns:c15="http://schemas.microsoft.com/office/drawing/2012/chart" uri="{02D57815-91ED-43cb-92C2-25804820EDAC}">
                        <c15:fullRef>
                          <c15:sqref>'JUR-IND-005'!$E$29:$E$32</c15:sqref>
                        </c15:fullRef>
                        <c15:formulaRef>
                          <c15:sqref>'JUR-IND-005'!$E$30:$E$32</c15:sqref>
                        </c15:formulaRef>
                      </c:ext>
                    </c:extLst>
                    <c:numCache>
                      <c:formatCode>General</c:formatCode>
                      <c:ptCount val="3"/>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'JUR-IND-005'!$F$28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'JUR-IND-005'!$C$29:$C$32</c15:sqref>
                        </c15:fullRef>
                        <c15:formulaRef>
                          <c15:sqref>'JUR-IND-005'!$C$30:$C$32</c15:sqref>
                        </c15:formulaRef>
                      </c:ext>
                    </c:extLst>
                    <c:strCache>
                      <c:ptCount val="3"/>
                      <c:pt idx="0">
                        <c:v>SEMESTRE 1</c:v>
                      </c:pt>
                      <c:pt idx="1">
                        <c:v>SEMESTRE  2</c:v>
                      </c:pt>
                      <c:pt idx="2">
                        <c:v>TOTAL</c:v>
                      </c:pt>
                    </c:strCache>
                  </c:strRef>
                </c:cat>
                <c:val>
                  <c:numRef>
                    <c:extLst>
                      <c:ext xmlns:c15="http://schemas.microsoft.com/office/drawing/2012/chart" uri="{02D57815-91ED-43cb-92C2-25804820EDAC}">
                        <c15:fullRef>
                          <c15:sqref>'JUR-IND-005'!$F$29:$F$32</c15:sqref>
                        </c15:fullRef>
                        <c15:formulaRef>
                          <c15:sqref>'JUR-IND-005'!$F$30:$F$32</c15:sqref>
                        </c15:formulaRef>
                      </c:ext>
                    </c:extLst>
                    <c:numCache>
                      <c:formatCode>General</c:formatCode>
                      <c:ptCount val="3"/>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'JUR-IND-005'!$G$28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'JUR-IND-005'!$C$29:$C$32</c15:sqref>
                        </c15:fullRef>
                        <c15:formulaRef>
                          <c15:sqref>'JUR-IND-005'!$C$30:$C$32</c15:sqref>
                        </c15:formulaRef>
                      </c:ext>
                    </c:extLst>
                    <c:strCache>
                      <c:ptCount val="3"/>
                      <c:pt idx="0">
                        <c:v>SEMESTRE 1</c:v>
                      </c:pt>
                      <c:pt idx="1">
                        <c:v>SEMESTRE  2</c:v>
                      </c:pt>
                      <c:pt idx="2">
                        <c:v>TOTAL</c:v>
                      </c:pt>
                    </c:strCache>
                  </c:strRef>
                </c:cat>
                <c:val>
                  <c:numRef>
                    <c:extLst>
                      <c:ext xmlns:c15="http://schemas.microsoft.com/office/drawing/2012/chart" uri="{02D57815-91ED-43cb-92C2-25804820EDAC}">
                        <c15:fullRef>
                          <c15:sqref>'JUR-IND-005'!$G$29:$G$32</c15:sqref>
                        </c15:fullRef>
                        <c15:formulaRef>
                          <c15:sqref>'JUR-IND-005'!$G$30:$G$32</c15:sqref>
                        </c15:formulaRef>
                      </c:ext>
                    </c:extLst>
                    <c:numCache>
                      <c:formatCode>General</c:formatCode>
                      <c:ptCount val="3"/>
                    </c:numCache>
                  </c:numRef>
                </c:val>
              </c15:ser>
            </c15:filteredBarSeries>
          </c:ext>
        </c:extLst>
      </c:barChart>
      <c:catAx>
        <c:axId val="-61080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08784"/>
        <c:crosses val="autoZero"/>
        <c:auto val="1"/>
        <c:lblAlgn val="ctr"/>
        <c:lblOffset val="100"/>
        <c:noMultiLvlLbl val="0"/>
      </c:catAx>
      <c:valAx>
        <c:axId val="-610808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09328"/>
        <c:crosses val="autoZero"/>
        <c:crossBetween val="between"/>
      </c:valAx>
      <c:spPr>
        <a:noFill/>
        <a:ln>
          <a:noFill/>
        </a:ln>
        <a:effectLst/>
      </c:spPr>
    </c:plotArea>
    <c:legend>
      <c:legendPos val="b"/>
      <c:layout>
        <c:manualLayout>
          <c:xMode val="edge"/>
          <c:yMode val="edge"/>
          <c:x val="0.82648862989742578"/>
          <c:y val="0.12982210143454037"/>
          <c:w val="0.15065485713264279"/>
          <c:h val="0.791581424709175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PREVENCION DEL DAÑO ANTIJURIDICO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9673360920690841E-2"/>
          <c:y val="0.20822451538068446"/>
          <c:w val="0.76812081236723995"/>
          <c:h val="0.59978259985465332"/>
        </c:manualLayout>
      </c:layout>
      <c:barChart>
        <c:barDir val="col"/>
        <c:grouping val="clustered"/>
        <c:varyColors val="0"/>
        <c:ser>
          <c:idx val="4"/>
          <c:order val="4"/>
          <c:tx>
            <c:strRef>
              <c:f>'[20]JUR-IND-005'!$H$28</c:f>
              <c:strCache>
                <c:ptCount val="1"/>
                <c:pt idx="0">
                  <c:v>Número de solicitudes de conciliación prejudicial</c:v>
                </c:pt>
              </c:strCache>
            </c:strRef>
          </c:tx>
          <c:spPr>
            <a:solidFill>
              <a:schemeClr val="accent5"/>
            </a:solidFill>
            <a:ln>
              <a:noFill/>
            </a:ln>
            <a:effectLst/>
          </c:spPr>
          <c:invertIfNegative val="0"/>
          <c:cat>
            <c:strRef>
              <c:extLst>
                <c:ext xmlns:c15="http://schemas.microsoft.com/office/drawing/2012/chart" uri="{02D57815-91ED-43cb-92C2-25804820EDAC}">
                  <c15:fullRef>
                    <c15:sqref>'[20]JUR-IND-005'!$C$29:$C$32</c15:sqref>
                  </c15:fullRef>
                </c:ext>
              </c:extLst>
              <c:f>'[20]JUR-IND-005'!$C$30:$C$32</c:f>
              <c:strCache>
                <c:ptCount val="3"/>
                <c:pt idx="0">
                  <c:v>SEMESTRE 1</c:v>
                </c:pt>
                <c:pt idx="1">
                  <c:v>SEMESTRE  2</c:v>
                </c:pt>
                <c:pt idx="2">
                  <c:v>TOTAL</c:v>
                </c:pt>
              </c:strCache>
            </c:strRef>
          </c:cat>
          <c:val>
            <c:numRef>
              <c:extLst>
                <c:ext xmlns:c15="http://schemas.microsoft.com/office/drawing/2012/chart" uri="{02D57815-91ED-43cb-92C2-25804820EDAC}">
                  <c15:fullRef>
                    <c15:sqref>'[20]JUR-IND-005'!$H$29:$H$32</c15:sqref>
                  </c15:fullRef>
                </c:ext>
              </c:extLst>
              <c:f>'[20]JUR-IND-005'!$H$30:$H$32</c:f>
              <c:numCache>
                <c:formatCode>General</c:formatCode>
                <c:ptCount val="3"/>
                <c:pt idx="0">
                  <c:v>14</c:v>
                </c:pt>
                <c:pt idx="1">
                  <c:v>8</c:v>
                </c:pt>
              </c:numCache>
            </c:numRef>
          </c:val>
        </c:ser>
        <c:ser>
          <c:idx val="5"/>
          <c:order val="5"/>
          <c:tx>
            <c:strRef>
              <c:f>'[20]JUR-IND-005'!$I$28</c:f>
              <c:strCache>
                <c:ptCount val="1"/>
                <c:pt idx="0">
                  <c:v>Número de conciliaciones prejudiciales estudiadas</c:v>
                </c:pt>
              </c:strCache>
            </c:strRef>
          </c:tx>
          <c:spPr>
            <a:solidFill>
              <a:schemeClr val="accent6"/>
            </a:solidFill>
            <a:ln>
              <a:noFill/>
            </a:ln>
            <a:effectLst/>
          </c:spPr>
          <c:invertIfNegative val="0"/>
          <c:cat>
            <c:strRef>
              <c:extLst>
                <c:ext xmlns:c15="http://schemas.microsoft.com/office/drawing/2012/chart" uri="{02D57815-91ED-43cb-92C2-25804820EDAC}">
                  <c15:fullRef>
                    <c15:sqref>'[20]JUR-IND-005'!$C$29:$C$32</c15:sqref>
                  </c15:fullRef>
                </c:ext>
              </c:extLst>
              <c:f>'[20]JUR-IND-005'!$C$30:$C$32</c:f>
              <c:strCache>
                <c:ptCount val="3"/>
                <c:pt idx="0">
                  <c:v>SEMESTRE 1</c:v>
                </c:pt>
                <c:pt idx="1">
                  <c:v>SEMESTRE  2</c:v>
                </c:pt>
                <c:pt idx="2">
                  <c:v>TOTAL</c:v>
                </c:pt>
              </c:strCache>
            </c:strRef>
          </c:cat>
          <c:val>
            <c:numRef>
              <c:extLst>
                <c:ext xmlns:c15="http://schemas.microsoft.com/office/drawing/2012/chart" uri="{02D57815-91ED-43cb-92C2-25804820EDAC}">
                  <c15:fullRef>
                    <c15:sqref>'[20]JUR-IND-005'!$I$29:$I$32</c15:sqref>
                  </c15:fullRef>
                </c:ext>
              </c:extLst>
              <c:f>'[20]JUR-IND-005'!$I$30:$I$32</c:f>
              <c:numCache>
                <c:formatCode>General</c:formatCode>
                <c:ptCount val="3"/>
                <c:pt idx="0">
                  <c:v>11</c:v>
                </c:pt>
                <c:pt idx="1">
                  <c:v>8</c:v>
                </c:pt>
              </c:numCache>
            </c:numRef>
          </c:val>
        </c:ser>
        <c:ser>
          <c:idx val="6"/>
          <c:order val="6"/>
          <c:tx>
            <c:strRef>
              <c:f>'[20]JUR-IND-005'!$J$28</c:f>
              <c:strCache>
                <c:ptCount val="1"/>
                <c:pt idx="0">
                  <c:v>Porcentaje de solicitudes de conciliación tramitadas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'[20]JUR-IND-005'!$C$29:$C$32</c15:sqref>
                  </c15:fullRef>
                </c:ext>
              </c:extLst>
              <c:f>'[20]JUR-IND-005'!$C$30:$C$32</c:f>
              <c:strCache>
                <c:ptCount val="3"/>
                <c:pt idx="0">
                  <c:v>SEMESTRE 1</c:v>
                </c:pt>
                <c:pt idx="1">
                  <c:v>SEMESTRE  2</c:v>
                </c:pt>
                <c:pt idx="2">
                  <c:v>TOTAL</c:v>
                </c:pt>
              </c:strCache>
            </c:strRef>
          </c:cat>
          <c:val>
            <c:numRef>
              <c:extLst>
                <c:ext xmlns:c15="http://schemas.microsoft.com/office/drawing/2012/chart" uri="{02D57815-91ED-43cb-92C2-25804820EDAC}">
                  <c15:fullRef>
                    <c15:sqref>'[20]JUR-IND-005'!$J$29:$J$32</c15:sqref>
                  </c15:fullRef>
                </c:ext>
              </c:extLst>
              <c:f>'[20]JUR-IND-005'!$J$30:$J$32</c:f>
              <c:numCache>
                <c:formatCode>General</c:formatCode>
                <c:ptCount val="3"/>
                <c:pt idx="0">
                  <c:v>0.7857142857142857</c:v>
                </c:pt>
                <c:pt idx="1">
                  <c:v>1</c:v>
                </c:pt>
              </c:numCache>
            </c:numRef>
          </c:val>
        </c:ser>
        <c:dLbls>
          <c:showLegendKey val="0"/>
          <c:showVal val="0"/>
          <c:showCatName val="0"/>
          <c:showSerName val="0"/>
          <c:showPercent val="0"/>
          <c:showBubbleSize val="0"/>
        </c:dLbls>
        <c:gapWidth val="219"/>
        <c:overlap val="-27"/>
        <c:axId val="-610820752"/>
        <c:axId val="-610814768"/>
        <c:extLst>
          <c:ext xmlns:c15="http://schemas.microsoft.com/office/drawing/2012/chart" uri="{02D57815-91ED-43cb-92C2-25804820EDAC}">
            <c15:filteredBarSeries>
              <c15:ser>
                <c:idx val="0"/>
                <c:order val="0"/>
                <c:tx>
                  <c:strRef>
                    <c:extLst>
                      <c:ext uri="{02D57815-91ED-43cb-92C2-25804820EDAC}">
                        <c15:formulaRef>
                          <c15:sqref>'[20]JUR-IND-005'!$D$28</c15:sqref>
                        </c15:formulaRef>
                      </c:ext>
                    </c:extLst>
                    <c:strCache>
                      <c:ptCount val="1"/>
                    </c:strCache>
                  </c:strRef>
                </c:tx>
                <c:spPr>
                  <a:solidFill>
                    <a:schemeClr val="accent1"/>
                  </a:solidFill>
                  <a:ln>
                    <a:noFill/>
                  </a:ln>
                  <a:effectLst/>
                </c:spPr>
                <c:invertIfNegative val="0"/>
                <c:cat>
                  <c:strRef>
                    <c:extLst>
                      <c:ext uri="{02D57815-91ED-43cb-92C2-25804820EDAC}">
                        <c15:fullRef>
                          <c15:sqref>'[20]JUR-IND-005'!$C$29:$C$32</c15:sqref>
                        </c15:fullRef>
                        <c15:formulaRef>
                          <c15:sqref>'[20]JUR-IND-005'!$C$30:$C$32</c15:sqref>
                        </c15:formulaRef>
                      </c:ext>
                    </c:extLst>
                    <c:strCache>
                      <c:ptCount val="3"/>
                      <c:pt idx="0">
                        <c:v>SEMESTRE 1</c:v>
                      </c:pt>
                      <c:pt idx="1">
                        <c:v>SEMESTRE  2</c:v>
                      </c:pt>
                      <c:pt idx="2">
                        <c:v>TOTAL</c:v>
                      </c:pt>
                    </c:strCache>
                  </c:strRef>
                </c:cat>
                <c:val>
                  <c:numRef>
                    <c:extLst>
                      <c:ext uri="{02D57815-91ED-43cb-92C2-25804820EDAC}">
                        <c15:fullRef>
                          <c15:sqref>'[20]JUR-IND-005'!$D$29:$D$32</c15:sqref>
                        </c15:fullRef>
                        <c15:formulaRef>
                          <c15:sqref>'[20]JUR-IND-005'!$D$30:$D$32</c15:sqref>
                        </c15:formulaRef>
                      </c:ext>
                    </c:extLst>
                    <c:numCache>
                      <c:formatCode>General</c:formatCode>
                      <c:ptCount val="3"/>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'[20]JUR-IND-005'!$E$28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'[20]JUR-IND-005'!$C$29:$C$32</c15:sqref>
                        </c15:fullRef>
                        <c15:formulaRef>
                          <c15:sqref>'[20]JUR-IND-005'!$C$30:$C$32</c15:sqref>
                        </c15:formulaRef>
                      </c:ext>
                    </c:extLst>
                    <c:strCache>
                      <c:ptCount val="3"/>
                      <c:pt idx="0">
                        <c:v>SEMESTRE 1</c:v>
                      </c:pt>
                      <c:pt idx="1">
                        <c:v>SEMESTRE  2</c:v>
                      </c:pt>
                      <c:pt idx="2">
                        <c:v>TOTAL</c:v>
                      </c:pt>
                    </c:strCache>
                  </c:strRef>
                </c:cat>
                <c:val>
                  <c:numRef>
                    <c:extLst>
                      <c:ext xmlns:c15="http://schemas.microsoft.com/office/drawing/2012/chart" uri="{02D57815-91ED-43cb-92C2-25804820EDAC}">
                        <c15:fullRef>
                          <c15:sqref>'[20]JUR-IND-005'!$E$29:$E$32</c15:sqref>
                        </c15:fullRef>
                        <c15:formulaRef>
                          <c15:sqref>'[20]JUR-IND-005'!$E$30:$E$32</c15:sqref>
                        </c15:formulaRef>
                      </c:ext>
                    </c:extLst>
                    <c:numCache>
                      <c:formatCode>General</c:formatCode>
                      <c:ptCount val="3"/>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'[20]JUR-IND-005'!$F$28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'[20]JUR-IND-005'!$C$29:$C$32</c15:sqref>
                        </c15:fullRef>
                        <c15:formulaRef>
                          <c15:sqref>'[20]JUR-IND-005'!$C$30:$C$32</c15:sqref>
                        </c15:formulaRef>
                      </c:ext>
                    </c:extLst>
                    <c:strCache>
                      <c:ptCount val="3"/>
                      <c:pt idx="0">
                        <c:v>SEMESTRE 1</c:v>
                      </c:pt>
                      <c:pt idx="1">
                        <c:v>SEMESTRE  2</c:v>
                      </c:pt>
                      <c:pt idx="2">
                        <c:v>TOTAL</c:v>
                      </c:pt>
                    </c:strCache>
                  </c:strRef>
                </c:cat>
                <c:val>
                  <c:numRef>
                    <c:extLst>
                      <c:ext xmlns:c15="http://schemas.microsoft.com/office/drawing/2012/chart" uri="{02D57815-91ED-43cb-92C2-25804820EDAC}">
                        <c15:fullRef>
                          <c15:sqref>'[20]JUR-IND-005'!$F$29:$F$32</c15:sqref>
                        </c15:fullRef>
                        <c15:formulaRef>
                          <c15:sqref>'[20]JUR-IND-005'!$F$30:$F$32</c15:sqref>
                        </c15:formulaRef>
                      </c:ext>
                    </c:extLst>
                    <c:numCache>
                      <c:formatCode>General</c:formatCode>
                      <c:ptCount val="3"/>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'[20]JUR-IND-005'!$G$28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'[20]JUR-IND-005'!$C$29:$C$32</c15:sqref>
                        </c15:fullRef>
                        <c15:formulaRef>
                          <c15:sqref>'[20]JUR-IND-005'!$C$30:$C$32</c15:sqref>
                        </c15:formulaRef>
                      </c:ext>
                    </c:extLst>
                    <c:strCache>
                      <c:ptCount val="3"/>
                      <c:pt idx="0">
                        <c:v>SEMESTRE 1</c:v>
                      </c:pt>
                      <c:pt idx="1">
                        <c:v>SEMESTRE  2</c:v>
                      </c:pt>
                      <c:pt idx="2">
                        <c:v>TOTAL</c:v>
                      </c:pt>
                    </c:strCache>
                  </c:strRef>
                </c:cat>
                <c:val>
                  <c:numRef>
                    <c:extLst>
                      <c:ext xmlns:c15="http://schemas.microsoft.com/office/drawing/2012/chart" uri="{02D57815-91ED-43cb-92C2-25804820EDAC}">
                        <c15:fullRef>
                          <c15:sqref>'[20]JUR-IND-005'!$G$29:$G$32</c15:sqref>
                        </c15:fullRef>
                        <c15:formulaRef>
                          <c15:sqref>'[20]JUR-IND-005'!$G$30:$G$32</c15:sqref>
                        </c15:formulaRef>
                      </c:ext>
                    </c:extLst>
                    <c:numCache>
                      <c:formatCode>General</c:formatCode>
                      <c:ptCount val="3"/>
                    </c:numCache>
                  </c:numRef>
                </c:val>
              </c15:ser>
            </c15:filteredBarSeries>
          </c:ext>
        </c:extLst>
      </c:barChart>
      <c:catAx>
        <c:axId val="-61082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14768"/>
        <c:crosses val="autoZero"/>
        <c:auto val="1"/>
        <c:lblAlgn val="ctr"/>
        <c:lblOffset val="100"/>
        <c:noMultiLvlLbl val="0"/>
      </c:catAx>
      <c:valAx>
        <c:axId val="-610814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20752"/>
        <c:crosses val="autoZero"/>
        <c:crossBetween val="between"/>
      </c:valAx>
      <c:spPr>
        <a:noFill/>
        <a:ln>
          <a:noFill/>
        </a:ln>
        <a:effectLst/>
      </c:spPr>
    </c:plotArea>
    <c:legend>
      <c:legendPos val="b"/>
      <c:layout>
        <c:manualLayout>
          <c:xMode val="edge"/>
          <c:yMode val="edge"/>
          <c:x val="0.82648862989742578"/>
          <c:y val="0.12982210143454037"/>
          <c:w val="0.15065485713264279"/>
          <c:h val="0.791581424709175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CONTRATOS CELEBRADOS POR TIPO DE CONTRATO</a:t>
            </a:r>
          </a:p>
        </c:rich>
      </c:tx>
      <c:layout>
        <c:manualLayout>
          <c:xMode val="edge"/>
          <c:yMode val="edge"/>
          <c:x val="0.35134711286089237"/>
          <c:y val="2.77777777777778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25083333333333324"/>
          <c:w val="0.6583079615048123"/>
          <c:h val="0.39984361329833795"/>
        </c:manualLayout>
      </c:layout>
      <c:barChart>
        <c:barDir val="col"/>
        <c:grouping val="clustered"/>
        <c:varyColors val="0"/>
        <c:ser>
          <c:idx val="4"/>
          <c:order val="4"/>
          <c:tx>
            <c:strRef>
              <c:f>'CON-IND-001'!$H$29</c:f>
              <c:strCache>
                <c:ptCount val="1"/>
                <c:pt idx="0">
                  <c:v>PS</c:v>
                </c:pt>
              </c:strCache>
            </c:strRef>
          </c:tx>
          <c:spPr>
            <a:solidFill>
              <a:schemeClr val="accent5"/>
            </a:solidFill>
            <a:ln>
              <a:noFill/>
            </a:ln>
            <a:effectLst/>
          </c:spPr>
          <c:invertIfNegative val="0"/>
          <c:cat>
            <c:strRef>
              <c:f>'CON-IND-001'!$C$30:$C$42</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'CON-IND-001'!$H$30:$H$42</c:f>
              <c:numCache>
                <c:formatCode>0</c:formatCode>
                <c:ptCount val="13"/>
                <c:pt idx="0">
                  <c:v>102</c:v>
                </c:pt>
                <c:pt idx="1">
                  <c:v>54</c:v>
                </c:pt>
                <c:pt idx="2">
                  <c:v>46</c:v>
                </c:pt>
                <c:pt idx="3">
                  <c:v>12</c:v>
                </c:pt>
                <c:pt idx="4">
                  <c:v>67</c:v>
                </c:pt>
                <c:pt idx="5">
                  <c:v>28</c:v>
                </c:pt>
                <c:pt idx="6">
                  <c:v>26</c:v>
                </c:pt>
                <c:pt idx="7">
                  <c:v>31</c:v>
                </c:pt>
                <c:pt idx="8">
                  <c:v>35</c:v>
                </c:pt>
                <c:pt idx="9">
                  <c:v>37</c:v>
                </c:pt>
                <c:pt idx="10">
                  <c:v>23</c:v>
                </c:pt>
                <c:pt idx="11">
                  <c:v>8</c:v>
                </c:pt>
                <c:pt idx="12" formatCode="_(* #,##0_);_(* \(#,##0\);_(* &quot;-&quot;??_);_(@_)">
                  <c:v>469</c:v>
                </c:pt>
              </c:numCache>
            </c:numRef>
          </c:val>
        </c:ser>
        <c:ser>
          <c:idx val="5"/>
          <c:order val="5"/>
          <c:tx>
            <c:strRef>
              <c:f>'CON-IND-001'!$I$29</c:f>
              <c:strCache>
                <c:ptCount val="1"/>
                <c:pt idx="0">
                  <c:v>ARRE</c:v>
                </c:pt>
              </c:strCache>
            </c:strRef>
          </c:tx>
          <c:spPr>
            <a:solidFill>
              <a:schemeClr val="accent6"/>
            </a:solidFill>
            <a:ln>
              <a:noFill/>
            </a:ln>
            <a:effectLst/>
          </c:spPr>
          <c:invertIfNegative val="0"/>
          <c:cat>
            <c:strRef>
              <c:f>'CON-IND-001'!$C$30:$C$42</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'CON-IND-001'!$I$30:$I$42</c:f>
              <c:numCache>
                <c:formatCode>0</c:formatCode>
                <c:ptCount val="13"/>
                <c:pt idx="9">
                  <c:v>1</c:v>
                </c:pt>
                <c:pt idx="10">
                  <c:v>1</c:v>
                </c:pt>
                <c:pt idx="12" formatCode="_(* #,##0_);_(* \(#,##0\);_(* &quot;-&quot;??_);_(@_)">
                  <c:v>2</c:v>
                </c:pt>
              </c:numCache>
            </c:numRef>
          </c:val>
        </c:ser>
        <c:ser>
          <c:idx val="6"/>
          <c:order val="6"/>
          <c:tx>
            <c:strRef>
              <c:f>'CON-IND-001'!$J$29</c:f>
              <c:strCache>
                <c:ptCount val="1"/>
                <c:pt idx="0">
                  <c:v>CONV</c:v>
                </c:pt>
              </c:strCache>
            </c:strRef>
          </c:tx>
          <c:spPr>
            <a:solidFill>
              <a:schemeClr val="accent1">
                <a:lumMod val="60000"/>
              </a:schemeClr>
            </a:solidFill>
            <a:ln>
              <a:noFill/>
            </a:ln>
            <a:effectLst/>
          </c:spPr>
          <c:invertIfNegative val="0"/>
          <c:cat>
            <c:strRef>
              <c:f>'CON-IND-001'!$C$30:$C$42</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'CON-IND-001'!$J$30:$J$42</c:f>
              <c:numCache>
                <c:formatCode>0</c:formatCode>
                <c:ptCount val="13"/>
                <c:pt idx="9">
                  <c:v>1</c:v>
                </c:pt>
                <c:pt idx="12" formatCode="_(* #,##0_);_(* \(#,##0\);_(* &quot;-&quot;??_);_(@_)">
                  <c:v>1</c:v>
                </c:pt>
              </c:numCache>
            </c:numRef>
          </c:val>
        </c:ser>
        <c:ser>
          <c:idx val="7"/>
          <c:order val="7"/>
          <c:tx>
            <c:strRef>
              <c:f>'CON-IND-001'!$K$29</c:f>
              <c:strCache>
                <c:ptCount val="1"/>
                <c:pt idx="0">
                  <c:v>INTER</c:v>
                </c:pt>
              </c:strCache>
            </c:strRef>
          </c:tx>
          <c:spPr>
            <a:solidFill>
              <a:schemeClr val="accent2">
                <a:lumMod val="60000"/>
              </a:schemeClr>
            </a:solidFill>
            <a:ln>
              <a:noFill/>
            </a:ln>
            <a:effectLst/>
          </c:spPr>
          <c:invertIfNegative val="0"/>
          <c:cat>
            <c:strRef>
              <c:f>'CON-IND-001'!$C$30:$C$42</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'CON-IND-001'!$K$30:$K$42</c:f>
              <c:numCache>
                <c:formatCode>0</c:formatCode>
                <c:ptCount val="13"/>
                <c:pt idx="12" formatCode="_(* #,##0_);_(* \(#,##0\);_(* &quot;-&quot;??_);_(@_)">
                  <c:v>0</c:v>
                </c:pt>
              </c:numCache>
            </c:numRef>
          </c:val>
        </c:ser>
        <c:ser>
          <c:idx val="8"/>
          <c:order val="8"/>
          <c:tx>
            <c:strRef>
              <c:f>'CON-IND-001'!$L$29</c:f>
              <c:strCache>
                <c:ptCount val="1"/>
                <c:pt idx="0">
                  <c:v>OBRA</c:v>
                </c:pt>
              </c:strCache>
            </c:strRef>
          </c:tx>
          <c:spPr>
            <a:solidFill>
              <a:schemeClr val="accent3">
                <a:lumMod val="60000"/>
              </a:schemeClr>
            </a:solidFill>
            <a:ln>
              <a:noFill/>
            </a:ln>
            <a:effectLst/>
          </c:spPr>
          <c:invertIfNegative val="0"/>
          <c:cat>
            <c:strRef>
              <c:f>'CON-IND-001'!$C$30:$C$42</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'CON-IND-001'!$L$30:$L$42</c:f>
              <c:numCache>
                <c:formatCode>0</c:formatCode>
                <c:ptCount val="13"/>
                <c:pt idx="12" formatCode="_(* #,##0_);_(* \(#,##0\);_(* &quot;-&quot;??_);_(@_)">
                  <c:v>0</c:v>
                </c:pt>
              </c:numCache>
            </c:numRef>
          </c:val>
        </c:ser>
        <c:ser>
          <c:idx val="9"/>
          <c:order val="9"/>
          <c:tx>
            <c:strRef>
              <c:f>'CON-IND-001'!$M$29</c:f>
              <c:strCache>
                <c:ptCount val="1"/>
                <c:pt idx="0">
                  <c:v>SUM</c:v>
                </c:pt>
              </c:strCache>
            </c:strRef>
          </c:tx>
          <c:spPr>
            <a:solidFill>
              <a:schemeClr val="accent4">
                <a:lumMod val="60000"/>
              </a:schemeClr>
            </a:solidFill>
            <a:ln>
              <a:noFill/>
            </a:ln>
            <a:effectLst/>
          </c:spPr>
          <c:invertIfNegative val="0"/>
          <c:cat>
            <c:strRef>
              <c:f>'CON-IND-001'!$C$30:$C$42</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'CON-IND-001'!$M$30:$M$42</c:f>
              <c:numCache>
                <c:formatCode>0</c:formatCode>
                <c:ptCount val="13"/>
                <c:pt idx="2">
                  <c:v>2</c:v>
                </c:pt>
                <c:pt idx="4">
                  <c:v>1</c:v>
                </c:pt>
                <c:pt idx="5">
                  <c:v>1</c:v>
                </c:pt>
                <c:pt idx="6">
                  <c:v>1</c:v>
                </c:pt>
                <c:pt idx="7">
                  <c:v>1</c:v>
                </c:pt>
                <c:pt idx="8">
                  <c:v>2</c:v>
                </c:pt>
                <c:pt idx="10">
                  <c:v>3</c:v>
                </c:pt>
                <c:pt idx="11">
                  <c:v>3</c:v>
                </c:pt>
                <c:pt idx="12" formatCode="_(* #,##0_);_(* \(#,##0\);_(* &quot;-&quot;??_);_(@_)">
                  <c:v>14</c:v>
                </c:pt>
              </c:numCache>
            </c:numRef>
          </c:val>
        </c:ser>
        <c:ser>
          <c:idx val="10"/>
          <c:order val="10"/>
          <c:tx>
            <c:strRef>
              <c:f>'CON-IND-001'!$N$29</c:f>
              <c:strCache>
                <c:ptCount val="1"/>
                <c:pt idx="0">
                  <c:v>COMP</c:v>
                </c:pt>
              </c:strCache>
            </c:strRef>
          </c:tx>
          <c:spPr>
            <a:solidFill>
              <a:schemeClr val="accent5">
                <a:lumMod val="60000"/>
              </a:schemeClr>
            </a:solidFill>
            <a:ln>
              <a:noFill/>
            </a:ln>
            <a:effectLst/>
          </c:spPr>
          <c:invertIfNegative val="0"/>
          <c:cat>
            <c:strRef>
              <c:f>'CON-IND-001'!$C$30:$C$42</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'CON-IND-001'!$N$30:$N$42</c:f>
              <c:numCache>
                <c:formatCode>0</c:formatCode>
                <c:ptCount val="13"/>
                <c:pt idx="0">
                  <c:v>1</c:v>
                </c:pt>
                <c:pt idx="1">
                  <c:v>3</c:v>
                </c:pt>
                <c:pt idx="2">
                  <c:v>1</c:v>
                </c:pt>
                <c:pt idx="5">
                  <c:v>1</c:v>
                </c:pt>
                <c:pt idx="6">
                  <c:v>4</c:v>
                </c:pt>
                <c:pt idx="7">
                  <c:v>7</c:v>
                </c:pt>
                <c:pt idx="8">
                  <c:v>3</c:v>
                </c:pt>
                <c:pt idx="9">
                  <c:v>4</c:v>
                </c:pt>
                <c:pt idx="10">
                  <c:v>4</c:v>
                </c:pt>
                <c:pt idx="11">
                  <c:v>13</c:v>
                </c:pt>
                <c:pt idx="12" formatCode="_(* #,##0_);_(* \(#,##0\);_(* &quot;-&quot;??_);_(@_)">
                  <c:v>41</c:v>
                </c:pt>
              </c:numCache>
            </c:numRef>
          </c:val>
        </c:ser>
        <c:ser>
          <c:idx val="11"/>
          <c:order val="11"/>
          <c:tx>
            <c:strRef>
              <c:f>'CON-IND-001'!$O$29</c:f>
              <c:strCache>
                <c:ptCount val="1"/>
                <c:pt idx="0">
                  <c:v>OTRO</c:v>
                </c:pt>
              </c:strCache>
            </c:strRef>
          </c:tx>
          <c:spPr>
            <a:solidFill>
              <a:schemeClr val="accent6">
                <a:lumMod val="60000"/>
              </a:schemeClr>
            </a:solidFill>
            <a:ln>
              <a:noFill/>
            </a:ln>
            <a:effectLst/>
          </c:spPr>
          <c:invertIfNegative val="0"/>
          <c:cat>
            <c:strRef>
              <c:f>'CON-IND-001'!$C$30:$C$42</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'CON-IND-001'!$O$30:$O$42</c:f>
              <c:numCache>
                <c:formatCode>0</c:formatCode>
                <c:ptCount val="13"/>
                <c:pt idx="1">
                  <c:v>3</c:v>
                </c:pt>
                <c:pt idx="2">
                  <c:v>3</c:v>
                </c:pt>
                <c:pt idx="3">
                  <c:v>3</c:v>
                </c:pt>
                <c:pt idx="4">
                  <c:v>2</c:v>
                </c:pt>
                <c:pt idx="5">
                  <c:v>5</c:v>
                </c:pt>
                <c:pt idx="6">
                  <c:v>3</c:v>
                </c:pt>
                <c:pt idx="7">
                  <c:v>3</c:v>
                </c:pt>
                <c:pt idx="8">
                  <c:v>4</c:v>
                </c:pt>
                <c:pt idx="9">
                  <c:v>2</c:v>
                </c:pt>
                <c:pt idx="10">
                  <c:v>5</c:v>
                </c:pt>
                <c:pt idx="11">
                  <c:v>9</c:v>
                </c:pt>
                <c:pt idx="12" formatCode="_(* #,##0_);_(* \(#,##0\);_(* &quot;-&quot;??_);_(@_)">
                  <c:v>42</c:v>
                </c:pt>
              </c:numCache>
            </c:numRef>
          </c:val>
        </c:ser>
        <c:ser>
          <c:idx val="12"/>
          <c:order val="12"/>
          <c:tx>
            <c:strRef>
              <c:f>'CON-IND-001'!$P$29</c:f>
              <c:strCache>
                <c:ptCount val="1"/>
                <c:pt idx="0">
                  <c:v>TOTAL TRIMESTRE</c:v>
                </c:pt>
              </c:strCache>
            </c:strRef>
          </c:tx>
          <c:spPr>
            <a:solidFill>
              <a:schemeClr val="accent1">
                <a:lumMod val="80000"/>
                <a:lumOff val="20000"/>
              </a:schemeClr>
            </a:solidFill>
            <a:ln>
              <a:noFill/>
            </a:ln>
            <a:effectLst/>
          </c:spPr>
          <c:invertIfNegative val="0"/>
          <c:cat>
            <c:strRef>
              <c:f>'CON-IND-001'!$C$30:$C$42</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'CON-IND-001'!$P$30:$P$42</c:f>
              <c:numCache>
                <c:formatCode>0</c:formatCode>
                <c:ptCount val="13"/>
                <c:pt idx="0">
                  <c:v>103</c:v>
                </c:pt>
                <c:pt idx="1">
                  <c:v>60</c:v>
                </c:pt>
                <c:pt idx="2">
                  <c:v>52</c:v>
                </c:pt>
                <c:pt idx="3">
                  <c:v>15</c:v>
                </c:pt>
                <c:pt idx="4">
                  <c:v>70</c:v>
                </c:pt>
                <c:pt idx="5">
                  <c:v>35</c:v>
                </c:pt>
                <c:pt idx="6">
                  <c:v>34</c:v>
                </c:pt>
                <c:pt idx="7">
                  <c:v>42</c:v>
                </c:pt>
                <c:pt idx="8">
                  <c:v>44</c:v>
                </c:pt>
                <c:pt idx="9">
                  <c:v>45</c:v>
                </c:pt>
                <c:pt idx="10">
                  <c:v>36</c:v>
                </c:pt>
                <c:pt idx="11">
                  <c:v>33</c:v>
                </c:pt>
                <c:pt idx="12" formatCode="_(* #,##0_);_(* \(#,##0\);_(* &quot;-&quot;??_);_(@_)">
                  <c:v>569</c:v>
                </c:pt>
              </c:numCache>
            </c:numRef>
          </c:val>
        </c:ser>
        <c:dLbls>
          <c:showLegendKey val="0"/>
          <c:showVal val="0"/>
          <c:showCatName val="0"/>
          <c:showSerName val="0"/>
          <c:showPercent val="0"/>
          <c:showBubbleSize val="0"/>
        </c:dLbls>
        <c:gapWidth val="219"/>
        <c:overlap val="-27"/>
        <c:axId val="-610822928"/>
        <c:axId val="-610822384"/>
        <c:extLst>
          <c:ext xmlns:c15="http://schemas.microsoft.com/office/drawing/2012/chart" uri="{02D57815-91ED-43cb-92C2-25804820EDAC}">
            <c15:filteredBarSeries>
              <c15:ser>
                <c:idx val="0"/>
                <c:order val="0"/>
                <c:tx>
                  <c:strRef>
                    <c:extLst>
                      <c:ext uri="{02D57815-91ED-43cb-92C2-25804820EDAC}">
                        <c15:formulaRef>
                          <c15:sqref>'CON-IND-001'!$D$29</c15:sqref>
                        </c15:formulaRef>
                      </c:ext>
                    </c:extLst>
                    <c:strCache>
                      <c:ptCount val="1"/>
                    </c:strCache>
                  </c:strRef>
                </c:tx>
                <c:spPr>
                  <a:solidFill>
                    <a:schemeClr val="accent1"/>
                  </a:solidFill>
                  <a:ln>
                    <a:noFill/>
                  </a:ln>
                  <a:effectLst/>
                </c:spPr>
                <c:invertIfNegative val="0"/>
                <c:cat>
                  <c:strRef>
                    <c:extLst>
                      <c:ext uri="{02D57815-91ED-43cb-92C2-25804820EDAC}">
                        <c15:formulaRef>
                          <c15:sqref>'CON-IND-001'!$C$30:$C$42</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'CON-IND-001'!$D$30:$D$42</c15:sqref>
                        </c15:formulaRef>
                      </c:ext>
                    </c:extLst>
                    <c:numCache>
                      <c:formatCode>General</c:formatCode>
                      <c:ptCount val="13"/>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'CON-IND-001'!$E$29</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'CON-IND-001'!$C$30:$C$42</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'CON-IND-001'!$E$30:$E$42</c15:sqref>
                        </c15:formulaRef>
                      </c:ext>
                    </c:extLst>
                    <c:numCache>
                      <c:formatCode>General</c:formatCode>
                      <c:ptCount val="13"/>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'CON-IND-001'!$F$29</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'CON-IND-001'!$C$30:$C$42</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'CON-IND-001'!$F$30:$F$42</c15:sqref>
                        </c15:formulaRef>
                      </c:ext>
                    </c:extLst>
                    <c:numCache>
                      <c:formatCode>General</c:formatCode>
                      <c:ptCount val="13"/>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'CON-IND-001'!$G$29</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'CON-IND-001'!$C$30:$C$42</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'CON-IND-001'!$G$30:$G$42</c15:sqref>
                        </c15:formulaRef>
                      </c:ext>
                    </c:extLst>
                    <c:numCache>
                      <c:formatCode>General</c:formatCode>
                      <c:ptCount val="13"/>
                    </c:numCache>
                  </c:numRef>
                </c:val>
              </c15:ser>
            </c15:filteredBarSeries>
          </c:ext>
        </c:extLst>
      </c:barChart>
      <c:catAx>
        <c:axId val="-61082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22384"/>
        <c:crosses val="autoZero"/>
        <c:auto val="1"/>
        <c:lblAlgn val="ctr"/>
        <c:lblOffset val="100"/>
        <c:noMultiLvlLbl val="0"/>
      </c:catAx>
      <c:valAx>
        <c:axId val="-610822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22928"/>
        <c:crosses val="autoZero"/>
        <c:crossBetween val="between"/>
      </c:valAx>
      <c:spPr>
        <a:noFill/>
        <a:ln>
          <a:noFill/>
        </a:ln>
        <a:effectLst/>
      </c:spPr>
    </c:plotArea>
    <c:legend>
      <c:legendPos val="b"/>
      <c:layout>
        <c:manualLayout>
          <c:xMode val="edge"/>
          <c:yMode val="edge"/>
          <c:x val="0.72407407407407476"/>
          <c:y val="0.16647138062882411"/>
          <c:w val="0.27314820647419075"/>
          <c:h val="0.75067083676545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AUTOEVALUACIÓN  DE LA CALIDAD DE LOS PROCESOS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5745184961927624E-2"/>
          <c:y val="0.17171296296296318"/>
          <c:w val="0.78916211250141455"/>
          <c:h val="0.48359353139240957"/>
        </c:manualLayout>
      </c:layout>
      <c:barChart>
        <c:barDir val="col"/>
        <c:grouping val="clustered"/>
        <c:varyColors val="0"/>
        <c:ser>
          <c:idx val="5"/>
          <c:order val="5"/>
          <c:tx>
            <c:strRef>
              <c:f>'[3]SIG-IND-003'!$I$28</c:f>
              <c:strCache>
                <c:ptCount val="1"/>
                <c:pt idx="0">
                  <c:v>Autoevaluación por Proceso
(SEMESTRE 1)</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'[3]SIG-IND-003'!$C$29:$C$52</c:f>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f>'[3]SIG-IND-003'!$I$29:$I$52</c:f>
              <c:numCache>
                <c:formatCode>General</c:formatCode>
                <c:ptCount val="24"/>
                <c:pt idx="0">
                  <c:v>0</c:v>
                </c:pt>
                <c:pt idx="1">
                  <c:v>0.875</c:v>
                </c:pt>
                <c:pt idx="2">
                  <c:v>0.875</c:v>
                </c:pt>
                <c:pt idx="3">
                  <c:v>0.875</c:v>
                </c:pt>
                <c:pt idx="4">
                  <c:v>0.8</c:v>
                </c:pt>
                <c:pt idx="5">
                  <c:v>0.375</c:v>
                </c:pt>
                <c:pt idx="6">
                  <c:v>0.97499999999999998</c:v>
                </c:pt>
                <c:pt idx="7">
                  <c:v>0.64999999999999991</c:v>
                </c:pt>
                <c:pt idx="8">
                  <c:v>0.85000000000000009</c:v>
                </c:pt>
                <c:pt idx="9">
                  <c:v>0.82499999999999996</c:v>
                </c:pt>
                <c:pt idx="10">
                  <c:v>0.875</c:v>
                </c:pt>
                <c:pt idx="11">
                  <c:v>0.85000000000000009</c:v>
                </c:pt>
                <c:pt idx="12">
                  <c:v>0.9</c:v>
                </c:pt>
                <c:pt idx="13">
                  <c:v>0.82499999999999996</c:v>
                </c:pt>
                <c:pt idx="14">
                  <c:v>0.82499999999999996</c:v>
                </c:pt>
                <c:pt idx="15">
                  <c:v>0.85000000000000009</c:v>
                </c:pt>
                <c:pt idx="16">
                  <c:v>0.85000000000000009</c:v>
                </c:pt>
                <c:pt idx="17">
                  <c:v>0.82499999999999996</c:v>
                </c:pt>
                <c:pt idx="18">
                  <c:v>1</c:v>
                </c:pt>
                <c:pt idx="19">
                  <c:v>0.85000000000000009</c:v>
                </c:pt>
                <c:pt idx="20">
                  <c:v>0.72499999999999998</c:v>
                </c:pt>
                <c:pt idx="21">
                  <c:v>0.875</c:v>
                </c:pt>
                <c:pt idx="22">
                  <c:v>0.82619047619047614</c:v>
                </c:pt>
                <c:pt idx="23">
                  <c:v>0</c:v>
                </c:pt>
              </c:numCache>
            </c:numRef>
          </c:val>
        </c:ser>
        <c:ser>
          <c:idx val="6"/>
          <c:order val="6"/>
          <c:tx>
            <c:strRef>
              <c:f>'[3]SIG-IND-003'!$J$28</c:f>
              <c:strCache>
                <c:ptCount val="1"/>
                <c:pt idx="0">
                  <c:v>Autoevaluación por Proceso
(SEMESTRE 2)</c:v>
                </c:pt>
              </c:strCache>
            </c:strRef>
          </c:tx>
          <c:spPr>
            <a:solidFill>
              <a:schemeClr val="accent2">
                <a:lumMod val="80000"/>
                <a:lumOff val="20000"/>
              </a:schemeClr>
            </a:solidFill>
            <a:ln>
              <a:noFill/>
            </a:ln>
            <a:effectLst/>
          </c:spPr>
          <c:invertIfNegative val="0"/>
          <c:cat>
            <c:strRef>
              <c:f>'[3]SIG-IND-003'!$C$29:$C$52</c:f>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f>'[3]SIG-IND-003'!$J$29:$J$52</c:f>
              <c:numCache>
                <c:formatCode>General</c:formatCode>
                <c:ptCount val="24"/>
                <c:pt idx="0">
                  <c:v>0</c:v>
                </c:pt>
                <c:pt idx="1">
                  <c:v>1</c:v>
                </c:pt>
                <c:pt idx="2">
                  <c:v>0.875</c:v>
                </c:pt>
                <c:pt idx="3">
                  <c:v>0.9</c:v>
                </c:pt>
                <c:pt idx="4">
                  <c:v>0.82499999999999996</c:v>
                </c:pt>
                <c:pt idx="5">
                  <c:v>0</c:v>
                </c:pt>
                <c:pt idx="6">
                  <c:v>0.97499999999999998</c:v>
                </c:pt>
                <c:pt idx="7">
                  <c:v>0.875</c:v>
                </c:pt>
                <c:pt idx="8">
                  <c:v>0.97499999999999998</c:v>
                </c:pt>
                <c:pt idx="9">
                  <c:v>0.82499999999999996</c:v>
                </c:pt>
                <c:pt idx="10">
                  <c:v>0.82499999999999996</c:v>
                </c:pt>
                <c:pt idx="11">
                  <c:v>0.875</c:v>
                </c:pt>
                <c:pt idx="12">
                  <c:v>0.9</c:v>
                </c:pt>
                <c:pt idx="13">
                  <c:v>0.75</c:v>
                </c:pt>
                <c:pt idx="14">
                  <c:v>0.82499999999999996</c:v>
                </c:pt>
                <c:pt idx="15">
                  <c:v>0.875</c:v>
                </c:pt>
                <c:pt idx="16">
                  <c:v>0.82499999999999996</c:v>
                </c:pt>
                <c:pt idx="17">
                  <c:v>0.64999999999999991</c:v>
                </c:pt>
                <c:pt idx="18">
                  <c:v>0.8</c:v>
                </c:pt>
                <c:pt idx="19">
                  <c:v>0.85000000000000009</c:v>
                </c:pt>
                <c:pt idx="20">
                  <c:v>0.875</c:v>
                </c:pt>
                <c:pt idx="21">
                  <c:v>0.97499999999999998</c:v>
                </c:pt>
                <c:pt idx="22">
                  <c:v>0.82261904761904758</c:v>
                </c:pt>
                <c:pt idx="23">
                  <c:v>0</c:v>
                </c:pt>
              </c:numCache>
            </c:numRef>
          </c:val>
        </c:ser>
        <c:dLbls>
          <c:showLegendKey val="0"/>
          <c:showVal val="0"/>
          <c:showCatName val="0"/>
          <c:showSerName val="0"/>
          <c:showPercent val="0"/>
          <c:showBubbleSize val="0"/>
        </c:dLbls>
        <c:gapWidth val="219"/>
        <c:overlap val="-27"/>
        <c:axId val="-663372928"/>
        <c:axId val="-663367488"/>
        <c:extLst>
          <c:ext xmlns:c15="http://schemas.microsoft.com/office/drawing/2012/chart" uri="{02D57815-91ED-43cb-92C2-25804820EDAC}">
            <c15:filteredBarSeries>
              <c15:ser>
                <c:idx val="0"/>
                <c:order val="0"/>
                <c:tx>
                  <c:strRef>
                    <c:extLst>
                      <c:ext uri="{02D57815-91ED-43cb-92C2-25804820EDAC}">
                        <c15:formulaRef>
                          <c15:sqref>'[3]SIG-IND-003'!$D$28</c15:sqref>
                        </c15:formulaRef>
                      </c:ext>
                    </c:extLst>
                    <c:strCache>
                      <c:ptCount val="1"/>
                      <c:pt idx="0">
                        <c:v>0</c:v>
                      </c:pt>
                    </c:strCache>
                  </c:strRef>
                </c:tx>
                <c:spPr>
                  <a:solidFill>
                    <a:schemeClr val="accent2"/>
                  </a:solidFill>
                  <a:ln>
                    <a:noFill/>
                  </a:ln>
                  <a:effectLst/>
                </c:spPr>
                <c:invertIfNegative val="0"/>
                <c:cat>
                  <c:strRef>
                    <c:extLst>
                      <c:ext uri="{02D57815-91ED-43cb-92C2-25804820EDAC}">
                        <c15:formulaRef>
                          <c15:sqref>'[3]SIG-IND-003'!$C$29:$C$52</c15:sqref>
                        </c15:formulaRef>
                      </c:ext>
                    </c:extLst>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extLst>
                      <c:ext uri="{02D57815-91ED-43cb-92C2-25804820EDAC}">
                        <c15:formulaRef>
                          <c15:sqref>'[3]SIG-IND-003'!$D$29:$D$52</c15:sqref>
                        </c15:formulaRef>
                      </c:ext>
                    </c:extLst>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'[3]SIG-IND-003'!$E$28</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'[3]SIG-IND-003'!$C$29:$C$52</c15:sqref>
                        </c15:formulaRef>
                      </c:ext>
                    </c:extLst>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extLst xmlns:c15="http://schemas.microsoft.com/office/drawing/2012/chart">
                      <c:ext xmlns:c15="http://schemas.microsoft.com/office/drawing/2012/chart" uri="{02D57815-91ED-43cb-92C2-25804820EDAC}">
                        <c15:formulaRef>
                          <c15:sqref>'[3]SIG-IND-003'!$E$29:$E$52</c15:sqref>
                        </c15:formulaRef>
                      </c:ext>
                    </c:extLst>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'[3]SIG-IND-003'!$F$28</c15:sqref>
                        </c15:formulaRef>
                      </c:ext>
                    </c:extLst>
                    <c:strCache>
                      <c:ptCount val="1"/>
                      <c:pt idx="0">
                        <c:v>0</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'[3]SIG-IND-003'!$C$29:$C$52</c15:sqref>
                        </c15:formulaRef>
                      </c:ext>
                    </c:extLst>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extLst xmlns:c15="http://schemas.microsoft.com/office/drawing/2012/chart">
                      <c:ext xmlns:c15="http://schemas.microsoft.com/office/drawing/2012/chart" uri="{02D57815-91ED-43cb-92C2-25804820EDAC}">
                        <c15:formulaRef>
                          <c15:sqref>'[3]SIG-IND-003'!$F$29:$F$52</c15:sqref>
                        </c15:formulaRef>
                      </c:ext>
                    </c:extLst>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'[3]SIG-IND-003'!$G$28</c15:sqref>
                        </c15:formulaRef>
                      </c:ext>
                    </c:extLst>
                    <c:strCache>
                      <c:ptCount val="1"/>
                      <c:pt idx="0">
                        <c:v>0</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'[3]SIG-IND-003'!$C$29:$C$52</c15:sqref>
                        </c15:formulaRef>
                      </c:ext>
                    </c:extLst>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extLst xmlns:c15="http://schemas.microsoft.com/office/drawing/2012/chart">
                      <c:ext xmlns:c15="http://schemas.microsoft.com/office/drawing/2012/chart" uri="{02D57815-91ED-43cb-92C2-25804820EDAC}">
                        <c15:formulaRef>
                          <c15:sqref>'[3]SIG-IND-003'!$G$29:$G$52</c15:sqref>
                        </c15:formulaRef>
                      </c:ext>
                    </c:extLst>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'[3]SIG-IND-003'!$H$28</c15:sqref>
                        </c15:formulaRef>
                      </c:ext>
                    </c:extLst>
                    <c:strCache>
                      <c:ptCount val="1"/>
                      <c:pt idx="0">
                        <c:v>0</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'[3]SIG-IND-003'!$C$29:$C$52</c15:sqref>
                        </c15:formulaRef>
                      </c:ext>
                    </c:extLst>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PROMEDIO DE AUTOEVALUACIÓN </c:v>
                      </c:pt>
                      <c:pt idx="23">
                        <c:v>% TOTAL</c:v>
                      </c:pt>
                    </c:strCache>
                  </c:strRef>
                </c:cat>
                <c:val>
                  <c:numRef>
                    <c:extLst xmlns:c15="http://schemas.microsoft.com/office/drawing/2012/chart">
                      <c:ext xmlns:c15="http://schemas.microsoft.com/office/drawing/2012/chart" uri="{02D57815-91ED-43cb-92C2-25804820EDAC}">
                        <c15:formulaRef>
                          <c15:sqref>'[3]SIG-IND-003'!$H$29:$H$52</c15:sqref>
                        </c15:formulaRef>
                      </c:ext>
                    </c:extLst>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15:ser>
            </c15:filteredBarSeries>
          </c:ext>
        </c:extLst>
      </c:barChart>
      <c:catAx>
        <c:axId val="-66337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3367488"/>
        <c:crosses val="autoZero"/>
        <c:auto val="1"/>
        <c:lblAlgn val="ctr"/>
        <c:lblOffset val="100"/>
        <c:noMultiLvlLbl val="0"/>
      </c:catAx>
      <c:valAx>
        <c:axId val="-66336748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3372928"/>
        <c:crosses val="autoZero"/>
        <c:crossBetween val="between"/>
      </c:valAx>
      <c:spPr>
        <a:noFill/>
        <a:ln>
          <a:noFill/>
        </a:ln>
        <a:effectLst/>
      </c:spPr>
    </c:plotArea>
    <c:legend>
      <c:legendPos val="b"/>
      <c:layout>
        <c:manualLayout>
          <c:xMode val="edge"/>
          <c:yMode val="edge"/>
          <c:x val="0.8408187270999623"/>
          <c:y val="0.17325181340004159"/>
          <c:w val="0.15720238295325817"/>
          <c:h val="0.595344681938318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PLAN DE ADQUISICIONES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17171296296296304"/>
          <c:w val="0.72270740297307534"/>
          <c:h val="0.61063150591100401"/>
        </c:manualLayout>
      </c:layout>
      <c:barChart>
        <c:barDir val="col"/>
        <c:grouping val="clustered"/>
        <c:varyColors val="0"/>
        <c:ser>
          <c:idx val="4"/>
          <c:order val="4"/>
          <c:tx>
            <c:strRef>
              <c:f>'CON-IND-002'!$H$28</c:f>
              <c:strCache>
                <c:ptCount val="1"/>
                <c:pt idx="0">
                  <c:v>Número de procesos contractuales iniciados en el periodo</c:v>
                </c:pt>
              </c:strCache>
            </c:strRef>
          </c:tx>
          <c:spPr>
            <a:solidFill>
              <a:schemeClr val="accent5"/>
            </a:solidFill>
            <a:ln>
              <a:noFill/>
            </a:ln>
            <a:effectLst/>
          </c:spPr>
          <c:invertIfNegative val="0"/>
          <c:cat>
            <c:strRef>
              <c:f>'CON-IND-002'!$C$29:$C$33</c:f>
              <c:strCache>
                <c:ptCount val="5"/>
                <c:pt idx="0">
                  <c:v>TRIMESTRE 1</c:v>
                </c:pt>
                <c:pt idx="1">
                  <c:v>TRIMESTRE 2</c:v>
                </c:pt>
                <c:pt idx="2">
                  <c:v>TRIMESTRE 3</c:v>
                </c:pt>
                <c:pt idx="3">
                  <c:v>TRIMESTRE 4</c:v>
                </c:pt>
                <c:pt idx="4">
                  <c:v>TOTAL</c:v>
                </c:pt>
              </c:strCache>
            </c:strRef>
          </c:cat>
          <c:val>
            <c:numRef>
              <c:f>'CON-IND-002'!$H$29:$H$33</c:f>
              <c:numCache>
                <c:formatCode>0</c:formatCode>
                <c:ptCount val="5"/>
                <c:pt idx="0">
                  <c:v>231</c:v>
                </c:pt>
                <c:pt idx="1">
                  <c:v>122</c:v>
                </c:pt>
                <c:pt idx="2">
                  <c:v>103</c:v>
                </c:pt>
                <c:pt idx="3">
                  <c:v>114</c:v>
                </c:pt>
                <c:pt idx="4" formatCode="_(* #,##0_);_(* \(#,##0\);_(* &quot;-&quot;??_);_(@_)">
                  <c:v>570</c:v>
                </c:pt>
              </c:numCache>
            </c:numRef>
          </c:val>
        </c:ser>
        <c:ser>
          <c:idx val="5"/>
          <c:order val="5"/>
          <c:tx>
            <c:strRef>
              <c:f>'CON-IND-002'!$I$28</c:f>
              <c:strCache>
                <c:ptCount val="1"/>
                <c:pt idx="0">
                  <c:v> # de procesos contractuales programados en el Plan de Adquisiciones para el periodo</c:v>
                </c:pt>
              </c:strCache>
            </c:strRef>
          </c:tx>
          <c:spPr>
            <a:solidFill>
              <a:schemeClr val="accent6"/>
            </a:solidFill>
            <a:ln>
              <a:noFill/>
            </a:ln>
            <a:effectLst/>
          </c:spPr>
          <c:invertIfNegative val="0"/>
          <c:cat>
            <c:strRef>
              <c:f>'CON-IND-002'!$C$29:$C$33</c:f>
              <c:strCache>
                <c:ptCount val="5"/>
                <c:pt idx="0">
                  <c:v>TRIMESTRE 1</c:v>
                </c:pt>
                <c:pt idx="1">
                  <c:v>TRIMESTRE 2</c:v>
                </c:pt>
                <c:pt idx="2">
                  <c:v>TRIMESTRE 3</c:v>
                </c:pt>
                <c:pt idx="3">
                  <c:v>TRIMESTRE 4</c:v>
                </c:pt>
                <c:pt idx="4">
                  <c:v>TOTAL</c:v>
                </c:pt>
              </c:strCache>
            </c:strRef>
          </c:cat>
          <c:val>
            <c:numRef>
              <c:f>'CON-IND-002'!$I$29:$I$33</c:f>
              <c:numCache>
                <c:formatCode>0</c:formatCode>
                <c:ptCount val="5"/>
                <c:pt idx="0">
                  <c:v>253</c:v>
                </c:pt>
                <c:pt idx="1">
                  <c:v>265</c:v>
                </c:pt>
                <c:pt idx="2">
                  <c:v>216</c:v>
                </c:pt>
                <c:pt idx="3">
                  <c:v>124</c:v>
                </c:pt>
                <c:pt idx="4" formatCode="_(* #,##0_);_(* \(#,##0\);_(* &quot;-&quot;??_);_(@_)">
                  <c:v>858</c:v>
                </c:pt>
              </c:numCache>
            </c:numRef>
          </c:val>
        </c:ser>
        <c:ser>
          <c:idx val="6"/>
          <c:order val="6"/>
          <c:tx>
            <c:strRef>
              <c:f>'CON-IND-002'!$J$28</c:f>
              <c:strCache>
                <c:ptCount val="1"/>
                <c:pt idx="0">
                  <c:v>% de cumplimiento</c:v>
                </c:pt>
              </c:strCache>
            </c:strRef>
          </c:tx>
          <c:spPr>
            <a:solidFill>
              <a:schemeClr val="accent1">
                <a:lumMod val="60000"/>
              </a:schemeClr>
            </a:solidFill>
            <a:ln>
              <a:noFill/>
            </a:ln>
            <a:effectLst/>
          </c:spPr>
          <c:invertIfNegative val="0"/>
          <c:cat>
            <c:strRef>
              <c:f>'CON-IND-002'!$C$29:$C$33</c:f>
              <c:strCache>
                <c:ptCount val="5"/>
                <c:pt idx="0">
                  <c:v>TRIMESTRE 1</c:v>
                </c:pt>
                <c:pt idx="1">
                  <c:v>TRIMESTRE 2</c:v>
                </c:pt>
                <c:pt idx="2">
                  <c:v>TRIMESTRE 3</c:v>
                </c:pt>
                <c:pt idx="3">
                  <c:v>TRIMESTRE 4</c:v>
                </c:pt>
                <c:pt idx="4">
                  <c:v>TOTAL</c:v>
                </c:pt>
              </c:strCache>
            </c:strRef>
          </c:cat>
          <c:val>
            <c:numRef>
              <c:f>'CON-IND-002'!$J$29:$J$33</c:f>
              <c:numCache>
                <c:formatCode>0%</c:formatCode>
                <c:ptCount val="5"/>
                <c:pt idx="0">
                  <c:v>0.91304347826086951</c:v>
                </c:pt>
                <c:pt idx="1">
                  <c:v>0.46037735849056605</c:v>
                </c:pt>
                <c:pt idx="2">
                  <c:v>0.47685185185185186</c:v>
                </c:pt>
                <c:pt idx="3">
                  <c:v>0.91935483870967738</c:v>
                </c:pt>
              </c:numCache>
            </c:numRef>
          </c:val>
        </c:ser>
        <c:dLbls>
          <c:showLegendKey val="0"/>
          <c:showVal val="0"/>
          <c:showCatName val="0"/>
          <c:showSerName val="0"/>
          <c:showPercent val="0"/>
          <c:showBubbleSize val="0"/>
        </c:dLbls>
        <c:gapWidth val="219"/>
        <c:overlap val="-27"/>
        <c:axId val="-610821296"/>
        <c:axId val="-610819664"/>
        <c:extLst>
          <c:ext xmlns:c15="http://schemas.microsoft.com/office/drawing/2012/chart" uri="{02D57815-91ED-43cb-92C2-25804820EDAC}">
            <c15:filteredBarSeries>
              <c15:ser>
                <c:idx val="0"/>
                <c:order val="0"/>
                <c:tx>
                  <c:strRef>
                    <c:extLst>
                      <c:ext uri="{02D57815-91ED-43cb-92C2-25804820EDAC}">
                        <c15:formulaRef>
                          <c15:sqref>'CON-IND-002'!$D$28</c15:sqref>
                        </c15:formulaRef>
                      </c:ext>
                    </c:extLst>
                    <c:strCache>
                      <c:ptCount val="1"/>
                    </c:strCache>
                  </c:strRef>
                </c:tx>
                <c:spPr>
                  <a:solidFill>
                    <a:schemeClr val="accent1"/>
                  </a:solidFill>
                  <a:ln>
                    <a:noFill/>
                  </a:ln>
                  <a:effectLst/>
                </c:spPr>
                <c:invertIfNegative val="0"/>
                <c:cat>
                  <c:strRef>
                    <c:extLst>
                      <c:ext uri="{02D57815-91ED-43cb-92C2-25804820EDAC}">
                        <c15:formulaRef>
                          <c15:sqref>'CON-IND-002'!$C$29:$C$33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'CON-IND-002'!$D$29:$D$33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'CON-IND-002'!$E$28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'CON-IND-002'!$C$29:$C$33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'CON-IND-002'!$E$29:$E$33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'CON-IND-002'!$F$28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'CON-IND-002'!$C$29:$C$33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'CON-IND-002'!$F$29:$F$33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'CON-IND-002'!$G$28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'CON-IND-002'!$C$29:$C$33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'CON-IND-002'!$G$29:$G$33</c15:sqref>
                        </c15:formulaRef>
                      </c:ext>
                    </c:extLst>
                    <c:numCache>
                      <c:formatCode>General</c:formatCode>
                      <c:ptCount val="5"/>
                    </c:numCache>
                  </c:numRef>
                </c:val>
              </c15:ser>
            </c15:filteredBarSeries>
          </c:ext>
        </c:extLst>
      </c:barChart>
      <c:catAx>
        <c:axId val="-61082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19664"/>
        <c:crosses val="autoZero"/>
        <c:auto val="1"/>
        <c:lblAlgn val="ctr"/>
        <c:lblOffset val="100"/>
        <c:noMultiLvlLbl val="0"/>
      </c:catAx>
      <c:valAx>
        <c:axId val="-610819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21296"/>
        <c:crosses val="autoZero"/>
        <c:crossBetween val="between"/>
      </c:valAx>
      <c:spPr>
        <a:noFill/>
        <a:ln>
          <a:noFill/>
        </a:ln>
        <a:effectLst/>
      </c:spPr>
    </c:plotArea>
    <c:legend>
      <c:legendPos val="b"/>
      <c:layout>
        <c:manualLayout>
          <c:xMode val="edge"/>
          <c:yMode val="edge"/>
          <c:x val="0.76731202717307434"/>
          <c:y val="0.13714785651793543"/>
          <c:w val="0.19837928693985388"/>
          <c:h val="0.84441170294890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CONSULTA DE DOCUMENTOS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17171296296296304"/>
          <c:w val="0.76675907447053082"/>
          <c:h val="0.66221379695770433"/>
        </c:manualLayout>
      </c:layout>
      <c:barChart>
        <c:barDir val="col"/>
        <c:grouping val="clustered"/>
        <c:varyColors val="0"/>
        <c:ser>
          <c:idx val="4"/>
          <c:order val="4"/>
          <c:tx>
            <c:strRef>
              <c:f>'GDO-IND-001'!$H$28</c:f>
              <c:strCache>
                <c:ptCount val="1"/>
                <c:pt idx="0">
                  <c:v># Solicitudes de consulta documental  atendidas</c:v>
                </c:pt>
              </c:strCache>
            </c:strRef>
          </c:tx>
          <c:spPr>
            <a:solidFill>
              <a:schemeClr val="accent5"/>
            </a:solidFill>
            <a:ln>
              <a:noFill/>
            </a:ln>
            <a:effectLst/>
          </c:spPr>
          <c:invertIfNegative val="0"/>
          <c:cat>
            <c:strRef>
              <c:f>'GDO-IND-001'!$C$29:$C$33</c:f>
              <c:strCache>
                <c:ptCount val="5"/>
                <c:pt idx="0">
                  <c:v>TRIMESTRE 1</c:v>
                </c:pt>
                <c:pt idx="1">
                  <c:v>TRIMESTRE 2</c:v>
                </c:pt>
                <c:pt idx="2">
                  <c:v>TRIMESTRE 3</c:v>
                </c:pt>
                <c:pt idx="3">
                  <c:v>TRIMESTRE 4</c:v>
                </c:pt>
                <c:pt idx="4">
                  <c:v>TOTAL</c:v>
                </c:pt>
              </c:strCache>
            </c:strRef>
          </c:cat>
          <c:val>
            <c:numRef>
              <c:f>'GDO-IND-001'!$H$29:$H$33</c:f>
              <c:numCache>
                <c:formatCode>0</c:formatCode>
                <c:ptCount val="5"/>
                <c:pt idx="0">
                  <c:v>99</c:v>
                </c:pt>
                <c:pt idx="1">
                  <c:v>540</c:v>
                </c:pt>
                <c:pt idx="2">
                  <c:v>579</c:v>
                </c:pt>
                <c:pt idx="3">
                  <c:v>1575</c:v>
                </c:pt>
                <c:pt idx="4" formatCode="_(* #,##0_);_(* \(#,##0\);_(* &quot;-&quot;??_);_(@_)">
                  <c:v>2793</c:v>
                </c:pt>
              </c:numCache>
            </c:numRef>
          </c:val>
        </c:ser>
        <c:ser>
          <c:idx val="5"/>
          <c:order val="5"/>
          <c:tx>
            <c:strRef>
              <c:f>'GDO-IND-001'!$I$28</c:f>
              <c:strCache>
                <c:ptCount val="1"/>
                <c:pt idx="0">
                  <c:v># Solicitudes de consulta documental recibidas</c:v>
                </c:pt>
              </c:strCache>
            </c:strRef>
          </c:tx>
          <c:spPr>
            <a:solidFill>
              <a:schemeClr val="accent6"/>
            </a:solidFill>
            <a:ln>
              <a:noFill/>
            </a:ln>
            <a:effectLst/>
          </c:spPr>
          <c:invertIfNegative val="0"/>
          <c:cat>
            <c:strRef>
              <c:f>'GDO-IND-001'!$C$29:$C$33</c:f>
              <c:strCache>
                <c:ptCount val="5"/>
                <c:pt idx="0">
                  <c:v>TRIMESTRE 1</c:v>
                </c:pt>
                <c:pt idx="1">
                  <c:v>TRIMESTRE 2</c:v>
                </c:pt>
                <c:pt idx="2">
                  <c:v>TRIMESTRE 3</c:v>
                </c:pt>
                <c:pt idx="3">
                  <c:v>TRIMESTRE 4</c:v>
                </c:pt>
                <c:pt idx="4">
                  <c:v>TOTAL</c:v>
                </c:pt>
              </c:strCache>
            </c:strRef>
          </c:cat>
          <c:val>
            <c:numRef>
              <c:f>'GDO-IND-001'!$I$29:$I$33</c:f>
              <c:numCache>
                <c:formatCode>0</c:formatCode>
                <c:ptCount val="5"/>
                <c:pt idx="0">
                  <c:v>99</c:v>
                </c:pt>
                <c:pt idx="1">
                  <c:v>540</c:v>
                </c:pt>
                <c:pt idx="2">
                  <c:v>579</c:v>
                </c:pt>
                <c:pt idx="3">
                  <c:v>1575</c:v>
                </c:pt>
                <c:pt idx="4" formatCode="_(* #,##0_);_(* \(#,##0\);_(* &quot;-&quot;??_);_(@_)">
                  <c:v>2793</c:v>
                </c:pt>
              </c:numCache>
            </c:numRef>
          </c:val>
        </c:ser>
        <c:ser>
          <c:idx val="6"/>
          <c:order val="6"/>
          <c:tx>
            <c:strRef>
              <c:f>'GDO-IND-001'!$J$28</c:f>
              <c:strCache>
                <c:ptCount val="1"/>
                <c:pt idx="0">
                  <c:v>% de Solicitudes de consulta documental atendidas</c:v>
                </c:pt>
              </c:strCache>
            </c:strRef>
          </c:tx>
          <c:spPr>
            <a:solidFill>
              <a:schemeClr val="accent1">
                <a:lumMod val="60000"/>
              </a:schemeClr>
            </a:solidFill>
            <a:ln>
              <a:noFill/>
            </a:ln>
            <a:effectLst/>
          </c:spPr>
          <c:invertIfNegative val="0"/>
          <c:cat>
            <c:strRef>
              <c:f>'GDO-IND-001'!$C$29:$C$33</c:f>
              <c:strCache>
                <c:ptCount val="5"/>
                <c:pt idx="0">
                  <c:v>TRIMESTRE 1</c:v>
                </c:pt>
                <c:pt idx="1">
                  <c:v>TRIMESTRE 2</c:v>
                </c:pt>
                <c:pt idx="2">
                  <c:v>TRIMESTRE 3</c:v>
                </c:pt>
                <c:pt idx="3">
                  <c:v>TRIMESTRE 4</c:v>
                </c:pt>
                <c:pt idx="4">
                  <c:v>TOTAL</c:v>
                </c:pt>
              </c:strCache>
            </c:strRef>
          </c:cat>
          <c:val>
            <c:numRef>
              <c:f>'GDO-IND-001'!$J$29:$J$33</c:f>
              <c:numCache>
                <c:formatCode>0%</c:formatCode>
                <c:ptCount val="5"/>
                <c:pt idx="0">
                  <c:v>1</c:v>
                </c:pt>
                <c:pt idx="1">
                  <c:v>1</c:v>
                </c:pt>
                <c:pt idx="2">
                  <c:v>1</c:v>
                </c:pt>
                <c:pt idx="3">
                  <c:v>1</c:v>
                </c:pt>
                <c:pt idx="4">
                  <c:v>1</c:v>
                </c:pt>
              </c:numCache>
            </c:numRef>
          </c:val>
        </c:ser>
        <c:dLbls>
          <c:showLegendKey val="0"/>
          <c:showVal val="0"/>
          <c:showCatName val="0"/>
          <c:showSerName val="0"/>
          <c:showPercent val="0"/>
          <c:showBubbleSize val="0"/>
        </c:dLbls>
        <c:gapWidth val="219"/>
        <c:overlap val="-27"/>
        <c:axId val="-610816400"/>
        <c:axId val="-605526464"/>
        <c:extLst>
          <c:ext xmlns:c15="http://schemas.microsoft.com/office/drawing/2012/chart" uri="{02D57815-91ED-43cb-92C2-25804820EDAC}">
            <c15:filteredBarSeries>
              <c15:ser>
                <c:idx val="0"/>
                <c:order val="0"/>
                <c:tx>
                  <c:strRef>
                    <c:extLst>
                      <c:ext uri="{02D57815-91ED-43cb-92C2-25804820EDAC}">
                        <c15:formulaRef>
                          <c15:sqref>'GDO-IND-001'!$D$28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'GDO-IND-001'!$C$29:$C$33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'GDO-IND-001'!$D$29:$D$33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'GDO-IND-001'!$E$28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'GDO-IND-001'!$E$29:$E$33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'GDO-IND-001'!$F$28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'GDO-IND-001'!$F$29:$F$33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'GDO-IND-001'!$G$28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'GDO-IND-001'!$G$29:$G$33</c15:sqref>
                        </c15:formulaRef>
                      </c:ext>
                    </c:extLst>
                    <c:numCache>
                      <c:formatCode>General</c:formatCode>
                      <c:ptCount val="5"/>
                    </c:numCache>
                  </c:numRef>
                </c:val>
              </c15:ser>
            </c15:filteredBarSeries>
          </c:ext>
        </c:extLst>
      </c:barChart>
      <c:catAx>
        <c:axId val="-61081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26464"/>
        <c:crosses val="autoZero"/>
        <c:auto val="1"/>
        <c:lblAlgn val="ctr"/>
        <c:lblOffset val="100"/>
        <c:noMultiLvlLbl val="0"/>
      </c:catAx>
      <c:valAx>
        <c:axId val="-60552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0816400"/>
        <c:crosses val="autoZero"/>
        <c:crossBetween val="between"/>
      </c:valAx>
      <c:spPr>
        <a:noFill/>
        <a:ln>
          <a:noFill/>
        </a:ln>
        <a:effectLst/>
      </c:spPr>
    </c:plotArea>
    <c:legend>
      <c:legendPos val="b"/>
      <c:layout>
        <c:manualLayout>
          <c:xMode val="edge"/>
          <c:yMode val="edge"/>
          <c:x val="0.83246864303252421"/>
          <c:y val="7.5806357538641039E-2"/>
          <c:w val="0.1632499969761845"/>
          <c:h val="0.81759160615309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CONSULTA DE DOCUMENTOS</a:t>
            </a:r>
          </a:p>
        </c:rich>
      </c:tx>
      <c:overlay val="0"/>
      <c:spPr>
        <a:noFill/>
        <a:ln>
          <a:noFill/>
        </a:ln>
        <a:effectLst/>
      </c:spPr>
    </c:title>
    <c:autoTitleDeleted val="0"/>
    <c:plotArea>
      <c:layout>
        <c:manualLayout>
          <c:layoutTarget val="inner"/>
          <c:xMode val="edge"/>
          <c:yMode val="edge"/>
          <c:x val="5.3914260717410324E-2"/>
          <c:y val="0.17171296296296318"/>
          <c:w val="0.7667590744705316"/>
          <c:h val="0.66221379695770433"/>
        </c:manualLayout>
      </c:layout>
      <c:barChart>
        <c:barDir val="col"/>
        <c:grouping val="clustered"/>
        <c:varyColors val="0"/>
        <c:ser>
          <c:idx val="4"/>
          <c:order val="4"/>
          <c:tx>
            <c:strRef>
              <c:f>'[21]GDO-IND-001'!$H$28</c:f>
              <c:strCache>
                <c:ptCount val="1"/>
                <c:pt idx="0">
                  <c:v># Solicitudes de consulta documental  atendidas</c:v>
                </c:pt>
              </c:strCache>
            </c:strRef>
          </c:tx>
          <c:spPr>
            <a:solidFill>
              <a:schemeClr val="accent5"/>
            </a:solidFill>
            <a:ln>
              <a:noFill/>
            </a:ln>
            <a:effectLst/>
          </c:spPr>
          <c:invertIfNegative val="0"/>
          <c:cat>
            <c:strRef>
              <c:f>'[21]GDO-IND-001'!$C$29:$C$33</c:f>
              <c:strCache>
                <c:ptCount val="5"/>
                <c:pt idx="0">
                  <c:v>TRIMESTRE 1</c:v>
                </c:pt>
                <c:pt idx="1">
                  <c:v>TRIMESTRE 2</c:v>
                </c:pt>
                <c:pt idx="2">
                  <c:v>TRIMESTRE 3</c:v>
                </c:pt>
                <c:pt idx="3">
                  <c:v>TRIMESTRE 4</c:v>
                </c:pt>
                <c:pt idx="4">
                  <c:v>TOTAL</c:v>
                </c:pt>
              </c:strCache>
            </c:strRef>
          </c:cat>
          <c:val>
            <c:numRef>
              <c:f>'[21]GDO-IND-001'!$H$29:$H$33</c:f>
              <c:numCache>
                <c:formatCode>General</c:formatCode>
                <c:ptCount val="5"/>
                <c:pt idx="0">
                  <c:v>99</c:v>
                </c:pt>
                <c:pt idx="1">
                  <c:v>540</c:v>
                </c:pt>
                <c:pt idx="2">
                  <c:v>579</c:v>
                </c:pt>
                <c:pt idx="3">
                  <c:v>1575</c:v>
                </c:pt>
                <c:pt idx="4">
                  <c:v>2793</c:v>
                </c:pt>
              </c:numCache>
            </c:numRef>
          </c:val>
          <c:extLst xmlns:c16r2="http://schemas.microsoft.com/office/drawing/2015/06/chart">
            <c:ext xmlns:c16="http://schemas.microsoft.com/office/drawing/2014/chart" uri="{C3380CC4-5D6E-409C-BE32-E72D297353CC}">
              <c16:uniqueId val="{00000000-54A0-421A-B3B6-F9C5386D40EC}"/>
            </c:ext>
          </c:extLst>
        </c:ser>
        <c:ser>
          <c:idx val="5"/>
          <c:order val="5"/>
          <c:tx>
            <c:strRef>
              <c:f>'[21]GDO-IND-001'!$I$28</c:f>
              <c:strCache>
                <c:ptCount val="1"/>
                <c:pt idx="0">
                  <c:v># Solicitudes de consulta documental recibidas</c:v>
                </c:pt>
              </c:strCache>
            </c:strRef>
          </c:tx>
          <c:spPr>
            <a:solidFill>
              <a:schemeClr val="accent6"/>
            </a:solidFill>
            <a:ln>
              <a:noFill/>
            </a:ln>
            <a:effectLst/>
          </c:spPr>
          <c:invertIfNegative val="0"/>
          <c:cat>
            <c:strRef>
              <c:f>'[21]GDO-IND-001'!$C$29:$C$33</c:f>
              <c:strCache>
                <c:ptCount val="5"/>
                <c:pt idx="0">
                  <c:v>TRIMESTRE 1</c:v>
                </c:pt>
                <c:pt idx="1">
                  <c:v>TRIMESTRE 2</c:v>
                </c:pt>
                <c:pt idx="2">
                  <c:v>TRIMESTRE 3</c:v>
                </c:pt>
                <c:pt idx="3">
                  <c:v>TRIMESTRE 4</c:v>
                </c:pt>
                <c:pt idx="4">
                  <c:v>TOTAL</c:v>
                </c:pt>
              </c:strCache>
            </c:strRef>
          </c:cat>
          <c:val>
            <c:numRef>
              <c:f>'[21]GDO-IND-001'!$I$29:$I$33</c:f>
              <c:numCache>
                <c:formatCode>General</c:formatCode>
                <c:ptCount val="5"/>
                <c:pt idx="0">
                  <c:v>99</c:v>
                </c:pt>
                <c:pt idx="1">
                  <c:v>540</c:v>
                </c:pt>
                <c:pt idx="2">
                  <c:v>579</c:v>
                </c:pt>
                <c:pt idx="3">
                  <c:v>1575</c:v>
                </c:pt>
                <c:pt idx="4">
                  <c:v>2793</c:v>
                </c:pt>
              </c:numCache>
            </c:numRef>
          </c:val>
          <c:extLst xmlns:c16r2="http://schemas.microsoft.com/office/drawing/2015/06/chart">
            <c:ext xmlns:c16="http://schemas.microsoft.com/office/drawing/2014/chart" uri="{C3380CC4-5D6E-409C-BE32-E72D297353CC}">
              <c16:uniqueId val="{00000001-54A0-421A-B3B6-F9C5386D40EC}"/>
            </c:ext>
          </c:extLst>
        </c:ser>
        <c:ser>
          <c:idx val="6"/>
          <c:order val="6"/>
          <c:tx>
            <c:strRef>
              <c:f>'[21]GDO-IND-001'!$J$28</c:f>
              <c:strCache>
                <c:ptCount val="1"/>
                <c:pt idx="0">
                  <c:v>% de Solicitudes de consulta documental atendidas</c:v>
                </c:pt>
              </c:strCache>
            </c:strRef>
          </c:tx>
          <c:spPr>
            <a:solidFill>
              <a:schemeClr val="accent1">
                <a:lumMod val="60000"/>
              </a:schemeClr>
            </a:solidFill>
            <a:ln>
              <a:noFill/>
            </a:ln>
            <a:effectLst/>
          </c:spPr>
          <c:invertIfNegative val="0"/>
          <c:cat>
            <c:strRef>
              <c:f>'[21]GDO-IND-001'!$C$29:$C$33</c:f>
              <c:strCache>
                <c:ptCount val="5"/>
                <c:pt idx="0">
                  <c:v>TRIMESTRE 1</c:v>
                </c:pt>
                <c:pt idx="1">
                  <c:v>TRIMESTRE 2</c:v>
                </c:pt>
                <c:pt idx="2">
                  <c:v>TRIMESTRE 3</c:v>
                </c:pt>
                <c:pt idx="3">
                  <c:v>TRIMESTRE 4</c:v>
                </c:pt>
                <c:pt idx="4">
                  <c:v>TOTAL</c:v>
                </c:pt>
              </c:strCache>
            </c:strRef>
          </c:cat>
          <c:val>
            <c:numRef>
              <c:f>'[21]GDO-IND-001'!$J$29:$J$33</c:f>
              <c:numCache>
                <c:formatCode>General</c:formatCode>
                <c:ptCount val="5"/>
                <c:pt idx="0">
                  <c:v>1</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2-54A0-421A-B3B6-F9C5386D40EC}"/>
            </c:ext>
          </c:extLst>
        </c:ser>
        <c:dLbls>
          <c:showLegendKey val="0"/>
          <c:showVal val="0"/>
          <c:showCatName val="0"/>
          <c:showSerName val="0"/>
          <c:showPercent val="0"/>
          <c:showBubbleSize val="0"/>
        </c:dLbls>
        <c:gapWidth val="219"/>
        <c:overlap val="-27"/>
        <c:axId val="-605522656"/>
        <c:axId val="-60552809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'[21]GDO-IND-001'!$D$28</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'[21]GDO-IND-001'!$C$29:$C$33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c:ext uri="{02D57815-91ED-43cb-92C2-25804820EDAC}">
                        <c15:formulaRef>
                          <c15:sqref>'[21]GDO-IND-001'!$D$29:$D$33</c15:sqref>
                        </c15:formulaRef>
                      </c:ext>
                    </c:extLst>
                    <c:numCache>
                      <c:formatCode>General</c:formatCode>
                      <c:ptCount val="5"/>
                    </c:numCache>
                  </c:numRef>
                </c:val>
                <c:extLst xmlns:c16r2="http://schemas.microsoft.com/office/drawing/2015/06/chart">
                  <c:ext xmlns:c16="http://schemas.microsoft.com/office/drawing/2014/chart" uri="{C3380CC4-5D6E-409C-BE32-E72D297353CC}">
                    <c16:uniqueId val="{00000003-54A0-421A-B3B6-F9C5386D40EC}"/>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'[21]GDO-IND-001'!$E$28</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'[21]GDO-IND-001'!$C$29:$C$33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'[21]GDO-IND-001'!$E$29:$E$33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4-54A0-421A-B3B6-F9C5386D40EC}"/>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'[21]GDO-IND-001'!$F$28</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'[21]GDO-IND-001'!$C$29:$C$33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'[21]GDO-IND-001'!$F$29:$F$33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5-54A0-421A-B3B6-F9C5386D40EC}"/>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'[21]GDO-IND-001'!$G$28</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'[21]GDO-IND-001'!$C$29:$C$33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'[21]GDO-IND-001'!$G$29:$G$33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6-54A0-421A-B3B6-F9C5386D40EC}"/>
                  </c:ext>
                </c:extLst>
              </c15:ser>
            </c15:filteredBarSeries>
          </c:ext>
        </c:extLst>
      </c:barChart>
      <c:catAx>
        <c:axId val="-60552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28096"/>
        <c:crosses val="autoZero"/>
        <c:auto val="1"/>
        <c:lblAlgn val="ctr"/>
        <c:lblOffset val="100"/>
        <c:noMultiLvlLbl val="0"/>
      </c:catAx>
      <c:valAx>
        <c:axId val="-605528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22656"/>
        <c:crosses val="autoZero"/>
        <c:crossBetween val="between"/>
      </c:valAx>
      <c:spPr>
        <a:noFill/>
        <a:ln>
          <a:noFill/>
        </a:ln>
        <a:effectLst/>
      </c:spPr>
    </c:plotArea>
    <c:legend>
      <c:legendPos val="b"/>
      <c:layout>
        <c:manualLayout>
          <c:xMode val="edge"/>
          <c:yMode val="edge"/>
          <c:x val="0.83246864303252421"/>
          <c:y val="7.5806357538641095E-2"/>
          <c:w val="0.16324999697618459"/>
          <c:h val="0.817591606153096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TRANSFERENCIAS DOCUMENTALES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17171296296296304"/>
          <c:w val="0.685811429226442"/>
          <c:h val="0.54380322251385282"/>
        </c:manualLayout>
      </c:layout>
      <c:barChart>
        <c:barDir val="col"/>
        <c:grouping val="clustered"/>
        <c:varyColors val="0"/>
        <c:ser>
          <c:idx val="4"/>
          <c:order val="4"/>
          <c:tx>
            <c:strRef>
              <c:f>'GDO-IND-002'!$H$28</c:f>
              <c:strCache>
                <c:ptCount val="1"/>
                <c:pt idx="0">
                  <c:v># Transferencias realizadas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'GDO-IND-002'!$C$29:$C$33</c15:sqref>
                  </c15:fullRef>
                </c:ext>
              </c:extLst>
              <c:f>'GDO-IND-002'!$C$29:$C$32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'GDO-IND-002'!$H$29:$H$33</c15:sqref>
                  </c15:fullRef>
                </c:ext>
              </c:extLst>
              <c:f>'GDO-IND-002'!$H$29:$H$32</c:f>
              <c:numCache>
                <c:formatCode>0</c:formatCode>
                <c:ptCount val="4"/>
                <c:pt idx="0">
                  <c:v>19</c:v>
                </c:pt>
                <c:pt idx="1">
                  <c:v>0</c:v>
                </c:pt>
                <c:pt idx="2">
                  <c:v>1</c:v>
                </c:pt>
                <c:pt idx="3">
                  <c:v>2</c:v>
                </c:pt>
              </c:numCache>
            </c:numRef>
          </c:val>
        </c:ser>
        <c:ser>
          <c:idx val="5"/>
          <c:order val="5"/>
          <c:tx>
            <c:strRef>
              <c:f>'GDO-IND-002'!$I$28</c:f>
              <c:strCache>
                <c:ptCount val="1"/>
                <c:pt idx="0">
                  <c:v>#  Transferencias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'GDO-IND-002'!$C$29:$C$33</c15:sqref>
                  </c15:fullRef>
                </c:ext>
              </c:extLst>
              <c:f>'GDO-IND-002'!$C$29:$C$32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'GDO-IND-002'!$I$29:$I$33</c15:sqref>
                  </c15:fullRef>
                </c:ext>
              </c:extLst>
              <c:f>'GDO-IND-002'!$I$29:$I$32</c:f>
              <c:numCache>
                <c:formatCode>0</c:formatCode>
                <c:ptCount val="4"/>
                <c:pt idx="0">
                  <c:v>21</c:v>
                </c:pt>
                <c:pt idx="1">
                  <c:v>1</c:v>
                </c:pt>
                <c:pt idx="2">
                  <c:v>1</c:v>
                </c:pt>
                <c:pt idx="3">
                  <c:v>2</c:v>
                </c:pt>
              </c:numCache>
            </c:numRef>
          </c:val>
        </c:ser>
        <c:ser>
          <c:idx val="6"/>
          <c:order val="6"/>
          <c:tx>
            <c:strRef>
              <c:f>'GDO-IND-002'!$J$28</c:f>
              <c:strCache>
                <c:ptCount val="1"/>
                <c:pt idx="0">
                  <c:v>% de Transferencias realizadas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'GDO-IND-002'!$C$29:$C$33</c15:sqref>
                  </c15:fullRef>
                </c:ext>
              </c:extLst>
              <c:f>'GDO-IND-002'!$C$29:$C$32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'GDO-IND-002'!$J$29:$J$33</c15:sqref>
                  </c15:fullRef>
                </c:ext>
              </c:extLst>
              <c:f>'GDO-IND-002'!$J$29:$J$32</c:f>
              <c:numCache>
                <c:formatCode>0%</c:formatCode>
                <c:ptCount val="4"/>
                <c:pt idx="0">
                  <c:v>0.90476190476190477</c:v>
                </c:pt>
                <c:pt idx="1">
                  <c:v>0</c:v>
                </c:pt>
                <c:pt idx="2">
                  <c:v>1</c:v>
                </c:pt>
                <c:pt idx="3">
                  <c:v>1</c:v>
                </c:pt>
              </c:numCache>
            </c:numRef>
          </c:val>
        </c:ser>
        <c:dLbls>
          <c:showLegendKey val="0"/>
          <c:showVal val="0"/>
          <c:showCatName val="0"/>
          <c:showSerName val="0"/>
          <c:showPercent val="0"/>
          <c:showBubbleSize val="0"/>
        </c:dLbls>
        <c:gapWidth val="219"/>
        <c:overlap val="-27"/>
        <c:axId val="-605521024"/>
        <c:axId val="-605528640"/>
        <c:extLst>
          <c:ext xmlns:c15="http://schemas.microsoft.com/office/drawing/2012/chart" uri="{02D57815-91ED-43cb-92C2-25804820EDAC}">
            <c15:filteredBarSeries>
              <c15:ser>
                <c:idx val="0"/>
                <c:order val="0"/>
                <c:tx>
                  <c:strRef>
                    <c:extLst>
                      <c:ext uri="{02D57815-91ED-43cb-92C2-25804820EDAC}">
                        <c15:formulaRef>
                          <c15:sqref>'GDO-IND-002'!$D$28</c15:sqref>
                        </c15:formulaRef>
                      </c:ext>
                    </c:extLst>
                    <c:strCache>
                      <c:ptCount val="1"/>
                    </c:strCache>
                  </c:strRef>
                </c:tx>
                <c:spPr>
                  <a:solidFill>
                    <a:schemeClr val="accent1"/>
                  </a:solidFill>
                  <a:ln>
                    <a:noFill/>
                  </a:ln>
                  <a:effectLst/>
                </c:spPr>
                <c:invertIfNegative val="0"/>
                <c:cat>
                  <c:strRef>
                    <c:extLst>
                      <c:ext uri="{02D57815-91ED-43cb-92C2-25804820EDAC}">
                        <c15:fullRef>
                          <c15:sqref>'GDO-IND-002'!$C$29:$C$33</c15:sqref>
                        </c15:fullRef>
                        <c15:formulaRef>
                          <c15:sqref>'GDO-IND-002'!$C$29:$C$32</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'GDO-IND-002'!$D$29:$D$33</c15:sqref>
                        </c15:fullRef>
                        <c15:formulaRef>
                          <c15:sqref>'GDO-IND-002'!$D$29:$D$32</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'GDO-IND-002'!$E$28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'GDO-IND-002'!$C$29:$C$33</c15:sqref>
                        </c15:fullRef>
                        <c15:formulaRef>
                          <c15:sqref>'GDO-IND-002'!$C$29:$C$32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'GDO-IND-002'!$E$29:$E$33</c15:sqref>
                        </c15:fullRef>
                        <c15:formulaRef>
                          <c15:sqref>'GDO-IND-002'!$E$29:$E$32</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'GDO-IND-002'!$F$28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'GDO-IND-002'!$C$29:$C$33</c15:sqref>
                        </c15:fullRef>
                        <c15:formulaRef>
                          <c15:sqref>'GDO-IND-002'!$C$29:$C$32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'GDO-IND-002'!$F$29:$F$33</c15:sqref>
                        </c15:fullRef>
                        <c15:formulaRef>
                          <c15:sqref>'GDO-IND-002'!$F$29:$F$32</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'GDO-IND-002'!$G$28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'GDO-IND-002'!$C$29:$C$33</c15:sqref>
                        </c15:fullRef>
                        <c15:formulaRef>
                          <c15:sqref>'GDO-IND-002'!$C$29:$C$32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'GDO-IND-002'!$G$29:$G$33</c15:sqref>
                        </c15:fullRef>
                        <c15:formulaRef>
                          <c15:sqref>'GDO-IND-002'!$G$29:$G$32</c15:sqref>
                        </c15:formulaRef>
                      </c:ext>
                    </c:extLst>
                    <c:numCache>
                      <c:formatCode>General</c:formatCode>
                      <c:ptCount val="4"/>
                    </c:numCache>
                  </c:numRef>
                </c:val>
              </c15:ser>
            </c15:filteredBarSeries>
          </c:ext>
        </c:extLst>
      </c:barChart>
      <c:catAx>
        <c:axId val="-60552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28640"/>
        <c:crosses val="autoZero"/>
        <c:auto val="1"/>
        <c:lblAlgn val="ctr"/>
        <c:lblOffset val="100"/>
        <c:noMultiLvlLbl val="0"/>
      </c:catAx>
      <c:valAx>
        <c:axId val="-605528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21024"/>
        <c:crosses val="autoZero"/>
        <c:crossBetween val="between"/>
      </c:valAx>
      <c:spPr>
        <a:noFill/>
        <a:ln>
          <a:noFill/>
        </a:ln>
        <a:effectLst/>
      </c:spPr>
    </c:plotArea>
    <c:legend>
      <c:legendPos val="b"/>
      <c:layout>
        <c:manualLayout>
          <c:xMode val="edge"/>
          <c:yMode val="edge"/>
          <c:x val="0.68835586176727881"/>
          <c:y val="0.17476742490522026"/>
          <c:w val="0.30939938757655311"/>
          <c:h val="0.66319553805774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TRANSFERENCIAS DOCUMENTALES</a:t>
            </a:r>
          </a:p>
        </c:rich>
      </c:tx>
      <c:overlay val="0"/>
      <c:spPr>
        <a:noFill/>
        <a:ln>
          <a:noFill/>
        </a:ln>
        <a:effectLst/>
      </c:spPr>
    </c:title>
    <c:autoTitleDeleted val="0"/>
    <c:plotArea>
      <c:layout>
        <c:manualLayout>
          <c:layoutTarget val="inner"/>
          <c:xMode val="edge"/>
          <c:yMode val="edge"/>
          <c:x val="5.3914260717410324E-2"/>
          <c:y val="0.17171296296296318"/>
          <c:w val="0.685811429226442"/>
          <c:h val="0.54380322251385316"/>
        </c:manualLayout>
      </c:layout>
      <c:barChart>
        <c:barDir val="col"/>
        <c:grouping val="clustered"/>
        <c:varyColors val="0"/>
        <c:ser>
          <c:idx val="4"/>
          <c:order val="4"/>
          <c:tx>
            <c:strRef>
              <c:f>'[22]GDO-IND-002'!$H$28</c:f>
              <c:strCache>
                <c:ptCount val="1"/>
                <c:pt idx="0">
                  <c:v># Transferencias realizadas</c:v>
                </c:pt>
              </c:strCache>
            </c:strRef>
          </c:tx>
          <c:spPr>
            <a:solidFill>
              <a:schemeClr val="accent5"/>
            </a:solidFill>
            <a:ln>
              <a:noFill/>
            </a:ln>
            <a:effectLst/>
          </c:spPr>
          <c:invertIfNegative val="0"/>
          <c:cat>
            <c:strRef>
              <c:f>'[22]GDO-IND-002'!$C$29:$C$33</c:f>
              <c:strCache>
                <c:ptCount val="5"/>
                <c:pt idx="0">
                  <c:v>TRIMESTRE 1</c:v>
                </c:pt>
                <c:pt idx="1">
                  <c:v>TRIMESTRE 2</c:v>
                </c:pt>
                <c:pt idx="2">
                  <c:v>TRIMESTRE 3</c:v>
                </c:pt>
                <c:pt idx="3">
                  <c:v>TRIMESTRE 4</c:v>
                </c:pt>
                <c:pt idx="4">
                  <c:v>TOTAL</c:v>
                </c:pt>
              </c:strCache>
            </c:strRef>
          </c:cat>
          <c:val>
            <c:numRef>
              <c:f>'[22]GDO-IND-002'!$H$29:$H$33</c:f>
              <c:numCache>
                <c:formatCode>General</c:formatCode>
                <c:ptCount val="5"/>
                <c:pt idx="0">
                  <c:v>19</c:v>
                </c:pt>
                <c:pt idx="1">
                  <c:v>0</c:v>
                </c:pt>
                <c:pt idx="2">
                  <c:v>1</c:v>
                </c:pt>
                <c:pt idx="3">
                  <c:v>2</c:v>
                </c:pt>
                <c:pt idx="4">
                  <c:v>22</c:v>
                </c:pt>
              </c:numCache>
            </c:numRef>
          </c:val>
          <c:extLst xmlns:c16r2="http://schemas.microsoft.com/office/drawing/2015/06/chart">
            <c:ext xmlns:c16="http://schemas.microsoft.com/office/drawing/2014/chart" uri="{C3380CC4-5D6E-409C-BE32-E72D297353CC}">
              <c16:uniqueId val="{00000000-45F5-4ABC-98D1-5995C5EC93A8}"/>
            </c:ext>
          </c:extLst>
        </c:ser>
        <c:ser>
          <c:idx val="5"/>
          <c:order val="5"/>
          <c:tx>
            <c:strRef>
              <c:f>'[22]GDO-IND-002'!$I$28</c:f>
              <c:strCache>
                <c:ptCount val="1"/>
                <c:pt idx="0">
                  <c:v>#  Transferencias programadas</c:v>
                </c:pt>
              </c:strCache>
            </c:strRef>
          </c:tx>
          <c:spPr>
            <a:solidFill>
              <a:schemeClr val="accent6"/>
            </a:solidFill>
            <a:ln>
              <a:noFill/>
            </a:ln>
            <a:effectLst/>
          </c:spPr>
          <c:invertIfNegative val="0"/>
          <c:cat>
            <c:strRef>
              <c:f>'[22]GDO-IND-002'!$C$29:$C$33</c:f>
              <c:strCache>
                <c:ptCount val="5"/>
                <c:pt idx="0">
                  <c:v>TRIMESTRE 1</c:v>
                </c:pt>
                <c:pt idx="1">
                  <c:v>TRIMESTRE 2</c:v>
                </c:pt>
                <c:pt idx="2">
                  <c:v>TRIMESTRE 3</c:v>
                </c:pt>
                <c:pt idx="3">
                  <c:v>TRIMESTRE 4</c:v>
                </c:pt>
                <c:pt idx="4">
                  <c:v>TOTAL</c:v>
                </c:pt>
              </c:strCache>
            </c:strRef>
          </c:cat>
          <c:val>
            <c:numRef>
              <c:f>'[22]GDO-IND-002'!$I$29:$I$33</c:f>
              <c:numCache>
                <c:formatCode>General</c:formatCode>
                <c:ptCount val="5"/>
                <c:pt idx="0">
                  <c:v>21</c:v>
                </c:pt>
                <c:pt idx="1">
                  <c:v>1</c:v>
                </c:pt>
                <c:pt idx="2">
                  <c:v>1</c:v>
                </c:pt>
                <c:pt idx="3">
                  <c:v>2</c:v>
                </c:pt>
                <c:pt idx="4">
                  <c:v>25</c:v>
                </c:pt>
              </c:numCache>
            </c:numRef>
          </c:val>
          <c:extLst xmlns:c16r2="http://schemas.microsoft.com/office/drawing/2015/06/chart">
            <c:ext xmlns:c16="http://schemas.microsoft.com/office/drawing/2014/chart" uri="{C3380CC4-5D6E-409C-BE32-E72D297353CC}">
              <c16:uniqueId val="{00000001-45F5-4ABC-98D1-5995C5EC93A8}"/>
            </c:ext>
          </c:extLst>
        </c:ser>
        <c:ser>
          <c:idx val="6"/>
          <c:order val="6"/>
          <c:tx>
            <c:strRef>
              <c:f>'[22]GDO-IND-002'!$J$28</c:f>
              <c:strCache>
                <c:ptCount val="1"/>
                <c:pt idx="0">
                  <c:v>% de Transferencias realizadas</c:v>
                </c:pt>
              </c:strCache>
            </c:strRef>
          </c:tx>
          <c:spPr>
            <a:solidFill>
              <a:schemeClr val="accent1">
                <a:lumMod val="60000"/>
              </a:schemeClr>
            </a:solidFill>
            <a:ln>
              <a:noFill/>
            </a:ln>
            <a:effectLst/>
          </c:spPr>
          <c:invertIfNegative val="0"/>
          <c:cat>
            <c:strRef>
              <c:f>'[22]GDO-IND-002'!$C$29:$C$33</c:f>
              <c:strCache>
                <c:ptCount val="5"/>
                <c:pt idx="0">
                  <c:v>TRIMESTRE 1</c:v>
                </c:pt>
                <c:pt idx="1">
                  <c:v>TRIMESTRE 2</c:v>
                </c:pt>
                <c:pt idx="2">
                  <c:v>TRIMESTRE 3</c:v>
                </c:pt>
                <c:pt idx="3">
                  <c:v>TRIMESTRE 4</c:v>
                </c:pt>
                <c:pt idx="4">
                  <c:v>TOTAL</c:v>
                </c:pt>
              </c:strCache>
            </c:strRef>
          </c:cat>
          <c:val>
            <c:numRef>
              <c:f>'[22]GDO-IND-002'!$J$29:$J$33</c:f>
              <c:numCache>
                <c:formatCode>General</c:formatCode>
                <c:ptCount val="5"/>
                <c:pt idx="0">
                  <c:v>0.90476190476190477</c:v>
                </c:pt>
                <c:pt idx="1">
                  <c:v>0</c:v>
                </c:pt>
                <c:pt idx="2">
                  <c:v>1</c:v>
                </c:pt>
                <c:pt idx="3">
                  <c:v>1</c:v>
                </c:pt>
                <c:pt idx="4">
                  <c:v>0.72619047619047616</c:v>
                </c:pt>
              </c:numCache>
            </c:numRef>
          </c:val>
          <c:extLst xmlns:c16r2="http://schemas.microsoft.com/office/drawing/2015/06/chart">
            <c:ext xmlns:c16="http://schemas.microsoft.com/office/drawing/2014/chart" uri="{C3380CC4-5D6E-409C-BE32-E72D297353CC}">
              <c16:uniqueId val="{00000002-45F5-4ABC-98D1-5995C5EC93A8}"/>
            </c:ext>
          </c:extLst>
        </c:ser>
        <c:dLbls>
          <c:showLegendKey val="0"/>
          <c:showVal val="0"/>
          <c:showCatName val="0"/>
          <c:showSerName val="0"/>
          <c:showPercent val="0"/>
          <c:showBubbleSize val="0"/>
        </c:dLbls>
        <c:gapWidth val="219"/>
        <c:overlap val="-27"/>
        <c:axId val="-605534080"/>
        <c:axId val="-60554496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'[22]GDO-IND-002'!$D$28</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'[22]GDO-IND-002'!$C$29:$C$33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c:ext uri="{02D57815-91ED-43cb-92C2-25804820EDAC}">
                        <c15:formulaRef>
                          <c15:sqref>'[22]GDO-IND-002'!$D$29:$D$33</c15:sqref>
                        </c15:formulaRef>
                      </c:ext>
                    </c:extLst>
                    <c:numCache>
                      <c:formatCode>General</c:formatCode>
                      <c:ptCount val="5"/>
                    </c:numCache>
                  </c:numRef>
                </c:val>
                <c:extLst xmlns:c16r2="http://schemas.microsoft.com/office/drawing/2015/06/chart">
                  <c:ext xmlns:c16="http://schemas.microsoft.com/office/drawing/2014/chart" uri="{C3380CC4-5D6E-409C-BE32-E72D297353CC}">
                    <c16:uniqueId val="{00000003-45F5-4ABC-98D1-5995C5EC93A8}"/>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'[22]GDO-IND-002'!$E$28</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'[22]GDO-IND-002'!$C$29:$C$33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'[22]GDO-IND-002'!$E$29:$E$33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4-45F5-4ABC-98D1-5995C5EC93A8}"/>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'[22]GDO-IND-002'!$F$28</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'[22]GDO-IND-002'!$C$29:$C$33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'[22]GDO-IND-002'!$F$29:$F$33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5-45F5-4ABC-98D1-5995C5EC93A8}"/>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'[22]GDO-IND-002'!$G$28</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'[22]GDO-IND-002'!$C$29:$C$33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'[22]GDO-IND-002'!$G$29:$G$33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6-45F5-4ABC-98D1-5995C5EC93A8}"/>
                  </c:ext>
                </c:extLst>
              </c15:ser>
            </c15:filteredBarSeries>
          </c:ext>
        </c:extLst>
      </c:barChart>
      <c:catAx>
        <c:axId val="-60553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44960"/>
        <c:crosses val="autoZero"/>
        <c:auto val="1"/>
        <c:lblAlgn val="ctr"/>
        <c:lblOffset val="100"/>
        <c:noMultiLvlLbl val="0"/>
      </c:catAx>
      <c:valAx>
        <c:axId val="-605544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34080"/>
        <c:crosses val="autoZero"/>
        <c:crossBetween val="between"/>
      </c:valAx>
      <c:spPr>
        <a:noFill/>
        <a:ln>
          <a:noFill/>
        </a:ln>
        <a:effectLst/>
      </c:spPr>
    </c:plotArea>
    <c:legend>
      <c:legendPos val="b"/>
      <c:layout>
        <c:manualLayout>
          <c:xMode val="edge"/>
          <c:yMode val="edge"/>
          <c:x val="0.68835586176727859"/>
          <c:y val="0.17476742490522038"/>
          <c:w val="0.30939938757655328"/>
          <c:h val="0.663195538057743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PROGRAMA DE GESTIÓN DOCUMENTAL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17171296296296304"/>
          <c:w val="0.66931323550734301"/>
          <c:h val="0.67695522839024402"/>
        </c:manualLayout>
      </c:layout>
      <c:barChart>
        <c:barDir val="col"/>
        <c:grouping val="clustered"/>
        <c:varyColors val="0"/>
        <c:ser>
          <c:idx val="4"/>
          <c:order val="4"/>
          <c:tx>
            <c:strRef>
              <c:f>'GDO-IND-003'!$H$28</c:f>
              <c:strCache>
                <c:ptCount val="1"/>
                <c:pt idx="0">
                  <c:v>Acciones o productos ejecutados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'GDO-IND-003'!$C$29:$C$33</c15:sqref>
                  </c15:fullRef>
                </c:ext>
              </c:extLst>
              <c:f>'GDO-IND-003'!$C$29:$C$32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'GDO-IND-003'!$H$29:$H$33</c15:sqref>
                  </c15:fullRef>
                </c:ext>
              </c:extLst>
              <c:f>'GDO-IND-003'!$H$29:$H$32</c:f>
              <c:numCache>
                <c:formatCode>0</c:formatCode>
                <c:ptCount val="4"/>
                <c:pt idx="0">
                  <c:v>4</c:v>
                </c:pt>
                <c:pt idx="1">
                  <c:v>1</c:v>
                </c:pt>
                <c:pt idx="2">
                  <c:v>2</c:v>
                </c:pt>
                <c:pt idx="3">
                  <c:v>2</c:v>
                </c:pt>
              </c:numCache>
            </c:numRef>
          </c:val>
        </c:ser>
        <c:ser>
          <c:idx val="5"/>
          <c:order val="5"/>
          <c:tx>
            <c:strRef>
              <c:f>'GDO-IND-003'!$I$28</c:f>
              <c:strCache>
                <c:ptCount val="1"/>
                <c:pt idx="0">
                  <c:v>Acciones o productos programados en el programa de gestión documental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'GDO-IND-003'!$C$29:$C$33</c15:sqref>
                  </c15:fullRef>
                </c:ext>
              </c:extLst>
              <c:f>'GDO-IND-003'!$C$29:$C$32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'GDO-IND-003'!$I$29:$I$33</c15:sqref>
                  </c15:fullRef>
                </c:ext>
              </c:extLst>
              <c:f>'GDO-IND-003'!$I$29:$I$32</c:f>
              <c:numCache>
                <c:formatCode>0</c:formatCode>
                <c:ptCount val="4"/>
                <c:pt idx="0">
                  <c:v>5</c:v>
                </c:pt>
                <c:pt idx="1">
                  <c:v>2</c:v>
                </c:pt>
                <c:pt idx="2">
                  <c:v>2</c:v>
                </c:pt>
                <c:pt idx="3">
                  <c:v>2</c:v>
                </c:pt>
              </c:numCache>
            </c:numRef>
          </c:val>
        </c:ser>
        <c:ser>
          <c:idx val="6"/>
          <c:order val="6"/>
          <c:tx>
            <c:strRef>
              <c:f>'GDO-IND-003'!$J$28</c:f>
              <c:strCache>
                <c:ptCount val="1"/>
                <c:pt idx="0">
                  <c:v>% CUMPLIMIENTO DEL PGD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'GDO-IND-003'!$C$29:$C$33</c15:sqref>
                  </c15:fullRef>
                </c:ext>
              </c:extLst>
              <c:f>'GDO-IND-003'!$C$29:$C$32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'GDO-IND-003'!$J$29:$J$33</c15:sqref>
                  </c15:fullRef>
                </c:ext>
              </c:extLst>
              <c:f>'GDO-IND-003'!$J$29:$J$32</c:f>
              <c:numCache>
                <c:formatCode>0%</c:formatCode>
                <c:ptCount val="4"/>
                <c:pt idx="0">
                  <c:v>0.8</c:v>
                </c:pt>
                <c:pt idx="1">
                  <c:v>0.5</c:v>
                </c:pt>
                <c:pt idx="2">
                  <c:v>1</c:v>
                </c:pt>
                <c:pt idx="3">
                  <c:v>1</c:v>
                </c:pt>
              </c:numCache>
            </c:numRef>
          </c:val>
        </c:ser>
        <c:dLbls>
          <c:showLegendKey val="0"/>
          <c:showVal val="0"/>
          <c:showCatName val="0"/>
          <c:showSerName val="0"/>
          <c:showPercent val="0"/>
          <c:showBubbleSize val="0"/>
        </c:dLbls>
        <c:gapWidth val="219"/>
        <c:overlap val="-27"/>
        <c:axId val="-605524288"/>
        <c:axId val="-605537344"/>
        <c:extLst>
          <c:ext xmlns:c15="http://schemas.microsoft.com/office/drawing/2012/chart" uri="{02D57815-91ED-43cb-92C2-25804820EDAC}">
            <c15:filteredBarSeries>
              <c15:ser>
                <c:idx val="0"/>
                <c:order val="0"/>
                <c:tx>
                  <c:strRef>
                    <c:extLst>
                      <c:ext uri="{02D57815-91ED-43cb-92C2-25804820EDAC}">
                        <c15:formulaRef>
                          <c15:sqref>'GDO-IND-003'!$D$28</c15:sqref>
                        </c15:formulaRef>
                      </c:ext>
                    </c:extLst>
                    <c:strCache>
                      <c:ptCount val="1"/>
                    </c:strCache>
                  </c:strRef>
                </c:tx>
                <c:spPr>
                  <a:solidFill>
                    <a:schemeClr val="accent1"/>
                  </a:solidFill>
                  <a:ln>
                    <a:noFill/>
                  </a:ln>
                  <a:effectLst/>
                </c:spPr>
                <c:invertIfNegative val="0"/>
                <c:cat>
                  <c:strRef>
                    <c:extLst>
                      <c:ext uri="{02D57815-91ED-43cb-92C2-25804820EDAC}">
                        <c15:fullRef>
                          <c15:sqref>'GDO-IND-003'!$C$29:$C$33</c15:sqref>
                        </c15:fullRef>
                        <c15:formulaRef>
                          <c15:sqref>'GDO-IND-003'!$C$29:$C$32</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'GDO-IND-003'!$D$29:$D$33</c15:sqref>
                        </c15:fullRef>
                        <c15:formulaRef>
                          <c15:sqref>'GDO-IND-003'!$D$29:$D$32</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'GDO-IND-003'!$E$28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'GDO-IND-003'!$C$29:$C$33</c15:sqref>
                        </c15:fullRef>
                        <c15:formulaRef>
                          <c15:sqref>'GDO-IND-003'!$C$29:$C$32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'GDO-IND-003'!$E$29:$E$33</c15:sqref>
                        </c15:fullRef>
                        <c15:formulaRef>
                          <c15:sqref>'GDO-IND-003'!$E$29:$E$32</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'GDO-IND-003'!$F$28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'GDO-IND-003'!$C$29:$C$33</c15:sqref>
                        </c15:fullRef>
                        <c15:formulaRef>
                          <c15:sqref>'GDO-IND-003'!$C$29:$C$32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'GDO-IND-003'!$F$29:$F$33</c15:sqref>
                        </c15:fullRef>
                        <c15:formulaRef>
                          <c15:sqref>'GDO-IND-003'!$F$29:$F$32</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'GDO-IND-003'!$G$28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'GDO-IND-003'!$C$29:$C$33</c15:sqref>
                        </c15:fullRef>
                        <c15:formulaRef>
                          <c15:sqref>'GDO-IND-003'!$C$29:$C$32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'GDO-IND-003'!$G$29:$G$33</c15:sqref>
                        </c15:fullRef>
                        <c15:formulaRef>
                          <c15:sqref>'GDO-IND-003'!$G$29:$G$32</c15:sqref>
                        </c15:formulaRef>
                      </c:ext>
                    </c:extLst>
                    <c:numCache>
                      <c:formatCode>General</c:formatCode>
                      <c:ptCount val="4"/>
                    </c:numCache>
                  </c:numRef>
                </c:val>
              </c15:ser>
            </c15:filteredBarSeries>
          </c:ext>
        </c:extLst>
      </c:barChart>
      <c:catAx>
        <c:axId val="-60552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37344"/>
        <c:crosses val="autoZero"/>
        <c:auto val="1"/>
        <c:lblAlgn val="ctr"/>
        <c:lblOffset val="100"/>
        <c:noMultiLvlLbl val="0"/>
      </c:catAx>
      <c:valAx>
        <c:axId val="-605537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24288"/>
        <c:crosses val="autoZero"/>
        <c:crossBetween val="between"/>
      </c:valAx>
      <c:spPr>
        <a:noFill/>
        <a:ln>
          <a:noFill/>
        </a:ln>
        <a:effectLst/>
      </c:spPr>
    </c:plotArea>
    <c:legend>
      <c:legendPos val="b"/>
      <c:layout>
        <c:manualLayout>
          <c:xMode val="edge"/>
          <c:yMode val="edge"/>
          <c:x val="0.74080861767279182"/>
          <c:y val="0.13367891513560798"/>
          <c:w val="0.25449387576552934"/>
          <c:h val="0.798115901888774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PROGRAMA DE GESTIÓN DOCUMENTAL</a:t>
            </a:r>
          </a:p>
        </c:rich>
      </c:tx>
      <c:overlay val="0"/>
      <c:spPr>
        <a:noFill/>
        <a:ln>
          <a:noFill/>
        </a:ln>
        <a:effectLst/>
      </c:spPr>
    </c:title>
    <c:autoTitleDeleted val="0"/>
    <c:plotArea>
      <c:layout>
        <c:manualLayout>
          <c:layoutTarget val="inner"/>
          <c:xMode val="edge"/>
          <c:yMode val="edge"/>
          <c:x val="5.3914260717410324E-2"/>
          <c:y val="0.17171296296296318"/>
          <c:w val="0.66931323550734301"/>
          <c:h val="0.67695522839024436"/>
        </c:manualLayout>
      </c:layout>
      <c:barChart>
        <c:barDir val="col"/>
        <c:grouping val="clustered"/>
        <c:varyColors val="0"/>
        <c:ser>
          <c:idx val="4"/>
          <c:order val="4"/>
          <c:tx>
            <c:strRef>
              <c:f>'[23]GDO-IND-003'!$H$28</c:f>
              <c:strCache>
                <c:ptCount val="1"/>
                <c:pt idx="0">
                  <c:v>Acciones o productos ejecutados</c:v>
                </c:pt>
              </c:strCache>
            </c:strRef>
          </c:tx>
          <c:spPr>
            <a:solidFill>
              <a:schemeClr val="accent5"/>
            </a:solidFill>
            <a:ln>
              <a:noFill/>
            </a:ln>
            <a:effectLst/>
          </c:spPr>
          <c:invertIfNegative val="0"/>
          <c:cat>
            <c:strRef>
              <c:f>'[23]GDO-IND-003'!$C$29:$C$33</c:f>
              <c:strCache>
                <c:ptCount val="5"/>
                <c:pt idx="0">
                  <c:v>TRIMESTRE 1</c:v>
                </c:pt>
                <c:pt idx="1">
                  <c:v>TRIMESTRE 2</c:v>
                </c:pt>
                <c:pt idx="2">
                  <c:v>TRIMESTRE 3</c:v>
                </c:pt>
                <c:pt idx="3">
                  <c:v>TRIMESTRE 4</c:v>
                </c:pt>
                <c:pt idx="4">
                  <c:v>TOTAL</c:v>
                </c:pt>
              </c:strCache>
            </c:strRef>
          </c:cat>
          <c:val>
            <c:numRef>
              <c:f>'[23]GDO-IND-003'!$H$29:$H$33</c:f>
              <c:numCache>
                <c:formatCode>General</c:formatCode>
                <c:ptCount val="5"/>
                <c:pt idx="0">
                  <c:v>4</c:v>
                </c:pt>
                <c:pt idx="1">
                  <c:v>1</c:v>
                </c:pt>
                <c:pt idx="2">
                  <c:v>2</c:v>
                </c:pt>
                <c:pt idx="3">
                  <c:v>2</c:v>
                </c:pt>
                <c:pt idx="4">
                  <c:v>9</c:v>
                </c:pt>
              </c:numCache>
            </c:numRef>
          </c:val>
          <c:extLst xmlns:c16r2="http://schemas.microsoft.com/office/drawing/2015/06/chart">
            <c:ext xmlns:c16="http://schemas.microsoft.com/office/drawing/2014/chart" uri="{C3380CC4-5D6E-409C-BE32-E72D297353CC}">
              <c16:uniqueId val="{00000000-8A8E-4F92-A947-D2EA8335D9B3}"/>
            </c:ext>
          </c:extLst>
        </c:ser>
        <c:ser>
          <c:idx val="5"/>
          <c:order val="5"/>
          <c:tx>
            <c:strRef>
              <c:f>'[23]GDO-IND-003'!$I$28</c:f>
              <c:strCache>
                <c:ptCount val="1"/>
                <c:pt idx="0">
                  <c:v>Acciones o productos programados en el programa de gestión documental</c:v>
                </c:pt>
              </c:strCache>
            </c:strRef>
          </c:tx>
          <c:spPr>
            <a:solidFill>
              <a:schemeClr val="accent6"/>
            </a:solidFill>
            <a:ln>
              <a:noFill/>
            </a:ln>
            <a:effectLst/>
          </c:spPr>
          <c:invertIfNegative val="0"/>
          <c:cat>
            <c:strRef>
              <c:f>'[23]GDO-IND-003'!$C$29:$C$33</c:f>
              <c:strCache>
                <c:ptCount val="5"/>
                <c:pt idx="0">
                  <c:v>TRIMESTRE 1</c:v>
                </c:pt>
                <c:pt idx="1">
                  <c:v>TRIMESTRE 2</c:v>
                </c:pt>
                <c:pt idx="2">
                  <c:v>TRIMESTRE 3</c:v>
                </c:pt>
                <c:pt idx="3">
                  <c:v>TRIMESTRE 4</c:v>
                </c:pt>
                <c:pt idx="4">
                  <c:v>TOTAL</c:v>
                </c:pt>
              </c:strCache>
            </c:strRef>
          </c:cat>
          <c:val>
            <c:numRef>
              <c:f>'[23]GDO-IND-003'!$I$29:$I$33</c:f>
              <c:numCache>
                <c:formatCode>General</c:formatCode>
                <c:ptCount val="5"/>
                <c:pt idx="0">
                  <c:v>5</c:v>
                </c:pt>
                <c:pt idx="1">
                  <c:v>2</c:v>
                </c:pt>
                <c:pt idx="2">
                  <c:v>2</c:v>
                </c:pt>
                <c:pt idx="3">
                  <c:v>2</c:v>
                </c:pt>
                <c:pt idx="4">
                  <c:v>11</c:v>
                </c:pt>
              </c:numCache>
            </c:numRef>
          </c:val>
          <c:extLst xmlns:c16r2="http://schemas.microsoft.com/office/drawing/2015/06/chart">
            <c:ext xmlns:c16="http://schemas.microsoft.com/office/drawing/2014/chart" uri="{C3380CC4-5D6E-409C-BE32-E72D297353CC}">
              <c16:uniqueId val="{00000001-8A8E-4F92-A947-D2EA8335D9B3}"/>
            </c:ext>
          </c:extLst>
        </c:ser>
        <c:ser>
          <c:idx val="6"/>
          <c:order val="6"/>
          <c:tx>
            <c:strRef>
              <c:f>'[23]GDO-IND-003'!$J$28</c:f>
              <c:strCache>
                <c:ptCount val="1"/>
                <c:pt idx="0">
                  <c:v>% CUMPLIMIENTO DEL PGD</c:v>
                </c:pt>
              </c:strCache>
            </c:strRef>
          </c:tx>
          <c:spPr>
            <a:solidFill>
              <a:schemeClr val="accent1">
                <a:lumMod val="60000"/>
              </a:schemeClr>
            </a:solidFill>
            <a:ln>
              <a:noFill/>
            </a:ln>
            <a:effectLst/>
          </c:spPr>
          <c:invertIfNegative val="0"/>
          <c:cat>
            <c:strRef>
              <c:f>'[23]GDO-IND-003'!$C$29:$C$33</c:f>
              <c:strCache>
                <c:ptCount val="5"/>
                <c:pt idx="0">
                  <c:v>TRIMESTRE 1</c:v>
                </c:pt>
                <c:pt idx="1">
                  <c:v>TRIMESTRE 2</c:v>
                </c:pt>
                <c:pt idx="2">
                  <c:v>TRIMESTRE 3</c:v>
                </c:pt>
                <c:pt idx="3">
                  <c:v>TRIMESTRE 4</c:v>
                </c:pt>
                <c:pt idx="4">
                  <c:v>TOTAL</c:v>
                </c:pt>
              </c:strCache>
            </c:strRef>
          </c:cat>
          <c:val>
            <c:numRef>
              <c:f>'[23]GDO-IND-003'!$J$29:$J$33</c:f>
              <c:numCache>
                <c:formatCode>General</c:formatCode>
                <c:ptCount val="5"/>
                <c:pt idx="0">
                  <c:v>0.8</c:v>
                </c:pt>
                <c:pt idx="1">
                  <c:v>0.5</c:v>
                </c:pt>
                <c:pt idx="2">
                  <c:v>1</c:v>
                </c:pt>
                <c:pt idx="3">
                  <c:v>1</c:v>
                </c:pt>
                <c:pt idx="4">
                  <c:v>0.82499999999999996</c:v>
                </c:pt>
              </c:numCache>
            </c:numRef>
          </c:val>
          <c:extLst xmlns:c16r2="http://schemas.microsoft.com/office/drawing/2015/06/chart">
            <c:ext xmlns:c16="http://schemas.microsoft.com/office/drawing/2014/chart" uri="{C3380CC4-5D6E-409C-BE32-E72D297353CC}">
              <c16:uniqueId val="{00000002-8A8E-4F92-A947-D2EA8335D9B3}"/>
            </c:ext>
          </c:extLst>
        </c:ser>
        <c:dLbls>
          <c:showLegendKey val="0"/>
          <c:showVal val="0"/>
          <c:showCatName val="0"/>
          <c:showSerName val="0"/>
          <c:showPercent val="0"/>
          <c:showBubbleSize val="0"/>
        </c:dLbls>
        <c:gapWidth val="219"/>
        <c:overlap val="-27"/>
        <c:axId val="-605548224"/>
        <c:axId val="-60553843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'[23]GDO-IND-003'!$D$28</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'[23]GDO-IND-003'!$C$29:$C$33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c:ext uri="{02D57815-91ED-43cb-92C2-25804820EDAC}">
                        <c15:formulaRef>
                          <c15:sqref>'[23]GDO-IND-003'!$D$29:$D$33</c15:sqref>
                        </c15:formulaRef>
                      </c:ext>
                    </c:extLst>
                    <c:numCache>
                      <c:formatCode>General</c:formatCode>
                      <c:ptCount val="5"/>
                    </c:numCache>
                  </c:numRef>
                </c:val>
                <c:extLst xmlns:c16r2="http://schemas.microsoft.com/office/drawing/2015/06/chart">
                  <c:ext xmlns:c16="http://schemas.microsoft.com/office/drawing/2014/chart" uri="{C3380CC4-5D6E-409C-BE32-E72D297353CC}">
                    <c16:uniqueId val="{00000003-8A8E-4F92-A947-D2EA8335D9B3}"/>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'[23]GDO-IND-003'!$E$28</c15:sqref>
                        </c15:formulaRef>
                      </c:ext>
                    </c:extLst>
                    <c:strCache>
                      <c:ptCount val="1"/>
                    </c:strCache>
                  </c:strRef>
                </c:tx>
                <c:spPr>
                  <a:solidFill>
                    <a:schemeClr val="accent2"/>
                  </a:soli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'[23]GDO-IND-003'!$C$29:$C$33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'[23]GDO-IND-003'!$E$29:$E$33</c15:sqref>
                        </c15:formulaRef>
                      </c:ext>
                    </c:extLst>
                    <c:numCache>
                      <c:formatCode>General</c:formatCode>
                      <c:ptCount val="5"/>
                    </c:numCache>
                  </c:numRef>
                </c:val>
                <c:extLst xmlns:c15="http://schemas.microsoft.com/office/drawing/2012/chart" xmlns:c16r2="http://schemas.microsoft.com/office/drawing/2015/06/chart">
                  <c:ext xmlns:c16="http://schemas.microsoft.com/office/drawing/2014/chart" uri="{C3380CC4-5D6E-409C-BE32-E72D297353CC}">
                    <c16:uniqueId val="{00000004-8A8E-4F92-A947-D2EA8335D9B3}"/>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'[23]GDO-IND-003'!$F$28</c15:sqref>
                        </c15:formulaRef>
                      </c:ext>
                    </c:extLst>
                    <c:strCache>
                      <c:ptCount val="1"/>
                    </c:strCache>
                  </c:strRef>
                </c:tx>
                <c:spPr>
                  <a:solidFill>
                    <a:schemeClr val="accent3"/>
                  </a:soli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'[23]GDO-IND-003'!$C$29:$C$33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'[23]GDO-IND-003'!$F$29:$F$33</c15:sqref>
                        </c15:formulaRef>
                      </c:ext>
                    </c:extLst>
                    <c:numCache>
                      <c:formatCode>General</c:formatCode>
                      <c:ptCount val="5"/>
                    </c:numCache>
                  </c:numRef>
                </c:val>
                <c:extLst xmlns:c15="http://schemas.microsoft.com/office/drawing/2012/chart" xmlns:c16r2="http://schemas.microsoft.com/office/drawing/2015/06/chart">
                  <c:ext xmlns:c16="http://schemas.microsoft.com/office/drawing/2014/chart" uri="{C3380CC4-5D6E-409C-BE32-E72D297353CC}">
                    <c16:uniqueId val="{00000005-8A8E-4F92-A947-D2EA8335D9B3}"/>
                  </c:ext>
                </c:extLst>
              </c15:ser>
            </c15:filteredBarSeries>
            <c15:filteredBar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'[23]GDO-IND-003'!$G$28</c15:sqref>
                        </c15:formulaRef>
                      </c:ext>
                    </c:extLst>
                    <c:strCache>
                      <c:ptCount val="1"/>
                    </c:strCache>
                  </c:strRef>
                </c:tx>
                <c:spPr>
                  <a:solidFill>
                    <a:schemeClr val="accent4"/>
                  </a:soli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'[23]GDO-IND-003'!$C$29:$C$33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'[23]GDO-IND-003'!$G$29:$G$33</c15:sqref>
                        </c15:formulaRef>
                      </c:ext>
                    </c:extLst>
                    <c:numCache>
                      <c:formatCode>General</c:formatCode>
                      <c:ptCount val="5"/>
                    </c:numCache>
                  </c:numRef>
                </c:val>
                <c:extLst xmlns:c15="http://schemas.microsoft.com/office/drawing/2012/chart" xmlns:c16r2="http://schemas.microsoft.com/office/drawing/2015/06/chart">
                  <c:ext xmlns:c16="http://schemas.microsoft.com/office/drawing/2014/chart" uri="{C3380CC4-5D6E-409C-BE32-E72D297353CC}">
                    <c16:uniqueId val="{00000006-8A8E-4F92-A947-D2EA8335D9B3}"/>
                  </c:ext>
                </c:extLst>
              </c15:ser>
            </c15:filteredBarSeries>
          </c:ext>
        </c:extLst>
      </c:barChart>
      <c:catAx>
        <c:axId val="-60554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38432"/>
        <c:crosses val="autoZero"/>
        <c:auto val="1"/>
        <c:lblAlgn val="ctr"/>
        <c:lblOffset val="100"/>
        <c:noMultiLvlLbl val="0"/>
      </c:catAx>
      <c:valAx>
        <c:axId val="-605538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48224"/>
        <c:crosses val="autoZero"/>
        <c:crossBetween val="between"/>
      </c:valAx>
      <c:spPr>
        <a:noFill/>
        <a:ln>
          <a:noFill/>
        </a:ln>
        <a:effectLst/>
      </c:spPr>
    </c:plotArea>
    <c:legend>
      <c:legendPos val="b"/>
      <c:layout>
        <c:manualLayout>
          <c:xMode val="edge"/>
          <c:yMode val="edge"/>
          <c:x val="0.7408086176727926"/>
          <c:y val="0.1336789151356079"/>
          <c:w val="0.25449387576552934"/>
          <c:h val="0.798115901888774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EJECUCION DE INGRESOS RECURSOS ADMINISTRADOS</a:t>
            </a:r>
          </a:p>
        </c:rich>
      </c:tx>
      <c:layout>
        <c:manualLayout>
          <c:xMode val="edge"/>
          <c:yMode val="edge"/>
          <c:x val="0.17749677419354837"/>
          <c:y val="2.9112068167168371E-2"/>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1.7907374481415626E-2"/>
          <c:y val="0.21595332166405498"/>
          <c:w val="0.95499652865972395"/>
          <c:h val="0.63805905486180703"/>
        </c:manualLayout>
      </c:layout>
      <c:barChart>
        <c:barDir val="col"/>
        <c:grouping val="clustered"/>
        <c:varyColors val="0"/>
        <c:ser>
          <c:idx val="4"/>
          <c:order val="4"/>
          <c:tx>
            <c:strRef>
              <c:f>'FIN-IND-001'!$H$28</c:f>
              <c:strCache>
                <c:ptCount val="1"/>
                <c:pt idx="0">
                  <c:v>Ingresos recibidos</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'FIN-IND-001'!$C$29:$C$33</c15:sqref>
                  </c15:fullRef>
                </c:ext>
              </c:extLst>
              <c:f>'FIN-IND-001'!$C$30:$C$33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'FIN-IND-001'!$H$29:$H$33</c15:sqref>
                  </c15:fullRef>
                </c:ext>
              </c:extLst>
              <c:f>'FIN-IND-001'!$H$30:$H$33</c:f>
              <c:numCache>
                <c:formatCode>_-[$$-240A]\ * #,##0_-;\-[$$-240A]\ * #,##0_-;_-[$$-240A]\ * "-"??_-;_-@_-</c:formatCode>
                <c:ptCount val="4"/>
                <c:pt idx="0">
                  <c:v>8844706832</c:v>
                </c:pt>
                <c:pt idx="1">
                  <c:v>525648264</c:v>
                </c:pt>
                <c:pt idx="2">
                  <c:v>151046431</c:v>
                </c:pt>
                <c:pt idx="3">
                  <c:v>172625616.87</c:v>
                </c:pt>
              </c:numCache>
            </c:numRef>
          </c:val>
        </c:ser>
        <c:ser>
          <c:idx val="5"/>
          <c:order val="5"/>
          <c:tx>
            <c:strRef>
              <c:f>'FIN-IND-001'!$I$28</c:f>
              <c:strCache>
                <c:ptCount val="1"/>
                <c:pt idx="0">
                  <c:v>Ingresos programados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'FIN-IND-001'!$C$29:$C$33</c15:sqref>
                  </c15:fullRef>
                </c:ext>
              </c:extLst>
              <c:f>'FIN-IND-001'!$C$30:$C$33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'FIN-IND-001'!$I$29:$I$33</c15:sqref>
                  </c15:fullRef>
                </c:ext>
              </c:extLst>
              <c:f>'FIN-IND-001'!$I$30:$I$33</c:f>
              <c:numCache>
                <c:formatCode>_-[$$-240A]\ * #,##0_-;\-[$$-240A]\ * #,##0_-;_-[$$-240A]\ * "-"??_-;_-@_-</c:formatCode>
                <c:ptCount val="4"/>
                <c:pt idx="0">
                  <c:v>37077583000</c:v>
                </c:pt>
                <c:pt idx="1">
                  <c:v>37077583000</c:v>
                </c:pt>
                <c:pt idx="2">
                  <c:v>37077583000</c:v>
                </c:pt>
                <c:pt idx="3">
                  <c:v>37077583000</c:v>
                </c:pt>
              </c:numCache>
            </c:numRef>
          </c:val>
        </c:ser>
        <c:ser>
          <c:idx val="6"/>
          <c:order val="6"/>
          <c:tx>
            <c:strRef>
              <c:f>'FIN-IND-001'!$J$28</c:f>
              <c:strCache>
                <c:ptCount val="1"/>
                <c:pt idx="0">
                  <c:v>% ejecución de ingresos programados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'FIN-IND-001'!$C$29:$C$33</c15:sqref>
                  </c15:fullRef>
                </c:ext>
              </c:extLst>
              <c:f>'FIN-IND-001'!$C$30:$C$33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'FIN-IND-001'!$J$29:$J$33</c15:sqref>
                  </c15:fullRef>
                </c:ext>
              </c:extLst>
              <c:f>'FIN-IND-001'!$J$30:$J$33</c:f>
              <c:numCache>
                <c:formatCode>0.00%</c:formatCode>
                <c:ptCount val="4"/>
                <c:pt idx="0">
                  <c:v>0.23854593844480099</c:v>
                </c:pt>
                <c:pt idx="1">
                  <c:v>1.4176983003449821E-2</c:v>
                </c:pt>
                <c:pt idx="2">
                  <c:v>4.0737938878054698E-3</c:v>
                </c:pt>
                <c:pt idx="3">
                  <c:v>4.6557947660719953E-3</c:v>
                </c:pt>
              </c:numCache>
            </c:numRef>
          </c:val>
        </c:ser>
        <c:dLbls>
          <c:dLblPos val="outEnd"/>
          <c:showLegendKey val="0"/>
          <c:showVal val="1"/>
          <c:showCatName val="0"/>
          <c:showSerName val="0"/>
          <c:showPercent val="0"/>
          <c:showBubbleSize val="0"/>
        </c:dLbls>
        <c:gapWidth val="444"/>
        <c:overlap val="-90"/>
        <c:axId val="-605547136"/>
        <c:axId val="-605536800"/>
        <c:extLst>
          <c:ext xmlns:c15="http://schemas.microsoft.com/office/drawing/2012/chart" uri="{02D57815-91ED-43cb-92C2-25804820EDAC}">
            <c15:filteredBarSeries>
              <c15:ser>
                <c:idx val="0"/>
                <c:order val="0"/>
                <c:tx>
                  <c:strRef>
                    <c:extLst>
                      <c:ext uri="{02D57815-91ED-43cb-92C2-25804820EDAC}">
                        <c15:formulaRef>
                          <c15:sqref>'FIN-IND-001'!$D$28</c15:sqref>
                        </c15:formulaRef>
                      </c:ext>
                    </c:extLst>
                    <c:strCache>
                      <c:ptCount val="1"/>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'FIN-IND-001'!$C$29:$C$33</c15:sqref>
                        </c15:fullRef>
                        <c15:formulaRef>
                          <c15:sqref>'FIN-IND-001'!$C$30:$C$33</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'FIN-IND-001'!$D$29:$D$33</c15:sqref>
                        </c15:fullRef>
                        <c15:formulaRef>
                          <c15:sqref>'FIN-IND-001'!$D$30:$D$33</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'FIN-IND-001'!$E$28</c15:sqref>
                        </c15:formulaRef>
                      </c:ext>
                    </c:extLst>
                    <c:strCache>
                      <c:ptCount val="1"/>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'FIN-IND-001'!$C$29:$C$33</c15:sqref>
                        </c15:fullRef>
                        <c15:formulaRef>
                          <c15:sqref>'FIN-IND-001'!$C$30:$C$33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'FIN-IND-001'!$E$29:$E$33</c15:sqref>
                        </c15:fullRef>
                        <c15:formulaRef>
                          <c15:sqref>'FIN-IND-001'!$E$30:$E$33</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'FIN-IND-001'!$F$28</c15:sqref>
                        </c15:formulaRef>
                      </c:ext>
                    </c:extLst>
                    <c:strCache>
                      <c:ptCount val="1"/>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'FIN-IND-001'!$C$29:$C$33</c15:sqref>
                        </c15:fullRef>
                        <c15:formulaRef>
                          <c15:sqref>'FIN-IND-001'!$C$30:$C$33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'FIN-IND-001'!$F$29:$F$33</c15:sqref>
                        </c15:fullRef>
                        <c15:formulaRef>
                          <c15:sqref>'FIN-IND-001'!$F$30:$F$33</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'FIN-IND-001'!$G$28</c15:sqref>
                        </c15:formulaRef>
                      </c:ext>
                    </c:extLst>
                    <c:strCache>
                      <c:ptCount val="1"/>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'FIN-IND-001'!$C$29:$C$33</c15:sqref>
                        </c15:fullRef>
                        <c15:formulaRef>
                          <c15:sqref>'FIN-IND-001'!$C$30:$C$33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'FIN-IND-001'!$G$29:$G$33</c15:sqref>
                        </c15:fullRef>
                        <c15:formulaRef>
                          <c15:sqref>'FIN-IND-001'!$G$30:$G$33</c15:sqref>
                        </c15:formulaRef>
                      </c:ext>
                    </c:extLst>
                    <c:numCache>
                      <c:formatCode>General</c:formatCode>
                      <c:ptCount val="4"/>
                    </c:numCache>
                  </c:numRef>
                </c:val>
              </c15:ser>
            </c15:filteredBarSeries>
          </c:ext>
        </c:extLst>
      </c:barChart>
      <c:catAx>
        <c:axId val="-605547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605536800"/>
        <c:crosses val="autoZero"/>
        <c:auto val="1"/>
        <c:lblAlgn val="ctr"/>
        <c:lblOffset val="100"/>
        <c:noMultiLvlLbl val="0"/>
      </c:catAx>
      <c:valAx>
        <c:axId val="-605536800"/>
        <c:scaling>
          <c:orientation val="minMax"/>
        </c:scaling>
        <c:delete val="1"/>
        <c:axPos val="l"/>
        <c:numFmt formatCode="General" sourceLinked="1"/>
        <c:majorTickMark val="none"/>
        <c:minorTickMark val="none"/>
        <c:tickLblPos val="nextTo"/>
        <c:crossAx val="-6055471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EJECUCION DE INGRESOS RECURSOS ADMINISTRADOS</a:t>
            </a:r>
          </a:p>
        </c:rich>
      </c:tx>
      <c:layout>
        <c:manualLayout>
          <c:xMode val="edge"/>
          <c:yMode val="edge"/>
          <c:x val="0.30411671933469597"/>
          <c:y val="2.9112068167168371E-2"/>
        </c:manualLayout>
      </c:layout>
      <c:overlay val="0"/>
      <c:spPr>
        <a:noFill/>
        <a:ln>
          <a:noFill/>
        </a:ln>
        <a:effectLst/>
      </c:spPr>
    </c:title>
    <c:autoTitleDeleted val="0"/>
    <c:plotArea>
      <c:layout>
        <c:manualLayout>
          <c:layoutTarget val="inner"/>
          <c:xMode val="edge"/>
          <c:yMode val="edge"/>
          <c:x val="6.1255419569227865E-2"/>
          <c:y val="0.21595332166405498"/>
          <c:w val="0.74953541561185189"/>
          <c:h val="0.51578836855969989"/>
        </c:manualLayout>
      </c:layout>
      <c:barChart>
        <c:barDir val="col"/>
        <c:grouping val="clustered"/>
        <c:varyColors val="0"/>
        <c:ser>
          <c:idx val="4"/>
          <c:order val="4"/>
          <c:tx>
            <c:strRef>
              <c:f>'[24]FIN-IND-001'!$H$28</c:f>
              <c:strCache>
                <c:ptCount val="1"/>
                <c:pt idx="0">
                  <c:v>Ingresos recibidos</c:v>
                </c:pt>
              </c:strCache>
            </c:strRef>
          </c:tx>
          <c:spPr>
            <a:solidFill>
              <a:schemeClr val="accent5"/>
            </a:solidFill>
            <a:ln>
              <a:noFill/>
            </a:ln>
            <a:effectLst/>
          </c:spPr>
          <c:invertIfNegative val="0"/>
          <c:cat>
            <c:strRef>
              <c:f>'[24]FIN-IND-001'!$C$30:$C$33</c:f>
              <c:strCache>
                <c:ptCount val="4"/>
                <c:pt idx="0">
                  <c:v>TRIMESTRE 1</c:v>
                </c:pt>
                <c:pt idx="1">
                  <c:v>TRIMESTRE 2</c:v>
                </c:pt>
                <c:pt idx="2">
                  <c:v>TRIMESTRE 3</c:v>
                </c:pt>
                <c:pt idx="3">
                  <c:v>TRIMESTRE 4</c:v>
                </c:pt>
              </c:strCache>
            </c:strRef>
          </c:cat>
          <c:val>
            <c:numRef>
              <c:f>'[24]FIN-IND-001'!$H$30:$H$33</c:f>
              <c:numCache>
                <c:formatCode>General</c:formatCode>
                <c:ptCount val="4"/>
                <c:pt idx="0">
                  <c:v>8844706832</c:v>
                </c:pt>
                <c:pt idx="1">
                  <c:v>525648264</c:v>
                </c:pt>
                <c:pt idx="2">
                  <c:v>151046431</c:v>
                </c:pt>
                <c:pt idx="3">
                  <c:v>172625616.87</c:v>
                </c:pt>
              </c:numCache>
              <c:extLst xmlns:c16r2="http://schemas.microsoft.com/office/drawing/2015/06/chart"/>
            </c:numRef>
          </c:val>
          <c:extLst xmlns:c16r2="http://schemas.microsoft.com/office/drawing/2015/06/chart">
            <c:ext xmlns:c16="http://schemas.microsoft.com/office/drawing/2014/chart" uri="{C3380CC4-5D6E-409C-BE32-E72D297353CC}">
              <c16:uniqueId val="{00000000-81DE-4FFD-8E8E-3F8D73899020}"/>
            </c:ext>
          </c:extLst>
        </c:ser>
        <c:ser>
          <c:idx val="5"/>
          <c:order val="5"/>
          <c:tx>
            <c:strRef>
              <c:f>'[24]FIN-IND-001'!$I$28</c:f>
              <c:strCache>
                <c:ptCount val="1"/>
                <c:pt idx="0">
                  <c:v>Ingresos programados</c:v>
                </c:pt>
              </c:strCache>
            </c:strRef>
          </c:tx>
          <c:spPr>
            <a:solidFill>
              <a:schemeClr val="accent6"/>
            </a:solidFill>
            <a:ln>
              <a:noFill/>
            </a:ln>
            <a:effectLst/>
          </c:spPr>
          <c:invertIfNegative val="0"/>
          <c:cat>
            <c:strRef>
              <c:f>'[24]FIN-IND-001'!$C$30:$C$33</c:f>
              <c:strCache>
                <c:ptCount val="4"/>
                <c:pt idx="0">
                  <c:v>TRIMESTRE 1</c:v>
                </c:pt>
                <c:pt idx="1">
                  <c:v>TRIMESTRE 2</c:v>
                </c:pt>
                <c:pt idx="2">
                  <c:v>TRIMESTRE 3</c:v>
                </c:pt>
                <c:pt idx="3">
                  <c:v>TRIMESTRE 4</c:v>
                </c:pt>
              </c:strCache>
            </c:strRef>
          </c:cat>
          <c:val>
            <c:numRef>
              <c:f>'[24]FIN-IND-001'!$I$30:$I$33</c:f>
              <c:numCache>
                <c:formatCode>General</c:formatCode>
                <c:ptCount val="4"/>
                <c:pt idx="0">
                  <c:v>37077583000</c:v>
                </c:pt>
                <c:pt idx="1">
                  <c:v>37077583000</c:v>
                </c:pt>
                <c:pt idx="2">
                  <c:v>37077583000</c:v>
                </c:pt>
                <c:pt idx="3">
                  <c:v>37077583000</c:v>
                </c:pt>
              </c:numCache>
              <c:extLst xmlns:c16r2="http://schemas.microsoft.com/office/drawing/2015/06/chart"/>
            </c:numRef>
          </c:val>
          <c:extLst xmlns:c16r2="http://schemas.microsoft.com/office/drawing/2015/06/chart">
            <c:ext xmlns:c16="http://schemas.microsoft.com/office/drawing/2014/chart" uri="{C3380CC4-5D6E-409C-BE32-E72D297353CC}">
              <c16:uniqueId val="{00000001-81DE-4FFD-8E8E-3F8D73899020}"/>
            </c:ext>
          </c:extLst>
        </c:ser>
        <c:ser>
          <c:idx val="6"/>
          <c:order val="6"/>
          <c:tx>
            <c:strRef>
              <c:f>'[24]FIN-IND-001'!$J$28</c:f>
              <c:strCache>
                <c:ptCount val="1"/>
                <c:pt idx="0">
                  <c:v>% ejecución de ingresos programados</c:v>
                </c:pt>
              </c:strCache>
            </c:strRef>
          </c:tx>
          <c:spPr>
            <a:solidFill>
              <a:schemeClr val="accent1">
                <a:lumMod val="60000"/>
              </a:schemeClr>
            </a:solidFill>
            <a:ln>
              <a:noFill/>
            </a:ln>
            <a:effectLst/>
          </c:spPr>
          <c:invertIfNegative val="0"/>
          <c:cat>
            <c:strRef>
              <c:f>'[24]FIN-IND-001'!$C$30:$C$33</c:f>
              <c:strCache>
                <c:ptCount val="4"/>
                <c:pt idx="0">
                  <c:v>TRIMESTRE 1</c:v>
                </c:pt>
                <c:pt idx="1">
                  <c:v>TRIMESTRE 2</c:v>
                </c:pt>
                <c:pt idx="2">
                  <c:v>TRIMESTRE 3</c:v>
                </c:pt>
                <c:pt idx="3">
                  <c:v>TRIMESTRE 4</c:v>
                </c:pt>
              </c:strCache>
            </c:strRef>
          </c:cat>
          <c:val>
            <c:numRef>
              <c:f>'[24]FIN-IND-001'!$J$30:$J$33</c:f>
              <c:numCache>
                <c:formatCode>General</c:formatCode>
                <c:ptCount val="4"/>
                <c:pt idx="0">
                  <c:v>0.23854593844480099</c:v>
                </c:pt>
                <c:pt idx="1">
                  <c:v>1.4176983003449821E-2</c:v>
                </c:pt>
                <c:pt idx="2">
                  <c:v>4.0737938878054698E-3</c:v>
                </c:pt>
                <c:pt idx="3">
                  <c:v>4.6557947660719953E-3</c:v>
                </c:pt>
              </c:numCache>
              <c:extLst xmlns:c16r2="http://schemas.microsoft.com/office/drawing/2015/06/chart"/>
            </c:numRef>
          </c:val>
          <c:extLst xmlns:c16r2="http://schemas.microsoft.com/office/drawing/2015/06/chart">
            <c:ext xmlns:c16="http://schemas.microsoft.com/office/drawing/2014/chart" uri="{C3380CC4-5D6E-409C-BE32-E72D297353CC}">
              <c16:uniqueId val="{00000002-81DE-4FFD-8E8E-3F8D73899020}"/>
            </c:ext>
          </c:extLst>
        </c:ser>
        <c:dLbls>
          <c:showLegendKey val="0"/>
          <c:showVal val="0"/>
          <c:showCatName val="0"/>
          <c:showSerName val="0"/>
          <c:showPercent val="0"/>
          <c:showBubbleSize val="0"/>
        </c:dLbls>
        <c:gapWidth val="219"/>
        <c:overlap val="-27"/>
        <c:axId val="-605549312"/>
        <c:axId val="-6055487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'[24]FIN-IND-001'!$D$28</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'[24]FIN-IND-001'!$C$30:$C$33</c15:sqref>
                        </c15:formulaRef>
                      </c:ext>
                    </c:extLst>
                    <c:strCache>
                      <c:ptCount val="4"/>
                      <c:pt idx="0">
                        <c:v>TRIMESTRE 1</c:v>
                      </c:pt>
                      <c:pt idx="1">
                        <c:v>TRIMESTRE 2</c:v>
                      </c:pt>
                      <c:pt idx="2">
                        <c:v>TRIMESTRE 3</c:v>
                      </c:pt>
                      <c:pt idx="3">
                        <c:v>TRIMESTRE 4</c:v>
                      </c:pt>
                    </c:strCache>
                  </c:strRef>
                </c:cat>
                <c:val>
                  <c:numRef>
                    <c:extLst xmlns:c16r2="http://schemas.microsoft.com/office/drawing/2015/06/chart">
                      <c:ext uri="{02D57815-91ED-43cb-92C2-25804820EDAC}">
                        <c15:formulaRef>
                          <c15:sqref>'[24]FIN-IND-001'!$D$30:$D$33</c15:sqref>
                        </c15:formulaRef>
                      </c:ext>
                    </c:extLst>
                    <c:numCache>
                      <c:formatCode>General</c:formatCode>
                      <c:ptCount val="4"/>
                    </c:numCache>
                  </c:numRef>
                </c:val>
                <c:extLst xmlns:c16r2="http://schemas.microsoft.com/office/drawing/2015/06/chart">
                  <c:ext xmlns:c16="http://schemas.microsoft.com/office/drawing/2014/chart" uri="{C3380CC4-5D6E-409C-BE32-E72D297353CC}">
                    <c16:uniqueId val="{00000003-81DE-4FFD-8E8E-3F8D73899020}"/>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'[24]FIN-IND-001'!$E$28</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'[24]FIN-IND-001'!$C$30:$C$33</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'[24]FIN-IND-001'!$E$30:$E$33</c15:sqref>
                        </c15:formulaRef>
                      </c:ext>
                    </c:extLst>
                    <c:numCache>
                      <c:formatCode>General</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04-81DE-4FFD-8E8E-3F8D73899020}"/>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'[24]FIN-IND-001'!$F$28</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'[24]FIN-IND-001'!$C$30:$C$33</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'[24]FIN-IND-001'!$F$30:$F$33</c15:sqref>
                        </c15:formulaRef>
                      </c:ext>
                    </c:extLst>
                    <c:numCache>
                      <c:formatCode>General</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05-81DE-4FFD-8E8E-3F8D73899020}"/>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'[24]FIN-IND-001'!$G$28</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'[24]FIN-IND-001'!$C$30:$C$33</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'[24]FIN-IND-001'!$G$30:$G$33</c15:sqref>
                        </c15:formulaRef>
                      </c:ext>
                    </c:extLst>
                    <c:numCache>
                      <c:formatCode>General</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06-81DE-4FFD-8E8E-3F8D73899020}"/>
                  </c:ext>
                </c:extLst>
              </c15:ser>
            </c15:filteredBarSeries>
          </c:ext>
        </c:extLst>
      </c:barChart>
      <c:catAx>
        <c:axId val="-60554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48768"/>
        <c:crosses val="autoZero"/>
        <c:auto val="1"/>
        <c:lblAlgn val="ctr"/>
        <c:lblOffset val="100"/>
        <c:noMultiLvlLbl val="0"/>
      </c:catAx>
      <c:valAx>
        <c:axId val="-60554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49312"/>
        <c:crosses val="autoZero"/>
        <c:crossBetween val="between"/>
      </c:valAx>
      <c:spPr>
        <a:noFill/>
        <a:ln>
          <a:noFill/>
        </a:ln>
        <a:effectLst/>
      </c:spPr>
    </c:plotArea>
    <c:legend>
      <c:legendPos val="b"/>
      <c:layout>
        <c:manualLayout>
          <c:xMode val="edge"/>
          <c:yMode val="edge"/>
          <c:x val="0.81873480338239402"/>
          <c:y val="0.13400903895332278"/>
          <c:w val="0.17917837875587059"/>
          <c:h val="0.635808027228724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EJECUCIÓN PRESUPUESTAL DE GASTOS</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6106466867852974E-2"/>
          <c:y val="0.17718849085385571"/>
          <c:w val="0.72867575473770663"/>
          <c:h val="0.67193138731827828"/>
        </c:manualLayout>
      </c:layout>
      <c:barChart>
        <c:barDir val="col"/>
        <c:grouping val="clustered"/>
        <c:varyColors val="0"/>
        <c:ser>
          <c:idx val="4"/>
          <c:order val="4"/>
          <c:tx>
            <c:strRef>
              <c:f>'FIN-IND-002'!$H$28</c:f>
              <c:strCache>
                <c:ptCount val="1"/>
                <c:pt idx="0">
                  <c:v>Valor de la ejecución del presupuesto de gastos </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'FIN-IND-002'!$C$29:$C$33</c15:sqref>
                  </c15:fullRef>
                </c:ext>
              </c:extLst>
              <c:f>'FIN-IND-002'!$C$29:$C$32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'FIN-IND-002'!$H$29:$H$33</c15:sqref>
                  </c15:fullRef>
                </c:ext>
              </c:extLst>
              <c:f>'FIN-IND-002'!$H$29:$H$32</c:f>
              <c:numCache>
                <c:formatCode>_-[$$-240A]\ * #,##0_-;\-[$$-240A]\ * #,##0_-;_-[$$-240A]\ * "-"??_-;_-@_-</c:formatCode>
                <c:ptCount val="4"/>
                <c:pt idx="0">
                  <c:v>30269609075</c:v>
                </c:pt>
                <c:pt idx="1">
                  <c:v>8284583889</c:v>
                </c:pt>
                <c:pt idx="2">
                  <c:v>28161843289</c:v>
                </c:pt>
                <c:pt idx="3">
                  <c:v>27673204476</c:v>
                </c:pt>
              </c:numCache>
            </c:numRef>
          </c:val>
        </c:ser>
        <c:ser>
          <c:idx val="5"/>
          <c:order val="5"/>
          <c:tx>
            <c:strRef>
              <c:f>'FIN-IND-002'!$I$28</c:f>
              <c:strCache>
                <c:ptCount val="1"/>
                <c:pt idx="0">
                  <c:v> Presupuesto total de gastos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'FIN-IND-002'!$C$29:$C$33</c15:sqref>
                  </c15:fullRef>
                </c:ext>
              </c:extLst>
              <c:f>'FIN-IND-002'!$C$29:$C$32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'FIN-IND-002'!$I$29:$I$33</c15:sqref>
                  </c15:fullRef>
                </c:ext>
              </c:extLst>
              <c:f>'FIN-IND-002'!$I$29:$I$32</c:f>
              <c:numCache>
                <c:formatCode>_-[$$-240A]\ * #,##0_-;\-[$$-240A]\ * #,##0_-;_-[$$-240A]\ * "-"??_-;_-@_-</c:formatCode>
                <c:ptCount val="4"/>
                <c:pt idx="0">
                  <c:v>168771961000</c:v>
                </c:pt>
                <c:pt idx="1">
                  <c:v>168771961000</c:v>
                </c:pt>
                <c:pt idx="2">
                  <c:v>168771961000</c:v>
                </c:pt>
                <c:pt idx="3">
                  <c:v>168771961000</c:v>
                </c:pt>
              </c:numCache>
            </c:numRef>
          </c:val>
        </c:ser>
        <c:ser>
          <c:idx val="6"/>
          <c:order val="6"/>
          <c:tx>
            <c:strRef>
              <c:f>'FIN-IND-002'!$J$28</c:f>
              <c:strCache>
                <c:ptCount val="1"/>
                <c:pt idx="0">
                  <c:v>% de Ejecución Presupuestal de gastos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'FIN-IND-002'!$C$29:$C$33</c15:sqref>
                  </c15:fullRef>
                </c:ext>
              </c:extLst>
              <c:f>'FIN-IND-002'!$C$29:$C$32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'FIN-IND-002'!$J$29:$J$33</c15:sqref>
                  </c15:fullRef>
                </c:ext>
              </c:extLst>
              <c:f>'FIN-IND-002'!$J$29:$J$32</c:f>
              <c:numCache>
                <c:formatCode>0.00%</c:formatCode>
                <c:ptCount val="4"/>
                <c:pt idx="0">
                  <c:v>0.17935212043308543</c:v>
                </c:pt>
                <c:pt idx="1">
                  <c:v>4.9087442249959992E-2</c:v>
                </c:pt>
                <c:pt idx="2">
                  <c:v>0.16686328180425658</c:v>
                </c:pt>
                <c:pt idx="3">
                  <c:v>0.16396802118095907</c:v>
                </c:pt>
              </c:numCache>
            </c:numRef>
          </c:val>
        </c:ser>
        <c:dLbls>
          <c:dLblPos val="outEnd"/>
          <c:showLegendKey val="0"/>
          <c:showVal val="1"/>
          <c:showCatName val="0"/>
          <c:showSerName val="0"/>
          <c:showPercent val="0"/>
          <c:showBubbleSize val="0"/>
        </c:dLbls>
        <c:gapWidth val="444"/>
        <c:overlap val="-90"/>
        <c:axId val="-605520480"/>
        <c:axId val="-605539520"/>
        <c:extLst>
          <c:ext xmlns:c15="http://schemas.microsoft.com/office/drawing/2012/chart" uri="{02D57815-91ED-43cb-92C2-25804820EDAC}">
            <c15:filteredBarSeries>
              <c15:ser>
                <c:idx val="0"/>
                <c:order val="0"/>
                <c:tx>
                  <c:strRef>
                    <c:extLst>
                      <c:ext uri="{02D57815-91ED-43cb-92C2-25804820EDAC}">
                        <c15:formulaRef>
                          <c15:sqref>'FIN-IND-002'!$D$28</c15:sqref>
                        </c15:formulaRef>
                      </c:ext>
                    </c:extLst>
                    <c:strCache>
                      <c:ptCount val="1"/>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'FIN-IND-002'!$C$29:$C$33</c15:sqref>
                        </c15:fullRef>
                        <c15:formulaRef>
                          <c15:sqref>'FIN-IND-002'!$C$29:$C$32</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'FIN-IND-002'!$D$29:$D$33</c15:sqref>
                        </c15:fullRef>
                        <c15:formulaRef>
                          <c15:sqref>'FIN-IND-002'!$D$29:$D$32</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'FIN-IND-002'!$E$28</c15:sqref>
                        </c15:formulaRef>
                      </c:ext>
                    </c:extLst>
                    <c:strCache>
                      <c:ptCount val="1"/>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'FIN-IND-002'!$C$29:$C$33</c15:sqref>
                        </c15:fullRef>
                        <c15:formulaRef>
                          <c15:sqref>'FIN-IND-002'!$C$29:$C$32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'FIN-IND-002'!$E$29:$E$33</c15:sqref>
                        </c15:fullRef>
                        <c15:formulaRef>
                          <c15:sqref>'FIN-IND-002'!$E$29:$E$32</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'FIN-IND-002'!$F$28</c15:sqref>
                        </c15:formulaRef>
                      </c:ext>
                    </c:extLst>
                    <c:strCache>
                      <c:ptCount val="1"/>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'FIN-IND-002'!$C$29:$C$33</c15:sqref>
                        </c15:fullRef>
                        <c15:formulaRef>
                          <c15:sqref>'FIN-IND-002'!$C$29:$C$32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'FIN-IND-002'!$F$29:$F$33</c15:sqref>
                        </c15:fullRef>
                        <c15:formulaRef>
                          <c15:sqref>'FIN-IND-002'!$F$29:$F$32</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'FIN-IND-002'!$G$28</c15:sqref>
                        </c15:formulaRef>
                      </c:ext>
                    </c:extLst>
                    <c:strCache>
                      <c:ptCount val="1"/>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'FIN-IND-002'!$C$29:$C$33</c15:sqref>
                        </c15:fullRef>
                        <c15:formulaRef>
                          <c15:sqref>'FIN-IND-002'!$C$29:$C$32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'FIN-IND-002'!$G$29:$G$33</c15:sqref>
                        </c15:fullRef>
                        <c15:formulaRef>
                          <c15:sqref>'FIN-IND-002'!$G$29:$G$32</c15:sqref>
                        </c15:formulaRef>
                      </c:ext>
                    </c:extLst>
                    <c:numCache>
                      <c:formatCode>General</c:formatCode>
                      <c:ptCount val="4"/>
                    </c:numCache>
                  </c:numRef>
                </c:val>
              </c15:ser>
            </c15:filteredBarSeries>
          </c:ext>
        </c:extLst>
      </c:barChart>
      <c:catAx>
        <c:axId val="-605520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605539520"/>
        <c:crosses val="autoZero"/>
        <c:auto val="1"/>
        <c:lblAlgn val="ctr"/>
        <c:lblOffset val="100"/>
        <c:noMultiLvlLbl val="0"/>
      </c:catAx>
      <c:valAx>
        <c:axId val="-605539520"/>
        <c:scaling>
          <c:orientation val="minMax"/>
        </c:scaling>
        <c:delete val="1"/>
        <c:axPos val="l"/>
        <c:numFmt formatCode="_-[$$-240A]\ * #,##0_-;\-[$$-240A]\ * #,##0_-;_-[$$-240A]\ * &quot;-&quot;??_-;_-@_-" sourceLinked="1"/>
        <c:majorTickMark val="none"/>
        <c:minorTickMark val="none"/>
        <c:tickLblPos val="nextTo"/>
        <c:crossAx val="-605520480"/>
        <c:crosses val="autoZero"/>
        <c:crossBetween val="between"/>
      </c:valAx>
      <c:spPr>
        <a:noFill/>
        <a:ln>
          <a:noFill/>
        </a:ln>
        <a:effectLst/>
      </c:spPr>
    </c:plotArea>
    <c:legend>
      <c:legendPos val="t"/>
      <c:layout>
        <c:manualLayout>
          <c:xMode val="edge"/>
          <c:yMode val="edge"/>
          <c:x val="0.77628865215377485"/>
          <c:y val="0.17264883341712162"/>
          <c:w val="0.19722661726107762"/>
          <c:h val="0.585216126325701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CUMPLIMIENTO DEL PLAN DE ACCIÓN DE CADA UNO DE LOS PROCESOS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3806753176831913E-2"/>
          <c:y val="0.11832340512340327"/>
          <c:w val="0.74625813350392189"/>
          <c:h val="0.36154338285101312"/>
        </c:manualLayout>
      </c:layout>
      <c:barChart>
        <c:barDir val="col"/>
        <c:grouping val="clustered"/>
        <c:varyColors val="0"/>
        <c:ser>
          <c:idx val="4"/>
          <c:order val="4"/>
          <c:tx>
            <c:strRef>
              <c:f>'PES-IND-001'!$H$28:$H$29</c:f>
              <c:strCache>
                <c:ptCount val="2"/>
                <c:pt idx="0">
                  <c:v>TRIMESTRE 1</c:v>
                </c:pt>
                <c:pt idx="1">
                  <c:v>PROGRAMADO</c:v>
                </c:pt>
              </c:strCache>
            </c:strRef>
          </c:tx>
          <c:spPr>
            <a:solidFill>
              <a:schemeClr val="accent5"/>
            </a:solidFill>
            <a:ln>
              <a:noFill/>
            </a:ln>
            <a:effectLst/>
          </c:spPr>
          <c:invertIfNegative val="0"/>
          <c:cat>
            <c:strRef>
              <c:f>'PES-IND-001'!$C$30:$C$50</c:f>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f>'PES-IND-001'!$H$30:$H$50</c:f>
              <c:numCache>
                <c:formatCode>0.00%</c:formatCode>
                <c:ptCount val="21"/>
                <c:pt idx="0">
                  <c:v>0.18620000000000003</c:v>
                </c:pt>
                <c:pt idx="1">
                  <c:v>0.17677200000000001</c:v>
                </c:pt>
                <c:pt idx="2">
                  <c:v>0.14176499999999997</c:v>
                </c:pt>
                <c:pt idx="3">
                  <c:v>0.18438800000000002</c:v>
                </c:pt>
                <c:pt idx="4">
                  <c:v>4.8000000000000001E-2</c:v>
                </c:pt>
                <c:pt idx="5">
                  <c:v>0.10425000000000001</c:v>
                </c:pt>
                <c:pt idx="6">
                  <c:v>0.23805000000000001</c:v>
                </c:pt>
                <c:pt idx="7">
                  <c:v>0.30095200000000005</c:v>
                </c:pt>
                <c:pt idx="8">
                  <c:v>0.183</c:v>
                </c:pt>
                <c:pt idx="9">
                  <c:v>0.27060000000000001</c:v>
                </c:pt>
                <c:pt idx="10">
                  <c:v>0.11047499999999999</c:v>
                </c:pt>
                <c:pt idx="11">
                  <c:v>0.09</c:v>
                </c:pt>
                <c:pt idx="12">
                  <c:v>0.23525000000000001</c:v>
                </c:pt>
                <c:pt idx="13">
                  <c:v>0.29790000000000005</c:v>
                </c:pt>
                <c:pt idx="14">
                  <c:v>0.36300000000000004</c:v>
                </c:pt>
                <c:pt idx="15">
                  <c:v>9.1952000000000006E-2</c:v>
                </c:pt>
                <c:pt idx="16">
                  <c:v>0.18589999999999998</c:v>
                </c:pt>
                <c:pt idx="17">
                  <c:v>0.18025000000000002</c:v>
                </c:pt>
                <c:pt idx="18">
                  <c:v>0.19674999999999998</c:v>
                </c:pt>
                <c:pt idx="19">
                  <c:v>0.12020000000000002</c:v>
                </c:pt>
                <c:pt idx="20" formatCode="0.0%">
                  <c:v>0.18528270000000002</c:v>
                </c:pt>
              </c:numCache>
            </c:numRef>
          </c:val>
        </c:ser>
        <c:ser>
          <c:idx val="5"/>
          <c:order val="5"/>
          <c:tx>
            <c:strRef>
              <c:f>'PES-IND-001'!$I$28:$I$29</c:f>
              <c:strCache>
                <c:ptCount val="2"/>
                <c:pt idx="0">
                  <c:v>TRIMESTRE 1</c:v>
                </c:pt>
                <c:pt idx="1">
                  <c:v>EJECUTADO</c:v>
                </c:pt>
              </c:strCache>
            </c:strRef>
          </c:tx>
          <c:spPr>
            <a:solidFill>
              <a:schemeClr val="accent6"/>
            </a:solidFill>
            <a:ln>
              <a:noFill/>
            </a:ln>
            <a:effectLst/>
          </c:spPr>
          <c:invertIfNegative val="0"/>
          <c:cat>
            <c:strRef>
              <c:f>'PES-IND-001'!$C$30:$C$50</c:f>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f>'PES-IND-001'!$I$30:$I$50</c:f>
              <c:numCache>
                <c:formatCode>0.00%</c:formatCode>
                <c:ptCount val="21"/>
                <c:pt idx="0">
                  <c:v>0.18620000000000003</c:v>
                </c:pt>
                <c:pt idx="1">
                  <c:v>0.18115550000000002</c:v>
                </c:pt>
                <c:pt idx="2">
                  <c:v>0.141760002</c:v>
                </c:pt>
                <c:pt idx="3">
                  <c:v>0.21877200000000002</c:v>
                </c:pt>
                <c:pt idx="4">
                  <c:v>4.8000000000000001E-2</c:v>
                </c:pt>
                <c:pt idx="5">
                  <c:v>0.10425000000000001</c:v>
                </c:pt>
                <c:pt idx="6">
                  <c:v>0.28325</c:v>
                </c:pt>
                <c:pt idx="7">
                  <c:v>0.24595200000000003</c:v>
                </c:pt>
                <c:pt idx="8">
                  <c:v>0.183</c:v>
                </c:pt>
                <c:pt idx="9">
                  <c:v>0.15439999999999998</c:v>
                </c:pt>
                <c:pt idx="10">
                  <c:v>0.28075000000000006</c:v>
                </c:pt>
                <c:pt idx="11">
                  <c:v>0.09</c:v>
                </c:pt>
                <c:pt idx="12">
                  <c:v>0.19675000000000001</c:v>
                </c:pt>
                <c:pt idx="13">
                  <c:v>0.40751999999999999</c:v>
                </c:pt>
                <c:pt idx="14">
                  <c:v>0.22299999999999998</c:v>
                </c:pt>
                <c:pt idx="15">
                  <c:v>6.8951999999999999E-2</c:v>
                </c:pt>
                <c:pt idx="16">
                  <c:v>0.16594999999999999</c:v>
                </c:pt>
                <c:pt idx="17">
                  <c:v>0.12792500000000001</c:v>
                </c:pt>
                <c:pt idx="18">
                  <c:v>0.188</c:v>
                </c:pt>
                <c:pt idx="19">
                  <c:v>0.12020000000000002</c:v>
                </c:pt>
                <c:pt idx="20" formatCode="0.0%">
                  <c:v>0.18078932509999998</c:v>
                </c:pt>
              </c:numCache>
            </c:numRef>
          </c:val>
        </c:ser>
        <c:ser>
          <c:idx val="6"/>
          <c:order val="6"/>
          <c:tx>
            <c:strRef>
              <c:f>'PES-IND-001'!$J$28:$J$29</c:f>
              <c:strCache>
                <c:ptCount val="2"/>
                <c:pt idx="0">
                  <c:v>TRIMESTRE 2</c:v>
                </c:pt>
                <c:pt idx="1">
                  <c:v>PROGRAMADO</c:v>
                </c:pt>
              </c:strCache>
            </c:strRef>
          </c:tx>
          <c:spPr>
            <a:solidFill>
              <a:schemeClr val="accent1">
                <a:lumMod val="60000"/>
              </a:schemeClr>
            </a:solidFill>
            <a:ln>
              <a:noFill/>
            </a:ln>
            <a:effectLst/>
          </c:spPr>
          <c:invertIfNegative val="0"/>
          <c:cat>
            <c:strRef>
              <c:f>'PES-IND-001'!$C$30:$C$50</c:f>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f>'PES-IND-001'!$J$30:$J$50</c:f>
              <c:numCache>
                <c:formatCode>0.00%</c:formatCode>
                <c:ptCount val="21"/>
                <c:pt idx="0">
                  <c:v>0.22120000000000001</c:v>
                </c:pt>
                <c:pt idx="1">
                  <c:v>0.19284799999999999</c:v>
                </c:pt>
                <c:pt idx="2">
                  <c:v>0.24073840000000002</c:v>
                </c:pt>
                <c:pt idx="3">
                  <c:v>0.20113800000000001</c:v>
                </c:pt>
                <c:pt idx="4">
                  <c:v>6.3E-2</c:v>
                </c:pt>
                <c:pt idx="5">
                  <c:v>0.16300000000000001</c:v>
                </c:pt>
                <c:pt idx="6">
                  <c:v>0.22291500000000003</c:v>
                </c:pt>
                <c:pt idx="7">
                  <c:v>0.21748800000000001</c:v>
                </c:pt>
                <c:pt idx="8">
                  <c:v>0.25650000000000001</c:v>
                </c:pt>
                <c:pt idx="9">
                  <c:v>0.28560000000000002</c:v>
                </c:pt>
                <c:pt idx="10">
                  <c:v>0.35047499999999998</c:v>
                </c:pt>
                <c:pt idx="11">
                  <c:v>0.36399999999999999</c:v>
                </c:pt>
                <c:pt idx="12">
                  <c:v>0.12914999999999999</c:v>
                </c:pt>
                <c:pt idx="13">
                  <c:v>0.23800000000000004</c:v>
                </c:pt>
                <c:pt idx="14">
                  <c:v>0.24709999999999999</c:v>
                </c:pt>
                <c:pt idx="15">
                  <c:v>0.33998300000000004</c:v>
                </c:pt>
                <c:pt idx="16">
                  <c:v>0.24569999999999997</c:v>
                </c:pt>
                <c:pt idx="17">
                  <c:v>0.32406000000000001</c:v>
                </c:pt>
                <c:pt idx="18">
                  <c:v>0.24675</c:v>
                </c:pt>
                <c:pt idx="19">
                  <c:v>0.22460000000000002</c:v>
                </c:pt>
                <c:pt idx="20" formatCode="0.0%">
                  <c:v>0.23871226999999995</c:v>
                </c:pt>
              </c:numCache>
            </c:numRef>
          </c:val>
        </c:ser>
        <c:ser>
          <c:idx val="7"/>
          <c:order val="7"/>
          <c:tx>
            <c:strRef>
              <c:f>'PES-IND-001'!$K$28:$K$29</c:f>
              <c:strCache>
                <c:ptCount val="2"/>
                <c:pt idx="0">
                  <c:v>TRIMESTRE 2</c:v>
                </c:pt>
                <c:pt idx="1">
                  <c:v>EJECUTADO</c:v>
                </c:pt>
              </c:strCache>
            </c:strRef>
          </c:tx>
          <c:spPr>
            <a:solidFill>
              <a:schemeClr val="accent2">
                <a:lumMod val="60000"/>
              </a:schemeClr>
            </a:solidFill>
            <a:ln>
              <a:noFill/>
            </a:ln>
            <a:effectLst/>
          </c:spPr>
          <c:invertIfNegative val="0"/>
          <c:cat>
            <c:strRef>
              <c:f>'PES-IND-001'!$C$30:$C$50</c:f>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f>'PES-IND-001'!$K$30:$K$50</c:f>
              <c:numCache>
                <c:formatCode>0.00%</c:formatCode>
                <c:ptCount val="21"/>
                <c:pt idx="0">
                  <c:v>0.22120000000000001</c:v>
                </c:pt>
                <c:pt idx="1">
                  <c:v>0.145868</c:v>
                </c:pt>
                <c:pt idx="2">
                  <c:v>0.24023859999999997</c:v>
                </c:pt>
                <c:pt idx="3">
                  <c:v>0.17181360000000001</c:v>
                </c:pt>
                <c:pt idx="4">
                  <c:v>6.3E-2</c:v>
                </c:pt>
                <c:pt idx="5">
                  <c:v>0.16300000000000001</c:v>
                </c:pt>
                <c:pt idx="6">
                  <c:v>0.251915</c:v>
                </c:pt>
                <c:pt idx="7">
                  <c:v>0.21848800000000002</c:v>
                </c:pt>
                <c:pt idx="8">
                  <c:v>0.22650000000000001</c:v>
                </c:pt>
                <c:pt idx="9">
                  <c:v>0.32310000000000005</c:v>
                </c:pt>
                <c:pt idx="10">
                  <c:v>0.28897499999999998</c:v>
                </c:pt>
                <c:pt idx="11">
                  <c:v>0.17175000000000001</c:v>
                </c:pt>
                <c:pt idx="12">
                  <c:v>0.10580000000000001</c:v>
                </c:pt>
                <c:pt idx="13">
                  <c:v>0.17495000000000002</c:v>
                </c:pt>
                <c:pt idx="14">
                  <c:v>0.23016999999999999</c:v>
                </c:pt>
                <c:pt idx="15">
                  <c:v>0.21288400000000002</c:v>
                </c:pt>
                <c:pt idx="16">
                  <c:v>0.2457</c:v>
                </c:pt>
                <c:pt idx="17">
                  <c:v>0.215035</c:v>
                </c:pt>
                <c:pt idx="18">
                  <c:v>0.2555</c:v>
                </c:pt>
                <c:pt idx="19">
                  <c:v>0.22460000000000002</c:v>
                </c:pt>
                <c:pt idx="20" formatCode="0.0%">
                  <c:v>0.20752435999999999</c:v>
                </c:pt>
              </c:numCache>
            </c:numRef>
          </c:val>
        </c:ser>
        <c:ser>
          <c:idx val="8"/>
          <c:order val="8"/>
          <c:tx>
            <c:strRef>
              <c:f>'PES-IND-001'!$L$28:$L$29</c:f>
              <c:strCache>
                <c:ptCount val="2"/>
                <c:pt idx="0">
                  <c:v>TRIMESTRE 3</c:v>
                </c:pt>
                <c:pt idx="1">
                  <c:v>PROGRAMADO</c:v>
                </c:pt>
              </c:strCache>
            </c:strRef>
          </c:tx>
          <c:spPr>
            <a:solidFill>
              <a:schemeClr val="accent3">
                <a:lumMod val="60000"/>
              </a:schemeClr>
            </a:solidFill>
            <a:ln>
              <a:noFill/>
            </a:ln>
            <a:effectLst/>
          </c:spPr>
          <c:invertIfNegative val="0"/>
          <c:cat>
            <c:strRef>
              <c:f>'PES-IND-001'!$C$30:$C$50</c:f>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f>'PES-IND-001'!$L$30:$L$50</c:f>
              <c:numCache>
                <c:formatCode>0.00%</c:formatCode>
                <c:ptCount val="21"/>
                <c:pt idx="0">
                  <c:v>0.32300000000000006</c:v>
                </c:pt>
                <c:pt idx="1">
                  <c:v>0.22892399999999999</c:v>
                </c:pt>
                <c:pt idx="2">
                  <c:v>0.26842339999999998</c:v>
                </c:pt>
                <c:pt idx="3">
                  <c:v>0.32101299999999999</c:v>
                </c:pt>
                <c:pt idx="4">
                  <c:v>6.3E-2</c:v>
                </c:pt>
                <c:pt idx="5">
                  <c:v>0.36302250000000003</c:v>
                </c:pt>
                <c:pt idx="6">
                  <c:v>0.25196499999999999</c:v>
                </c:pt>
                <c:pt idx="7">
                  <c:v>0.19902400000000003</c:v>
                </c:pt>
                <c:pt idx="8">
                  <c:v>0.23349999999999999</c:v>
                </c:pt>
                <c:pt idx="9">
                  <c:v>0.18059999999999998</c:v>
                </c:pt>
                <c:pt idx="10">
                  <c:v>0.125475</c:v>
                </c:pt>
                <c:pt idx="11">
                  <c:v>0.17499999999999999</c:v>
                </c:pt>
                <c:pt idx="12">
                  <c:v>0.32479999999999998</c:v>
                </c:pt>
                <c:pt idx="13">
                  <c:v>0.24640000000000001</c:v>
                </c:pt>
                <c:pt idx="14">
                  <c:v>0.1981</c:v>
                </c:pt>
                <c:pt idx="15">
                  <c:v>0.28625</c:v>
                </c:pt>
                <c:pt idx="16">
                  <c:v>0.24920000000000003</c:v>
                </c:pt>
                <c:pt idx="17">
                  <c:v>0.20638000000000004</c:v>
                </c:pt>
                <c:pt idx="18">
                  <c:v>0.24675</c:v>
                </c:pt>
                <c:pt idx="19">
                  <c:v>0.14360000000000001</c:v>
                </c:pt>
                <c:pt idx="20" formatCode="0.0%">
                  <c:v>0.23172134499999997</c:v>
                </c:pt>
              </c:numCache>
            </c:numRef>
          </c:val>
        </c:ser>
        <c:ser>
          <c:idx val="9"/>
          <c:order val="9"/>
          <c:tx>
            <c:strRef>
              <c:f>'PES-IND-001'!$M$28:$M$29</c:f>
              <c:strCache>
                <c:ptCount val="2"/>
                <c:pt idx="0">
                  <c:v>TRIMESTRE 3</c:v>
                </c:pt>
                <c:pt idx="1">
                  <c:v>EJECUTADO</c:v>
                </c:pt>
              </c:strCache>
            </c:strRef>
          </c:tx>
          <c:spPr>
            <a:solidFill>
              <a:schemeClr val="accent4">
                <a:lumMod val="60000"/>
              </a:schemeClr>
            </a:solidFill>
            <a:ln>
              <a:noFill/>
            </a:ln>
            <a:effectLst/>
          </c:spPr>
          <c:invertIfNegative val="0"/>
          <c:cat>
            <c:strRef>
              <c:f>'PES-IND-001'!$C$30:$C$50</c:f>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f>'PES-IND-001'!$M$30:$M$50</c:f>
              <c:numCache>
                <c:formatCode>0.00%</c:formatCode>
                <c:ptCount val="21"/>
                <c:pt idx="0">
                  <c:v>0.32300000000000006</c:v>
                </c:pt>
                <c:pt idx="1">
                  <c:v>0.23777000000000004</c:v>
                </c:pt>
                <c:pt idx="2">
                  <c:v>0.268418402</c:v>
                </c:pt>
                <c:pt idx="3">
                  <c:v>0.43868759999999996</c:v>
                </c:pt>
                <c:pt idx="4">
                  <c:v>6.3E-2</c:v>
                </c:pt>
                <c:pt idx="5">
                  <c:v>0.40927249999999998</c:v>
                </c:pt>
                <c:pt idx="6">
                  <c:v>0.24801499999999999</c:v>
                </c:pt>
                <c:pt idx="7">
                  <c:v>0.23902400000000001</c:v>
                </c:pt>
                <c:pt idx="8">
                  <c:v>0.26350000000000001</c:v>
                </c:pt>
                <c:pt idx="9">
                  <c:v>0.27412500000000001</c:v>
                </c:pt>
                <c:pt idx="10">
                  <c:v>0.13473000000000002</c:v>
                </c:pt>
                <c:pt idx="11">
                  <c:v>0.38124999999999998</c:v>
                </c:pt>
                <c:pt idx="12">
                  <c:v>0.13335</c:v>
                </c:pt>
                <c:pt idx="13">
                  <c:v>0.15786000000000006</c:v>
                </c:pt>
                <c:pt idx="14">
                  <c:v>0.15115000000000001</c:v>
                </c:pt>
                <c:pt idx="15">
                  <c:v>0.20676</c:v>
                </c:pt>
                <c:pt idx="16">
                  <c:v>0.19895000000000002</c:v>
                </c:pt>
                <c:pt idx="17">
                  <c:v>0.25685000000000002</c:v>
                </c:pt>
                <c:pt idx="18">
                  <c:v>0.24675</c:v>
                </c:pt>
                <c:pt idx="19">
                  <c:v>0.14360000000000001</c:v>
                </c:pt>
                <c:pt idx="20" formatCode="0.0%">
                  <c:v>0.23880312510000001</c:v>
                </c:pt>
              </c:numCache>
            </c:numRef>
          </c:val>
        </c:ser>
        <c:ser>
          <c:idx val="10"/>
          <c:order val="10"/>
          <c:tx>
            <c:strRef>
              <c:f>'PES-IND-001'!$N$28:$N$29</c:f>
              <c:strCache>
                <c:ptCount val="2"/>
                <c:pt idx="0">
                  <c:v>TRIMESTRE 4</c:v>
                </c:pt>
                <c:pt idx="1">
                  <c:v>PROGRAMADO</c:v>
                </c:pt>
              </c:strCache>
            </c:strRef>
          </c:tx>
          <c:spPr>
            <a:solidFill>
              <a:schemeClr val="accent5">
                <a:lumMod val="60000"/>
              </a:schemeClr>
            </a:solidFill>
            <a:ln>
              <a:noFill/>
            </a:ln>
            <a:effectLst/>
          </c:spPr>
          <c:invertIfNegative val="0"/>
          <c:cat>
            <c:strRef>
              <c:f>'PES-IND-001'!$C$30:$C$50</c:f>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f>'PES-IND-001'!$N$30:$N$50</c:f>
              <c:numCache>
                <c:formatCode>0.0%</c:formatCode>
                <c:ptCount val="21"/>
                <c:pt idx="0">
                  <c:v>0.26960000000000001</c:v>
                </c:pt>
                <c:pt idx="1">
                  <c:v>0.40158900000000003</c:v>
                </c:pt>
                <c:pt idx="2">
                  <c:v>0.34907319999999997</c:v>
                </c:pt>
                <c:pt idx="3">
                  <c:v>0.29301299999999997</c:v>
                </c:pt>
                <c:pt idx="4">
                  <c:v>0.82596499999999995</c:v>
                </c:pt>
                <c:pt idx="5">
                  <c:v>0.3697725</c:v>
                </c:pt>
                <c:pt idx="6">
                  <c:v>0.28706999999999999</c:v>
                </c:pt>
                <c:pt idx="7">
                  <c:v>0.28253600000000001</c:v>
                </c:pt>
                <c:pt idx="8">
                  <c:v>0.32700000000000001</c:v>
                </c:pt>
                <c:pt idx="9">
                  <c:v>0.26319999999999999</c:v>
                </c:pt>
                <c:pt idx="10">
                  <c:v>0.41347500000000004</c:v>
                </c:pt>
                <c:pt idx="11">
                  <c:v>0.371</c:v>
                </c:pt>
                <c:pt idx="12">
                  <c:v>0.31080000000000002</c:v>
                </c:pt>
                <c:pt idx="13">
                  <c:v>0.2177</c:v>
                </c:pt>
                <c:pt idx="14">
                  <c:v>0.1918</c:v>
                </c:pt>
                <c:pt idx="15">
                  <c:v>0.28181499999999998</c:v>
                </c:pt>
                <c:pt idx="16">
                  <c:v>0.31920000000000004</c:v>
                </c:pt>
                <c:pt idx="17">
                  <c:v>0.28931000000000001</c:v>
                </c:pt>
                <c:pt idx="18">
                  <c:v>0.30974999999999997</c:v>
                </c:pt>
                <c:pt idx="19">
                  <c:v>0.51160000000000005</c:v>
                </c:pt>
                <c:pt idx="20">
                  <c:v>0.34426343500000006</c:v>
                </c:pt>
              </c:numCache>
            </c:numRef>
          </c:val>
        </c:ser>
        <c:ser>
          <c:idx val="11"/>
          <c:order val="11"/>
          <c:tx>
            <c:strRef>
              <c:f>'PES-IND-001'!$O$28:$O$29</c:f>
              <c:strCache>
                <c:ptCount val="2"/>
                <c:pt idx="0">
                  <c:v>TRIMESTRE 4</c:v>
                </c:pt>
                <c:pt idx="1">
                  <c:v>EJECUTADO</c:v>
                </c:pt>
              </c:strCache>
            </c:strRef>
          </c:tx>
          <c:spPr>
            <a:solidFill>
              <a:schemeClr val="accent6">
                <a:lumMod val="60000"/>
              </a:schemeClr>
            </a:solidFill>
            <a:ln>
              <a:noFill/>
            </a:ln>
            <a:effectLst/>
          </c:spPr>
          <c:invertIfNegative val="0"/>
          <c:cat>
            <c:strRef>
              <c:f>'PES-IND-001'!$C$30:$C$50</c:f>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f>'PES-IND-001'!$O$30:$O$50</c:f>
              <c:numCache>
                <c:formatCode>0.0%</c:formatCode>
                <c:ptCount val="21"/>
                <c:pt idx="0">
                  <c:v>0.26960000000000006</c:v>
                </c:pt>
                <c:pt idx="1">
                  <c:v>0.37973000000000001</c:v>
                </c:pt>
                <c:pt idx="2">
                  <c:v>0.349053208</c:v>
                </c:pt>
                <c:pt idx="3">
                  <c:v>0.17941799999999999</c:v>
                </c:pt>
                <c:pt idx="4">
                  <c:v>0.82596499999999995</c:v>
                </c:pt>
                <c:pt idx="5">
                  <c:v>0.3228975</c:v>
                </c:pt>
                <c:pt idx="6">
                  <c:v>0.21681999999999998</c:v>
                </c:pt>
                <c:pt idx="7">
                  <c:v>0.29653600000000002</c:v>
                </c:pt>
                <c:pt idx="8">
                  <c:v>0.32700000000000001</c:v>
                </c:pt>
                <c:pt idx="9">
                  <c:v>0</c:v>
                </c:pt>
                <c:pt idx="10">
                  <c:v>0.29554500000000006</c:v>
                </c:pt>
                <c:pt idx="11">
                  <c:v>0.31625000000000003</c:v>
                </c:pt>
                <c:pt idx="12">
                  <c:v>0.25575000000000003</c:v>
                </c:pt>
                <c:pt idx="13">
                  <c:v>0.17717000000000002</c:v>
                </c:pt>
                <c:pt idx="14">
                  <c:v>0.35310000000000002</c:v>
                </c:pt>
                <c:pt idx="15">
                  <c:v>9.9402000000000004E-2</c:v>
                </c:pt>
                <c:pt idx="16">
                  <c:v>0.21870000000000001</c:v>
                </c:pt>
                <c:pt idx="17">
                  <c:v>0.25536000000000003</c:v>
                </c:pt>
                <c:pt idx="18">
                  <c:v>0.23100000000000001</c:v>
                </c:pt>
                <c:pt idx="19">
                  <c:v>0.51160000000000005</c:v>
                </c:pt>
                <c:pt idx="20">
                  <c:v>0.29404483540000009</c:v>
                </c:pt>
              </c:numCache>
            </c:numRef>
          </c:val>
        </c:ser>
        <c:ser>
          <c:idx val="12"/>
          <c:order val="12"/>
          <c:tx>
            <c:strRef>
              <c:f>'PES-IND-001'!$P$28:$P$29</c:f>
              <c:strCache>
                <c:ptCount val="2"/>
                <c:pt idx="0">
                  <c:v>TOTAL
ACUMULADO</c:v>
                </c:pt>
                <c:pt idx="1">
                  <c:v>PROGRAMADO</c:v>
                </c:pt>
              </c:strCache>
            </c:strRef>
          </c:tx>
          <c:spPr>
            <a:solidFill>
              <a:schemeClr val="accent1">
                <a:lumMod val="80000"/>
                <a:lumOff val="20000"/>
              </a:schemeClr>
            </a:solidFill>
            <a:ln>
              <a:noFill/>
            </a:ln>
            <a:effectLst/>
          </c:spPr>
          <c:invertIfNegative val="0"/>
          <c:cat>
            <c:strRef>
              <c:f>'PES-IND-001'!$C$30:$C$50</c:f>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f>'PES-IND-001'!$P$30:$P$50</c:f>
              <c:numCache>
                <c:formatCode>0.0%</c:formatCode>
                <c:ptCount val="21"/>
                <c:pt idx="0">
                  <c:v>1.0000000000000002</c:v>
                </c:pt>
                <c:pt idx="1">
                  <c:v>1.0001329999999999</c:v>
                </c:pt>
                <c:pt idx="2">
                  <c:v>0.99999999999999989</c:v>
                </c:pt>
                <c:pt idx="3">
                  <c:v>0.999552</c:v>
                </c:pt>
                <c:pt idx="4">
                  <c:v>0.99996499999999999</c:v>
                </c:pt>
                <c:pt idx="5">
                  <c:v>1.0000450000000001</c:v>
                </c:pt>
                <c:pt idx="6">
                  <c:v>1</c:v>
                </c:pt>
                <c:pt idx="7">
                  <c:v>1</c:v>
                </c:pt>
                <c:pt idx="8">
                  <c:v>1</c:v>
                </c:pt>
                <c:pt idx="9">
                  <c:v>1</c:v>
                </c:pt>
                <c:pt idx="10">
                  <c:v>0.99990000000000001</c:v>
                </c:pt>
                <c:pt idx="11">
                  <c:v>1</c:v>
                </c:pt>
                <c:pt idx="12">
                  <c:v>1</c:v>
                </c:pt>
                <c:pt idx="13">
                  <c:v>1</c:v>
                </c:pt>
                <c:pt idx="14">
                  <c:v>1</c:v>
                </c:pt>
                <c:pt idx="15">
                  <c:v>1</c:v>
                </c:pt>
                <c:pt idx="16">
                  <c:v>1</c:v>
                </c:pt>
                <c:pt idx="17">
                  <c:v>1</c:v>
                </c:pt>
                <c:pt idx="18">
                  <c:v>1</c:v>
                </c:pt>
                <c:pt idx="19">
                  <c:v>1</c:v>
                </c:pt>
                <c:pt idx="20">
                  <c:v>0.99997974999999995</c:v>
                </c:pt>
              </c:numCache>
            </c:numRef>
          </c:val>
        </c:ser>
        <c:ser>
          <c:idx val="13"/>
          <c:order val="13"/>
          <c:tx>
            <c:strRef>
              <c:f>'PES-IND-001'!$Q$28:$Q$29</c:f>
              <c:strCache>
                <c:ptCount val="2"/>
                <c:pt idx="0">
                  <c:v>TOTAL
ACUMULADO</c:v>
                </c:pt>
                <c:pt idx="1">
                  <c:v>EJECUTADO</c:v>
                </c:pt>
              </c:strCache>
            </c:strRef>
          </c:tx>
          <c:spPr>
            <a:solidFill>
              <a:schemeClr val="accent2">
                <a:lumMod val="80000"/>
                <a:lumOff val="20000"/>
              </a:schemeClr>
            </a:solidFill>
            <a:ln>
              <a:noFill/>
            </a:ln>
            <a:effectLst/>
          </c:spPr>
          <c:invertIfNegative val="0"/>
          <c:cat>
            <c:strRef>
              <c:f>'PES-IND-001'!$C$30:$C$50</c:f>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f>'PES-IND-001'!$Q$30:$Q$50</c:f>
              <c:numCache>
                <c:formatCode>0.0%</c:formatCode>
                <c:ptCount val="21"/>
                <c:pt idx="0">
                  <c:v>1.0000000000000002</c:v>
                </c:pt>
                <c:pt idx="1">
                  <c:v>0.94452350000000007</c:v>
                </c:pt>
                <c:pt idx="2">
                  <c:v>0.99947021199999986</c:v>
                </c:pt>
                <c:pt idx="3">
                  <c:v>1.0086912000000001</c:v>
                </c:pt>
                <c:pt idx="4">
                  <c:v>0.99996499999999999</c:v>
                </c:pt>
                <c:pt idx="5">
                  <c:v>0.99941999999999998</c:v>
                </c:pt>
                <c:pt idx="6">
                  <c:v>1</c:v>
                </c:pt>
                <c:pt idx="7">
                  <c:v>1</c:v>
                </c:pt>
                <c:pt idx="8">
                  <c:v>1</c:v>
                </c:pt>
                <c:pt idx="9">
                  <c:v>0.75162499999999999</c:v>
                </c:pt>
                <c:pt idx="10" formatCode="0%">
                  <c:v>1</c:v>
                </c:pt>
                <c:pt idx="11">
                  <c:v>0.95925000000000005</c:v>
                </c:pt>
                <c:pt idx="12">
                  <c:v>0.69164999999999999</c:v>
                </c:pt>
                <c:pt idx="13">
                  <c:v>0.9175000000000002</c:v>
                </c:pt>
                <c:pt idx="14">
                  <c:v>0.95741999999999994</c:v>
                </c:pt>
                <c:pt idx="15">
                  <c:v>0.58799800000000002</c:v>
                </c:pt>
                <c:pt idx="16">
                  <c:v>0.82930000000000004</c:v>
                </c:pt>
                <c:pt idx="17">
                  <c:v>0.8551700000000001</c:v>
                </c:pt>
                <c:pt idx="18">
                  <c:v>0.92125000000000001</c:v>
                </c:pt>
                <c:pt idx="19">
                  <c:v>1</c:v>
                </c:pt>
                <c:pt idx="20">
                  <c:v>0.92116164560000002</c:v>
                </c:pt>
              </c:numCache>
            </c:numRef>
          </c:val>
        </c:ser>
        <c:dLbls>
          <c:showLegendKey val="0"/>
          <c:showVal val="0"/>
          <c:showCatName val="0"/>
          <c:showSerName val="0"/>
          <c:showPercent val="0"/>
          <c:showBubbleSize val="0"/>
        </c:dLbls>
        <c:gapWidth val="219"/>
        <c:overlap val="-27"/>
        <c:axId val="-619159952"/>
        <c:axId val="-619165392"/>
        <c:extLst>
          <c:ext xmlns:c15="http://schemas.microsoft.com/office/drawing/2012/chart" uri="{02D57815-91ED-43cb-92C2-25804820EDAC}">
            <c15:filteredBarSeries>
              <c15:ser>
                <c:idx val="0"/>
                <c:order val="0"/>
                <c:tx>
                  <c:strRef>
                    <c:extLst>
                      <c:ext uri="{02D57815-91ED-43cb-92C2-25804820EDAC}">
                        <c15:formulaRef>
                          <c15:sqref>'PES-IND-001'!$D$28:$D$29</c15:sqref>
                        </c15:formulaRef>
                      </c:ext>
                    </c:extLst>
                    <c:strCache>
                      <c:ptCount val="2"/>
                      <c:pt idx="0">
                        <c:v>PROCESO</c:v>
                      </c:pt>
                    </c:strCache>
                  </c:strRef>
                </c:tx>
                <c:spPr>
                  <a:solidFill>
                    <a:schemeClr val="accent1"/>
                  </a:solidFill>
                  <a:ln>
                    <a:noFill/>
                  </a:ln>
                  <a:effectLst/>
                </c:spPr>
                <c:invertIfNegative val="0"/>
                <c:cat>
                  <c:strRef>
                    <c:extLst>
                      <c:ext uri="{02D57815-91ED-43cb-92C2-25804820EDAC}">
                        <c15:formulaRef>
                          <c15:sqref>'PES-IND-001'!$C$30:$C$50</c15:sqref>
                        </c15:formulaRef>
                      </c:ext>
                    </c:extLst>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extLst>
                      <c:ext uri="{02D57815-91ED-43cb-92C2-25804820EDAC}">
                        <c15:formulaRef>
                          <c15:sqref>'PES-IND-001'!$D$30:$D$50</c15:sqref>
                        </c15:formulaRef>
                      </c:ext>
                    </c:extLst>
                    <c:numCache>
                      <c:formatCode>General</c:formatCode>
                      <c:ptCount val="21"/>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'PES-IND-001'!$E$28:$E$29</c15:sqref>
                        </c15:formulaRef>
                      </c:ext>
                    </c:extLst>
                    <c:strCache>
                      <c:ptCount val="2"/>
                      <c:pt idx="0">
                        <c:v>PROCESO</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'PES-IND-001'!$C$30:$C$50</c15:sqref>
                        </c15:formulaRef>
                      </c:ext>
                    </c:extLst>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extLst xmlns:c15="http://schemas.microsoft.com/office/drawing/2012/chart">
                      <c:ext xmlns:c15="http://schemas.microsoft.com/office/drawing/2012/chart" uri="{02D57815-91ED-43cb-92C2-25804820EDAC}">
                        <c15:formulaRef>
                          <c15:sqref>'PES-IND-001'!$E$30:$E$50</c15:sqref>
                        </c15:formulaRef>
                      </c:ext>
                    </c:extLst>
                    <c:numCache>
                      <c:formatCode>General</c:formatCode>
                      <c:ptCount val="21"/>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'PES-IND-001'!$F$28:$F$29</c15:sqref>
                        </c15:formulaRef>
                      </c:ext>
                    </c:extLst>
                    <c:strCache>
                      <c:ptCount val="2"/>
                      <c:pt idx="0">
                        <c:v>PROCESO</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'PES-IND-001'!$C$30:$C$50</c15:sqref>
                        </c15:formulaRef>
                      </c:ext>
                    </c:extLst>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extLst xmlns:c15="http://schemas.microsoft.com/office/drawing/2012/chart">
                      <c:ext xmlns:c15="http://schemas.microsoft.com/office/drawing/2012/chart" uri="{02D57815-91ED-43cb-92C2-25804820EDAC}">
                        <c15:formulaRef>
                          <c15:sqref>'PES-IND-001'!$F$30:$F$50</c15:sqref>
                        </c15:formulaRef>
                      </c:ext>
                    </c:extLst>
                    <c:numCache>
                      <c:formatCode>General</c:formatCode>
                      <c:ptCount val="21"/>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'PES-IND-001'!$G$28:$G$29</c15:sqref>
                        </c15:formulaRef>
                      </c:ext>
                    </c:extLst>
                    <c:strCache>
                      <c:ptCount val="2"/>
                      <c:pt idx="0">
                        <c:v>PROCESO</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'PES-IND-001'!$C$30:$C$50</c15:sqref>
                        </c15:formulaRef>
                      </c:ext>
                    </c:extLst>
                    <c:strCache>
                      <c:ptCount val="21"/>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pt idx="20">
                        <c:v>TOTAL</c:v>
                      </c:pt>
                    </c:strCache>
                  </c:strRef>
                </c:cat>
                <c:val>
                  <c:numRef>
                    <c:extLst xmlns:c15="http://schemas.microsoft.com/office/drawing/2012/chart">
                      <c:ext xmlns:c15="http://schemas.microsoft.com/office/drawing/2012/chart" uri="{02D57815-91ED-43cb-92C2-25804820EDAC}">
                        <c15:formulaRef>
                          <c15:sqref>'PES-IND-001'!$G$30:$G$50</c15:sqref>
                        </c15:formulaRef>
                      </c:ext>
                    </c:extLst>
                    <c:numCache>
                      <c:formatCode>General</c:formatCode>
                      <c:ptCount val="21"/>
                    </c:numCache>
                  </c:numRef>
                </c:val>
              </c15:ser>
            </c15:filteredBarSeries>
          </c:ext>
        </c:extLst>
      </c:barChart>
      <c:catAx>
        <c:axId val="-61915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65392"/>
        <c:crosses val="autoZero"/>
        <c:auto val="1"/>
        <c:lblAlgn val="ctr"/>
        <c:lblOffset val="100"/>
        <c:noMultiLvlLbl val="0"/>
      </c:catAx>
      <c:valAx>
        <c:axId val="-6191653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59952"/>
        <c:crosses val="autoZero"/>
        <c:crossBetween val="between"/>
      </c:valAx>
      <c:spPr>
        <a:noFill/>
        <a:ln>
          <a:noFill/>
        </a:ln>
        <a:effectLst/>
      </c:spPr>
    </c:plotArea>
    <c:legend>
      <c:legendPos val="b"/>
      <c:layout>
        <c:manualLayout>
          <c:xMode val="edge"/>
          <c:yMode val="edge"/>
          <c:x val="0.82567700542808564"/>
          <c:y val="0.15566637503645389"/>
          <c:w val="0.16667663853846226"/>
          <c:h val="0.772707716153157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DE GASTOS</a:t>
            </a:r>
          </a:p>
        </c:rich>
      </c:tx>
      <c:overlay val="0"/>
      <c:spPr>
        <a:noFill/>
        <a:ln>
          <a:noFill/>
        </a:ln>
        <a:effectLst/>
      </c:spPr>
    </c:title>
    <c:autoTitleDeleted val="0"/>
    <c:plotArea>
      <c:layout>
        <c:manualLayout>
          <c:layoutTarget val="inner"/>
          <c:xMode val="edge"/>
          <c:yMode val="edge"/>
          <c:x val="3.6106466867852974E-2"/>
          <c:y val="0.17718849085385571"/>
          <c:w val="0.72867575473770663"/>
          <c:h val="0.67193138731827884"/>
        </c:manualLayout>
      </c:layout>
      <c:barChart>
        <c:barDir val="col"/>
        <c:grouping val="clustered"/>
        <c:varyColors val="0"/>
        <c:ser>
          <c:idx val="4"/>
          <c:order val="4"/>
          <c:tx>
            <c:strRef>
              <c:f>'[25]FIN-IND-002'!$H$28</c:f>
              <c:strCache>
                <c:ptCount val="1"/>
                <c:pt idx="0">
                  <c:v>Valor de la ejecución del presupuesto de gastos </c:v>
                </c:pt>
              </c:strCache>
            </c:strRef>
          </c:tx>
          <c:spPr>
            <a:solidFill>
              <a:schemeClr val="accent5"/>
            </a:solidFill>
            <a:ln>
              <a:noFill/>
            </a:ln>
            <a:effectLst/>
          </c:spPr>
          <c:invertIfNegative val="0"/>
          <c:cat>
            <c:strRef>
              <c:f>'[25]FIN-IND-002'!$C$29:$C$33</c:f>
              <c:strCache>
                <c:ptCount val="5"/>
                <c:pt idx="0">
                  <c:v>TRIMESTRE 1</c:v>
                </c:pt>
                <c:pt idx="1">
                  <c:v>TRIMESTRE 2</c:v>
                </c:pt>
                <c:pt idx="2">
                  <c:v>TRIMESTRE 3</c:v>
                </c:pt>
                <c:pt idx="3">
                  <c:v>TRIMESTRE 4</c:v>
                </c:pt>
                <c:pt idx="4">
                  <c:v>TOTAL</c:v>
                </c:pt>
              </c:strCache>
            </c:strRef>
          </c:cat>
          <c:val>
            <c:numRef>
              <c:f>'[25]FIN-IND-002'!$H$29:$H$33</c:f>
              <c:numCache>
                <c:formatCode>General</c:formatCode>
                <c:ptCount val="5"/>
                <c:pt idx="0">
                  <c:v>30269609075</c:v>
                </c:pt>
                <c:pt idx="1">
                  <c:v>8284583889</c:v>
                </c:pt>
                <c:pt idx="2">
                  <c:v>28161843289</c:v>
                </c:pt>
                <c:pt idx="3">
                  <c:v>27673204476</c:v>
                </c:pt>
                <c:pt idx="4">
                  <c:v>94389240729</c:v>
                </c:pt>
              </c:numCache>
            </c:numRef>
          </c:val>
          <c:extLst xmlns:c16r2="http://schemas.microsoft.com/office/drawing/2015/06/chart">
            <c:ext xmlns:c16="http://schemas.microsoft.com/office/drawing/2014/chart" uri="{C3380CC4-5D6E-409C-BE32-E72D297353CC}">
              <c16:uniqueId val="{00000000-6BC4-4B07-A83F-B09E3CA7D23C}"/>
            </c:ext>
          </c:extLst>
        </c:ser>
        <c:ser>
          <c:idx val="5"/>
          <c:order val="5"/>
          <c:tx>
            <c:strRef>
              <c:f>'[25]FIN-IND-002'!$I$28</c:f>
              <c:strCache>
                <c:ptCount val="1"/>
                <c:pt idx="0">
                  <c:v> Presupuesto total de gastos</c:v>
                </c:pt>
              </c:strCache>
            </c:strRef>
          </c:tx>
          <c:spPr>
            <a:solidFill>
              <a:schemeClr val="accent6"/>
            </a:solidFill>
            <a:ln>
              <a:noFill/>
            </a:ln>
            <a:effectLst/>
          </c:spPr>
          <c:invertIfNegative val="0"/>
          <c:cat>
            <c:strRef>
              <c:f>'[25]FIN-IND-002'!$C$29:$C$33</c:f>
              <c:strCache>
                <c:ptCount val="5"/>
                <c:pt idx="0">
                  <c:v>TRIMESTRE 1</c:v>
                </c:pt>
                <c:pt idx="1">
                  <c:v>TRIMESTRE 2</c:v>
                </c:pt>
                <c:pt idx="2">
                  <c:v>TRIMESTRE 3</c:v>
                </c:pt>
                <c:pt idx="3">
                  <c:v>TRIMESTRE 4</c:v>
                </c:pt>
                <c:pt idx="4">
                  <c:v>TOTAL</c:v>
                </c:pt>
              </c:strCache>
            </c:strRef>
          </c:cat>
          <c:val>
            <c:numRef>
              <c:f>'[25]FIN-IND-002'!$I$29:$I$33</c:f>
              <c:numCache>
                <c:formatCode>General</c:formatCode>
                <c:ptCount val="5"/>
                <c:pt idx="0">
                  <c:v>168771961000</c:v>
                </c:pt>
                <c:pt idx="1">
                  <c:v>168771961000</c:v>
                </c:pt>
                <c:pt idx="2">
                  <c:v>168771961000</c:v>
                </c:pt>
                <c:pt idx="3">
                  <c:v>168771961000</c:v>
                </c:pt>
                <c:pt idx="4">
                  <c:v>675087844000</c:v>
                </c:pt>
              </c:numCache>
            </c:numRef>
          </c:val>
          <c:extLst xmlns:c16r2="http://schemas.microsoft.com/office/drawing/2015/06/chart">
            <c:ext xmlns:c16="http://schemas.microsoft.com/office/drawing/2014/chart" uri="{C3380CC4-5D6E-409C-BE32-E72D297353CC}">
              <c16:uniqueId val="{00000001-6BC4-4B07-A83F-B09E3CA7D23C}"/>
            </c:ext>
          </c:extLst>
        </c:ser>
        <c:ser>
          <c:idx val="6"/>
          <c:order val="6"/>
          <c:tx>
            <c:strRef>
              <c:f>'[25]FIN-IND-002'!$J$28</c:f>
              <c:strCache>
                <c:ptCount val="1"/>
                <c:pt idx="0">
                  <c:v>% de Ejecución Presupuestal de gastos</c:v>
                </c:pt>
              </c:strCache>
            </c:strRef>
          </c:tx>
          <c:spPr>
            <a:solidFill>
              <a:schemeClr val="accent1">
                <a:lumMod val="60000"/>
              </a:schemeClr>
            </a:solidFill>
            <a:ln>
              <a:noFill/>
            </a:ln>
            <a:effectLst/>
          </c:spPr>
          <c:invertIfNegative val="0"/>
          <c:cat>
            <c:strRef>
              <c:f>'[25]FIN-IND-002'!$C$29:$C$33</c:f>
              <c:strCache>
                <c:ptCount val="5"/>
                <c:pt idx="0">
                  <c:v>TRIMESTRE 1</c:v>
                </c:pt>
                <c:pt idx="1">
                  <c:v>TRIMESTRE 2</c:v>
                </c:pt>
                <c:pt idx="2">
                  <c:v>TRIMESTRE 3</c:v>
                </c:pt>
                <c:pt idx="3">
                  <c:v>TRIMESTRE 4</c:v>
                </c:pt>
                <c:pt idx="4">
                  <c:v>TOTAL</c:v>
                </c:pt>
              </c:strCache>
            </c:strRef>
          </c:cat>
          <c:val>
            <c:numRef>
              <c:f>'[25]FIN-IND-002'!$J$29:$J$33</c:f>
              <c:numCache>
                <c:formatCode>General</c:formatCode>
                <c:ptCount val="5"/>
                <c:pt idx="0">
                  <c:v>0.17935212043308543</c:v>
                </c:pt>
                <c:pt idx="1">
                  <c:v>4.9087442249959992E-2</c:v>
                </c:pt>
                <c:pt idx="2">
                  <c:v>0.16686328180425658</c:v>
                </c:pt>
                <c:pt idx="3">
                  <c:v>0.16396802118095907</c:v>
                </c:pt>
                <c:pt idx="4">
                  <c:v>0.55927086566826112</c:v>
                </c:pt>
              </c:numCache>
            </c:numRef>
          </c:val>
          <c:extLst xmlns:c16r2="http://schemas.microsoft.com/office/drawing/2015/06/chart">
            <c:ext xmlns:c16="http://schemas.microsoft.com/office/drawing/2014/chart" uri="{C3380CC4-5D6E-409C-BE32-E72D297353CC}">
              <c16:uniqueId val="{00000002-6BC4-4B07-A83F-B09E3CA7D23C}"/>
            </c:ext>
          </c:extLst>
        </c:ser>
        <c:dLbls>
          <c:showLegendKey val="0"/>
          <c:showVal val="0"/>
          <c:showCatName val="0"/>
          <c:showSerName val="0"/>
          <c:showPercent val="0"/>
          <c:showBubbleSize val="0"/>
        </c:dLbls>
        <c:gapWidth val="219"/>
        <c:overlap val="-27"/>
        <c:axId val="-605537888"/>
        <c:axId val="-60554224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'[25]FIN-IND-002'!$D$28</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'[25]FIN-IND-002'!$C$29:$C$33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c:ext uri="{02D57815-91ED-43cb-92C2-25804820EDAC}">
                        <c15:formulaRef>
                          <c15:sqref>'[25]FIN-IND-002'!$D$29:$D$33</c15:sqref>
                        </c15:formulaRef>
                      </c:ext>
                    </c:extLst>
                    <c:numCache>
                      <c:formatCode>General</c:formatCode>
                      <c:ptCount val="5"/>
                    </c:numCache>
                  </c:numRef>
                </c:val>
                <c:extLst xmlns:c16r2="http://schemas.microsoft.com/office/drawing/2015/06/chart">
                  <c:ext xmlns:c16="http://schemas.microsoft.com/office/drawing/2014/chart" uri="{C3380CC4-5D6E-409C-BE32-E72D297353CC}">
                    <c16:uniqueId val="{00000003-6BC4-4B07-A83F-B09E3CA7D23C}"/>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'[25]FIN-IND-002'!$E$28</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'[25]FIN-IND-002'!$C$29:$C$33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'[25]FIN-IND-002'!$E$29:$E$33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4-6BC4-4B07-A83F-B09E3CA7D23C}"/>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'[25]FIN-IND-002'!$F$28</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'[25]FIN-IND-002'!$C$29:$C$33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'[25]FIN-IND-002'!$F$29:$F$33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5-6BC4-4B07-A83F-B09E3CA7D23C}"/>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'[25]FIN-IND-002'!$G$28</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'[25]FIN-IND-002'!$C$29:$C$33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'[25]FIN-IND-002'!$G$29:$G$33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6-6BC4-4B07-A83F-B09E3CA7D23C}"/>
                  </c:ext>
                </c:extLst>
              </c15:ser>
            </c15:filteredBarSeries>
          </c:ext>
        </c:extLst>
      </c:barChart>
      <c:catAx>
        <c:axId val="-60553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42240"/>
        <c:crosses val="autoZero"/>
        <c:auto val="1"/>
        <c:lblAlgn val="ctr"/>
        <c:lblOffset val="100"/>
        <c:noMultiLvlLbl val="0"/>
      </c:catAx>
      <c:valAx>
        <c:axId val="-605542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37888"/>
        <c:crosses val="autoZero"/>
        <c:crossBetween val="between"/>
      </c:valAx>
      <c:spPr>
        <a:noFill/>
        <a:ln>
          <a:noFill/>
        </a:ln>
        <a:effectLst/>
      </c:spPr>
    </c:plotArea>
    <c:legend>
      <c:legendPos val="b"/>
      <c:layout>
        <c:manualLayout>
          <c:xMode val="edge"/>
          <c:yMode val="edge"/>
          <c:x val="0.7902588828378837"/>
          <c:y val="0.10358413531641873"/>
          <c:w val="0.18163330905222783"/>
          <c:h val="0.808243559153517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DE GASTOS</a:t>
            </a:r>
          </a:p>
        </c:rich>
      </c:tx>
      <c:overlay val="0"/>
      <c:spPr>
        <a:noFill/>
        <a:ln>
          <a:noFill/>
        </a:ln>
        <a:effectLst/>
      </c:spPr>
    </c:title>
    <c:autoTitleDeleted val="0"/>
    <c:plotArea>
      <c:layout>
        <c:manualLayout>
          <c:layoutTarget val="inner"/>
          <c:xMode val="edge"/>
          <c:yMode val="edge"/>
          <c:x val="0.14766732686021614"/>
          <c:y val="0.17718845144356959"/>
          <c:w val="0.72867575473770663"/>
          <c:h val="0.67193138731827928"/>
        </c:manualLayout>
      </c:layout>
      <c:barChart>
        <c:barDir val="col"/>
        <c:grouping val="clustered"/>
        <c:varyColors val="0"/>
        <c:ser>
          <c:idx val="4"/>
          <c:order val="4"/>
          <c:tx>
            <c:strRef>
              <c:f>'[27]FIN-IND-003'!$H$28</c:f>
              <c:strCache>
                <c:ptCount val="1"/>
                <c:pt idx="0">
                  <c:v>Ejecución de pagos en el periodo </c:v>
                </c:pt>
              </c:strCache>
            </c:strRef>
          </c:tx>
          <c:spPr>
            <a:solidFill>
              <a:schemeClr val="accent5"/>
            </a:solidFill>
            <a:ln>
              <a:noFill/>
            </a:ln>
            <a:effectLst/>
          </c:spPr>
          <c:invertIfNegative val="0"/>
          <c:cat>
            <c:strRef>
              <c:f>'[27]FIN-IND-003'!$C$29:$C$33</c:f>
              <c:strCache>
                <c:ptCount val="5"/>
                <c:pt idx="0">
                  <c:v>TRIMESTRE 1</c:v>
                </c:pt>
                <c:pt idx="1">
                  <c:v>TRIMESTRE 2</c:v>
                </c:pt>
                <c:pt idx="2">
                  <c:v>TRIMESTRE 3</c:v>
                </c:pt>
                <c:pt idx="3">
                  <c:v>TRIMESTRE 4</c:v>
                </c:pt>
                <c:pt idx="4">
                  <c:v>TOTAL</c:v>
                </c:pt>
              </c:strCache>
            </c:strRef>
          </c:cat>
          <c:val>
            <c:numRef>
              <c:f>'[27]FIN-IND-003'!$H$29:$H$33</c:f>
              <c:numCache>
                <c:formatCode>General</c:formatCode>
                <c:ptCount val="5"/>
                <c:pt idx="0">
                  <c:v>15228568884</c:v>
                </c:pt>
                <c:pt idx="1">
                  <c:v>22781978144</c:v>
                </c:pt>
                <c:pt idx="2">
                  <c:v>14957712303</c:v>
                </c:pt>
                <c:pt idx="3">
                  <c:v>37739690447</c:v>
                </c:pt>
                <c:pt idx="4">
                  <c:v>90707949778</c:v>
                </c:pt>
              </c:numCache>
            </c:numRef>
          </c:val>
          <c:extLst xmlns:c16r2="http://schemas.microsoft.com/office/drawing/2015/06/chart">
            <c:ext xmlns:c16="http://schemas.microsoft.com/office/drawing/2014/chart" uri="{C3380CC4-5D6E-409C-BE32-E72D297353CC}">
              <c16:uniqueId val="{00000000-CDEA-405C-948E-711A7014686B}"/>
            </c:ext>
          </c:extLst>
        </c:ser>
        <c:ser>
          <c:idx val="5"/>
          <c:order val="5"/>
          <c:tx>
            <c:strRef>
              <c:f>'[27]FIN-IND-003'!$I$28</c:f>
              <c:strCache>
                <c:ptCount val="1"/>
                <c:pt idx="0">
                  <c:v>Presupuesto programado para el periodo</c:v>
                </c:pt>
              </c:strCache>
            </c:strRef>
          </c:tx>
          <c:spPr>
            <a:solidFill>
              <a:schemeClr val="accent6"/>
            </a:solidFill>
            <a:ln>
              <a:noFill/>
            </a:ln>
            <a:effectLst/>
          </c:spPr>
          <c:invertIfNegative val="0"/>
          <c:cat>
            <c:strRef>
              <c:f>'[27]FIN-IND-003'!$C$29:$C$33</c:f>
              <c:strCache>
                <c:ptCount val="5"/>
                <c:pt idx="0">
                  <c:v>TRIMESTRE 1</c:v>
                </c:pt>
                <c:pt idx="1">
                  <c:v>TRIMESTRE 2</c:v>
                </c:pt>
                <c:pt idx="2">
                  <c:v>TRIMESTRE 3</c:v>
                </c:pt>
                <c:pt idx="3">
                  <c:v>TRIMESTRE 4</c:v>
                </c:pt>
                <c:pt idx="4">
                  <c:v>TOTAL</c:v>
                </c:pt>
              </c:strCache>
            </c:strRef>
          </c:cat>
          <c:val>
            <c:numRef>
              <c:f>'[27]FIN-IND-003'!$I$29:$I$33</c:f>
              <c:numCache>
                <c:formatCode>General</c:formatCode>
                <c:ptCount val="5"/>
                <c:pt idx="0">
                  <c:v>26427042585</c:v>
                </c:pt>
                <c:pt idx="1">
                  <c:v>27995340104</c:v>
                </c:pt>
                <c:pt idx="2">
                  <c:v>16546317486</c:v>
                </c:pt>
                <c:pt idx="3">
                  <c:v>44541657590</c:v>
                </c:pt>
                <c:pt idx="4">
                  <c:v>115510357765</c:v>
                </c:pt>
              </c:numCache>
            </c:numRef>
          </c:val>
          <c:extLst xmlns:c16r2="http://schemas.microsoft.com/office/drawing/2015/06/chart">
            <c:ext xmlns:c16="http://schemas.microsoft.com/office/drawing/2014/chart" uri="{C3380CC4-5D6E-409C-BE32-E72D297353CC}">
              <c16:uniqueId val="{00000001-CDEA-405C-948E-711A7014686B}"/>
            </c:ext>
          </c:extLst>
        </c:ser>
        <c:ser>
          <c:idx val="6"/>
          <c:order val="6"/>
          <c:tx>
            <c:strRef>
              <c:f>'[27]FIN-IND-003'!$J$28</c:f>
              <c:strCache>
                <c:ptCount val="1"/>
                <c:pt idx="0">
                  <c:v>% de ejecución del PAC</c:v>
                </c:pt>
              </c:strCache>
            </c:strRef>
          </c:tx>
          <c:spPr>
            <a:solidFill>
              <a:schemeClr val="accent1">
                <a:lumMod val="60000"/>
              </a:schemeClr>
            </a:solidFill>
            <a:ln>
              <a:noFill/>
            </a:ln>
            <a:effectLst/>
          </c:spPr>
          <c:invertIfNegative val="0"/>
          <c:cat>
            <c:strRef>
              <c:f>'[27]FIN-IND-003'!$C$29:$C$33</c:f>
              <c:strCache>
                <c:ptCount val="5"/>
                <c:pt idx="0">
                  <c:v>TRIMESTRE 1</c:v>
                </c:pt>
                <c:pt idx="1">
                  <c:v>TRIMESTRE 2</c:v>
                </c:pt>
                <c:pt idx="2">
                  <c:v>TRIMESTRE 3</c:v>
                </c:pt>
                <c:pt idx="3">
                  <c:v>TRIMESTRE 4</c:v>
                </c:pt>
                <c:pt idx="4">
                  <c:v>TOTAL</c:v>
                </c:pt>
              </c:strCache>
            </c:strRef>
          </c:cat>
          <c:val>
            <c:numRef>
              <c:f>'[27]FIN-IND-003'!$J$29:$J$33</c:f>
              <c:numCache>
                <c:formatCode>General</c:formatCode>
                <c:ptCount val="5"/>
                <c:pt idx="0">
                  <c:v>0.57624945489147328</c:v>
                </c:pt>
                <c:pt idx="1">
                  <c:v>0.81377750937717275</c:v>
                </c:pt>
                <c:pt idx="2">
                  <c:v>0.90399040847946166</c:v>
                </c:pt>
                <c:pt idx="3">
                  <c:v>0.84728976174144222</c:v>
                </c:pt>
                <c:pt idx="4">
                  <c:v>3.14130713448955</c:v>
                </c:pt>
              </c:numCache>
            </c:numRef>
          </c:val>
          <c:extLst xmlns:c16r2="http://schemas.microsoft.com/office/drawing/2015/06/chart">
            <c:ext xmlns:c16="http://schemas.microsoft.com/office/drawing/2014/chart" uri="{C3380CC4-5D6E-409C-BE32-E72D297353CC}">
              <c16:uniqueId val="{00000002-CDEA-405C-948E-711A7014686B}"/>
            </c:ext>
          </c:extLst>
        </c:ser>
        <c:dLbls>
          <c:showLegendKey val="0"/>
          <c:showVal val="0"/>
          <c:showCatName val="0"/>
          <c:showSerName val="0"/>
          <c:showPercent val="0"/>
          <c:showBubbleSize val="0"/>
        </c:dLbls>
        <c:gapWidth val="219"/>
        <c:overlap val="-27"/>
        <c:axId val="-605531904"/>
        <c:axId val="-6055297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'[27]FIN-IND-003'!$D$28</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'[27]FIN-IND-003'!$C$29:$C$33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c:ext uri="{02D57815-91ED-43cb-92C2-25804820EDAC}">
                        <c15:formulaRef>
                          <c15:sqref>'[27]FIN-IND-003'!$D$29:$D$33</c15:sqref>
                        </c15:formulaRef>
                      </c:ext>
                    </c:extLst>
                    <c:numCache>
                      <c:formatCode>General</c:formatCode>
                      <c:ptCount val="5"/>
                    </c:numCache>
                  </c:numRef>
                </c:val>
                <c:extLst xmlns:c16r2="http://schemas.microsoft.com/office/drawing/2015/06/chart">
                  <c:ext xmlns:c16="http://schemas.microsoft.com/office/drawing/2014/chart" uri="{C3380CC4-5D6E-409C-BE32-E72D297353CC}">
                    <c16:uniqueId val="{00000003-CDEA-405C-948E-711A7014686B}"/>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'[27]FIN-IND-003'!$E$28</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'[27]FIN-IND-003'!$C$29:$C$33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'[27]FIN-IND-003'!$E$29:$E$33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4-CDEA-405C-948E-711A7014686B}"/>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'[27]FIN-IND-003'!$F$28</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'[27]FIN-IND-003'!$C$29:$C$33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'[27]FIN-IND-003'!$F$29:$F$33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5-CDEA-405C-948E-711A7014686B}"/>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'[27]FIN-IND-003'!$G$28</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'[27]FIN-IND-003'!$C$29:$C$33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'[27]FIN-IND-003'!$G$29:$G$33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6-CDEA-405C-948E-711A7014686B}"/>
                  </c:ext>
                </c:extLst>
              </c15:ser>
            </c15:filteredBarSeries>
          </c:ext>
        </c:extLst>
      </c:barChart>
      <c:catAx>
        <c:axId val="-60553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29728"/>
        <c:crosses val="autoZero"/>
        <c:auto val="1"/>
        <c:lblAlgn val="ctr"/>
        <c:lblOffset val="100"/>
        <c:noMultiLvlLbl val="0"/>
      </c:catAx>
      <c:valAx>
        <c:axId val="-605529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31904"/>
        <c:crosses val="autoZero"/>
        <c:crossBetween val="between"/>
      </c:valAx>
      <c:spPr>
        <a:noFill/>
        <a:ln>
          <a:noFill/>
        </a:ln>
        <a:effectLst/>
      </c:spPr>
    </c:plotArea>
    <c:legend>
      <c:legendPos val="b"/>
      <c:layout>
        <c:manualLayout>
          <c:xMode val="edge"/>
          <c:yMode val="edge"/>
          <c:x val="0.7902588828378837"/>
          <c:y val="0.10358413531641873"/>
          <c:w val="0.18163330905222796"/>
          <c:h val="0.808243559153517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111" l="0.70000000000000062" r="0.70000000000000062" t="0.75000000000000111"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PASIVOS EXIGIBLES</a:t>
            </a:r>
          </a:p>
        </c:rich>
      </c:tx>
      <c:layout>
        <c:manualLayout>
          <c:xMode val="edge"/>
          <c:yMode val="edge"/>
          <c:x val="0.36472277994075619"/>
          <c:y val="3.4934481800602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6.1255419569227879E-2"/>
          <c:y val="0.21595332166405498"/>
          <c:w val="0.74953541561185155"/>
          <c:h val="0.51578836855969989"/>
        </c:manualLayout>
      </c:layout>
      <c:barChart>
        <c:barDir val="col"/>
        <c:grouping val="clustered"/>
        <c:varyColors val="0"/>
        <c:ser>
          <c:idx val="4"/>
          <c:order val="4"/>
          <c:tx>
            <c:strRef>
              <c:f>'FIN-IND-004'!$H$28</c:f>
              <c:strCache>
                <c:ptCount val="1"/>
                <c:pt idx="0">
                  <c:v>Valor de la ejecución de pasivos exigibles</c:v>
                </c:pt>
              </c:strCache>
            </c:strRef>
          </c:tx>
          <c:spPr>
            <a:solidFill>
              <a:schemeClr val="accent5"/>
            </a:solidFill>
            <a:ln>
              <a:noFill/>
            </a:ln>
            <a:effectLst/>
          </c:spPr>
          <c:invertIfNegative val="0"/>
          <c:cat>
            <c:strRef>
              <c:f>'FIN-IND-004'!$C$29:$C$33</c:f>
              <c:strCache>
                <c:ptCount val="5"/>
                <c:pt idx="0">
                  <c:v>TRIMESTRE 1</c:v>
                </c:pt>
                <c:pt idx="1">
                  <c:v>TRIMESTRE 2</c:v>
                </c:pt>
                <c:pt idx="2">
                  <c:v>TRIMESTRE 3</c:v>
                </c:pt>
                <c:pt idx="3">
                  <c:v>TRIMESTRE 4</c:v>
                </c:pt>
                <c:pt idx="4">
                  <c:v>TOTAL</c:v>
                </c:pt>
              </c:strCache>
            </c:strRef>
          </c:cat>
          <c:val>
            <c:numRef>
              <c:f>'FIN-IND-004'!$H$29:$H$33</c:f>
              <c:numCache>
                <c:formatCode>_-[$$-240A]\ * #,##0_-;\-[$$-240A]\ * #,##0_-;_-[$$-240A]\ * "-"??_-;_-@_-</c:formatCode>
                <c:ptCount val="5"/>
                <c:pt idx="0">
                  <c:v>2327069606</c:v>
                </c:pt>
                <c:pt idx="1">
                  <c:v>404669940</c:v>
                </c:pt>
                <c:pt idx="2">
                  <c:v>538988655</c:v>
                </c:pt>
                <c:pt idx="3">
                  <c:v>205498058</c:v>
                </c:pt>
                <c:pt idx="4">
                  <c:v>3476226259</c:v>
                </c:pt>
              </c:numCache>
            </c:numRef>
          </c:val>
        </c:ser>
        <c:ser>
          <c:idx val="5"/>
          <c:order val="5"/>
          <c:tx>
            <c:strRef>
              <c:f>'FIN-IND-004'!$I$28</c:f>
              <c:strCache>
                <c:ptCount val="1"/>
                <c:pt idx="0">
                  <c:v>Presupuesto de pasivos exigibles en la vigencia</c:v>
                </c:pt>
              </c:strCache>
            </c:strRef>
          </c:tx>
          <c:spPr>
            <a:solidFill>
              <a:schemeClr val="accent6"/>
            </a:solidFill>
            <a:ln>
              <a:noFill/>
            </a:ln>
            <a:effectLst/>
          </c:spPr>
          <c:invertIfNegative val="0"/>
          <c:cat>
            <c:strRef>
              <c:f>'FIN-IND-004'!$C$29:$C$33</c:f>
              <c:strCache>
                <c:ptCount val="5"/>
                <c:pt idx="0">
                  <c:v>TRIMESTRE 1</c:v>
                </c:pt>
                <c:pt idx="1">
                  <c:v>TRIMESTRE 2</c:v>
                </c:pt>
                <c:pt idx="2">
                  <c:v>TRIMESTRE 3</c:v>
                </c:pt>
                <c:pt idx="3">
                  <c:v>TRIMESTRE 4</c:v>
                </c:pt>
                <c:pt idx="4">
                  <c:v>TOTAL</c:v>
                </c:pt>
              </c:strCache>
            </c:strRef>
          </c:cat>
          <c:val>
            <c:numRef>
              <c:f>'FIN-IND-004'!$I$29:$I$33</c:f>
              <c:numCache>
                <c:formatCode>_-[$$-240A]\ * #,##0_-;\-[$$-240A]\ * #,##0_-;_-[$$-240A]\ * "-"??_-;_-@_-</c:formatCode>
                <c:ptCount val="5"/>
                <c:pt idx="0">
                  <c:v>35418687000</c:v>
                </c:pt>
                <c:pt idx="1">
                  <c:v>35418687000</c:v>
                </c:pt>
                <c:pt idx="2">
                  <c:v>35418687000</c:v>
                </c:pt>
                <c:pt idx="3">
                  <c:v>35418687000</c:v>
                </c:pt>
                <c:pt idx="4">
                  <c:v>35418687000</c:v>
                </c:pt>
              </c:numCache>
            </c:numRef>
          </c:val>
        </c:ser>
        <c:ser>
          <c:idx val="6"/>
          <c:order val="6"/>
          <c:tx>
            <c:strRef>
              <c:f>'FIN-IND-004'!$J$28</c:f>
              <c:strCache>
                <c:ptCount val="1"/>
                <c:pt idx="0">
                  <c:v>% de cumplimiento de ejecución de pasivos exigibles</c:v>
                </c:pt>
              </c:strCache>
            </c:strRef>
          </c:tx>
          <c:spPr>
            <a:solidFill>
              <a:schemeClr val="accent1">
                <a:lumMod val="60000"/>
              </a:schemeClr>
            </a:solidFill>
            <a:ln>
              <a:noFill/>
            </a:ln>
            <a:effectLst/>
          </c:spPr>
          <c:invertIfNegative val="0"/>
          <c:cat>
            <c:strRef>
              <c:f>'FIN-IND-004'!$C$29:$C$33</c:f>
              <c:strCache>
                <c:ptCount val="5"/>
                <c:pt idx="0">
                  <c:v>TRIMESTRE 1</c:v>
                </c:pt>
                <c:pt idx="1">
                  <c:v>TRIMESTRE 2</c:v>
                </c:pt>
                <c:pt idx="2">
                  <c:v>TRIMESTRE 3</c:v>
                </c:pt>
                <c:pt idx="3">
                  <c:v>TRIMESTRE 4</c:v>
                </c:pt>
                <c:pt idx="4">
                  <c:v>TOTAL</c:v>
                </c:pt>
              </c:strCache>
            </c:strRef>
          </c:cat>
          <c:val>
            <c:numRef>
              <c:f>'FIN-IND-004'!$J$29:$J$33</c:f>
              <c:numCache>
                <c:formatCode>0.00%</c:formatCode>
                <c:ptCount val="5"/>
                <c:pt idx="0">
                  <c:v>6.5701746820823706E-2</c:v>
                </c:pt>
                <c:pt idx="1">
                  <c:v>1.1425323022279171E-2</c:v>
                </c:pt>
                <c:pt idx="2">
                  <c:v>1.521763511448067E-2</c:v>
                </c:pt>
                <c:pt idx="3">
                  <c:v>5.8019671367264408E-3</c:v>
                </c:pt>
                <c:pt idx="4">
                  <c:v>9.8146672094309995E-2</c:v>
                </c:pt>
              </c:numCache>
            </c:numRef>
          </c:val>
        </c:ser>
        <c:dLbls>
          <c:showLegendKey val="0"/>
          <c:showVal val="0"/>
          <c:showCatName val="0"/>
          <c:showSerName val="0"/>
          <c:showPercent val="0"/>
          <c:showBubbleSize val="0"/>
        </c:dLbls>
        <c:gapWidth val="219"/>
        <c:overlap val="-27"/>
        <c:axId val="-605518304"/>
        <c:axId val="-605546592"/>
        <c:extLst>
          <c:ext xmlns:c15="http://schemas.microsoft.com/office/drawing/2012/chart" uri="{02D57815-91ED-43cb-92C2-25804820EDAC}">
            <c15:filteredBarSeries>
              <c15:ser>
                <c:idx val="0"/>
                <c:order val="0"/>
                <c:tx>
                  <c:strRef>
                    <c:extLst>
                      <c:ext uri="{02D57815-91ED-43cb-92C2-25804820EDAC}">
                        <c15:formulaRef>
                          <c15:sqref>'FIN-IND-004'!$D$28</c15:sqref>
                        </c15:formulaRef>
                      </c:ext>
                    </c:extLst>
                    <c:strCache>
                      <c:ptCount val="1"/>
                    </c:strCache>
                  </c:strRef>
                </c:tx>
                <c:spPr>
                  <a:solidFill>
                    <a:schemeClr val="accent1"/>
                  </a:solidFill>
                  <a:ln>
                    <a:noFill/>
                  </a:ln>
                  <a:effectLst/>
                </c:spPr>
                <c:invertIfNegative val="0"/>
                <c:cat>
                  <c:strRef>
                    <c:extLst>
                      <c:ext uri="{02D57815-91ED-43cb-92C2-25804820EDAC}">
                        <c15:formulaRef>
                          <c15:sqref>'FIN-IND-004'!$C$29:$C$33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'FIN-IND-004'!$D$29:$D$33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'FIN-IND-004'!$E$28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'FIN-IND-004'!$C$29:$C$33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'FIN-IND-004'!$E$29:$E$33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'FIN-IND-004'!$F$28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'FIN-IND-004'!$C$29:$C$33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'FIN-IND-004'!$F$29:$F$33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'FIN-IND-004'!$G$28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'FIN-IND-004'!$C$29:$C$33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'FIN-IND-004'!$G$29:$G$33</c15:sqref>
                        </c15:formulaRef>
                      </c:ext>
                    </c:extLst>
                    <c:numCache>
                      <c:formatCode>General</c:formatCode>
                      <c:ptCount val="5"/>
                    </c:numCache>
                  </c:numRef>
                </c:val>
              </c15:ser>
            </c15:filteredBarSeries>
          </c:ext>
        </c:extLst>
      </c:barChart>
      <c:catAx>
        <c:axId val="-60551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46592"/>
        <c:crosses val="autoZero"/>
        <c:auto val="1"/>
        <c:lblAlgn val="ctr"/>
        <c:lblOffset val="100"/>
        <c:noMultiLvlLbl val="0"/>
      </c:catAx>
      <c:valAx>
        <c:axId val="-605546592"/>
        <c:scaling>
          <c:orientation val="minMax"/>
        </c:scaling>
        <c:delete val="0"/>
        <c:axPos val="l"/>
        <c:majorGridlines>
          <c:spPr>
            <a:ln w="9525" cap="flat" cmpd="sng" algn="ctr">
              <a:solidFill>
                <a:schemeClr val="tx1">
                  <a:lumMod val="15000"/>
                  <a:lumOff val="85000"/>
                </a:schemeClr>
              </a:solidFill>
              <a:round/>
            </a:ln>
            <a:effectLst/>
          </c:spPr>
        </c:majorGridlines>
        <c:numFmt formatCode="_-[$$-240A]\ * #,##0_-;\-[$$-240A]\ * #,##0_-;_-[$$-240A]\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18304"/>
        <c:crosses val="autoZero"/>
        <c:crossBetween val="between"/>
      </c:valAx>
      <c:spPr>
        <a:noFill/>
        <a:ln>
          <a:noFill/>
        </a:ln>
        <a:effectLst/>
      </c:spPr>
    </c:plotArea>
    <c:legend>
      <c:legendPos val="b"/>
      <c:layout>
        <c:manualLayout>
          <c:xMode val="edge"/>
          <c:yMode val="edge"/>
          <c:x val="0.81873480338239368"/>
          <c:y val="0.13400903895332267"/>
          <c:w val="0.17917837875587059"/>
          <c:h val="0.63580802722872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PASIVOS EXIGIBLES</a:t>
            </a:r>
          </a:p>
        </c:rich>
      </c:tx>
      <c:layout>
        <c:manualLayout>
          <c:xMode val="edge"/>
          <c:yMode val="edge"/>
          <c:x val="0.36472277994075658"/>
          <c:y val="3.4934481800602005E-2"/>
        </c:manualLayout>
      </c:layout>
      <c:overlay val="0"/>
      <c:spPr>
        <a:noFill/>
        <a:ln>
          <a:noFill/>
        </a:ln>
        <a:effectLst/>
      </c:spPr>
    </c:title>
    <c:autoTitleDeleted val="0"/>
    <c:plotArea>
      <c:layout>
        <c:manualLayout>
          <c:layoutTarget val="inner"/>
          <c:xMode val="edge"/>
          <c:yMode val="edge"/>
          <c:x val="6.1255419569227865E-2"/>
          <c:y val="0.21595332166405498"/>
          <c:w val="0.74953541561185189"/>
          <c:h val="0.51578836855969989"/>
        </c:manualLayout>
      </c:layout>
      <c:barChart>
        <c:barDir val="col"/>
        <c:grouping val="clustered"/>
        <c:varyColors val="0"/>
        <c:ser>
          <c:idx val="4"/>
          <c:order val="4"/>
          <c:tx>
            <c:strRef>
              <c:f>'[28]FIN-IND-004'!$H$28</c:f>
              <c:strCache>
                <c:ptCount val="1"/>
                <c:pt idx="0">
                  <c:v>Valor de la ejecución de pasivos exigibles</c:v>
                </c:pt>
              </c:strCache>
            </c:strRef>
          </c:tx>
          <c:spPr>
            <a:solidFill>
              <a:schemeClr val="accent5"/>
            </a:solidFill>
            <a:ln>
              <a:noFill/>
            </a:ln>
            <a:effectLst/>
          </c:spPr>
          <c:invertIfNegative val="0"/>
          <c:cat>
            <c:strRef>
              <c:f>'[28]FIN-IND-004'!$C$29:$C$33</c:f>
              <c:strCache>
                <c:ptCount val="5"/>
                <c:pt idx="0">
                  <c:v>TRIMESTRE 1</c:v>
                </c:pt>
                <c:pt idx="1">
                  <c:v>TRIMESTRE 2</c:v>
                </c:pt>
                <c:pt idx="2">
                  <c:v>TRIMESTRE 3</c:v>
                </c:pt>
                <c:pt idx="3">
                  <c:v>TRIMESTRE 4</c:v>
                </c:pt>
                <c:pt idx="4">
                  <c:v>TOTAL</c:v>
                </c:pt>
              </c:strCache>
            </c:strRef>
          </c:cat>
          <c:val>
            <c:numRef>
              <c:f>'[28]FIN-IND-004'!$H$29:$H$33</c:f>
              <c:numCache>
                <c:formatCode>General</c:formatCode>
                <c:ptCount val="5"/>
                <c:pt idx="0">
                  <c:v>2327069606</c:v>
                </c:pt>
                <c:pt idx="1">
                  <c:v>404669940</c:v>
                </c:pt>
                <c:pt idx="2">
                  <c:v>538988655</c:v>
                </c:pt>
                <c:pt idx="3">
                  <c:v>205498058</c:v>
                </c:pt>
                <c:pt idx="4">
                  <c:v>3476226259</c:v>
                </c:pt>
              </c:numCache>
            </c:numRef>
          </c:val>
          <c:extLst xmlns:c16r2="http://schemas.microsoft.com/office/drawing/2015/06/chart">
            <c:ext xmlns:c16="http://schemas.microsoft.com/office/drawing/2014/chart" uri="{C3380CC4-5D6E-409C-BE32-E72D297353CC}">
              <c16:uniqueId val="{00000000-8B60-428F-841E-AA0D8A80F821}"/>
            </c:ext>
          </c:extLst>
        </c:ser>
        <c:ser>
          <c:idx val="5"/>
          <c:order val="5"/>
          <c:tx>
            <c:strRef>
              <c:f>'[28]FIN-IND-004'!$I$28</c:f>
              <c:strCache>
                <c:ptCount val="1"/>
                <c:pt idx="0">
                  <c:v>Presupuesto de pasivos exigibles en la vigencia</c:v>
                </c:pt>
              </c:strCache>
            </c:strRef>
          </c:tx>
          <c:spPr>
            <a:solidFill>
              <a:schemeClr val="accent6"/>
            </a:solidFill>
            <a:ln>
              <a:noFill/>
            </a:ln>
            <a:effectLst/>
          </c:spPr>
          <c:invertIfNegative val="0"/>
          <c:cat>
            <c:strRef>
              <c:f>'[28]FIN-IND-004'!$C$29:$C$33</c:f>
              <c:strCache>
                <c:ptCount val="5"/>
                <c:pt idx="0">
                  <c:v>TRIMESTRE 1</c:v>
                </c:pt>
                <c:pt idx="1">
                  <c:v>TRIMESTRE 2</c:v>
                </c:pt>
                <c:pt idx="2">
                  <c:v>TRIMESTRE 3</c:v>
                </c:pt>
                <c:pt idx="3">
                  <c:v>TRIMESTRE 4</c:v>
                </c:pt>
                <c:pt idx="4">
                  <c:v>TOTAL</c:v>
                </c:pt>
              </c:strCache>
            </c:strRef>
          </c:cat>
          <c:val>
            <c:numRef>
              <c:f>'[28]FIN-IND-004'!$I$29:$I$33</c:f>
              <c:numCache>
                <c:formatCode>General</c:formatCode>
                <c:ptCount val="5"/>
                <c:pt idx="0">
                  <c:v>35418687000</c:v>
                </c:pt>
                <c:pt idx="1">
                  <c:v>35418687000</c:v>
                </c:pt>
                <c:pt idx="2">
                  <c:v>35418687000</c:v>
                </c:pt>
                <c:pt idx="3">
                  <c:v>35418687000</c:v>
                </c:pt>
                <c:pt idx="4">
                  <c:v>35418687000</c:v>
                </c:pt>
              </c:numCache>
            </c:numRef>
          </c:val>
          <c:extLst xmlns:c16r2="http://schemas.microsoft.com/office/drawing/2015/06/chart">
            <c:ext xmlns:c16="http://schemas.microsoft.com/office/drawing/2014/chart" uri="{C3380CC4-5D6E-409C-BE32-E72D297353CC}">
              <c16:uniqueId val="{00000001-8B60-428F-841E-AA0D8A80F821}"/>
            </c:ext>
          </c:extLst>
        </c:ser>
        <c:ser>
          <c:idx val="6"/>
          <c:order val="6"/>
          <c:tx>
            <c:strRef>
              <c:f>'[28]FIN-IND-004'!$J$28</c:f>
              <c:strCache>
                <c:ptCount val="1"/>
                <c:pt idx="0">
                  <c:v>% de cumplimiento de ejecución de pasivos exigibles</c:v>
                </c:pt>
              </c:strCache>
            </c:strRef>
          </c:tx>
          <c:spPr>
            <a:solidFill>
              <a:schemeClr val="accent1">
                <a:lumMod val="60000"/>
              </a:schemeClr>
            </a:solidFill>
            <a:ln>
              <a:noFill/>
            </a:ln>
            <a:effectLst/>
          </c:spPr>
          <c:invertIfNegative val="0"/>
          <c:cat>
            <c:strRef>
              <c:f>'[28]FIN-IND-004'!$C$29:$C$33</c:f>
              <c:strCache>
                <c:ptCount val="5"/>
                <c:pt idx="0">
                  <c:v>TRIMESTRE 1</c:v>
                </c:pt>
                <c:pt idx="1">
                  <c:v>TRIMESTRE 2</c:v>
                </c:pt>
                <c:pt idx="2">
                  <c:v>TRIMESTRE 3</c:v>
                </c:pt>
                <c:pt idx="3">
                  <c:v>TRIMESTRE 4</c:v>
                </c:pt>
                <c:pt idx="4">
                  <c:v>TOTAL</c:v>
                </c:pt>
              </c:strCache>
            </c:strRef>
          </c:cat>
          <c:val>
            <c:numRef>
              <c:f>'[28]FIN-IND-004'!$J$29:$J$33</c:f>
              <c:numCache>
                <c:formatCode>General</c:formatCode>
                <c:ptCount val="5"/>
                <c:pt idx="0">
                  <c:v>6.5701746820823706E-2</c:v>
                </c:pt>
                <c:pt idx="1">
                  <c:v>1.1425323022279171E-2</c:v>
                </c:pt>
                <c:pt idx="2">
                  <c:v>1.521763511448067E-2</c:v>
                </c:pt>
                <c:pt idx="3">
                  <c:v>5.8019671367264408E-3</c:v>
                </c:pt>
                <c:pt idx="4">
                  <c:v>9.8146672094309995E-2</c:v>
                </c:pt>
              </c:numCache>
            </c:numRef>
          </c:val>
          <c:extLst xmlns:c16r2="http://schemas.microsoft.com/office/drawing/2015/06/chart">
            <c:ext xmlns:c16="http://schemas.microsoft.com/office/drawing/2014/chart" uri="{C3380CC4-5D6E-409C-BE32-E72D297353CC}">
              <c16:uniqueId val="{00000002-8B60-428F-841E-AA0D8A80F821}"/>
            </c:ext>
          </c:extLst>
        </c:ser>
        <c:dLbls>
          <c:showLegendKey val="0"/>
          <c:showVal val="0"/>
          <c:showCatName val="0"/>
          <c:showSerName val="0"/>
          <c:showPercent val="0"/>
          <c:showBubbleSize val="0"/>
        </c:dLbls>
        <c:gapWidth val="219"/>
        <c:overlap val="-27"/>
        <c:axId val="-605530816"/>
        <c:axId val="-60554604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'[28]FIN-IND-004'!$D$28</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'[28]FIN-IND-004'!$C$29:$C$33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c:ext uri="{02D57815-91ED-43cb-92C2-25804820EDAC}">
                        <c15:formulaRef>
                          <c15:sqref>'[28]FIN-IND-004'!$D$29:$D$33</c15:sqref>
                        </c15:formulaRef>
                      </c:ext>
                    </c:extLst>
                    <c:numCache>
                      <c:formatCode>General</c:formatCode>
                      <c:ptCount val="5"/>
                    </c:numCache>
                  </c:numRef>
                </c:val>
                <c:extLst xmlns:c16r2="http://schemas.microsoft.com/office/drawing/2015/06/chart">
                  <c:ext xmlns:c16="http://schemas.microsoft.com/office/drawing/2014/chart" uri="{C3380CC4-5D6E-409C-BE32-E72D297353CC}">
                    <c16:uniqueId val="{00000003-8B60-428F-841E-AA0D8A80F821}"/>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'[28]FIN-IND-004'!$E$28</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'[28]FIN-IND-004'!$C$29:$C$33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'[28]FIN-IND-004'!$E$29:$E$33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4-8B60-428F-841E-AA0D8A80F821}"/>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'[28]FIN-IND-004'!$F$28</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'[28]FIN-IND-004'!$C$29:$C$33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'[28]FIN-IND-004'!$F$29:$F$33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5-8B60-428F-841E-AA0D8A80F821}"/>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'[28]FIN-IND-004'!$G$28</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'[28]FIN-IND-004'!$C$29:$C$33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'[28]FIN-IND-004'!$G$29:$G$33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6-8B60-428F-841E-AA0D8A80F821}"/>
                  </c:ext>
                </c:extLst>
              </c15:ser>
            </c15:filteredBarSeries>
          </c:ext>
        </c:extLst>
      </c:barChart>
      <c:catAx>
        <c:axId val="-60553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46048"/>
        <c:crosses val="autoZero"/>
        <c:auto val="1"/>
        <c:lblAlgn val="ctr"/>
        <c:lblOffset val="100"/>
        <c:noMultiLvlLbl val="0"/>
      </c:catAx>
      <c:valAx>
        <c:axId val="-605546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30816"/>
        <c:crosses val="autoZero"/>
        <c:crossBetween val="between"/>
      </c:valAx>
      <c:spPr>
        <a:noFill/>
        <a:ln>
          <a:noFill/>
        </a:ln>
        <a:effectLst/>
      </c:spPr>
    </c:plotArea>
    <c:legend>
      <c:legendPos val="b"/>
      <c:layout>
        <c:manualLayout>
          <c:xMode val="edge"/>
          <c:yMode val="edge"/>
          <c:x val="0.81873480338239402"/>
          <c:y val="0.13400903895332278"/>
          <c:w val="0.17917837875587059"/>
          <c:h val="0.635808027228724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DE RESERVAS PRESUPUESTALES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6106466867852974E-2"/>
          <c:y val="0.17718849085385571"/>
          <c:w val="0.72867575473770663"/>
          <c:h val="0.67193138731827828"/>
        </c:manualLayout>
      </c:layout>
      <c:barChart>
        <c:barDir val="col"/>
        <c:grouping val="clustered"/>
        <c:varyColors val="0"/>
        <c:ser>
          <c:idx val="4"/>
          <c:order val="4"/>
          <c:tx>
            <c:strRef>
              <c:f>'FIN-IND-005'!$H$28</c:f>
              <c:strCache>
                <c:ptCount val="1"/>
                <c:pt idx="0">
                  <c:v>Valor de la ejecución de reservas</c:v>
                </c:pt>
              </c:strCache>
            </c:strRef>
          </c:tx>
          <c:spPr>
            <a:solidFill>
              <a:schemeClr val="accent5"/>
            </a:solidFill>
            <a:ln>
              <a:noFill/>
            </a:ln>
            <a:effectLst/>
          </c:spPr>
          <c:invertIfNegative val="0"/>
          <c:cat>
            <c:strRef>
              <c:f>'FIN-IND-005'!$C$29:$C$33</c:f>
              <c:strCache>
                <c:ptCount val="5"/>
                <c:pt idx="0">
                  <c:v>TRIMESTRE 1</c:v>
                </c:pt>
                <c:pt idx="1">
                  <c:v>TRIMESTRE 2</c:v>
                </c:pt>
                <c:pt idx="2">
                  <c:v>TRIMESTRE 3</c:v>
                </c:pt>
                <c:pt idx="3">
                  <c:v>TRIMESTRE 4</c:v>
                </c:pt>
                <c:pt idx="4">
                  <c:v>TOTAL</c:v>
                </c:pt>
              </c:strCache>
            </c:strRef>
          </c:cat>
          <c:val>
            <c:numRef>
              <c:f>'FIN-IND-005'!$H$29:$H$33</c:f>
              <c:numCache>
                <c:formatCode>_-[$$-240A]* #,##0_-;\-[$$-240A]* #,##0_-;_-[$$-240A]* "-"??_-;_-@_-</c:formatCode>
                <c:ptCount val="5"/>
                <c:pt idx="0">
                  <c:v>10269740289</c:v>
                </c:pt>
                <c:pt idx="1">
                  <c:v>16537607572</c:v>
                </c:pt>
                <c:pt idx="2">
                  <c:v>4990785168</c:v>
                </c:pt>
                <c:pt idx="3">
                  <c:v>10285960840</c:v>
                </c:pt>
                <c:pt idx="4" formatCode="_(* #,##0_);_(* \(#,##0\);_(* &quot;-&quot;??_);_(@_)">
                  <c:v>42084093869</c:v>
                </c:pt>
              </c:numCache>
            </c:numRef>
          </c:val>
        </c:ser>
        <c:ser>
          <c:idx val="5"/>
          <c:order val="5"/>
          <c:tx>
            <c:strRef>
              <c:f>'FIN-IND-005'!$I$28</c:f>
              <c:strCache>
                <c:ptCount val="1"/>
                <c:pt idx="0">
                  <c:v>Presupuesto de reservas en la vigencia</c:v>
                </c:pt>
              </c:strCache>
            </c:strRef>
          </c:tx>
          <c:spPr>
            <a:solidFill>
              <a:schemeClr val="accent6"/>
            </a:solidFill>
            <a:ln>
              <a:noFill/>
            </a:ln>
            <a:effectLst/>
          </c:spPr>
          <c:invertIfNegative val="0"/>
          <c:cat>
            <c:strRef>
              <c:f>'FIN-IND-005'!$C$29:$C$33</c:f>
              <c:strCache>
                <c:ptCount val="5"/>
                <c:pt idx="0">
                  <c:v>TRIMESTRE 1</c:v>
                </c:pt>
                <c:pt idx="1">
                  <c:v>TRIMESTRE 2</c:v>
                </c:pt>
                <c:pt idx="2">
                  <c:v>TRIMESTRE 3</c:v>
                </c:pt>
                <c:pt idx="3">
                  <c:v>TRIMESTRE 4</c:v>
                </c:pt>
                <c:pt idx="4">
                  <c:v>TOTAL</c:v>
                </c:pt>
              </c:strCache>
            </c:strRef>
          </c:cat>
          <c:val>
            <c:numRef>
              <c:f>'FIN-IND-005'!$I$29:$I$33</c:f>
              <c:numCache>
                <c:formatCode>_-[$$-240A]* #,##0_-;\-[$$-240A]* #,##0_-;_-[$$-240A]* "-"??_-;_-@_-</c:formatCode>
                <c:ptCount val="5"/>
                <c:pt idx="0">
                  <c:v>46770543952</c:v>
                </c:pt>
                <c:pt idx="1">
                  <c:v>46770543952</c:v>
                </c:pt>
                <c:pt idx="2">
                  <c:v>46770543952</c:v>
                </c:pt>
                <c:pt idx="3">
                  <c:v>46770543952</c:v>
                </c:pt>
                <c:pt idx="4" formatCode="_(* #,##0_);_(* \(#,##0\);_(* &quot;-&quot;??_);_(@_)">
                  <c:v>46770543952</c:v>
                </c:pt>
              </c:numCache>
            </c:numRef>
          </c:val>
        </c:ser>
        <c:ser>
          <c:idx val="6"/>
          <c:order val="6"/>
          <c:tx>
            <c:strRef>
              <c:f>'FIN-IND-005'!$J$28</c:f>
              <c:strCache>
                <c:ptCount val="1"/>
                <c:pt idx="0">
                  <c:v>% de cumplimiento de ejecución de reservas</c:v>
                </c:pt>
              </c:strCache>
            </c:strRef>
          </c:tx>
          <c:spPr>
            <a:solidFill>
              <a:schemeClr val="accent1">
                <a:lumMod val="60000"/>
              </a:schemeClr>
            </a:solidFill>
            <a:ln>
              <a:noFill/>
            </a:ln>
            <a:effectLst/>
          </c:spPr>
          <c:invertIfNegative val="0"/>
          <c:cat>
            <c:strRef>
              <c:f>'FIN-IND-005'!$C$29:$C$33</c:f>
              <c:strCache>
                <c:ptCount val="5"/>
                <c:pt idx="0">
                  <c:v>TRIMESTRE 1</c:v>
                </c:pt>
                <c:pt idx="1">
                  <c:v>TRIMESTRE 2</c:v>
                </c:pt>
                <c:pt idx="2">
                  <c:v>TRIMESTRE 3</c:v>
                </c:pt>
                <c:pt idx="3">
                  <c:v>TRIMESTRE 4</c:v>
                </c:pt>
                <c:pt idx="4">
                  <c:v>TOTAL</c:v>
                </c:pt>
              </c:strCache>
            </c:strRef>
          </c:cat>
          <c:val>
            <c:numRef>
              <c:f>'FIN-IND-005'!$J$29:$J$33</c:f>
              <c:numCache>
                <c:formatCode>0.00%</c:formatCode>
                <c:ptCount val="5"/>
                <c:pt idx="0">
                  <c:v>0.21957709748981541</c:v>
                </c:pt>
                <c:pt idx="1">
                  <c:v>0.35359023382264554</c:v>
                </c:pt>
                <c:pt idx="2">
                  <c:v>0.10670787094377132</c:v>
                </c:pt>
                <c:pt idx="3">
                  <c:v>0.2199239087438527</c:v>
                </c:pt>
                <c:pt idx="4">
                  <c:v>0.89979911100008503</c:v>
                </c:pt>
              </c:numCache>
            </c:numRef>
          </c:val>
        </c:ser>
        <c:dLbls>
          <c:showLegendKey val="0"/>
          <c:showVal val="0"/>
          <c:showCatName val="0"/>
          <c:showSerName val="0"/>
          <c:showPercent val="0"/>
          <c:showBubbleSize val="0"/>
        </c:dLbls>
        <c:gapWidth val="219"/>
        <c:overlap val="-27"/>
        <c:axId val="-605535712"/>
        <c:axId val="-605543872"/>
        <c:extLst>
          <c:ext xmlns:c15="http://schemas.microsoft.com/office/drawing/2012/chart" uri="{02D57815-91ED-43cb-92C2-25804820EDAC}">
            <c15:filteredBarSeries>
              <c15:ser>
                <c:idx val="0"/>
                <c:order val="0"/>
                <c:tx>
                  <c:strRef>
                    <c:extLst>
                      <c:ext uri="{02D57815-91ED-43cb-92C2-25804820EDAC}">
                        <c15:formulaRef>
                          <c15:sqref>'FIN-IND-005'!$D$28</c15:sqref>
                        </c15:formulaRef>
                      </c:ext>
                    </c:extLst>
                    <c:strCache>
                      <c:ptCount val="1"/>
                    </c:strCache>
                  </c:strRef>
                </c:tx>
                <c:spPr>
                  <a:solidFill>
                    <a:schemeClr val="accent1"/>
                  </a:solidFill>
                  <a:ln>
                    <a:noFill/>
                  </a:ln>
                  <a:effectLst/>
                </c:spPr>
                <c:invertIfNegative val="0"/>
                <c:cat>
                  <c:strRef>
                    <c:extLst>
                      <c:ext uri="{02D57815-91ED-43cb-92C2-25804820EDAC}">
                        <c15:formulaRef>
                          <c15:sqref>'FIN-IND-005'!$C$29:$C$33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'FIN-IND-005'!$D$29:$D$33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'FIN-IND-005'!$E$28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'FIN-IND-005'!$C$29:$C$33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'FIN-IND-005'!$E$29:$E$33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'FIN-IND-005'!$F$28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'FIN-IND-005'!$C$29:$C$33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'FIN-IND-005'!$F$29:$F$33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'FIN-IND-005'!$G$28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'FIN-IND-005'!$C$29:$C$33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'FIN-IND-005'!$G$29:$G$33</c15:sqref>
                        </c15:formulaRef>
                      </c:ext>
                    </c:extLst>
                    <c:numCache>
                      <c:formatCode>General</c:formatCode>
                      <c:ptCount val="5"/>
                    </c:numCache>
                  </c:numRef>
                </c:val>
              </c15:ser>
            </c15:filteredBarSeries>
          </c:ext>
        </c:extLst>
      </c:barChart>
      <c:catAx>
        <c:axId val="-60553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43872"/>
        <c:crosses val="autoZero"/>
        <c:auto val="1"/>
        <c:lblAlgn val="ctr"/>
        <c:lblOffset val="100"/>
        <c:noMultiLvlLbl val="0"/>
      </c:catAx>
      <c:valAx>
        <c:axId val="-605543872"/>
        <c:scaling>
          <c:orientation val="minMax"/>
        </c:scaling>
        <c:delete val="0"/>
        <c:axPos val="l"/>
        <c:majorGridlines>
          <c:spPr>
            <a:ln w="9525" cap="flat" cmpd="sng" algn="ctr">
              <a:solidFill>
                <a:schemeClr val="tx1">
                  <a:lumMod val="15000"/>
                  <a:lumOff val="85000"/>
                </a:schemeClr>
              </a:solidFill>
              <a:round/>
            </a:ln>
            <a:effectLst/>
          </c:spPr>
        </c:majorGridlines>
        <c:numFmt formatCode="_-[$$-240A]* #,##0_-;\-[$$-240A]* #,##0_-;_-[$$-240A]*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35712"/>
        <c:crosses val="autoZero"/>
        <c:crossBetween val="between"/>
      </c:valAx>
      <c:spPr>
        <a:noFill/>
        <a:ln>
          <a:noFill/>
        </a:ln>
        <a:effectLst/>
      </c:spPr>
    </c:plotArea>
    <c:legend>
      <c:legendPos val="b"/>
      <c:layout>
        <c:manualLayout>
          <c:xMode val="edge"/>
          <c:yMode val="edge"/>
          <c:x val="0.79025888283788359"/>
          <c:y val="0.10358413531641873"/>
          <c:w val="0.18163330905222769"/>
          <c:h val="0.808243559153517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DE RESERVAS PRESUPUESTALES</a:t>
            </a:r>
          </a:p>
        </c:rich>
      </c:tx>
      <c:overlay val="0"/>
      <c:spPr>
        <a:noFill/>
        <a:ln>
          <a:noFill/>
        </a:ln>
        <a:effectLst/>
      </c:spPr>
    </c:title>
    <c:autoTitleDeleted val="0"/>
    <c:plotArea>
      <c:layout>
        <c:manualLayout>
          <c:layoutTarget val="inner"/>
          <c:xMode val="edge"/>
          <c:yMode val="edge"/>
          <c:x val="3.6106466867852974E-2"/>
          <c:y val="0.17718849085385571"/>
          <c:w val="0.72867575473770663"/>
          <c:h val="0.67744361913930506"/>
        </c:manualLayout>
      </c:layout>
      <c:barChart>
        <c:barDir val="col"/>
        <c:grouping val="clustered"/>
        <c:varyColors val="0"/>
        <c:ser>
          <c:idx val="4"/>
          <c:order val="4"/>
          <c:tx>
            <c:strRef>
              <c:f>'[29]FIN-IND-005'!$H$28</c:f>
              <c:strCache>
                <c:ptCount val="1"/>
                <c:pt idx="0">
                  <c:v>Valor de la ejecución de reservas</c:v>
                </c:pt>
              </c:strCache>
            </c:strRef>
          </c:tx>
          <c:spPr>
            <a:solidFill>
              <a:schemeClr val="accent5"/>
            </a:solidFill>
            <a:ln>
              <a:noFill/>
            </a:ln>
            <a:effectLst/>
          </c:spPr>
          <c:invertIfNegative val="0"/>
          <c:cat>
            <c:strRef>
              <c:f>'[29]FIN-IND-005'!$C$29:$C$33</c:f>
              <c:strCache>
                <c:ptCount val="5"/>
                <c:pt idx="0">
                  <c:v>TRIMESTRE 1</c:v>
                </c:pt>
                <c:pt idx="1">
                  <c:v>TRIMESTRE 2</c:v>
                </c:pt>
                <c:pt idx="2">
                  <c:v>TRIMESTRE 3</c:v>
                </c:pt>
                <c:pt idx="3">
                  <c:v>TRIMESTRE 4</c:v>
                </c:pt>
                <c:pt idx="4">
                  <c:v>TOTAL</c:v>
                </c:pt>
              </c:strCache>
            </c:strRef>
          </c:cat>
          <c:val>
            <c:numRef>
              <c:f>'[29]FIN-IND-005'!$H$29:$H$33</c:f>
              <c:numCache>
                <c:formatCode>General</c:formatCode>
                <c:ptCount val="5"/>
                <c:pt idx="0">
                  <c:v>10269740289</c:v>
                </c:pt>
                <c:pt idx="1">
                  <c:v>16537607572</c:v>
                </c:pt>
                <c:pt idx="2">
                  <c:v>4990785168</c:v>
                </c:pt>
                <c:pt idx="3">
                  <c:v>10285960840</c:v>
                </c:pt>
                <c:pt idx="4">
                  <c:v>42084093869</c:v>
                </c:pt>
              </c:numCache>
            </c:numRef>
          </c:val>
        </c:ser>
        <c:ser>
          <c:idx val="5"/>
          <c:order val="5"/>
          <c:tx>
            <c:strRef>
              <c:f>'[29]FIN-IND-005'!$I$28</c:f>
              <c:strCache>
                <c:ptCount val="1"/>
                <c:pt idx="0">
                  <c:v>Presupuesto de reservas en la vigencia</c:v>
                </c:pt>
              </c:strCache>
            </c:strRef>
          </c:tx>
          <c:spPr>
            <a:solidFill>
              <a:schemeClr val="accent6"/>
            </a:solidFill>
            <a:ln>
              <a:noFill/>
            </a:ln>
            <a:effectLst/>
          </c:spPr>
          <c:invertIfNegative val="0"/>
          <c:cat>
            <c:strRef>
              <c:f>'[29]FIN-IND-005'!$C$29:$C$33</c:f>
              <c:strCache>
                <c:ptCount val="5"/>
                <c:pt idx="0">
                  <c:v>TRIMESTRE 1</c:v>
                </c:pt>
                <c:pt idx="1">
                  <c:v>TRIMESTRE 2</c:v>
                </c:pt>
                <c:pt idx="2">
                  <c:v>TRIMESTRE 3</c:v>
                </c:pt>
                <c:pt idx="3">
                  <c:v>TRIMESTRE 4</c:v>
                </c:pt>
                <c:pt idx="4">
                  <c:v>TOTAL</c:v>
                </c:pt>
              </c:strCache>
            </c:strRef>
          </c:cat>
          <c:val>
            <c:numRef>
              <c:f>'[29]FIN-IND-005'!$I$29:$I$33</c:f>
              <c:numCache>
                <c:formatCode>General</c:formatCode>
                <c:ptCount val="5"/>
                <c:pt idx="0">
                  <c:v>46770543952</c:v>
                </c:pt>
                <c:pt idx="1">
                  <c:v>46770543952</c:v>
                </c:pt>
                <c:pt idx="2">
                  <c:v>46770543952</c:v>
                </c:pt>
                <c:pt idx="3">
                  <c:v>46770543952</c:v>
                </c:pt>
                <c:pt idx="4">
                  <c:v>46770543952</c:v>
                </c:pt>
              </c:numCache>
            </c:numRef>
          </c:val>
        </c:ser>
        <c:ser>
          <c:idx val="6"/>
          <c:order val="6"/>
          <c:tx>
            <c:strRef>
              <c:f>'[29]FIN-IND-005'!$J$28</c:f>
              <c:strCache>
                <c:ptCount val="1"/>
                <c:pt idx="0">
                  <c:v>% de cumplimiento de ejecución de reservas</c:v>
                </c:pt>
              </c:strCache>
            </c:strRef>
          </c:tx>
          <c:spPr>
            <a:solidFill>
              <a:schemeClr val="accent1">
                <a:lumMod val="60000"/>
              </a:schemeClr>
            </a:solidFill>
            <a:ln>
              <a:noFill/>
            </a:ln>
            <a:effectLst/>
          </c:spPr>
          <c:invertIfNegative val="0"/>
          <c:cat>
            <c:strRef>
              <c:f>'[29]FIN-IND-005'!$C$29:$C$33</c:f>
              <c:strCache>
                <c:ptCount val="5"/>
                <c:pt idx="0">
                  <c:v>TRIMESTRE 1</c:v>
                </c:pt>
                <c:pt idx="1">
                  <c:v>TRIMESTRE 2</c:v>
                </c:pt>
                <c:pt idx="2">
                  <c:v>TRIMESTRE 3</c:v>
                </c:pt>
                <c:pt idx="3">
                  <c:v>TRIMESTRE 4</c:v>
                </c:pt>
                <c:pt idx="4">
                  <c:v>TOTAL</c:v>
                </c:pt>
              </c:strCache>
            </c:strRef>
          </c:cat>
          <c:val>
            <c:numRef>
              <c:f>'[29]FIN-IND-005'!$J$29:$J$33</c:f>
              <c:numCache>
                <c:formatCode>General</c:formatCode>
                <c:ptCount val="5"/>
                <c:pt idx="0">
                  <c:v>0.21957709748981541</c:v>
                </c:pt>
                <c:pt idx="1">
                  <c:v>0.35359023382264554</c:v>
                </c:pt>
                <c:pt idx="2">
                  <c:v>0.10670787094377132</c:v>
                </c:pt>
                <c:pt idx="3">
                  <c:v>0.2199239087438527</c:v>
                </c:pt>
                <c:pt idx="4">
                  <c:v>0.89979911100008503</c:v>
                </c:pt>
              </c:numCache>
            </c:numRef>
          </c:val>
        </c:ser>
        <c:dLbls>
          <c:showLegendKey val="0"/>
          <c:showVal val="0"/>
          <c:showCatName val="0"/>
          <c:showSerName val="0"/>
          <c:showPercent val="0"/>
          <c:showBubbleSize val="0"/>
        </c:dLbls>
        <c:gapWidth val="219"/>
        <c:overlap val="-27"/>
        <c:axId val="-605542784"/>
        <c:axId val="-605541696"/>
        <c:extLst>
          <c:ext xmlns:c15="http://schemas.microsoft.com/office/drawing/2012/chart" uri="{02D57815-91ED-43cb-92C2-25804820EDAC}">
            <c15:filteredBarSeries>
              <c15:ser>
                <c:idx val="0"/>
                <c:order val="0"/>
                <c:tx>
                  <c:strRef>
                    <c:extLst>
                      <c:ext uri="{02D57815-91ED-43cb-92C2-25804820EDAC}">
                        <c15:formulaRef>
                          <c15:sqref>'[29]FIN-IND-005'!$D$28</c15:sqref>
                        </c15:formulaRef>
                      </c:ext>
                    </c:extLst>
                    <c:strCache>
                      <c:ptCount val="1"/>
                    </c:strCache>
                  </c:strRef>
                </c:tx>
                <c:spPr>
                  <a:solidFill>
                    <a:schemeClr val="accent1"/>
                  </a:solidFill>
                  <a:ln>
                    <a:noFill/>
                  </a:ln>
                  <a:effectLst/>
                </c:spPr>
                <c:invertIfNegative val="0"/>
                <c:cat>
                  <c:strRef>
                    <c:extLst>
                      <c:ext uri="{02D57815-91ED-43cb-92C2-25804820EDAC}">
                        <c15:formulaRef>
                          <c15:sqref>'[29]FIN-IND-005'!$C$29:$C$33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'[29]FIN-IND-005'!$D$29:$D$33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'[29]FIN-IND-005'!$E$28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'[29]FIN-IND-005'!$C$29:$C$33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'[29]FIN-IND-005'!$E$29:$E$33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'[29]FIN-IND-005'!$F$28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'[29]FIN-IND-005'!$C$29:$C$33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'[29]FIN-IND-005'!$F$29:$F$33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'[29]FIN-IND-005'!$G$28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'[29]FIN-IND-005'!$C$29:$C$33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'[29]FIN-IND-005'!$G$29:$G$33</c15:sqref>
                        </c15:formulaRef>
                      </c:ext>
                    </c:extLst>
                    <c:numCache>
                      <c:formatCode>General</c:formatCode>
                      <c:ptCount val="5"/>
                    </c:numCache>
                  </c:numRef>
                </c:val>
              </c15:ser>
            </c15:filteredBarSeries>
          </c:ext>
        </c:extLst>
      </c:barChart>
      <c:catAx>
        <c:axId val="-60554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41696"/>
        <c:crosses val="autoZero"/>
        <c:auto val="1"/>
        <c:lblAlgn val="ctr"/>
        <c:lblOffset val="100"/>
        <c:noMultiLvlLbl val="0"/>
      </c:catAx>
      <c:valAx>
        <c:axId val="-605541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42784"/>
        <c:crosses val="autoZero"/>
        <c:crossBetween val="between"/>
      </c:valAx>
      <c:spPr>
        <a:noFill/>
        <a:ln>
          <a:noFill/>
        </a:ln>
        <a:effectLst/>
      </c:spPr>
    </c:plotArea>
    <c:legend>
      <c:legendPos val="b"/>
      <c:layout>
        <c:manualLayout>
          <c:xMode val="edge"/>
          <c:yMode val="edge"/>
          <c:x val="0.7902588828378837"/>
          <c:y val="0.10358413531641873"/>
          <c:w val="0.18163330905222783"/>
          <c:h val="0.808243559153517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oddFooter>&amp;ZCalle 26 Nº 57-41 Torre 7 Piso 7-8 CEMSA CP 111321
PBX: 3779555 – Información: Línea 195
www.umv.gov.co&amp;CPES-FM-001
Página  &amp;# de &amp;#</c:oddFooter>
    </c:headerFooter>
    <c:pageMargins b="0.75000000000000078" l="0.70000000000000062" r="0.70000000000000062" t="0.75000000000000078" header="0.30000000000000032" footer="0.30000000000000032"/>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INVERSIÓN DE LA VIGENCIA</a:t>
            </a:r>
          </a:p>
        </c:rich>
      </c:tx>
      <c:overlay val="0"/>
      <c:spPr>
        <a:noFill/>
        <a:ln>
          <a:noFill/>
        </a:ln>
        <a:effectLst/>
      </c:spPr>
    </c:title>
    <c:autoTitleDeleted val="0"/>
    <c:plotArea>
      <c:layout/>
      <c:barChart>
        <c:barDir val="col"/>
        <c:grouping val="clustered"/>
        <c:varyColors val="0"/>
        <c:ser>
          <c:idx val="5"/>
          <c:order val="0"/>
          <c:tx>
            <c:strRef>
              <c:f>'FIN-IND-006'!$J$29</c:f>
              <c:strCache>
                <c:ptCount val="1"/>
                <c:pt idx="0">
                  <c:v>% DE EJECUCIÓN EN GIROS</c:v>
                </c:pt>
              </c:strCache>
            </c:strRef>
          </c:tx>
          <c:spPr>
            <a:solidFill>
              <a:schemeClr val="accent6"/>
            </a:solidFill>
            <a:ln>
              <a:noFill/>
            </a:ln>
            <a:effectLst/>
          </c:spPr>
          <c:invertIfNegative val="0"/>
          <c:cat>
            <c:strRef>
              <c:f>'PES-IND-004'!$C$30:$G$34</c:f>
              <c:strCache>
                <c:ptCount val="5"/>
                <c:pt idx="0">
                  <c:v>TRIMESTRE 1</c:v>
                </c:pt>
                <c:pt idx="1">
                  <c:v>TRIMESTRE 2</c:v>
                </c:pt>
                <c:pt idx="2">
                  <c:v>TRIMESTRE 3</c:v>
                </c:pt>
                <c:pt idx="3">
                  <c:v>TRIMESTRE 4</c:v>
                </c:pt>
                <c:pt idx="4">
                  <c:v>TOTAL</c:v>
                </c:pt>
              </c:strCache>
            </c:strRef>
          </c:cat>
          <c:val>
            <c:numRef>
              <c:f>'FIN-IND-006'!$J$30:$J$34</c:f>
              <c:numCache>
                <c:formatCode>0.00%</c:formatCode>
                <c:ptCount val="5"/>
                <c:pt idx="0">
                  <c:v>0</c:v>
                </c:pt>
                <c:pt idx="1">
                  <c:v>1.6324959213759214E-3</c:v>
                </c:pt>
                <c:pt idx="2">
                  <c:v>1.9408108108108109E-3</c:v>
                </c:pt>
                <c:pt idx="3" formatCode="0%">
                  <c:v>0</c:v>
                </c:pt>
                <c:pt idx="4">
                  <c:v>1.6324959213759214E-3</c:v>
                </c:pt>
              </c:numCache>
            </c:numRef>
          </c:val>
        </c:ser>
        <c:dLbls>
          <c:showLegendKey val="0"/>
          <c:showVal val="0"/>
          <c:showCatName val="0"/>
          <c:showSerName val="0"/>
          <c:showPercent val="0"/>
          <c:showBubbleSize val="0"/>
        </c:dLbls>
        <c:gapWidth val="219"/>
        <c:overlap val="-27"/>
        <c:axId val="-605531360"/>
        <c:axId val="-601140896"/>
      </c:barChart>
      <c:catAx>
        <c:axId val="-60553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40896"/>
        <c:crosses val="autoZero"/>
        <c:auto val="1"/>
        <c:lblAlgn val="ctr"/>
        <c:lblOffset val="100"/>
        <c:noMultiLvlLbl val="0"/>
      </c:catAx>
      <c:valAx>
        <c:axId val="-6011408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553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56" l="0.70000000000000051" r="0.70000000000000051" t="0.75000000000000056" header="0.30000000000000027" footer="0.30000000000000027"/>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INVERSIÓN DE LA VIGENCIA</a:t>
            </a:r>
          </a:p>
        </c:rich>
      </c:tx>
      <c:overlay val="0"/>
      <c:spPr>
        <a:noFill/>
        <a:ln>
          <a:noFill/>
        </a:ln>
        <a:effectLst/>
      </c:spPr>
    </c:title>
    <c:autoTitleDeleted val="0"/>
    <c:plotArea>
      <c:layout/>
      <c:barChart>
        <c:barDir val="col"/>
        <c:grouping val="clustered"/>
        <c:varyColors val="0"/>
        <c:ser>
          <c:idx val="5"/>
          <c:order val="0"/>
          <c:tx>
            <c:strRef>
              <c:f>'[31]FIN-IND-006'!$J$29</c:f>
              <c:strCache>
                <c:ptCount val="1"/>
                <c:pt idx="0">
                  <c:v>% DE EJECUCIÓN EN GIROS</c:v>
                </c:pt>
              </c:strCache>
            </c:strRef>
          </c:tx>
          <c:spPr>
            <a:solidFill>
              <a:schemeClr val="accent6"/>
            </a:solidFill>
            <a:ln>
              <a:noFill/>
            </a:ln>
            <a:effectLst/>
          </c:spPr>
          <c:invertIfNegative val="0"/>
          <c:cat>
            <c:multiLvlStrRef>
              <c:f>'[30]PES-IND-004'!$C$30:$G$34</c:f>
              <c:multiLvlStrCache>
                <c:ptCount val="5"/>
                <c:lvl/>
                <c:lvl/>
                <c:lvl/>
                <c:lvl/>
                <c:lvl>
                  <c:pt idx="0">
                    <c:v>TRIMESTRE 1</c:v>
                  </c:pt>
                  <c:pt idx="1">
                    <c:v>TRIMESTRE 2</c:v>
                  </c:pt>
                  <c:pt idx="2">
                    <c:v>TRIMESTRE 3</c:v>
                  </c:pt>
                  <c:pt idx="3">
                    <c:v>TRIMESTRE 4</c:v>
                  </c:pt>
                  <c:pt idx="4">
                    <c:v>TOTAL</c:v>
                  </c:pt>
                </c:lvl>
              </c:multiLvlStrCache>
            </c:multiLvlStrRef>
          </c:cat>
          <c:val>
            <c:numRef>
              <c:f>'[31]FIN-IND-006'!$J$30:$J$34</c:f>
              <c:numCache>
                <c:formatCode>General</c:formatCode>
                <c:ptCount val="5"/>
                <c:pt idx="0">
                  <c:v>0</c:v>
                </c:pt>
                <c:pt idx="1">
                  <c:v>1.6324959213759214E-3</c:v>
                </c:pt>
                <c:pt idx="2">
                  <c:v>1.9408108108108109E-3</c:v>
                </c:pt>
                <c:pt idx="4">
                  <c:v>1.6324959213759214E-3</c:v>
                </c:pt>
              </c:numCache>
            </c:numRef>
          </c:val>
          <c:extLst xmlns:c16r2="http://schemas.microsoft.com/office/drawing/2015/06/chart">
            <c:ext xmlns:c16="http://schemas.microsoft.com/office/drawing/2014/chart" uri="{C3380CC4-5D6E-409C-BE32-E72D297353CC}">
              <c16:uniqueId val="{00000000-F447-47F1-863C-A35B3152D4A5}"/>
            </c:ext>
          </c:extLst>
        </c:ser>
        <c:dLbls>
          <c:showLegendKey val="0"/>
          <c:showVal val="0"/>
          <c:showCatName val="0"/>
          <c:showSerName val="0"/>
          <c:showPercent val="0"/>
          <c:showBubbleSize val="0"/>
        </c:dLbls>
        <c:gapWidth val="219"/>
        <c:overlap val="-27"/>
        <c:axId val="-601124032"/>
        <c:axId val="-601130016"/>
      </c:barChart>
      <c:catAx>
        <c:axId val="-60112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30016"/>
        <c:crosses val="autoZero"/>
        <c:auto val="1"/>
        <c:lblAlgn val="ctr"/>
        <c:lblOffset val="100"/>
        <c:noMultiLvlLbl val="0"/>
      </c:catAx>
      <c:valAx>
        <c:axId val="-601130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24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1" l="0.70000000000000062" r="0.70000000000000062" t="0.750000000000001"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EFECTIVIDAD EN LA EJECUCIÓN DEL RUBRO GASTOS DE COMPUTADOR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17171296296296304"/>
          <c:w val="0.69330796150481189"/>
          <c:h val="0.46567767570720348"/>
        </c:manualLayout>
      </c:layout>
      <c:barChart>
        <c:barDir val="col"/>
        <c:grouping val="clustered"/>
        <c:varyColors val="0"/>
        <c:ser>
          <c:idx val="4"/>
          <c:order val="4"/>
          <c:tx>
            <c:strRef>
              <c:f>'FIN-IND-007'!$H$28</c:f>
              <c:strCache>
                <c:ptCount val="1"/>
                <c:pt idx="0">
                  <c:v>Valor ejecutado (giros) del presupuesto de funcionamiento en el periodo</c:v>
                </c:pt>
              </c:strCache>
            </c:strRef>
          </c:tx>
          <c:spPr>
            <a:solidFill>
              <a:schemeClr val="accent5"/>
            </a:solidFill>
            <a:ln>
              <a:noFill/>
            </a:ln>
            <a:effectLst/>
          </c:spPr>
          <c:invertIfNegative val="0"/>
          <c:cat>
            <c:strRef>
              <c:f>'FIN-IND-007'!$C$29:$C$33</c:f>
              <c:strCache>
                <c:ptCount val="5"/>
                <c:pt idx="0">
                  <c:v>TRIMESTRE 1</c:v>
                </c:pt>
                <c:pt idx="1">
                  <c:v>TRIMESTRE 2</c:v>
                </c:pt>
                <c:pt idx="2">
                  <c:v>TRIMESTRE 3</c:v>
                </c:pt>
                <c:pt idx="3">
                  <c:v>TRIMESTRE 4</c:v>
                </c:pt>
                <c:pt idx="4">
                  <c:v>TOTAL</c:v>
                </c:pt>
              </c:strCache>
            </c:strRef>
          </c:cat>
          <c:val>
            <c:numRef>
              <c:f>'FIN-IND-007'!$H$29:$H$33</c:f>
              <c:numCache>
                <c:formatCode>_-[$$-240A]* #,##0_-;\-[$$-240A]* #,##0_-;_-[$$-240A]* "-"??_-;_-@_-</c:formatCode>
                <c:ptCount val="5"/>
                <c:pt idx="0">
                  <c:v>1830000</c:v>
                </c:pt>
                <c:pt idx="1">
                  <c:v>3750466</c:v>
                </c:pt>
                <c:pt idx="2">
                  <c:v>410000</c:v>
                </c:pt>
                <c:pt idx="3">
                  <c:v>3180974</c:v>
                </c:pt>
                <c:pt idx="4">
                  <c:v>9171440</c:v>
                </c:pt>
              </c:numCache>
            </c:numRef>
          </c:val>
        </c:ser>
        <c:ser>
          <c:idx val="5"/>
          <c:order val="5"/>
          <c:tx>
            <c:strRef>
              <c:f>'FIN-IND-007'!$I$28</c:f>
              <c:strCache>
                <c:ptCount val="1"/>
                <c:pt idx="0">
                  <c:v> Valor total de presupuesto de funcionamiento asignado para Gastos de Computador</c:v>
                </c:pt>
              </c:strCache>
            </c:strRef>
          </c:tx>
          <c:spPr>
            <a:solidFill>
              <a:schemeClr val="accent6"/>
            </a:solidFill>
            <a:ln>
              <a:noFill/>
            </a:ln>
            <a:effectLst/>
          </c:spPr>
          <c:invertIfNegative val="0"/>
          <c:cat>
            <c:strRef>
              <c:f>'FIN-IND-007'!$C$29:$C$33</c:f>
              <c:strCache>
                <c:ptCount val="5"/>
                <c:pt idx="0">
                  <c:v>TRIMESTRE 1</c:v>
                </c:pt>
                <c:pt idx="1">
                  <c:v>TRIMESTRE 2</c:v>
                </c:pt>
                <c:pt idx="2">
                  <c:v>TRIMESTRE 3</c:v>
                </c:pt>
                <c:pt idx="3">
                  <c:v>TRIMESTRE 4</c:v>
                </c:pt>
                <c:pt idx="4">
                  <c:v>TOTAL</c:v>
                </c:pt>
              </c:strCache>
            </c:strRef>
          </c:cat>
          <c:val>
            <c:numRef>
              <c:f>'FIN-IND-007'!$I$29:$I$33</c:f>
              <c:numCache>
                <c:formatCode>_-[$$-240A]* #,##0_-;\-[$$-240A]* #,##0_-;_-[$$-240A]* "-"??_-;_-@_-</c:formatCode>
                <c:ptCount val="5"/>
                <c:pt idx="0">
                  <c:v>156382000</c:v>
                </c:pt>
                <c:pt idx="1">
                  <c:v>156382000</c:v>
                </c:pt>
                <c:pt idx="2">
                  <c:v>156382000</c:v>
                </c:pt>
                <c:pt idx="3">
                  <c:v>156382000</c:v>
                </c:pt>
                <c:pt idx="4">
                  <c:v>156382000</c:v>
                </c:pt>
              </c:numCache>
            </c:numRef>
          </c:val>
        </c:ser>
        <c:ser>
          <c:idx val="6"/>
          <c:order val="6"/>
          <c:tx>
            <c:strRef>
              <c:f>'FIN-IND-007'!$J$28</c:f>
              <c:strCache>
                <c:ptCount val="1"/>
                <c:pt idx="0">
                  <c:v>Porcentaje de ejecución del rubro de gastos</c:v>
                </c:pt>
              </c:strCache>
            </c:strRef>
          </c:tx>
          <c:spPr>
            <a:solidFill>
              <a:schemeClr val="accent1">
                <a:lumMod val="60000"/>
              </a:schemeClr>
            </a:solidFill>
            <a:ln>
              <a:noFill/>
            </a:ln>
            <a:effectLst/>
          </c:spPr>
          <c:invertIfNegative val="0"/>
          <c:cat>
            <c:strRef>
              <c:f>'FIN-IND-007'!$C$29:$C$33</c:f>
              <c:strCache>
                <c:ptCount val="5"/>
                <c:pt idx="0">
                  <c:v>TRIMESTRE 1</c:v>
                </c:pt>
                <c:pt idx="1">
                  <c:v>TRIMESTRE 2</c:v>
                </c:pt>
                <c:pt idx="2">
                  <c:v>TRIMESTRE 3</c:v>
                </c:pt>
                <c:pt idx="3">
                  <c:v>TRIMESTRE 4</c:v>
                </c:pt>
                <c:pt idx="4">
                  <c:v>TOTAL</c:v>
                </c:pt>
              </c:strCache>
            </c:strRef>
          </c:cat>
          <c:val>
            <c:numRef>
              <c:f>'FIN-IND-007'!$J$29:$J$33</c:f>
              <c:numCache>
                <c:formatCode>0.00%</c:formatCode>
                <c:ptCount val="5"/>
                <c:pt idx="0">
                  <c:v>1.1702114054047141E-2</c:v>
                </c:pt>
                <c:pt idx="1">
                  <c:v>2.3982721796626211E-2</c:v>
                </c:pt>
                <c:pt idx="2">
                  <c:v>2.621785115934059E-3</c:v>
                </c:pt>
                <c:pt idx="3">
                  <c:v>2.0341049481398116E-2</c:v>
                </c:pt>
                <c:pt idx="4">
                  <c:v>5.8647670448005521E-2</c:v>
                </c:pt>
              </c:numCache>
            </c:numRef>
          </c:val>
        </c:ser>
        <c:dLbls>
          <c:showLegendKey val="0"/>
          <c:showVal val="0"/>
          <c:showCatName val="0"/>
          <c:showSerName val="0"/>
          <c:showPercent val="0"/>
          <c:showBubbleSize val="0"/>
        </c:dLbls>
        <c:gapWidth val="219"/>
        <c:overlap val="-27"/>
        <c:axId val="-601133280"/>
        <c:axId val="-601114784"/>
        <c:extLst>
          <c:ext xmlns:c15="http://schemas.microsoft.com/office/drawing/2012/chart" uri="{02D57815-91ED-43cb-92C2-25804820EDAC}">
            <c15:filteredBarSeries>
              <c15:ser>
                <c:idx val="0"/>
                <c:order val="0"/>
                <c:tx>
                  <c:strRef>
                    <c:extLst>
                      <c:ext uri="{02D57815-91ED-43cb-92C2-25804820EDAC}">
                        <c15:formulaRef>
                          <c15:sqref>'FIN-IND-007'!$D$28</c15:sqref>
                        </c15:formulaRef>
                      </c:ext>
                    </c:extLst>
                    <c:strCache>
                      <c:ptCount val="1"/>
                    </c:strCache>
                  </c:strRef>
                </c:tx>
                <c:spPr>
                  <a:solidFill>
                    <a:schemeClr val="accent1"/>
                  </a:solidFill>
                  <a:ln>
                    <a:noFill/>
                  </a:ln>
                  <a:effectLst/>
                </c:spPr>
                <c:invertIfNegative val="0"/>
                <c:cat>
                  <c:strRef>
                    <c:extLst>
                      <c:ext uri="{02D57815-91ED-43cb-92C2-25804820EDAC}">
                        <c15:formulaRef>
                          <c15:sqref>'FIN-IND-007'!$C$29:$C$33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'FIN-IND-007'!$D$29:$D$33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'FIN-IND-007'!$E$28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'FIN-IND-007'!$C$29:$C$33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'FIN-IND-007'!$E$29:$E$33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'FIN-IND-007'!$F$28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'FIN-IND-007'!$C$29:$C$33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'FIN-IND-007'!$F$29:$F$33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'FIN-IND-007'!$G$28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'FIN-IND-007'!$C$29:$C$33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'FIN-IND-007'!$G$29:$G$33</c15:sqref>
                        </c15:formulaRef>
                      </c:ext>
                    </c:extLst>
                    <c:numCache>
                      <c:formatCode>General</c:formatCode>
                      <c:ptCount val="5"/>
                    </c:numCache>
                  </c:numRef>
                </c:val>
              </c15:ser>
            </c15:filteredBarSeries>
          </c:ext>
        </c:extLst>
      </c:barChart>
      <c:catAx>
        <c:axId val="-60113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14784"/>
        <c:crosses val="autoZero"/>
        <c:auto val="1"/>
        <c:lblAlgn val="ctr"/>
        <c:lblOffset val="100"/>
        <c:noMultiLvlLbl val="0"/>
      </c:catAx>
      <c:valAx>
        <c:axId val="-601114784"/>
        <c:scaling>
          <c:orientation val="minMax"/>
        </c:scaling>
        <c:delete val="0"/>
        <c:axPos val="l"/>
        <c:majorGridlines>
          <c:spPr>
            <a:ln w="9525" cap="flat" cmpd="sng" algn="ctr">
              <a:solidFill>
                <a:schemeClr val="tx1">
                  <a:lumMod val="15000"/>
                  <a:lumOff val="85000"/>
                </a:schemeClr>
              </a:solidFill>
              <a:round/>
            </a:ln>
            <a:effectLst/>
          </c:spPr>
        </c:majorGridlines>
        <c:numFmt formatCode="_-[$$-240A]* #,##0_-;\-[$$-240A]* #,##0_-;_-[$$-240A]*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33280"/>
        <c:crosses val="autoZero"/>
        <c:crossBetween val="between"/>
      </c:valAx>
      <c:spPr>
        <a:noFill/>
        <a:ln>
          <a:noFill/>
        </a:ln>
        <a:effectLst/>
      </c:spPr>
    </c:plotArea>
    <c:legend>
      <c:legendPos val="b"/>
      <c:layout>
        <c:manualLayout>
          <c:xMode val="edge"/>
          <c:yMode val="edge"/>
          <c:x val="0.8050236220472442"/>
          <c:y val="0.10223464631878999"/>
          <c:w val="0.19273031496062995"/>
          <c:h val="0.7959135453237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EFECTIVIDAD EN LA EJECUCIÓN DEL RUBRO GASTOS DE COMPUTADOR</a:t>
            </a:r>
          </a:p>
        </c:rich>
      </c:tx>
      <c:overlay val="0"/>
      <c:spPr>
        <a:noFill/>
        <a:ln>
          <a:noFill/>
        </a:ln>
        <a:effectLst/>
      </c:spPr>
    </c:title>
    <c:autoTitleDeleted val="0"/>
    <c:plotArea>
      <c:layout>
        <c:manualLayout>
          <c:layoutTarget val="inner"/>
          <c:xMode val="edge"/>
          <c:yMode val="edge"/>
          <c:x val="5.3914260717410324E-2"/>
          <c:y val="0.17171296296296318"/>
          <c:w val="0.69330796150481189"/>
          <c:h val="0.46567767570720375"/>
        </c:manualLayout>
      </c:layout>
      <c:barChart>
        <c:barDir val="col"/>
        <c:grouping val="clustered"/>
        <c:varyColors val="0"/>
        <c:ser>
          <c:idx val="4"/>
          <c:order val="4"/>
          <c:tx>
            <c:strRef>
              <c:f>'[32]FIN-IND-007'!$H$28</c:f>
              <c:strCache>
                <c:ptCount val="1"/>
                <c:pt idx="0">
                  <c:v>Valor ejecutado (giros) del presupuesto de funcionamiento en el periodo</c:v>
                </c:pt>
              </c:strCache>
            </c:strRef>
          </c:tx>
          <c:spPr>
            <a:solidFill>
              <a:schemeClr val="accent5"/>
            </a:solidFill>
            <a:ln>
              <a:solidFill>
                <a:schemeClr val="accent1"/>
              </a:solidFill>
            </a:ln>
            <a:effectLst/>
          </c:spPr>
          <c:invertIfNegative val="0"/>
          <c:cat>
            <c:strRef>
              <c:f>'[32]FIN-IND-007'!$C$29:$C$33</c:f>
              <c:strCache>
                <c:ptCount val="5"/>
                <c:pt idx="0">
                  <c:v>TRIMESTRE 1</c:v>
                </c:pt>
                <c:pt idx="1">
                  <c:v>TRIMESTRE 2</c:v>
                </c:pt>
                <c:pt idx="2">
                  <c:v>TRIMESTRE 3</c:v>
                </c:pt>
                <c:pt idx="3">
                  <c:v>TRIMESTRE 4</c:v>
                </c:pt>
                <c:pt idx="4">
                  <c:v>TOTAL</c:v>
                </c:pt>
              </c:strCache>
            </c:strRef>
          </c:cat>
          <c:val>
            <c:numRef>
              <c:f>'[32]FIN-IND-007'!$H$29:$H$33</c:f>
              <c:numCache>
                <c:formatCode>General</c:formatCode>
                <c:ptCount val="5"/>
                <c:pt idx="0">
                  <c:v>1830000</c:v>
                </c:pt>
                <c:pt idx="1">
                  <c:v>3750466</c:v>
                </c:pt>
                <c:pt idx="2">
                  <c:v>410000</c:v>
                </c:pt>
                <c:pt idx="3">
                  <c:v>3180974</c:v>
                </c:pt>
                <c:pt idx="4">
                  <c:v>9171440</c:v>
                </c:pt>
              </c:numCache>
            </c:numRef>
          </c:val>
          <c:extLst xmlns:c16r2="http://schemas.microsoft.com/office/drawing/2015/06/chart">
            <c:ext xmlns:c16="http://schemas.microsoft.com/office/drawing/2014/chart" uri="{C3380CC4-5D6E-409C-BE32-E72D297353CC}">
              <c16:uniqueId val="{00000000-F994-4D10-AB36-80D7292539EE}"/>
            </c:ext>
          </c:extLst>
        </c:ser>
        <c:ser>
          <c:idx val="5"/>
          <c:order val="5"/>
          <c:tx>
            <c:strRef>
              <c:f>'[32]FIN-IND-007'!$I$28</c:f>
              <c:strCache>
                <c:ptCount val="1"/>
                <c:pt idx="0">
                  <c:v> Valor total de presupuesto de funcionamiento asignado para Gastos de Computador</c:v>
                </c:pt>
              </c:strCache>
            </c:strRef>
          </c:tx>
          <c:spPr>
            <a:solidFill>
              <a:schemeClr val="accent6"/>
            </a:solidFill>
            <a:ln>
              <a:noFill/>
            </a:ln>
            <a:effectLst/>
          </c:spPr>
          <c:invertIfNegative val="0"/>
          <c:cat>
            <c:strRef>
              <c:f>'[32]FIN-IND-007'!$C$29:$C$33</c:f>
              <c:strCache>
                <c:ptCount val="5"/>
                <c:pt idx="0">
                  <c:v>TRIMESTRE 1</c:v>
                </c:pt>
                <c:pt idx="1">
                  <c:v>TRIMESTRE 2</c:v>
                </c:pt>
                <c:pt idx="2">
                  <c:v>TRIMESTRE 3</c:v>
                </c:pt>
                <c:pt idx="3">
                  <c:v>TRIMESTRE 4</c:v>
                </c:pt>
                <c:pt idx="4">
                  <c:v>TOTAL</c:v>
                </c:pt>
              </c:strCache>
            </c:strRef>
          </c:cat>
          <c:val>
            <c:numRef>
              <c:f>'[32]FIN-IND-007'!$I$29:$I$33</c:f>
              <c:numCache>
                <c:formatCode>General</c:formatCode>
                <c:ptCount val="5"/>
                <c:pt idx="0">
                  <c:v>156382000</c:v>
                </c:pt>
                <c:pt idx="1">
                  <c:v>156382000</c:v>
                </c:pt>
                <c:pt idx="2">
                  <c:v>156382000</c:v>
                </c:pt>
                <c:pt idx="3">
                  <c:v>156382000</c:v>
                </c:pt>
                <c:pt idx="4">
                  <c:v>156382000</c:v>
                </c:pt>
              </c:numCache>
            </c:numRef>
          </c:val>
          <c:extLst xmlns:c16r2="http://schemas.microsoft.com/office/drawing/2015/06/chart">
            <c:ext xmlns:c16="http://schemas.microsoft.com/office/drawing/2014/chart" uri="{C3380CC4-5D6E-409C-BE32-E72D297353CC}">
              <c16:uniqueId val="{00000001-F994-4D10-AB36-80D7292539EE}"/>
            </c:ext>
          </c:extLst>
        </c:ser>
        <c:ser>
          <c:idx val="6"/>
          <c:order val="6"/>
          <c:tx>
            <c:strRef>
              <c:f>'[32]FIN-IND-007'!$J$28</c:f>
              <c:strCache>
                <c:ptCount val="1"/>
                <c:pt idx="0">
                  <c:v>Porcentaje de ejecución del rubro de gastos</c:v>
                </c:pt>
              </c:strCache>
            </c:strRef>
          </c:tx>
          <c:spPr>
            <a:solidFill>
              <a:schemeClr val="accent1">
                <a:lumMod val="60000"/>
              </a:schemeClr>
            </a:solidFill>
            <a:ln>
              <a:noFill/>
            </a:ln>
            <a:effectLst/>
          </c:spPr>
          <c:invertIfNegative val="0"/>
          <c:cat>
            <c:strRef>
              <c:f>'[32]FIN-IND-007'!$C$29:$C$33</c:f>
              <c:strCache>
                <c:ptCount val="5"/>
                <c:pt idx="0">
                  <c:v>TRIMESTRE 1</c:v>
                </c:pt>
                <c:pt idx="1">
                  <c:v>TRIMESTRE 2</c:v>
                </c:pt>
                <c:pt idx="2">
                  <c:v>TRIMESTRE 3</c:v>
                </c:pt>
                <c:pt idx="3">
                  <c:v>TRIMESTRE 4</c:v>
                </c:pt>
                <c:pt idx="4">
                  <c:v>TOTAL</c:v>
                </c:pt>
              </c:strCache>
            </c:strRef>
          </c:cat>
          <c:val>
            <c:numRef>
              <c:f>'[32]FIN-IND-007'!$J$29:$J$33</c:f>
              <c:numCache>
                <c:formatCode>General</c:formatCode>
                <c:ptCount val="5"/>
                <c:pt idx="0">
                  <c:v>1.1702114054047141E-2</c:v>
                </c:pt>
                <c:pt idx="1">
                  <c:v>2.3982721796626211E-2</c:v>
                </c:pt>
                <c:pt idx="2">
                  <c:v>2.621785115934059E-3</c:v>
                </c:pt>
                <c:pt idx="3">
                  <c:v>2.0341049481398116E-2</c:v>
                </c:pt>
                <c:pt idx="4">
                  <c:v>5.8647670448005521E-2</c:v>
                </c:pt>
              </c:numCache>
            </c:numRef>
          </c:val>
          <c:extLst xmlns:c16r2="http://schemas.microsoft.com/office/drawing/2015/06/chart">
            <c:ext xmlns:c16="http://schemas.microsoft.com/office/drawing/2014/chart" uri="{C3380CC4-5D6E-409C-BE32-E72D297353CC}">
              <c16:uniqueId val="{00000002-F994-4D10-AB36-80D7292539EE}"/>
            </c:ext>
          </c:extLst>
        </c:ser>
        <c:dLbls>
          <c:showLegendKey val="0"/>
          <c:showVal val="0"/>
          <c:showCatName val="0"/>
          <c:showSerName val="0"/>
          <c:showPercent val="0"/>
          <c:showBubbleSize val="0"/>
        </c:dLbls>
        <c:gapWidth val="219"/>
        <c:overlap val="-27"/>
        <c:axId val="-601134368"/>
        <c:axId val="-6011289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'[32]FIN-IND-007'!$D$28</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'[32]FIN-IND-007'!$C$29:$C$33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c:ext uri="{02D57815-91ED-43cb-92C2-25804820EDAC}">
                        <c15:formulaRef>
                          <c15:sqref>'[32]FIN-IND-007'!$D$29:$D$33</c15:sqref>
                        </c15:formulaRef>
                      </c:ext>
                    </c:extLst>
                    <c:numCache>
                      <c:formatCode>General</c:formatCode>
                      <c:ptCount val="5"/>
                    </c:numCache>
                  </c:numRef>
                </c:val>
                <c:extLst xmlns:c16r2="http://schemas.microsoft.com/office/drawing/2015/06/chart">
                  <c:ext xmlns:c16="http://schemas.microsoft.com/office/drawing/2014/chart" uri="{C3380CC4-5D6E-409C-BE32-E72D297353CC}">
                    <c16:uniqueId val="{00000003-F994-4D10-AB36-80D7292539EE}"/>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'[32]FIN-IND-007'!$E$28</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'[32]FIN-IND-007'!$C$29:$C$33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'[32]FIN-IND-007'!$E$29:$E$33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4-F994-4D10-AB36-80D7292539EE}"/>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'[32]FIN-IND-007'!$F$28</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'[32]FIN-IND-007'!$C$29:$C$33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'[32]FIN-IND-007'!$F$29:$F$33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5-F994-4D10-AB36-80D7292539EE}"/>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'[32]FIN-IND-007'!$G$28</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'[32]FIN-IND-007'!$C$29:$C$33</c15:sqref>
                        </c15:formulaRef>
                      </c:ext>
                    </c:extLst>
                    <c:strCache>
                      <c:ptCount val="5"/>
                      <c:pt idx="0">
                        <c:v>TRIMESTRE 1</c:v>
                      </c:pt>
                      <c:pt idx="1">
                        <c:v>TRIMESTRE 2</c:v>
                      </c:pt>
                      <c:pt idx="2">
                        <c:v>TRIMESTRE 3</c:v>
                      </c:pt>
                      <c:pt idx="3">
                        <c:v>TRIMESTRE 4</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'[32]FIN-IND-007'!$G$29:$G$33</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6-F994-4D10-AB36-80D7292539EE}"/>
                  </c:ext>
                </c:extLst>
              </c15:ser>
            </c15:filteredBarSeries>
          </c:ext>
        </c:extLst>
      </c:barChart>
      <c:catAx>
        <c:axId val="-60113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28928"/>
        <c:crosses val="autoZero"/>
        <c:auto val="1"/>
        <c:lblAlgn val="ctr"/>
        <c:lblOffset val="100"/>
        <c:noMultiLvlLbl val="0"/>
      </c:catAx>
      <c:valAx>
        <c:axId val="-601128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34368"/>
        <c:crosses val="autoZero"/>
        <c:crossBetween val="between"/>
      </c:valAx>
      <c:spPr>
        <a:noFill/>
        <a:ln>
          <a:noFill/>
        </a:ln>
        <a:effectLst/>
      </c:spPr>
    </c:plotArea>
    <c:legend>
      <c:legendPos val="b"/>
      <c:layout>
        <c:manualLayout>
          <c:xMode val="edge"/>
          <c:yMode val="edge"/>
          <c:x val="0.8050236220472442"/>
          <c:y val="0.10223464631879005"/>
          <c:w val="0.19273031496062995"/>
          <c:h val="0.7959135453237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CUMPLIMIENTO DEL PLAN DE ACCIÓN DE CADA UNO DE LOS PROCESOS</a:t>
            </a:r>
          </a:p>
        </c:rich>
      </c:tx>
      <c:overlay val="0"/>
      <c:spPr>
        <a:noFill/>
        <a:ln>
          <a:noFill/>
        </a:ln>
        <a:effectLst/>
      </c:spPr>
    </c:title>
    <c:autoTitleDeleted val="0"/>
    <c:plotArea>
      <c:layout>
        <c:manualLayout>
          <c:layoutTarget val="inner"/>
          <c:xMode val="edge"/>
          <c:yMode val="edge"/>
          <c:x val="7.3806753176831913E-2"/>
          <c:y val="0.11832340512340327"/>
          <c:w val="0.74625813350392223"/>
          <c:h val="0.36154338285101312"/>
        </c:manualLayout>
      </c:layout>
      <c:barChart>
        <c:barDir val="col"/>
        <c:grouping val="clustered"/>
        <c:varyColors val="0"/>
        <c:ser>
          <c:idx val="4"/>
          <c:order val="4"/>
          <c:tx>
            <c:strRef>
              <c:f>'[5]PES-IND-001'!$H$28:$H$29</c:f>
              <c:strCache>
                <c:ptCount val="1"/>
                <c:pt idx="0">
                  <c:v>TRIMESTRE 1 PROGRAMADO</c:v>
                </c:pt>
              </c:strCache>
            </c:strRef>
          </c:tx>
          <c:spPr>
            <a:solidFill>
              <a:schemeClr val="accent5"/>
            </a:solidFill>
            <a:ln>
              <a:noFill/>
            </a:ln>
            <a:effectLst/>
          </c:spPr>
          <c:invertIfNegative val="0"/>
          <c:cat>
            <c:strRef>
              <c:f>'[5]PES-IND-001'!$C$30:$C$49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'[5]PES-IND-001'!$H$30:$H$49</c:f>
              <c:numCache>
                <c:formatCode>General</c:formatCode>
                <c:ptCount val="20"/>
                <c:pt idx="0">
                  <c:v>0.18620000000000003</c:v>
                </c:pt>
                <c:pt idx="1">
                  <c:v>0.17677200000000001</c:v>
                </c:pt>
                <c:pt idx="2">
                  <c:v>0.14176499999999997</c:v>
                </c:pt>
                <c:pt idx="3">
                  <c:v>0.18438800000000002</c:v>
                </c:pt>
                <c:pt idx="4">
                  <c:v>4.8000000000000001E-2</c:v>
                </c:pt>
                <c:pt idx="5">
                  <c:v>0.10425000000000001</c:v>
                </c:pt>
                <c:pt idx="6">
                  <c:v>0.23805000000000001</c:v>
                </c:pt>
                <c:pt idx="7">
                  <c:v>0.30095200000000005</c:v>
                </c:pt>
                <c:pt idx="8">
                  <c:v>0.183</c:v>
                </c:pt>
                <c:pt idx="9">
                  <c:v>0.27060000000000001</c:v>
                </c:pt>
                <c:pt idx="10">
                  <c:v>0.11047499999999999</c:v>
                </c:pt>
                <c:pt idx="11">
                  <c:v>0.09</c:v>
                </c:pt>
                <c:pt idx="12">
                  <c:v>0.23525000000000001</c:v>
                </c:pt>
                <c:pt idx="13">
                  <c:v>0.29790000000000005</c:v>
                </c:pt>
                <c:pt idx="14">
                  <c:v>0.36300000000000004</c:v>
                </c:pt>
                <c:pt idx="15">
                  <c:v>9.1952000000000006E-2</c:v>
                </c:pt>
                <c:pt idx="16">
                  <c:v>0.18589999999999998</c:v>
                </c:pt>
                <c:pt idx="17">
                  <c:v>0.18025000000000002</c:v>
                </c:pt>
                <c:pt idx="18">
                  <c:v>0.19674999999999998</c:v>
                </c:pt>
                <c:pt idx="19">
                  <c:v>0.12020000000000002</c:v>
                </c:pt>
              </c:numCache>
            </c:numRef>
          </c:val>
        </c:ser>
        <c:ser>
          <c:idx val="5"/>
          <c:order val="5"/>
          <c:tx>
            <c:strRef>
              <c:f>'[5]PES-IND-001'!$I$28:$I$29</c:f>
              <c:strCache>
                <c:ptCount val="1"/>
                <c:pt idx="0">
                  <c:v>0 EJECUTADO</c:v>
                </c:pt>
              </c:strCache>
            </c:strRef>
          </c:tx>
          <c:spPr>
            <a:solidFill>
              <a:schemeClr val="accent6"/>
            </a:solidFill>
            <a:ln>
              <a:noFill/>
            </a:ln>
            <a:effectLst/>
          </c:spPr>
          <c:invertIfNegative val="0"/>
          <c:cat>
            <c:strRef>
              <c:f>'[5]PES-IND-001'!$C$30:$C$49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'[5]PES-IND-001'!$I$30:$I$49</c:f>
              <c:numCache>
                <c:formatCode>General</c:formatCode>
                <c:ptCount val="20"/>
                <c:pt idx="0">
                  <c:v>0.18620000000000003</c:v>
                </c:pt>
                <c:pt idx="1">
                  <c:v>0.18115550000000002</c:v>
                </c:pt>
                <c:pt idx="2">
                  <c:v>0.141760002</c:v>
                </c:pt>
                <c:pt idx="3">
                  <c:v>0.21877200000000002</c:v>
                </c:pt>
                <c:pt idx="4">
                  <c:v>4.8000000000000001E-2</c:v>
                </c:pt>
                <c:pt idx="5">
                  <c:v>0.10425000000000001</c:v>
                </c:pt>
                <c:pt idx="6">
                  <c:v>0.28325</c:v>
                </c:pt>
                <c:pt idx="7">
                  <c:v>0.24595200000000003</c:v>
                </c:pt>
                <c:pt idx="8">
                  <c:v>0.183</c:v>
                </c:pt>
                <c:pt idx="9">
                  <c:v>0.15439999999999998</c:v>
                </c:pt>
                <c:pt idx="10">
                  <c:v>0.28059700000000004</c:v>
                </c:pt>
                <c:pt idx="11">
                  <c:v>0.09</c:v>
                </c:pt>
                <c:pt idx="12">
                  <c:v>0.19675000000000001</c:v>
                </c:pt>
                <c:pt idx="13">
                  <c:v>0.40751999999999999</c:v>
                </c:pt>
                <c:pt idx="14">
                  <c:v>0.22299999999999998</c:v>
                </c:pt>
                <c:pt idx="15">
                  <c:v>6.8951999999999999E-2</c:v>
                </c:pt>
                <c:pt idx="16">
                  <c:v>0.16594999999999999</c:v>
                </c:pt>
                <c:pt idx="17">
                  <c:v>0.12792500000000001</c:v>
                </c:pt>
                <c:pt idx="18">
                  <c:v>0.188</c:v>
                </c:pt>
                <c:pt idx="19">
                  <c:v>0.12020000000000002</c:v>
                </c:pt>
              </c:numCache>
            </c:numRef>
          </c:val>
        </c:ser>
        <c:ser>
          <c:idx val="6"/>
          <c:order val="6"/>
          <c:tx>
            <c:strRef>
              <c:f>'[5]PES-IND-001'!$J$28:$J$29</c:f>
              <c:strCache>
                <c:ptCount val="1"/>
                <c:pt idx="0">
                  <c:v>TRIMESTRE 2 PROGRAMADO</c:v>
                </c:pt>
              </c:strCache>
            </c:strRef>
          </c:tx>
          <c:spPr>
            <a:solidFill>
              <a:schemeClr val="accent1">
                <a:lumMod val="60000"/>
              </a:schemeClr>
            </a:solidFill>
            <a:ln>
              <a:noFill/>
            </a:ln>
            <a:effectLst/>
          </c:spPr>
          <c:invertIfNegative val="0"/>
          <c:cat>
            <c:strRef>
              <c:f>'[5]PES-IND-001'!$C$30:$C$49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'[5]PES-IND-001'!$J$30:$J$49</c:f>
              <c:numCache>
                <c:formatCode>General</c:formatCode>
                <c:ptCount val="20"/>
                <c:pt idx="0">
                  <c:v>0.22120000000000001</c:v>
                </c:pt>
                <c:pt idx="1">
                  <c:v>0.19284799999999999</c:v>
                </c:pt>
                <c:pt idx="2">
                  <c:v>0.24073840000000002</c:v>
                </c:pt>
                <c:pt idx="3">
                  <c:v>0.20113800000000001</c:v>
                </c:pt>
                <c:pt idx="4">
                  <c:v>6.3E-2</c:v>
                </c:pt>
                <c:pt idx="5">
                  <c:v>0.16300000000000001</c:v>
                </c:pt>
                <c:pt idx="6">
                  <c:v>0.22291500000000003</c:v>
                </c:pt>
                <c:pt idx="7">
                  <c:v>0.21748800000000001</c:v>
                </c:pt>
                <c:pt idx="8">
                  <c:v>0.25650000000000001</c:v>
                </c:pt>
                <c:pt idx="9">
                  <c:v>0.28560000000000002</c:v>
                </c:pt>
                <c:pt idx="10">
                  <c:v>0.35047499999999998</c:v>
                </c:pt>
                <c:pt idx="11">
                  <c:v>0.36399999999999999</c:v>
                </c:pt>
                <c:pt idx="12">
                  <c:v>0.12914999999999999</c:v>
                </c:pt>
                <c:pt idx="13">
                  <c:v>0.23800000000000004</c:v>
                </c:pt>
                <c:pt idx="14">
                  <c:v>0.24709999999999999</c:v>
                </c:pt>
                <c:pt idx="15">
                  <c:v>0.33998300000000004</c:v>
                </c:pt>
                <c:pt idx="16">
                  <c:v>0.24569999999999997</c:v>
                </c:pt>
                <c:pt idx="17">
                  <c:v>0.32406000000000001</c:v>
                </c:pt>
                <c:pt idx="18">
                  <c:v>0.24675</c:v>
                </c:pt>
                <c:pt idx="19">
                  <c:v>0.22460000000000002</c:v>
                </c:pt>
              </c:numCache>
            </c:numRef>
          </c:val>
        </c:ser>
        <c:ser>
          <c:idx val="7"/>
          <c:order val="7"/>
          <c:tx>
            <c:strRef>
              <c:f>'[5]PES-IND-001'!$K$28:$K$29</c:f>
              <c:strCache>
                <c:ptCount val="1"/>
                <c:pt idx="0">
                  <c:v>0 EJECUTADO</c:v>
                </c:pt>
              </c:strCache>
            </c:strRef>
          </c:tx>
          <c:spPr>
            <a:solidFill>
              <a:schemeClr val="accent2">
                <a:lumMod val="60000"/>
              </a:schemeClr>
            </a:solidFill>
            <a:ln>
              <a:noFill/>
            </a:ln>
            <a:effectLst/>
          </c:spPr>
          <c:invertIfNegative val="0"/>
          <c:cat>
            <c:strRef>
              <c:f>'[5]PES-IND-001'!$C$30:$C$49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'[5]PES-IND-001'!$K$30:$K$49</c:f>
              <c:numCache>
                <c:formatCode>General</c:formatCode>
                <c:ptCount val="20"/>
                <c:pt idx="0">
                  <c:v>0.22120000000000001</c:v>
                </c:pt>
                <c:pt idx="1">
                  <c:v>0.145868</c:v>
                </c:pt>
                <c:pt idx="2">
                  <c:v>0.24023859999999997</c:v>
                </c:pt>
                <c:pt idx="3">
                  <c:v>0.17181360000000001</c:v>
                </c:pt>
                <c:pt idx="4">
                  <c:v>6.3E-2</c:v>
                </c:pt>
                <c:pt idx="5">
                  <c:v>0.16300000000000001</c:v>
                </c:pt>
                <c:pt idx="6">
                  <c:v>0.251915</c:v>
                </c:pt>
                <c:pt idx="7">
                  <c:v>0.21848800000000002</c:v>
                </c:pt>
                <c:pt idx="8">
                  <c:v>0.22650000000000001</c:v>
                </c:pt>
                <c:pt idx="9">
                  <c:v>0.32310000000000005</c:v>
                </c:pt>
                <c:pt idx="10">
                  <c:v>0.28897499999999998</c:v>
                </c:pt>
                <c:pt idx="11">
                  <c:v>0.17175000000000001</c:v>
                </c:pt>
                <c:pt idx="12">
                  <c:v>0.10580000000000001</c:v>
                </c:pt>
                <c:pt idx="13">
                  <c:v>0.17495000000000002</c:v>
                </c:pt>
                <c:pt idx="14">
                  <c:v>0.23016999999999999</c:v>
                </c:pt>
                <c:pt idx="15">
                  <c:v>0.21288400000000002</c:v>
                </c:pt>
                <c:pt idx="16">
                  <c:v>0.2457</c:v>
                </c:pt>
                <c:pt idx="17">
                  <c:v>0.215035</c:v>
                </c:pt>
                <c:pt idx="18">
                  <c:v>0.2555</c:v>
                </c:pt>
                <c:pt idx="19">
                  <c:v>0.22460000000000002</c:v>
                </c:pt>
              </c:numCache>
            </c:numRef>
          </c:val>
        </c:ser>
        <c:ser>
          <c:idx val="8"/>
          <c:order val="8"/>
          <c:tx>
            <c:strRef>
              <c:f>'[5]PES-IND-001'!$L$28:$L$29</c:f>
              <c:strCache>
                <c:ptCount val="1"/>
                <c:pt idx="0">
                  <c:v>TRIMESTRE 3 PROGRAMADO</c:v>
                </c:pt>
              </c:strCache>
            </c:strRef>
          </c:tx>
          <c:spPr>
            <a:solidFill>
              <a:schemeClr val="accent3">
                <a:lumMod val="60000"/>
              </a:schemeClr>
            </a:solidFill>
            <a:ln>
              <a:noFill/>
            </a:ln>
            <a:effectLst/>
          </c:spPr>
          <c:invertIfNegative val="0"/>
          <c:cat>
            <c:strRef>
              <c:f>'[5]PES-IND-001'!$C$30:$C$49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'[5]PES-IND-001'!$L$30:$L$49</c:f>
              <c:numCache>
                <c:formatCode>General</c:formatCode>
                <c:ptCount val="20"/>
                <c:pt idx="0">
                  <c:v>0.32300000000000006</c:v>
                </c:pt>
                <c:pt idx="1">
                  <c:v>0.22892399999999999</c:v>
                </c:pt>
                <c:pt idx="2">
                  <c:v>0.26842339999999998</c:v>
                </c:pt>
                <c:pt idx="3">
                  <c:v>0.32101299999999999</c:v>
                </c:pt>
                <c:pt idx="4">
                  <c:v>6.3E-2</c:v>
                </c:pt>
                <c:pt idx="5">
                  <c:v>0.36302250000000003</c:v>
                </c:pt>
                <c:pt idx="6">
                  <c:v>0.25196499999999999</c:v>
                </c:pt>
                <c:pt idx="7">
                  <c:v>0.19902400000000003</c:v>
                </c:pt>
                <c:pt idx="8">
                  <c:v>0.23349999999999999</c:v>
                </c:pt>
                <c:pt idx="9">
                  <c:v>0.18059999999999998</c:v>
                </c:pt>
                <c:pt idx="10">
                  <c:v>0.125475</c:v>
                </c:pt>
                <c:pt idx="11">
                  <c:v>0.17499999999999999</c:v>
                </c:pt>
                <c:pt idx="12">
                  <c:v>0.32479999999999998</c:v>
                </c:pt>
                <c:pt idx="13">
                  <c:v>0.24640000000000001</c:v>
                </c:pt>
                <c:pt idx="14">
                  <c:v>0.1981</c:v>
                </c:pt>
                <c:pt idx="15">
                  <c:v>0.28625</c:v>
                </c:pt>
                <c:pt idx="16">
                  <c:v>0.24920000000000003</c:v>
                </c:pt>
                <c:pt idx="17">
                  <c:v>0.20638000000000004</c:v>
                </c:pt>
                <c:pt idx="18">
                  <c:v>0.24675</c:v>
                </c:pt>
                <c:pt idx="19">
                  <c:v>0.14360000000000001</c:v>
                </c:pt>
              </c:numCache>
            </c:numRef>
          </c:val>
        </c:ser>
        <c:ser>
          <c:idx val="9"/>
          <c:order val="9"/>
          <c:tx>
            <c:strRef>
              <c:f>'[5]PES-IND-001'!$M$28:$M$29</c:f>
              <c:strCache>
                <c:ptCount val="1"/>
                <c:pt idx="0">
                  <c:v>0 EJECUTADO</c:v>
                </c:pt>
              </c:strCache>
            </c:strRef>
          </c:tx>
          <c:spPr>
            <a:solidFill>
              <a:schemeClr val="accent4">
                <a:lumMod val="60000"/>
              </a:schemeClr>
            </a:solidFill>
            <a:ln>
              <a:noFill/>
            </a:ln>
            <a:effectLst/>
          </c:spPr>
          <c:invertIfNegative val="0"/>
          <c:cat>
            <c:strRef>
              <c:f>'[5]PES-IND-001'!$C$30:$C$49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'[5]PES-IND-001'!$M$30:$M$49</c:f>
              <c:numCache>
                <c:formatCode>General</c:formatCode>
                <c:ptCount val="20"/>
                <c:pt idx="0">
                  <c:v>0.32300000000000006</c:v>
                </c:pt>
                <c:pt idx="1">
                  <c:v>0.23777000000000004</c:v>
                </c:pt>
                <c:pt idx="2">
                  <c:v>0.268418402</c:v>
                </c:pt>
                <c:pt idx="3">
                  <c:v>0.43868759999999996</c:v>
                </c:pt>
                <c:pt idx="4">
                  <c:v>6.3E-2</c:v>
                </c:pt>
                <c:pt idx="5">
                  <c:v>0.40927249999999998</c:v>
                </c:pt>
                <c:pt idx="6">
                  <c:v>0.24801499999999999</c:v>
                </c:pt>
                <c:pt idx="7">
                  <c:v>0.23902400000000001</c:v>
                </c:pt>
                <c:pt idx="8">
                  <c:v>0.26350000000000001</c:v>
                </c:pt>
                <c:pt idx="9">
                  <c:v>0.27412500000000001</c:v>
                </c:pt>
                <c:pt idx="10">
                  <c:v>0.13473000000000002</c:v>
                </c:pt>
                <c:pt idx="11">
                  <c:v>0.38124999999999998</c:v>
                </c:pt>
                <c:pt idx="12">
                  <c:v>0.13335</c:v>
                </c:pt>
                <c:pt idx="13">
                  <c:v>0.15786000000000006</c:v>
                </c:pt>
                <c:pt idx="14">
                  <c:v>0.15115000000000001</c:v>
                </c:pt>
                <c:pt idx="15">
                  <c:v>0.20676</c:v>
                </c:pt>
                <c:pt idx="16">
                  <c:v>0.19895000000000002</c:v>
                </c:pt>
                <c:pt idx="17">
                  <c:v>0.25685000000000002</c:v>
                </c:pt>
                <c:pt idx="18">
                  <c:v>0.24675</c:v>
                </c:pt>
                <c:pt idx="19">
                  <c:v>0.14360000000000001</c:v>
                </c:pt>
              </c:numCache>
            </c:numRef>
          </c:val>
        </c:ser>
        <c:ser>
          <c:idx val="10"/>
          <c:order val="10"/>
          <c:tx>
            <c:strRef>
              <c:f>'[5]PES-IND-001'!$N$28:$N$29</c:f>
              <c:strCache>
                <c:ptCount val="1"/>
                <c:pt idx="0">
                  <c:v>TRIMESTRE 4 PROGRAMADO</c:v>
                </c:pt>
              </c:strCache>
            </c:strRef>
          </c:tx>
          <c:spPr>
            <a:solidFill>
              <a:schemeClr val="accent5">
                <a:lumMod val="60000"/>
              </a:schemeClr>
            </a:solidFill>
            <a:ln>
              <a:noFill/>
            </a:ln>
            <a:effectLst/>
          </c:spPr>
          <c:invertIfNegative val="0"/>
          <c:cat>
            <c:strRef>
              <c:f>'[5]PES-IND-001'!$C$30:$C$49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'[5]PES-IND-001'!$N$30:$N$49</c:f>
              <c:numCache>
                <c:formatCode>General</c:formatCode>
                <c:ptCount val="20"/>
                <c:pt idx="0">
                  <c:v>0.26960000000000001</c:v>
                </c:pt>
                <c:pt idx="1">
                  <c:v>0.40158900000000003</c:v>
                </c:pt>
                <c:pt idx="2">
                  <c:v>0.34907319999999997</c:v>
                </c:pt>
                <c:pt idx="3">
                  <c:v>0.29301299999999997</c:v>
                </c:pt>
                <c:pt idx="4">
                  <c:v>0.82596499999999995</c:v>
                </c:pt>
                <c:pt idx="5">
                  <c:v>0.3697725</c:v>
                </c:pt>
                <c:pt idx="6">
                  <c:v>0.28706999999999999</c:v>
                </c:pt>
                <c:pt idx="7">
                  <c:v>0.28253600000000001</c:v>
                </c:pt>
                <c:pt idx="8">
                  <c:v>0.32700000000000001</c:v>
                </c:pt>
                <c:pt idx="9">
                  <c:v>0.26319999999999999</c:v>
                </c:pt>
                <c:pt idx="10">
                  <c:v>0.41347500000000004</c:v>
                </c:pt>
                <c:pt idx="11">
                  <c:v>0.371</c:v>
                </c:pt>
                <c:pt idx="12">
                  <c:v>0.31080000000000002</c:v>
                </c:pt>
                <c:pt idx="13">
                  <c:v>0.2177</c:v>
                </c:pt>
                <c:pt idx="14">
                  <c:v>0.1918</c:v>
                </c:pt>
                <c:pt idx="15">
                  <c:v>0.28181499999999998</c:v>
                </c:pt>
                <c:pt idx="16">
                  <c:v>0.31920000000000004</c:v>
                </c:pt>
                <c:pt idx="17">
                  <c:v>0.28931000000000001</c:v>
                </c:pt>
                <c:pt idx="18">
                  <c:v>0.30974999999999997</c:v>
                </c:pt>
                <c:pt idx="19">
                  <c:v>0.51160000000000005</c:v>
                </c:pt>
              </c:numCache>
            </c:numRef>
          </c:val>
        </c:ser>
        <c:ser>
          <c:idx val="11"/>
          <c:order val="11"/>
          <c:tx>
            <c:strRef>
              <c:f>'[5]PES-IND-001'!$O$28:$O$29</c:f>
              <c:strCache>
                <c:ptCount val="1"/>
                <c:pt idx="0">
                  <c:v>0 EJECUTADO</c:v>
                </c:pt>
              </c:strCache>
            </c:strRef>
          </c:tx>
          <c:spPr>
            <a:solidFill>
              <a:schemeClr val="accent6">
                <a:lumMod val="60000"/>
              </a:schemeClr>
            </a:solidFill>
            <a:ln>
              <a:noFill/>
            </a:ln>
            <a:effectLst/>
          </c:spPr>
          <c:invertIfNegative val="0"/>
          <c:cat>
            <c:strRef>
              <c:f>'[5]PES-IND-001'!$C$30:$C$49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'[5]PES-IND-001'!$O$30:$O$49</c:f>
              <c:numCache>
                <c:formatCode>General</c:formatCode>
                <c:ptCount val="20"/>
                <c:pt idx="0">
                  <c:v>0.26960000000000006</c:v>
                </c:pt>
                <c:pt idx="1">
                  <c:v>0.37973000000000001</c:v>
                </c:pt>
                <c:pt idx="2">
                  <c:v>0.349053208</c:v>
                </c:pt>
                <c:pt idx="3">
                  <c:v>0.17941799999999999</c:v>
                </c:pt>
                <c:pt idx="4">
                  <c:v>0.82596499999999995</c:v>
                </c:pt>
                <c:pt idx="5">
                  <c:v>0.3228975</c:v>
                </c:pt>
                <c:pt idx="6">
                  <c:v>0.21681999999999998</c:v>
                </c:pt>
                <c:pt idx="7">
                  <c:v>0.29653600000000002</c:v>
                </c:pt>
                <c:pt idx="8">
                  <c:v>0.32700000000000001</c:v>
                </c:pt>
                <c:pt idx="9">
                  <c:v>0</c:v>
                </c:pt>
                <c:pt idx="10">
                  <c:v>0.29442000000000002</c:v>
                </c:pt>
                <c:pt idx="11">
                  <c:v>0.31625000000000003</c:v>
                </c:pt>
                <c:pt idx="12">
                  <c:v>0.25575000000000003</c:v>
                </c:pt>
                <c:pt idx="13">
                  <c:v>0.17717000000000002</c:v>
                </c:pt>
                <c:pt idx="14">
                  <c:v>0.35310000000000002</c:v>
                </c:pt>
                <c:pt idx="15">
                  <c:v>9.9402000000000004E-2</c:v>
                </c:pt>
                <c:pt idx="16">
                  <c:v>0.21870000000000001</c:v>
                </c:pt>
                <c:pt idx="17">
                  <c:v>0.25536000000000003</c:v>
                </c:pt>
                <c:pt idx="18">
                  <c:v>0.23100000000000001</c:v>
                </c:pt>
                <c:pt idx="19">
                  <c:v>0.51160000000000005</c:v>
                </c:pt>
              </c:numCache>
            </c:numRef>
          </c:val>
        </c:ser>
        <c:ser>
          <c:idx val="12"/>
          <c:order val="12"/>
          <c:tx>
            <c:strRef>
              <c:f>'[5]PES-IND-001'!$P$28:$P$29</c:f>
              <c:strCache>
                <c:ptCount val="1"/>
                <c:pt idx="0">
                  <c:v>TOTAL
ACUMULADO PROGRAMADO</c:v>
                </c:pt>
              </c:strCache>
            </c:strRef>
          </c:tx>
          <c:spPr>
            <a:solidFill>
              <a:schemeClr val="accent1">
                <a:lumMod val="80000"/>
                <a:lumOff val="20000"/>
              </a:schemeClr>
            </a:solidFill>
            <a:ln>
              <a:noFill/>
            </a:ln>
            <a:effectLst/>
          </c:spPr>
          <c:invertIfNegative val="0"/>
          <c:cat>
            <c:strRef>
              <c:f>'[5]PES-IND-001'!$C$30:$C$49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'[5]PES-IND-001'!$P$30:$P$49</c:f>
              <c:numCache>
                <c:formatCode>General</c:formatCode>
                <c:ptCount val="20"/>
                <c:pt idx="0">
                  <c:v>1.0000000000000002</c:v>
                </c:pt>
                <c:pt idx="1">
                  <c:v>1.0001329999999999</c:v>
                </c:pt>
                <c:pt idx="2">
                  <c:v>0.99999999999999989</c:v>
                </c:pt>
                <c:pt idx="3">
                  <c:v>0.999552</c:v>
                </c:pt>
                <c:pt idx="4">
                  <c:v>0.99996499999999999</c:v>
                </c:pt>
                <c:pt idx="5">
                  <c:v>1.0000450000000001</c:v>
                </c:pt>
                <c:pt idx="6">
                  <c:v>1</c:v>
                </c:pt>
                <c:pt idx="7">
                  <c:v>1</c:v>
                </c:pt>
                <c:pt idx="8">
                  <c:v>1</c:v>
                </c:pt>
                <c:pt idx="9">
                  <c:v>1</c:v>
                </c:pt>
                <c:pt idx="10">
                  <c:v>0.99990000000000001</c:v>
                </c:pt>
                <c:pt idx="11">
                  <c:v>1</c:v>
                </c:pt>
                <c:pt idx="12">
                  <c:v>1</c:v>
                </c:pt>
                <c:pt idx="13">
                  <c:v>1</c:v>
                </c:pt>
                <c:pt idx="14">
                  <c:v>1</c:v>
                </c:pt>
                <c:pt idx="15">
                  <c:v>1</c:v>
                </c:pt>
                <c:pt idx="16">
                  <c:v>1</c:v>
                </c:pt>
                <c:pt idx="17">
                  <c:v>1</c:v>
                </c:pt>
                <c:pt idx="18">
                  <c:v>1</c:v>
                </c:pt>
                <c:pt idx="19">
                  <c:v>1</c:v>
                </c:pt>
              </c:numCache>
            </c:numRef>
          </c:val>
        </c:ser>
        <c:ser>
          <c:idx val="13"/>
          <c:order val="13"/>
          <c:tx>
            <c:strRef>
              <c:f>'[5]PES-IND-001'!$Q$28:$Q$29</c:f>
              <c:strCache>
                <c:ptCount val="1"/>
                <c:pt idx="0">
                  <c:v>0 EJECUTADO</c:v>
                </c:pt>
              </c:strCache>
            </c:strRef>
          </c:tx>
          <c:spPr>
            <a:solidFill>
              <a:schemeClr val="accent2">
                <a:lumMod val="80000"/>
                <a:lumOff val="20000"/>
              </a:schemeClr>
            </a:solidFill>
            <a:ln>
              <a:noFill/>
            </a:ln>
            <a:effectLst/>
          </c:spPr>
          <c:invertIfNegative val="0"/>
          <c:cat>
            <c:strRef>
              <c:f>'[5]PES-IND-001'!$C$30:$C$49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'[5]PES-IND-001'!$Q$30:$Q$49</c:f>
              <c:numCache>
                <c:formatCode>General</c:formatCode>
                <c:ptCount val="20"/>
                <c:pt idx="0">
                  <c:v>1.0000000000000002</c:v>
                </c:pt>
                <c:pt idx="1">
                  <c:v>0.94452350000000007</c:v>
                </c:pt>
                <c:pt idx="2">
                  <c:v>0.99947021199999986</c:v>
                </c:pt>
                <c:pt idx="3">
                  <c:v>1.0086912000000001</c:v>
                </c:pt>
                <c:pt idx="4">
                  <c:v>0.99996499999999999</c:v>
                </c:pt>
                <c:pt idx="5">
                  <c:v>0.99941999999999998</c:v>
                </c:pt>
                <c:pt idx="6">
                  <c:v>1</c:v>
                </c:pt>
                <c:pt idx="7">
                  <c:v>1</c:v>
                </c:pt>
                <c:pt idx="8">
                  <c:v>1</c:v>
                </c:pt>
                <c:pt idx="9">
                  <c:v>0.75162499999999999</c:v>
                </c:pt>
                <c:pt idx="10">
                  <c:v>0.99885555555555561</c:v>
                </c:pt>
                <c:pt idx="11">
                  <c:v>0.95925000000000005</c:v>
                </c:pt>
                <c:pt idx="12">
                  <c:v>0.69164999999999999</c:v>
                </c:pt>
                <c:pt idx="13">
                  <c:v>0.9175000000000002</c:v>
                </c:pt>
                <c:pt idx="14">
                  <c:v>0.95741999999999994</c:v>
                </c:pt>
                <c:pt idx="15">
                  <c:v>0.58799800000000002</c:v>
                </c:pt>
                <c:pt idx="16">
                  <c:v>0.82930000000000004</c:v>
                </c:pt>
                <c:pt idx="17">
                  <c:v>0.8551700000000001</c:v>
                </c:pt>
                <c:pt idx="18">
                  <c:v>0.92125000000000001</c:v>
                </c:pt>
                <c:pt idx="19">
                  <c:v>1</c:v>
                </c:pt>
              </c:numCache>
            </c:numRef>
          </c:val>
        </c:ser>
        <c:dLbls>
          <c:showLegendKey val="0"/>
          <c:showVal val="0"/>
          <c:showCatName val="0"/>
          <c:showSerName val="0"/>
          <c:showPercent val="0"/>
          <c:showBubbleSize val="0"/>
        </c:dLbls>
        <c:gapWidth val="219"/>
        <c:overlap val="-27"/>
        <c:axId val="-619152336"/>
        <c:axId val="-619162672"/>
        <c:extLst>
          <c:ext xmlns:c15="http://schemas.microsoft.com/office/drawing/2012/chart" uri="{02D57815-91ED-43cb-92C2-25804820EDAC}">
            <c15:filteredBarSeries>
              <c15:ser>
                <c:idx val="0"/>
                <c:order val="0"/>
                <c:tx>
                  <c:strRef>
                    <c:extLst>
                      <c:ext uri="{02D57815-91ED-43cb-92C2-25804820EDAC}">
                        <c15:formulaRef>
                          <c15:sqref>'[5]PES-IND-001'!$D$28:$D$29</c15:sqref>
                        </c15:formulaRef>
                      </c:ext>
                    </c:extLst>
                    <c:strCache>
                      <c:ptCount val="1"/>
                      <c:pt idx="0">
                        <c:v>0 0</c:v>
                      </c:pt>
                    </c:strCache>
                  </c:strRef>
                </c:tx>
                <c:spPr>
                  <a:solidFill>
                    <a:schemeClr val="accent1"/>
                  </a:solidFill>
                  <a:ln>
                    <a:noFill/>
                  </a:ln>
                  <a:effectLst/>
                </c:spPr>
                <c:invertIfNegative val="0"/>
                <c:cat>
                  <c:strRef>
                    <c:extLst>
                      <c:ext uri="{02D57815-91ED-43cb-92C2-25804820EDAC}">
                        <c15:formulaRef>
                          <c15:sqref>'[5]PES-IND-001'!$C$30:$C$49</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c:ext uri="{02D57815-91ED-43cb-92C2-25804820EDAC}">
                        <c15:formulaRef>
                          <c15:sqref>'[5]PES-IND-001'!$D$30:$D$49</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'[5]PES-IND-001'!$E$28:$E$29</c15:sqref>
                        </c15:formulaRef>
                      </c:ext>
                    </c:extLst>
                    <c:strCache>
                      <c:ptCount val="1"/>
                      <c:pt idx="0">
                        <c:v>0 0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'[5]PES-IND-001'!$C$30:$C$49</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'[5]PES-IND-001'!$E$30:$E$49</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'[5]PES-IND-001'!$F$28:$F$29</c15:sqref>
                        </c15:formulaRef>
                      </c:ext>
                    </c:extLst>
                    <c:strCache>
                      <c:ptCount val="1"/>
                      <c:pt idx="0">
                        <c:v>0 0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'[5]PES-IND-001'!$C$30:$C$49</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'[5]PES-IND-001'!$F$30:$F$49</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'[5]PES-IND-001'!$G$28:$G$29</c15:sqref>
                        </c15:formulaRef>
                      </c:ext>
                    </c:extLst>
                    <c:strCache>
                      <c:ptCount val="1"/>
                      <c:pt idx="0">
                        <c:v>0 0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'[5]PES-IND-001'!$C$30:$C$49</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'[5]PES-IND-001'!$G$30:$G$49</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15:ser>
            </c15:filteredBarSeries>
          </c:ext>
        </c:extLst>
      </c:barChart>
      <c:catAx>
        <c:axId val="-61915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62672"/>
        <c:crosses val="autoZero"/>
        <c:auto val="1"/>
        <c:lblAlgn val="ctr"/>
        <c:lblOffset val="100"/>
        <c:noMultiLvlLbl val="0"/>
      </c:catAx>
      <c:valAx>
        <c:axId val="-619162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52336"/>
        <c:crosses val="autoZero"/>
        <c:crossBetween val="between"/>
      </c:valAx>
      <c:spPr>
        <a:noFill/>
        <a:ln>
          <a:noFill/>
        </a:ln>
        <a:effectLst/>
      </c:spPr>
    </c:plotArea>
    <c:legend>
      <c:legendPos val="b"/>
      <c:layout>
        <c:manualLayout>
          <c:xMode val="edge"/>
          <c:yMode val="edge"/>
          <c:x val="0.82567700542808609"/>
          <c:y val="0.15566637503645397"/>
          <c:w val="0.16667663853846226"/>
          <c:h val="0.77270771615315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EFECTIVIDAD EN LA EJECUCIÓN DEL PROYECTO DE INVERSIÓN 1117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67043450582593656"/>
          <c:h val="0.66498221093732712"/>
        </c:manualLayout>
      </c:layout>
      <c:barChart>
        <c:barDir val="col"/>
        <c:grouping val="clustered"/>
        <c:varyColors val="0"/>
        <c:ser>
          <c:idx val="4"/>
          <c:order val="4"/>
          <c:tx>
            <c:strRef>
              <c:f>'[33]SIT-IND-002'!$H$28</c:f>
              <c:strCache>
                <c:ptCount val="1"/>
                <c:pt idx="0">
                  <c:v>Valor ejecutado en giros del presupuesto del pi en el periodo</c:v>
                </c:pt>
              </c:strCache>
            </c:strRef>
          </c:tx>
          <c:spPr>
            <a:solidFill>
              <a:schemeClr val="accent5"/>
            </a:solidFill>
            <a:ln>
              <a:noFill/>
            </a:ln>
            <a:effectLst/>
          </c:spPr>
          <c:invertIfNegative val="0"/>
          <c:cat>
            <c:strRef>
              <c:extLst>
                <c:ext xmlns:c15="http://schemas.microsoft.com/office/drawing/2012/chart" uri="{02D57815-91ED-43cb-92C2-25804820EDAC}">
                  <c15:fullRef>
                    <c15:sqref>'[33]SIT-IND-002'!$C$29:$C$34</c15:sqref>
                  </c15:fullRef>
                </c:ext>
              </c:extLst>
              <c:f>'[33]SIT-IND-002'!$C$30:$C$34</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'[33]SIT-IND-002'!$H$29:$H$34</c15:sqref>
                  </c15:fullRef>
                </c:ext>
              </c:extLst>
              <c:f>'[33]SIT-IND-002'!$H$30:$H$34</c:f>
              <c:numCache>
                <c:formatCode>General</c:formatCode>
                <c:ptCount val="5"/>
                <c:pt idx="4">
                  <c:v>0</c:v>
                </c:pt>
              </c:numCache>
            </c:numRef>
          </c:val>
        </c:ser>
        <c:ser>
          <c:idx val="5"/>
          <c:order val="5"/>
          <c:tx>
            <c:strRef>
              <c:f>'[33]SIT-IND-002'!$I$28</c:f>
              <c:strCache>
                <c:ptCount val="1"/>
                <c:pt idx="0">
                  <c:v>Valor en ejecutado en compromisos del presupuesto del pi en el periodo</c:v>
                </c:pt>
              </c:strCache>
            </c:strRef>
          </c:tx>
          <c:spPr>
            <a:solidFill>
              <a:schemeClr val="accent6"/>
            </a:solidFill>
            <a:ln>
              <a:noFill/>
            </a:ln>
            <a:effectLst/>
          </c:spPr>
          <c:invertIfNegative val="0"/>
          <c:cat>
            <c:strRef>
              <c:extLst>
                <c:ext xmlns:c15="http://schemas.microsoft.com/office/drawing/2012/chart" uri="{02D57815-91ED-43cb-92C2-25804820EDAC}">
                  <c15:fullRef>
                    <c15:sqref>'[33]SIT-IND-002'!$C$29:$C$34</c15:sqref>
                  </c15:fullRef>
                </c:ext>
              </c:extLst>
              <c:f>'[33]SIT-IND-002'!$C$30:$C$34</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'[33]SIT-IND-002'!$I$29:$I$34</c15:sqref>
                  </c15:fullRef>
                </c:ext>
              </c:extLst>
              <c:f>'[33]SIT-IND-002'!$I$30:$I$34</c:f>
              <c:numCache>
                <c:formatCode>General</c:formatCode>
                <c:ptCount val="5"/>
                <c:pt idx="4">
                  <c:v>0</c:v>
                </c:pt>
              </c:numCache>
            </c:numRef>
          </c:val>
        </c:ser>
        <c:ser>
          <c:idx val="6"/>
          <c:order val="6"/>
          <c:tx>
            <c:strRef>
              <c:f>'[33]SIT-IND-002'!$J$28</c:f>
              <c:strCache>
                <c:ptCount val="1"/>
                <c:pt idx="0">
                  <c:v>Valor total del presupuesto asignado para el proyecto de inversión</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'[33]SIT-IND-002'!$C$29:$C$34</c15:sqref>
                  </c15:fullRef>
                </c:ext>
              </c:extLst>
              <c:f>'[33]SIT-IND-002'!$C$30:$C$34</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'[33]SIT-IND-002'!$J$29:$J$34</c15:sqref>
                  </c15:fullRef>
                </c:ext>
              </c:extLst>
              <c:f>'[33]SIT-IND-002'!$J$30:$J$34</c:f>
              <c:numCache>
                <c:formatCode>General</c:formatCode>
                <c:ptCount val="5"/>
                <c:pt idx="4">
                  <c:v>0</c:v>
                </c:pt>
              </c:numCache>
            </c:numRef>
          </c:val>
        </c:ser>
        <c:ser>
          <c:idx val="7"/>
          <c:order val="7"/>
          <c:tx>
            <c:strRef>
              <c:f>'[33]SIT-IND-002'!$K$28</c:f>
              <c:strCache>
                <c:ptCount val="1"/>
                <c:pt idx="0">
                  <c:v>% de ejecución en giros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'[33]SIT-IND-002'!$C$29:$C$34</c15:sqref>
                  </c15:fullRef>
                </c:ext>
              </c:extLst>
              <c:f>'[33]SIT-IND-002'!$C$30:$C$34</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'[33]SIT-IND-002'!$K$29:$K$34</c15:sqref>
                  </c15:fullRef>
                </c:ext>
              </c:extLst>
              <c:f>'[33]SIT-IND-002'!$K$30:$K$34</c:f>
              <c:numCache>
                <c:formatCode>General</c:formatCode>
                <c:ptCount val="5"/>
                <c:pt idx="4">
                  <c:v>0</c:v>
                </c:pt>
              </c:numCache>
            </c:numRef>
          </c:val>
        </c:ser>
        <c:ser>
          <c:idx val="8"/>
          <c:order val="8"/>
          <c:tx>
            <c:strRef>
              <c:f>'[33]SIT-IND-002'!$L$28</c:f>
              <c:strCache>
                <c:ptCount val="1"/>
                <c:pt idx="0">
                  <c:v>% de ejecución en compromisos</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'[33]SIT-IND-002'!$C$29:$C$34</c15:sqref>
                  </c15:fullRef>
                </c:ext>
              </c:extLst>
              <c:f>'[33]SIT-IND-002'!$C$30:$C$34</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'[33]SIT-IND-002'!$L$29:$L$34</c15:sqref>
                  </c15:fullRef>
                </c:ext>
              </c:extLst>
              <c:f>'[33]SIT-IND-002'!$L$30:$L$34</c:f>
              <c:numCache>
                <c:formatCode>General</c:formatCode>
                <c:ptCount val="5"/>
                <c:pt idx="4">
                  <c:v>0</c:v>
                </c:pt>
              </c:numCache>
            </c:numRef>
          </c:val>
        </c:ser>
        <c:dLbls>
          <c:showLegendKey val="0"/>
          <c:showVal val="0"/>
          <c:showCatName val="0"/>
          <c:showSerName val="0"/>
          <c:showPercent val="0"/>
          <c:showBubbleSize val="0"/>
        </c:dLbls>
        <c:gapWidth val="219"/>
        <c:overlap val="-27"/>
        <c:axId val="-601128384"/>
        <c:axId val="-601144160"/>
        <c:extLst>
          <c:ext xmlns:c15="http://schemas.microsoft.com/office/drawing/2012/chart" uri="{02D57815-91ED-43cb-92C2-25804820EDAC}">
            <c15:filteredBarSeries>
              <c15:ser>
                <c:idx val="0"/>
                <c:order val="0"/>
                <c:tx>
                  <c:strRef>
                    <c:extLst>
                      <c:ext uri="{02D57815-91ED-43cb-92C2-25804820EDAC}">
                        <c15:formulaRef>
                          <c15:sqref>'[33]SIT-IND-002'!$D$28</c15:sqref>
                        </c15:formulaRef>
                      </c:ext>
                    </c:extLst>
                    <c:strCache>
                      <c:ptCount val="1"/>
                    </c:strCache>
                  </c:strRef>
                </c:tx>
                <c:spPr>
                  <a:solidFill>
                    <a:schemeClr val="accent1"/>
                  </a:solidFill>
                  <a:ln>
                    <a:noFill/>
                  </a:ln>
                  <a:effectLst/>
                </c:spPr>
                <c:invertIfNegative val="0"/>
                <c:cat>
                  <c:strRef>
                    <c:extLst>
                      <c:ext uri="{02D57815-91ED-43cb-92C2-25804820EDAC}">
                        <c15:fullRef>
                          <c15:sqref>'[33]SIT-IND-002'!$C$29:$C$34</c15:sqref>
                        </c15:fullRef>
                        <c15:formulaRef>
                          <c15:sqref>'[33]SIT-IND-002'!$C$30:$C$34</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ullRef>
                          <c15:sqref>'[33]SIT-IND-002'!$D$29:$D$34</c15:sqref>
                        </c15:fullRef>
                        <c15:formulaRef>
                          <c15:sqref>'[33]SIT-IND-002'!$D$30:$D$34</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'[33]SIT-IND-002'!$E$28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'[33]SIT-IND-002'!$C$29:$C$34</c15:sqref>
                        </c15:fullRef>
                        <c15:formulaRef>
                          <c15:sqref>'[33]SIT-IND-002'!$C$30:$C$34</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'[33]SIT-IND-002'!$E$29:$E$34</c15:sqref>
                        </c15:fullRef>
                        <c15:formulaRef>
                          <c15:sqref>'[33]SIT-IND-002'!$E$30:$E$34</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'[33]SIT-IND-002'!$F$28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'[33]SIT-IND-002'!$C$29:$C$34</c15:sqref>
                        </c15:fullRef>
                        <c15:formulaRef>
                          <c15:sqref>'[33]SIT-IND-002'!$C$30:$C$34</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'[33]SIT-IND-002'!$F$29:$F$34</c15:sqref>
                        </c15:fullRef>
                        <c15:formulaRef>
                          <c15:sqref>'[33]SIT-IND-002'!$F$30:$F$34</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'[33]SIT-IND-002'!$G$28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'[33]SIT-IND-002'!$C$29:$C$34</c15:sqref>
                        </c15:fullRef>
                        <c15:formulaRef>
                          <c15:sqref>'[33]SIT-IND-002'!$C$30:$C$34</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'[33]SIT-IND-002'!$G$29:$G$34</c15:sqref>
                        </c15:fullRef>
                        <c15:formulaRef>
                          <c15:sqref>'[33]SIT-IND-002'!$G$30:$G$34</c15:sqref>
                        </c15:formulaRef>
                      </c:ext>
                    </c:extLst>
                    <c:numCache>
                      <c:formatCode>General</c:formatCode>
                      <c:ptCount val="5"/>
                    </c:numCache>
                  </c:numRef>
                </c:val>
              </c15:ser>
            </c15:filteredBarSeries>
          </c:ext>
        </c:extLst>
      </c:barChart>
      <c:catAx>
        <c:axId val="-60112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44160"/>
        <c:crosses val="autoZero"/>
        <c:auto val="1"/>
        <c:lblAlgn val="ctr"/>
        <c:lblOffset val="100"/>
        <c:noMultiLvlLbl val="0"/>
      </c:catAx>
      <c:valAx>
        <c:axId val="-601144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28384"/>
        <c:crosses val="autoZero"/>
        <c:crossBetween val="between"/>
      </c:valAx>
      <c:spPr>
        <a:noFill/>
        <a:ln>
          <a:noFill/>
        </a:ln>
        <a:effectLst/>
      </c:spPr>
    </c:plotArea>
    <c:legend>
      <c:legendPos val="b"/>
      <c:layout>
        <c:manualLayout>
          <c:xMode val="edge"/>
          <c:yMode val="edge"/>
          <c:x val="0.77682993900116393"/>
          <c:y val="3.9554530622971679E-2"/>
          <c:w val="0.21963922501735006"/>
          <c:h val="0.936461053490011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ACCIDENTES E INCIDENTES LABORALES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64765866111838588"/>
          <c:h val="0.63930653823050165"/>
        </c:manualLayout>
      </c:layout>
      <c:barChart>
        <c:barDir val="col"/>
        <c:grouping val="clustered"/>
        <c:varyColors val="0"/>
        <c:ser>
          <c:idx val="4"/>
          <c:order val="4"/>
          <c:tx>
            <c:strRef>
              <c:f>'THU-IND-001'!$H$28</c:f>
              <c:strCache>
                <c:ptCount val="1"/>
                <c:pt idx="0">
                  <c:v>No. de accidentes reportados en el periodo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'THU-IND-001'!$C$29:$C$34</c15:sqref>
                  </c15:fullRef>
                </c:ext>
              </c:extLst>
              <c:f>'THU-IND-001'!$C$30:$C$33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'THU-IND-001'!$H$29:$H$34</c15:sqref>
                  </c15:fullRef>
                </c:ext>
              </c:extLst>
              <c:f>'THU-IND-001'!$H$30:$H$33</c:f>
              <c:numCache>
                <c:formatCode>0</c:formatCode>
                <c:ptCount val="4"/>
                <c:pt idx="0">
                  <c:v>2</c:v>
                </c:pt>
                <c:pt idx="1">
                  <c:v>6</c:v>
                </c:pt>
                <c:pt idx="2">
                  <c:v>1</c:v>
                </c:pt>
                <c:pt idx="3">
                  <c:v>1</c:v>
                </c:pt>
              </c:numCache>
            </c:numRef>
          </c:val>
        </c:ser>
        <c:ser>
          <c:idx val="5"/>
          <c:order val="5"/>
          <c:tx>
            <c:strRef>
              <c:f>'THU-IND-001'!$I$28</c:f>
              <c:strCache>
                <c:ptCount val="1"/>
                <c:pt idx="0">
                  <c:v>No. incidentes reportados en el periodo</c:v>
                </c:pt>
              </c:strCache>
            </c:strRef>
          </c:tx>
          <c:spPr>
            <a:solidFill>
              <a:schemeClr val="accent6"/>
            </a:solidFill>
            <a:ln>
              <a:noFill/>
            </a:ln>
            <a:effectLst/>
          </c:spPr>
          <c:invertIfNegative val="0"/>
          <c:cat>
            <c:strRef>
              <c:extLst>
                <c:ext xmlns:c15="http://schemas.microsoft.com/office/drawing/2012/chart" uri="{02D57815-91ED-43cb-92C2-25804820EDAC}">
                  <c15:fullRef>
                    <c15:sqref>'THU-IND-001'!$C$29:$C$34</c15:sqref>
                  </c15:fullRef>
                </c:ext>
              </c:extLst>
              <c:f>'THU-IND-001'!$C$30:$C$33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'THU-IND-001'!$I$29:$I$34</c15:sqref>
                  </c15:fullRef>
                </c:ext>
              </c:extLst>
              <c:f>'THU-IND-001'!$I$30:$I$33</c:f>
              <c:numCache>
                <c:formatCode>0</c:formatCode>
                <c:ptCount val="4"/>
                <c:pt idx="0">
                  <c:v>0</c:v>
                </c:pt>
                <c:pt idx="1">
                  <c:v>0</c:v>
                </c:pt>
                <c:pt idx="2">
                  <c:v>0</c:v>
                </c:pt>
                <c:pt idx="3">
                  <c:v>0</c:v>
                </c:pt>
              </c:numCache>
            </c:numRef>
          </c:val>
        </c:ser>
        <c:ser>
          <c:idx val="6"/>
          <c:order val="6"/>
          <c:tx>
            <c:strRef>
              <c:f>'THU-IND-001'!$J$28</c:f>
              <c:strCache>
                <c:ptCount val="1"/>
                <c:pt idx="0">
                  <c:v>Σ de eventos reportados en el mismo periodo de la vigencia anterior</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'THU-IND-001'!$C$29:$C$34</c15:sqref>
                  </c15:fullRef>
                </c:ext>
              </c:extLst>
              <c:f>'THU-IND-001'!$C$30:$C$33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'THU-IND-001'!$J$29:$J$34</c15:sqref>
                  </c15:fullRef>
                </c:ext>
              </c:extLst>
              <c:f>'THU-IND-001'!$J$30:$J$33</c:f>
              <c:numCache>
                <c:formatCode>General</c:formatCode>
                <c:ptCount val="4"/>
                <c:pt idx="0">
                  <c:v>2</c:v>
                </c:pt>
                <c:pt idx="1">
                  <c:v>6</c:v>
                </c:pt>
                <c:pt idx="2">
                  <c:v>1</c:v>
                </c:pt>
                <c:pt idx="3">
                  <c:v>1</c:v>
                </c:pt>
              </c:numCache>
            </c:numRef>
          </c:val>
        </c:ser>
        <c:ser>
          <c:idx val="7"/>
          <c:order val="7"/>
          <c:tx>
            <c:strRef>
              <c:f>'THU-IND-001'!$K$28</c:f>
              <c:strCache>
                <c:ptCount val="1"/>
                <c:pt idx="0">
                  <c:v>Indice de Incidentes y accidentes de trabajo</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'THU-IND-001'!$C$29:$C$34</c15:sqref>
                  </c15:fullRef>
                </c:ext>
              </c:extLst>
              <c:f>'THU-IND-001'!$C$30:$C$33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'THU-IND-001'!$K$29:$K$34</c15:sqref>
                  </c15:fullRef>
                </c:ext>
              </c:extLst>
              <c:f>'THU-IND-001'!$K$30:$K$33</c:f>
              <c:numCache>
                <c:formatCode>0%</c:formatCode>
                <c:ptCount val="4"/>
                <c:pt idx="0">
                  <c:v>1</c:v>
                </c:pt>
                <c:pt idx="1">
                  <c:v>1</c:v>
                </c:pt>
                <c:pt idx="2">
                  <c:v>1</c:v>
                </c:pt>
                <c:pt idx="3">
                  <c:v>1</c:v>
                </c:pt>
              </c:numCache>
            </c:numRef>
          </c:val>
        </c:ser>
        <c:dLbls>
          <c:showLegendKey val="0"/>
          <c:showVal val="0"/>
          <c:showCatName val="0"/>
          <c:showSerName val="0"/>
          <c:showPercent val="0"/>
          <c:showBubbleSize val="0"/>
        </c:dLbls>
        <c:gapWidth val="219"/>
        <c:overlap val="-27"/>
        <c:axId val="-601122944"/>
        <c:axId val="-601118592"/>
        <c:extLst>
          <c:ext xmlns:c15="http://schemas.microsoft.com/office/drawing/2012/chart" uri="{02D57815-91ED-43cb-92C2-25804820EDAC}">
            <c15:filteredBarSeries>
              <c15:ser>
                <c:idx val="0"/>
                <c:order val="0"/>
                <c:tx>
                  <c:strRef>
                    <c:extLst>
                      <c:ext uri="{02D57815-91ED-43cb-92C2-25804820EDAC}">
                        <c15:formulaRef>
                          <c15:sqref>'THU-IND-001'!$D$28</c15:sqref>
                        </c15:formulaRef>
                      </c:ext>
                    </c:extLst>
                    <c:strCache>
                      <c:ptCount val="1"/>
                    </c:strCache>
                  </c:strRef>
                </c:tx>
                <c:spPr>
                  <a:solidFill>
                    <a:schemeClr val="accent1"/>
                  </a:solidFill>
                  <a:ln>
                    <a:noFill/>
                  </a:ln>
                  <a:effectLst/>
                </c:spPr>
                <c:invertIfNegative val="0"/>
                <c:cat>
                  <c:strRef>
                    <c:extLst>
                      <c:ext uri="{02D57815-91ED-43cb-92C2-25804820EDAC}">
                        <c15:fullRef>
                          <c15:sqref>'THU-IND-001'!$C$29:$C$34</c15:sqref>
                        </c15:fullRef>
                        <c15:formulaRef>
                          <c15:sqref>'THU-IND-001'!$C$30:$C$33</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'THU-IND-001'!$D$29:$D$34</c15:sqref>
                        </c15:fullRef>
                        <c15:formulaRef>
                          <c15:sqref>'THU-IND-001'!$D$30:$D$33</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'THU-IND-001'!$E$28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'THU-IND-001'!$C$29:$C$34</c15:sqref>
                        </c15:fullRef>
                        <c15:formulaRef>
                          <c15:sqref>'THU-IND-001'!$C$30:$C$33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'THU-IND-001'!$E$29:$E$34</c15:sqref>
                        </c15:fullRef>
                        <c15:formulaRef>
                          <c15:sqref>'THU-IND-001'!$E$30:$E$33</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'THU-IND-001'!$F$28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'THU-IND-001'!$C$29:$C$34</c15:sqref>
                        </c15:fullRef>
                        <c15:formulaRef>
                          <c15:sqref>'THU-IND-001'!$C$30:$C$33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'THU-IND-001'!$F$29:$F$34</c15:sqref>
                        </c15:fullRef>
                        <c15:formulaRef>
                          <c15:sqref>'THU-IND-001'!$F$30:$F$33</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'THU-IND-001'!$G$28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'THU-IND-001'!$C$29:$C$34</c15:sqref>
                        </c15:fullRef>
                        <c15:formulaRef>
                          <c15:sqref>'THU-IND-001'!$C$30:$C$33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'THU-IND-001'!$G$29:$G$34</c15:sqref>
                        </c15:fullRef>
                        <c15:formulaRef>
                          <c15:sqref>'THU-IND-001'!$G$30:$G$33</c15:sqref>
                        </c15:formulaRef>
                      </c:ext>
                    </c:extLst>
                    <c:numCache>
                      <c:formatCode>General</c:formatCode>
                      <c:ptCount val="4"/>
                    </c:numCache>
                  </c:numRef>
                </c:val>
              </c15:ser>
            </c15:filteredBarSeries>
          </c:ext>
        </c:extLst>
      </c:barChart>
      <c:catAx>
        <c:axId val="-60112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18592"/>
        <c:crosses val="autoZero"/>
        <c:auto val="1"/>
        <c:lblAlgn val="ctr"/>
        <c:lblOffset val="100"/>
        <c:noMultiLvlLbl val="0"/>
      </c:catAx>
      <c:valAx>
        <c:axId val="-601118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22944"/>
        <c:crosses val="autoZero"/>
        <c:crossBetween val="between"/>
      </c:valAx>
      <c:spPr>
        <a:noFill/>
        <a:ln>
          <a:noFill/>
        </a:ln>
        <a:effectLst/>
      </c:spPr>
    </c:plotArea>
    <c:legend>
      <c:legendPos val="b"/>
      <c:layout>
        <c:manualLayout>
          <c:xMode val="edge"/>
          <c:yMode val="edge"/>
          <c:x val="0.75907413054006101"/>
          <c:y val="2.1152939991583079E-2"/>
          <c:w val="0.23464841951703669"/>
          <c:h val="0.939648970724180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ENFERMEDADES LABORALES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67413773731284754"/>
          <c:h val="0.6627616199710028"/>
        </c:manualLayout>
      </c:layout>
      <c:barChart>
        <c:barDir val="col"/>
        <c:grouping val="clustered"/>
        <c:varyColors val="0"/>
        <c:ser>
          <c:idx val="4"/>
          <c:order val="4"/>
          <c:tx>
            <c:strRef>
              <c:f>'THU-IND-002'!$H$28</c:f>
              <c:strCache>
                <c:ptCount val="1"/>
                <c:pt idx="0">
                  <c:v>No. De seguimientos realizados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'THU-IND-002'!$C$29:$C$34</c15:sqref>
                  </c15:fullRef>
                </c:ext>
              </c:extLst>
              <c:f>'THU-IND-002'!$C$30:$C$33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'THU-IND-002'!$H$29:$H$34</c15:sqref>
                  </c15:fullRef>
                </c:ext>
              </c:extLst>
              <c:f>'THU-IND-002'!$H$30:$H$33</c:f>
              <c:numCache>
                <c:formatCode>0</c:formatCode>
                <c:ptCount val="4"/>
                <c:pt idx="0">
                  <c:v>2</c:v>
                </c:pt>
                <c:pt idx="1">
                  <c:v>2</c:v>
                </c:pt>
                <c:pt idx="2">
                  <c:v>2</c:v>
                </c:pt>
                <c:pt idx="3">
                  <c:v>2</c:v>
                </c:pt>
              </c:numCache>
            </c:numRef>
          </c:val>
        </c:ser>
        <c:ser>
          <c:idx val="5"/>
          <c:order val="5"/>
          <c:tx>
            <c:strRef>
              <c:f>'THU-IND-002'!$I$28</c:f>
              <c:strCache>
                <c:ptCount val="1"/>
                <c:pt idx="0">
                  <c:v>No. De personas calificadas con enfermedad laboral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'THU-IND-002'!$C$29:$C$34</c15:sqref>
                  </c15:fullRef>
                </c:ext>
              </c:extLst>
              <c:f>'THU-IND-002'!$C$30:$C$33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'THU-IND-002'!$I$29:$I$34</c15:sqref>
                  </c15:fullRef>
                </c:ext>
              </c:extLst>
              <c:f>'THU-IND-002'!$I$30:$I$33</c:f>
              <c:numCache>
                <c:formatCode>0</c:formatCode>
                <c:ptCount val="4"/>
                <c:pt idx="0">
                  <c:v>2</c:v>
                </c:pt>
                <c:pt idx="1">
                  <c:v>2</c:v>
                </c:pt>
                <c:pt idx="2">
                  <c:v>2</c:v>
                </c:pt>
                <c:pt idx="3">
                  <c:v>2</c:v>
                </c:pt>
              </c:numCache>
            </c:numRef>
          </c:val>
        </c:ser>
        <c:ser>
          <c:idx val="6"/>
          <c:order val="6"/>
          <c:tx>
            <c:strRef>
              <c:f>'THU-IND-002'!$J$28</c:f>
              <c:strCache>
                <c:ptCount val="1"/>
                <c:pt idx="0">
                  <c:v>%  REPORTES A LA ARL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'THU-IND-002'!$C$29:$C$34</c15:sqref>
                  </c15:fullRef>
                </c:ext>
              </c:extLst>
              <c:f>'THU-IND-002'!$C$30:$C$33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'THU-IND-002'!$J$29:$J$34</c15:sqref>
                  </c15:fullRef>
                </c:ext>
              </c:extLst>
              <c:f>'THU-IND-002'!$J$30:$J$33</c:f>
              <c:numCache>
                <c:formatCode>0%</c:formatCode>
                <c:ptCount val="4"/>
                <c:pt idx="0">
                  <c:v>1</c:v>
                </c:pt>
                <c:pt idx="1">
                  <c:v>1</c:v>
                </c:pt>
                <c:pt idx="2">
                  <c:v>1</c:v>
                </c:pt>
                <c:pt idx="3">
                  <c:v>1</c:v>
                </c:pt>
              </c:numCache>
            </c:numRef>
          </c:val>
        </c:ser>
        <c:dLbls>
          <c:showLegendKey val="0"/>
          <c:showVal val="0"/>
          <c:showCatName val="0"/>
          <c:showSerName val="0"/>
          <c:showPercent val="0"/>
          <c:showBubbleSize val="0"/>
        </c:dLbls>
        <c:gapWidth val="219"/>
        <c:overlap val="-27"/>
        <c:axId val="-601142528"/>
        <c:axId val="-601115328"/>
        <c:extLst>
          <c:ext xmlns:c15="http://schemas.microsoft.com/office/drawing/2012/chart" uri="{02D57815-91ED-43cb-92C2-25804820EDAC}">
            <c15:filteredBarSeries>
              <c15:ser>
                <c:idx val="0"/>
                <c:order val="0"/>
                <c:tx>
                  <c:strRef>
                    <c:extLst>
                      <c:ext uri="{02D57815-91ED-43cb-92C2-25804820EDAC}">
                        <c15:formulaRef>
                          <c15:sqref>'THU-IND-002'!$D$28</c15:sqref>
                        </c15:formulaRef>
                      </c:ext>
                    </c:extLst>
                    <c:strCache>
                      <c:ptCount val="1"/>
                    </c:strCache>
                  </c:strRef>
                </c:tx>
                <c:spPr>
                  <a:solidFill>
                    <a:schemeClr val="accent1"/>
                  </a:solidFill>
                  <a:ln>
                    <a:noFill/>
                  </a:ln>
                  <a:effectLst/>
                </c:spPr>
                <c:invertIfNegative val="0"/>
                <c:cat>
                  <c:strRef>
                    <c:extLst>
                      <c:ext uri="{02D57815-91ED-43cb-92C2-25804820EDAC}">
                        <c15:fullRef>
                          <c15:sqref>'THU-IND-002'!$C$29:$C$34</c15:sqref>
                        </c15:fullRef>
                        <c15:formulaRef>
                          <c15:sqref>'THU-IND-002'!$C$30:$C$33</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'THU-IND-002'!$D$29:$D$34</c15:sqref>
                        </c15:fullRef>
                        <c15:formulaRef>
                          <c15:sqref>'THU-IND-002'!$D$30:$D$33</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'THU-IND-002'!$E$28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'THU-IND-002'!$C$29:$C$34</c15:sqref>
                        </c15:fullRef>
                        <c15:formulaRef>
                          <c15:sqref>'THU-IND-002'!$C$30:$C$33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'THU-IND-002'!$E$29:$E$34</c15:sqref>
                        </c15:fullRef>
                        <c15:formulaRef>
                          <c15:sqref>'THU-IND-002'!$E$30:$E$33</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'THU-IND-002'!$F$28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'THU-IND-002'!$C$29:$C$34</c15:sqref>
                        </c15:fullRef>
                        <c15:formulaRef>
                          <c15:sqref>'THU-IND-002'!$C$30:$C$33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'THU-IND-002'!$F$29:$F$34</c15:sqref>
                        </c15:fullRef>
                        <c15:formulaRef>
                          <c15:sqref>'THU-IND-002'!$F$30:$F$33</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'THU-IND-002'!$G$28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'THU-IND-002'!$C$29:$C$34</c15:sqref>
                        </c15:fullRef>
                        <c15:formulaRef>
                          <c15:sqref>'THU-IND-002'!$C$30:$C$33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'THU-IND-002'!$G$29:$G$34</c15:sqref>
                        </c15:fullRef>
                        <c15:formulaRef>
                          <c15:sqref>'THU-IND-002'!$G$30:$G$33</c15:sqref>
                        </c15:formulaRef>
                      </c:ext>
                    </c:extLst>
                    <c:numCache>
                      <c:formatCode>General</c:formatCode>
                      <c:ptCount val="4"/>
                    </c:numCache>
                  </c:numRef>
                </c:val>
              </c15:ser>
            </c15:filteredBarSeries>
          </c:ext>
        </c:extLst>
      </c:barChart>
      <c:catAx>
        <c:axId val="-60114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15328"/>
        <c:crosses val="autoZero"/>
        <c:auto val="1"/>
        <c:lblAlgn val="ctr"/>
        <c:lblOffset val="100"/>
        <c:noMultiLvlLbl val="0"/>
      </c:catAx>
      <c:valAx>
        <c:axId val="-601115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42528"/>
        <c:crosses val="autoZero"/>
        <c:crossBetween val="between"/>
      </c:valAx>
      <c:spPr>
        <a:noFill/>
        <a:ln>
          <a:noFill/>
        </a:ln>
        <a:effectLst/>
      </c:spPr>
    </c:plotArea>
    <c:legend>
      <c:legendPos val="b"/>
      <c:layout>
        <c:manualLayout>
          <c:xMode val="edge"/>
          <c:yMode val="edge"/>
          <c:x val="0.75346894138232678"/>
          <c:y val="0.15219743365412675"/>
          <c:w val="0.24583989501312351"/>
          <c:h val="0.55613589967920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PLAN INSTITUCIONAL DE CAPACITACIÓN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8E-2"/>
          <c:y val="0.17171296296296304"/>
          <c:w val="0.74163482084336352"/>
          <c:h val="0.67634975770081895"/>
        </c:manualLayout>
      </c:layout>
      <c:barChart>
        <c:barDir val="col"/>
        <c:grouping val="clustered"/>
        <c:varyColors val="0"/>
        <c:ser>
          <c:idx val="4"/>
          <c:order val="4"/>
          <c:tx>
            <c:strRef>
              <c:f>'THU-IND-003'!$H$28</c:f>
              <c:strCache>
                <c:ptCount val="1"/>
                <c:pt idx="0">
                  <c:v>No. de Actividades del plan ejecutadas en el periodo</c:v>
                </c:pt>
              </c:strCache>
            </c:strRef>
          </c:tx>
          <c:spPr>
            <a:solidFill>
              <a:schemeClr val="accent5"/>
            </a:solidFill>
            <a:ln>
              <a:noFill/>
            </a:ln>
            <a:effectLst/>
          </c:spPr>
          <c:invertIfNegative val="0"/>
          <c:cat>
            <c:strRef>
              <c:extLst>
                <c:ext xmlns:c15="http://schemas.microsoft.com/office/drawing/2012/chart" uri="{02D57815-91ED-43cb-92C2-25804820EDAC}">
                  <c15:fullRef>
                    <c15:sqref>'THU-IND-003'!$C$29:$C$34</c15:sqref>
                  </c15:fullRef>
                </c:ext>
              </c:extLst>
              <c:f>'THU-IND-003'!$C$30:$C$34</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'THU-IND-003'!$H$29:$H$34</c15:sqref>
                  </c15:fullRef>
                </c:ext>
              </c:extLst>
              <c:f>'THU-IND-003'!$H$30:$H$34</c:f>
              <c:numCache>
                <c:formatCode>0</c:formatCode>
                <c:ptCount val="5"/>
                <c:pt idx="0">
                  <c:v>0</c:v>
                </c:pt>
                <c:pt idx="1">
                  <c:v>0</c:v>
                </c:pt>
                <c:pt idx="2">
                  <c:v>2</c:v>
                </c:pt>
                <c:pt idx="3">
                  <c:v>0</c:v>
                </c:pt>
              </c:numCache>
            </c:numRef>
          </c:val>
        </c:ser>
        <c:ser>
          <c:idx val="5"/>
          <c:order val="5"/>
          <c:tx>
            <c:strRef>
              <c:f>'THU-IND-003'!$I$28</c:f>
              <c:strCache>
                <c:ptCount val="1"/>
                <c:pt idx="0">
                  <c:v>No. De actividades del plan programadas para el periodo </c:v>
                </c:pt>
              </c:strCache>
            </c:strRef>
          </c:tx>
          <c:spPr>
            <a:solidFill>
              <a:schemeClr val="accent6"/>
            </a:solidFill>
            <a:ln>
              <a:noFill/>
            </a:ln>
            <a:effectLst/>
          </c:spPr>
          <c:invertIfNegative val="0"/>
          <c:cat>
            <c:strRef>
              <c:extLst>
                <c:ext xmlns:c15="http://schemas.microsoft.com/office/drawing/2012/chart" uri="{02D57815-91ED-43cb-92C2-25804820EDAC}">
                  <c15:fullRef>
                    <c15:sqref>'THU-IND-003'!$C$29:$C$34</c15:sqref>
                  </c15:fullRef>
                </c:ext>
              </c:extLst>
              <c:f>'THU-IND-003'!$C$30:$C$34</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'THU-IND-003'!$I$29:$I$34</c15:sqref>
                  </c15:fullRef>
                </c:ext>
              </c:extLst>
              <c:f>'THU-IND-003'!$I$30:$I$34</c:f>
              <c:numCache>
                <c:formatCode>0</c:formatCode>
                <c:ptCount val="5"/>
                <c:pt idx="0">
                  <c:v>0</c:v>
                </c:pt>
                <c:pt idx="1">
                  <c:v>0</c:v>
                </c:pt>
                <c:pt idx="2">
                  <c:v>2</c:v>
                </c:pt>
                <c:pt idx="3">
                  <c:v>0</c:v>
                </c:pt>
              </c:numCache>
            </c:numRef>
          </c:val>
        </c:ser>
        <c:ser>
          <c:idx val="6"/>
          <c:order val="6"/>
          <c:tx>
            <c:strRef>
              <c:f>'THU-IND-003'!$J$28</c:f>
              <c:strCache>
                <c:ptCount val="1"/>
                <c:pt idx="0">
                  <c:v>% Cumplimiento del plan </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'THU-IND-003'!$C$29:$C$34</c15:sqref>
                  </c15:fullRef>
                </c:ext>
              </c:extLst>
              <c:f>'THU-IND-003'!$C$30:$C$34</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'THU-IND-003'!$J$29:$J$34</c15:sqref>
                  </c15:fullRef>
                </c:ext>
              </c:extLst>
              <c:f>'THU-IND-003'!$J$30:$J$34</c:f>
              <c:numCache>
                <c:formatCode>0%</c:formatCode>
                <c:ptCount val="5"/>
                <c:pt idx="0">
                  <c:v>0</c:v>
                </c:pt>
                <c:pt idx="1">
                  <c:v>0</c:v>
                </c:pt>
                <c:pt idx="2">
                  <c:v>1</c:v>
                </c:pt>
                <c:pt idx="3">
                  <c:v>0</c:v>
                </c:pt>
              </c:numCache>
            </c:numRef>
          </c:val>
        </c:ser>
        <c:dLbls>
          <c:showLegendKey val="0"/>
          <c:showVal val="0"/>
          <c:showCatName val="0"/>
          <c:showSerName val="0"/>
          <c:showPercent val="0"/>
          <c:showBubbleSize val="0"/>
        </c:dLbls>
        <c:gapWidth val="219"/>
        <c:overlap val="-27"/>
        <c:axId val="-601133824"/>
        <c:axId val="-601138176"/>
        <c:extLst>
          <c:ext xmlns:c15="http://schemas.microsoft.com/office/drawing/2012/chart" uri="{02D57815-91ED-43cb-92C2-25804820EDAC}">
            <c15:filteredBarSeries>
              <c15:ser>
                <c:idx val="0"/>
                <c:order val="0"/>
                <c:tx>
                  <c:strRef>
                    <c:extLst>
                      <c:ext uri="{02D57815-91ED-43cb-92C2-25804820EDAC}">
                        <c15:formulaRef>
                          <c15:sqref>'THU-IND-003'!$D$28</c15:sqref>
                        </c15:formulaRef>
                      </c:ext>
                    </c:extLst>
                    <c:strCache>
                      <c:ptCount val="1"/>
                    </c:strCache>
                  </c:strRef>
                </c:tx>
                <c:spPr>
                  <a:solidFill>
                    <a:schemeClr val="accent1"/>
                  </a:solidFill>
                  <a:ln>
                    <a:noFill/>
                  </a:ln>
                  <a:effectLst/>
                </c:spPr>
                <c:invertIfNegative val="0"/>
                <c:cat>
                  <c:strRef>
                    <c:extLst>
                      <c:ext uri="{02D57815-91ED-43cb-92C2-25804820EDAC}">
                        <c15:fullRef>
                          <c15:sqref>'THU-IND-003'!$C$29:$C$34</c15:sqref>
                        </c15:fullRef>
                        <c15:formulaRef>
                          <c15:sqref>'THU-IND-003'!$C$30:$C$34</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ullRef>
                          <c15:sqref>'THU-IND-003'!$D$29:$D$34</c15:sqref>
                        </c15:fullRef>
                        <c15:formulaRef>
                          <c15:sqref>'THU-IND-003'!$D$30:$D$34</c15:sqref>
                        </c15:formulaRef>
                      </c:ext>
                    </c:extLst>
                    <c:numCache>
                      <c:formatCode>[$-C0A]mmm\-yy;@</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'THU-IND-003'!$E$28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'THU-IND-003'!$C$29:$C$34</c15:sqref>
                        </c15:fullRef>
                        <c15:formulaRef>
                          <c15:sqref>'THU-IND-003'!$C$30:$C$34</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'THU-IND-003'!$E$29:$E$34</c15:sqref>
                        </c15:fullRef>
                        <c15:formulaRef>
                          <c15:sqref>'THU-IND-003'!$E$30:$E$34</c15:sqref>
                        </c15:formulaRef>
                      </c:ext>
                    </c:extLst>
                    <c:numCache>
                      <c:formatCode>[$-C0A]mmm\-yy;@</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'THU-IND-003'!$F$28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'THU-IND-003'!$C$29:$C$34</c15:sqref>
                        </c15:fullRef>
                        <c15:formulaRef>
                          <c15:sqref>'THU-IND-003'!$C$30:$C$34</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'THU-IND-003'!$F$29:$F$34</c15:sqref>
                        </c15:fullRef>
                        <c15:formulaRef>
                          <c15:sqref>'THU-IND-003'!$F$30:$F$34</c15:sqref>
                        </c15:formulaRef>
                      </c:ext>
                    </c:extLst>
                    <c:numCache>
                      <c:formatCode>[$-C0A]mmm\-yy;@</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'THU-IND-003'!$G$28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'THU-IND-003'!$C$29:$C$34</c15:sqref>
                        </c15:fullRef>
                        <c15:formulaRef>
                          <c15:sqref>'THU-IND-003'!$C$30:$C$34</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'THU-IND-003'!$G$29:$G$34</c15:sqref>
                        </c15:fullRef>
                        <c15:formulaRef>
                          <c15:sqref>'THU-IND-003'!$G$30:$G$34</c15:sqref>
                        </c15:formulaRef>
                      </c:ext>
                    </c:extLst>
                    <c:numCache>
                      <c:formatCode>[$-C0A]mmm\-yy;@</c:formatCode>
                      <c:ptCount val="5"/>
                    </c:numCache>
                  </c:numRef>
                </c:val>
              </c15:ser>
            </c15:filteredBarSeries>
          </c:ext>
        </c:extLst>
      </c:barChart>
      <c:catAx>
        <c:axId val="-60113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38176"/>
        <c:crosses val="autoZero"/>
        <c:auto val="1"/>
        <c:lblAlgn val="ctr"/>
        <c:lblOffset val="100"/>
        <c:noMultiLvlLbl val="0"/>
      </c:catAx>
      <c:valAx>
        <c:axId val="-601138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33824"/>
        <c:crosses val="autoZero"/>
        <c:crossBetween val="between"/>
      </c:valAx>
      <c:spPr>
        <a:noFill/>
        <a:ln>
          <a:noFill/>
        </a:ln>
        <a:effectLst/>
      </c:spPr>
    </c:plotArea>
    <c:legend>
      <c:legendPos val="b"/>
      <c:layout>
        <c:manualLayout>
          <c:xMode val="edge"/>
          <c:yMode val="edge"/>
          <c:x val="0.84958507846093712"/>
          <c:y val="9.2012248468941349E-2"/>
          <c:w val="0.14663363048263989"/>
          <c:h val="0.773728492271800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PLAN DE SEGURIDAD Y SALUD EN EL TRABAJO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17171296296296304"/>
          <c:w val="0.71369319363208228"/>
          <c:h val="0.61155645650764567"/>
        </c:manualLayout>
      </c:layout>
      <c:barChart>
        <c:barDir val="col"/>
        <c:grouping val="clustered"/>
        <c:varyColors val="0"/>
        <c:ser>
          <c:idx val="4"/>
          <c:order val="4"/>
          <c:tx>
            <c:strRef>
              <c:f>'THU-IND-004'!$H$28</c:f>
              <c:strCache>
                <c:ptCount val="1"/>
                <c:pt idx="0">
                  <c:v>No. De Actividades del plan ejecutadas en el periodo </c:v>
                </c:pt>
              </c:strCache>
            </c:strRef>
          </c:tx>
          <c:spPr>
            <a:solidFill>
              <a:schemeClr val="accent5"/>
            </a:solidFill>
            <a:ln>
              <a:noFill/>
            </a:ln>
            <a:effectLst/>
          </c:spPr>
          <c:invertIfNegative val="0"/>
          <c:cat>
            <c:strRef>
              <c:f>'THU-IND-004'!$C$29:$C$33</c:f>
              <c:strCache>
                <c:ptCount val="5"/>
                <c:pt idx="0">
                  <c:v>TRIMESTRE 1</c:v>
                </c:pt>
                <c:pt idx="1">
                  <c:v>TRIMESTRE 2</c:v>
                </c:pt>
                <c:pt idx="2">
                  <c:v>TRIMESTRE 3</c:v>
                </c:pt>
                <c:pt idx="3">
                  <c:v>TRIMESTRE 4</c:v>
                </c:pt>
                <c:pt idx="4">
                  <c:v>TOTAL</c:v>
                </c:pt>
              </c:strCache>
            </c:strRef>
          </c:cat>
          <c:val>
            <c:numRef>
              <c:f>'THU-IND-004'!$H$29:$H$33</c:f>
              <c:numCache>
                <c:formatCode>0</c:formatCode>
                <c:ptCount val="5"/>
                <c:pt idx="3">
                  <c:v>11</c:v>
                </c:pt>
              </c:numCache>
            </c:numRef>
          </c:val>
        </c:ser>
        <c:ser>
          <c:idx val="5"/>
          <c:order val="5"/>
          <c:tx>
            <c:strRef>
              <c:f>'THU-IND-004'!$I$28</c:f>
              <c:strCache>
                <c:ptCount val="1"/>
                <c:pt idx="0">
                  <c:v> No. De actividades del plan programadas para el periodo</c:v>
                </c:pt>
              </c:strCache>
            </c:strRef>
          </c:tx>
          <c:spPr>
            <a:solidFill>
              <a:schemeClr val="accent6"/>
            </a:solidFill>
            <a:ln>
              <a:noFill/>
            </a:ln>
            <a:effectLst/>
          </c:spPr>
          <c:invertIfNegative val="0"/>
          <c:cat>
            <c:strRef>
              <c:f>'THU-IND-004'!$C$29:$C$33</c:f>
              <c:strCache>
                <c:ptCount val="5"/>
                <c:pt idx="0">
                  <c:v>TRIMESTRE 1</c:v>
                </c:pt>
                <c:pt idx="1">
                  <c:v>TRIMESTRE 2</c:v>
                </c:pt>
                <c:pt idx="2">
                  <c:v>TRIMESTRE 3</c:v>
                </c:pt>
                <c:pt idx="3">
                  <c:v>TRIMESTRE 4</c:v>
                </c:pt>
                <c:pt idx="4">
                  <c:v>TOTAL</c:v>
                </c:pt>
              </c:strCache>
            </c:strRef>
          </c:cat>
          <c:val>
            <c:numRef>
              <c:f>'THU-IND-004'!$I$29:$I$33</c:f>
              <c:numCache>
                <c:formatCode>0</c:formatCode>
                <c:ptCount val="5"/>
                <c:pt idx="3">
                  <c:v>12</c:v>
                </c:pt>
              </c:numCache>
            </c:numRef>
          </c:val>
        </c:ser>
        <c:ser>
          <c:idx val="6"/>
          <c:order val="6"/>
          <c:tx>
            <c:strRef>
              <c:f>'THU-IND-004'!$J$28</c:f>
              <c:strCache>
                <c:ptCount val="1"/>
                <c:pt idx="0">
                  <c:v>% Cumplimiento del plan </c:v>
                </c:pt>
              </c:strCache>
            </c:strRef>
          </c:tx>
          <c:spPr>
            <a:solidFill>
              <a:schemeClr val="accent1">
                <a:lumMod val="60000"/>
              </a:schemeClr>
            </a:solidFill>
            <a:ln>
              <a:noFill/>
            </a:ln>
            <a:effectLst/>
          </c:spPr>
          <c:invertIfNegative val="0"/>
          <c:cat>
            <c:strRef>
              <c:f>'THU-IND-004'!$C$29:$C$33</c:f>
              <c:strCache>
                <c:ptCount val="5"/>
                <c:pt idx="0">
                  <c:v>TRIMESTRE 1</c:v>
                </c:pt>
                <c:pt idx="1">
                  <c:v>TRIMESTRE 2</c:v>
                </c:pt>
                <c:pt idx="2">
                  <c:v>TRIMESTRE 3</c:v>
                </c:pt>
                <c:pt idx="3">
                  <c:v>TRIMESTRE 4</c:v>
                </c:pt>
                <c:pt idx="4">
                  <c:v>TOTAL</c:v>
                </c:pt>
              </c:strCache>
            </c:strRef>
          </c:cat>
          <c:val>
            <c:numRef>
              <c:f>'THU-IND-004'!$J$29:$J$33</c:f>
              <c:numCache>
                <c:formatCode>0%</c:formatCode>
                <c:ptCount val="5"/>
                <c:pt idx="3">
                  <c:v>0.91669999999999996</c:v>
                </c:pt>
              </c:numCache>
            </c:numRef>
          </c:val>
        </c:ser>
        <c:dLbls>
          <c:showLegendKey val="0"/>
          <c:showVal val="0"/>
          <c:showCatName val="0"/>
          <c:showSerName val="0"/>
          <c:showPercent val="0"/>
          <c:showBubbleSize val="0"/>
        </c:dLbls>
        <c:gapWidth val="219"/>
        <c:overlap val="-27"/>
        <c:axId val="-601137088"/>
        <c:axId val="-601121856"/>
        <c:extLst>
          <c:ext xmlns:c15="http://schemas.microsoft.com/office/drawing/2012/chart" uri="{02D57815-91ED-43cb-92C2-25804820EDAC}">
            <c15:filteredBarSeries>
              <c15:ser>
                <c:idx val="0"/>
                <c:order val="0"/>
                <c:tx>
                  <c:strRef>
                    <c:extLst>
                      <c:ext uri="{02D57815-91ED-43cb-92C2-25804820EDAC}">
                        <c15:formulaRef>
                          <c15:sqref>'THU-IND-004'!$D$28</c15:sqref>
                        </c15:formulaRef>
                      </c:ext>
                    </c:extLst>
                    <c:strCache>
                      <c:ptCount val="1"/>
                    </c:strCache>
                  </c:strRef>
                </c:tx>
                <c:spPr>
                  <a:solidFill>
                    <a:schemeClr val="accent1"/>
                  </a:solidFill>
                  <a:ln>
                    <a:noFill/>
                  </a:ln>
                  <a:effectLst/>
                </c:spPr>
                <c:invertIfNegative val="0"/>
                <c:cat>
                  <c:strRef>
                    <c:extLst>
                      <c:ext uri="{02D57815-91ED-43cb-92C2-25804820EDAC}">
                        <c15:formulaRef>
                          <c15:sqref>'THU-IND-004'!$C$29:$C$33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'THU-IND-004'!$D$29:$D$33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'THU-IND-004'!$E$28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'THU-IND-004'!$C$29:$C$33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'THU-IND-004'!$E$29:$E$33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'THU-IND-004'!$F$28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'THU-IND-004'!$C$29:$C$33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'THU-IND-004'!$F$29:$F$33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'THU-IND-004'!$G$28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'THU-IND-004'!$C$29:$C$33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'THU-IND-004'!$G$29:$G$33</c15:sqref>
                        </c15:formulaRef>
                      </c:ext>
                    </c:extLst>
                    <c:numCache>
                      <c:formatCode>General</c:formatCode>
                      <c:ptCount val="5"/>
                    </c:numCache>
                  </c:numRef>
                </c:val>
              </c15:ser>
            </c15:filteredBarSeries>
          </c:ext>
        </c:extLst>
      </c:barChart>
      <c:catAx>
        <c:axId val="-60113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21856"/>
        <c:crosses val="autoZero"/>
        <c:auto val="1"/>
        <c:lblAlgn val="ctr"/>
        <c:lblOffset val="100"/>
        <c:noMultiLvlLbl val="0"/>
      </c:catAx>
      <c:valAx>
        <c:axId val="-60112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37088"/>
        <c:crosses val="autoZero"/>
        <c:crossBetween val="between"/>
      </c:valAx>
      <c:spPr>
        <a:noFill/>
        <a:ln>
          <a:noFill/>
        </a:ln>
        <a:effectLst/>
      </c:spPr>
    </c:plotArea>
    <c:legend>
      <c:legendPos val="b"/>
      <c:layout>
        <c:manualLayout>
          <c:xMode val="edge"/>
          <c:yMode val="edge"/>
          <c:x val="0.78155905511811041"/>
          <c:y val="0.17534558180227491"/>
          <c:w val="0.21188188976377953"/>
          <c:h val="0.63005803452666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PLAN DE BIENESTAR E INCENTIVOS </a:t>
            </a:r>
          </a:p>
        </c:rich>
      </c:tx>
      <c:layout>
        <c:manualLayout>
          <c:xMode val="edge"/>
          <c:yMode val="edge"/>
          <c:x val="0.42185817216533961"/>
          <c:y val="3.99714399789936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17171296296296304"/>
          <c:w val="0.75667541557305429"/>
          <c:h val="0.67695522839024402"/>
        </c:manualLayout>
      </c:layout>
      <c:barChart>
        <c:barDir val="col"/>
        <c:grouping val="clustered"/>
        <c:varyColors val="0"/>
        <c:ser>
          <c:idx val="4"/>
          <c:order val="4"/>
          <c:tx>
            <c:strRef>
              <c:f>'THU-IND-005'!$H$28</c:f>
              <c:strCache>
                <c:ptCount val="1"/>
                <c:pt idx="0">
                  <c:v>No. De Actividades del plan ejecutadas en el periodo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'THU-IND-005'!$C$29:$C$33</c15:sqref>
                  </c15:fullRef>
                </c:ext>
              </c:extLst>
              <c:f>'THU-IND-005'!$C$29:$C$32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'THU-IND-005'!$H$29:$H$33</c15:sqref>
                  </c15:fullRef>
                </c:ext>
              </c:extLst>
              <c:f>'THU-IND-005'!$H$29:$H$32</c:f>
              <c:numCache>
                <c:formatCode>0</c:formatCode>
                <c:ptCount val="4"/>
                <c:pt idx="0">
                  <c:v>1</c:v>
                </c:pt>
                <c:pt idx="1">
                  <c:v>0</c:v>
                </c:pt>
                <c:pt idx="2">
                  <c:v>1</c:v>
                </c:pt>
                <c:pt idx="3">
                  <c:v>3</c:v>
                </c:pt>
              </c:numCache>
            </c:numRef>
          </c:val>
        </c:ser>
        <c:ser>
          <c:idx val="5"/>
          <c:order val="5"/>
          <c:tx>
            <c:strRef>
              <c:f>'THU-IND-005'!$I$28</c:f>
              <c:strCache>
                <c:ptCount val="1"/>
                <c:pt idx="0">
                  <c:v>No. De actividades del plan programadas para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'THU-IND-005'!$C$29:$C$33</c15:sqref>
                  </c15:fullRef>
                </c:ext>
              </c:extLst>
              <c:f>'THU-IND-005'!$C$29:$C$32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'THU-IND-005'!$I$29:$I$33</c15:sqref>
                  </c15:fullRef>
                </c:ext>
              </c:extLst>
              <c:f>'THU-IND-005'!$I$29:$I$32</c:f>
              <c:numCache>
                <c:formatCode>0</c:formatCode>
                <c:ptCount val="4"/>
                <c:pt idx="0">
                  <c:v>1</c:v>
                </c:pt>
                <c:pt idx="1">
                  <c:v>0</c:v>
                </c:pt>
                <c:pt idx="2">
                  <c:v>1</c:v>
                </c:pt>
                <c:pt idx="3">
                  <c:v>3</c:v>
                </c:pt>
              </c:numCache>
            </c:numRef>
          </c:val>
        </c:ser>
        <c:ser>
          <c:idx val="6"/>
          <c:order val="6"/>
          <c:tx>
            <c:strRef>
              <c:f>'THU-IND-005'!$J$28</c:f>
              <c:strCache>
                <c:ptCount val="1"/>
                <c:pt idx="0">
                  <c:v>% Cumplimiento del plan </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'THU-IND-005'!$C$29:$C$33</c15:sqref>
                  </c15:fullRef>
                </c:ext>
              </c:extLst>
              <c:f>'THU-IND-005'!$C$29:$C$32</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'THU-IND-005'!$J$29:$J$33</c15:sqref>
                  </c15:fullRef>
                </c:ext>
              </c:extLst>
              <c:f>'THU-IND-005'!$J$29:$J$32</c:f>
              <c:numCache>
                <c:formatCode>0%</c:formatCode>
                <c:ptCount val="4"/>
                <c:pt idx="0">
                  <c:v>1</c:v>
                </c:pt>
                <c:pt idx="1">
                  <c:v>0</c:v>
                </c:pt>
                <c:pt idx="2">
                  <c:v>1</c:v>
                </c:pt>
                <c:pt idx="3">
                  <c:v>1</c:v>
                </c:pt>
              </c:numCache>
            </c:numRef>
          </c:val>
        </c:ser>
        <c:dLbls>
          <c:showLegendKey val="0"/>
          <c:showVal val="0"/>
          <c:showCatName val="0"/>
          <c:showSerName val="0"/>
          <c:showPercent val="0"/>
          <c:showBubbleSize val="0"/>
        </c:dLbls>
        <c:gapWidth val="219"/>
        <c:overlap val="-27"/>
        <c:axId val="-601143072"/>
        <c:axId val="-601136544"/>
        <c:extLst>
          <c:ext xmlns:c15="http://schemas.microsoft.com/office/drawing/2012/chart" uri="{02D57815-91ED-43cb-92C2-25804820EDAC}">
            <c15:filteredBarSeries>
              <c15:ser>
                <c:idx val="0"/>
                <c:order val="0"/>
                <c:tx>
                  <c:strRef>
                    <c:extLst>
                      <c:ext uri="{02D57815-91ED-43cb-92C2-25804820EDAC}">
                        <c15:formulaRef>
                          <c15:sqref>'THU-IND-005'!$D$28</c15:sqref>
                        </c15:formulaRef>
                      </c:ext>
                    </c:extLst>
                    <c:strCache>
                      <c:ptCount val="1"/>
                    </c:strCache>
                  </c:strRef>
                </c:tx>
                <c:spPr>
                  <a:solidFill>
                    <a:schemeClr val="accent1"/>
                  </a:solidFill>
                  <a:ln>
                    <a:noFill/>
                  </a:ln>
                  <a:effectLst/>
                </c:spPr>
                <c:invertIfNegative val="0"/>
                <c:cat>
                  <c:strRef>
                    <c:extLst>
                      <c:ext uri="{02D57815-91ED-43cb-92C2-25804820EDAC}">
                        <c15:fullRef>
                          <c15:sqref>'THU-IND-005'!$C$29:$C$33</c15:sqref>
                        </c15:fullRef>
                        <c15:formulaRef>
                          <c15:sqref>'THU-IND-005'!$C$29:$C$32</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'THU-IND-005'!$D$29:$D$33</c15:sqref>
                        </c15:fullRef>
                        <c15:formulaRef>
                          <c15:sqref>'THU-IND-005'!$D$29:$D$32</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'THU-IND-005'!$E$28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'THU-IND-005'!$C$29:$C$33</c15:sqref>
                        </c15:fullRef>
                        <c15:formulaRef>
                          <c15:sqref>'THU-IND-005'!$C$29:$C$32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'THU-IND-005'!$E$29:$E$33</c15:sqref>
                        </c15:fullRef>
                        <c15:formulaRef>
                          <c15:sqref>'THU-IND-005'!$E$29:$E$32</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'THU-IND-005'!$F$28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'THU-IND-005'!$C$29:$C$33</c15:sqref>
                        </c15:fullRef>
                        <c15:formulaRef>
                          <c15:sqref>'THU-IND-005'!$C$29:$C$32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'THU-IND-005'!$F$29:$F$33</c15:sqref>
                        </c15:fullRef>
                        <c15:formulaRef>
                          <c15:sqref>'THU-IND-005'!$F$29:$F$32</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'THU-IND-005'!$G$28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'THU-IND-005'!$C$29:$C$33</c15:sqref>
                        </c15:fullRef>
                        <c15:formulaRef>
                          <c15:sqref>'THU-IND-005'!$C$29:$C$32</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'THU-IND-005'!$G$29:$G$33</c15:sqref>
                        </c15:fullRef>
                        <c15:formulaRef>
                          <c15:sqref>'THU-IND-005'!$G$29:$G$32</c15:sqref>
                        </c15:formulaRef>
                      </c:ext>
                    </c:extLst>
                    <c:numCache>
                      <c:formatCode>General</c:formatCode>
                      <c:ptCount val="4"/>
                    </c:numCache>
                  </c:numRef>
                </c:val>
              </c15:ser>
            </c15:filteredBarSeries>
          </c:ext>
        </c:extLst>
      </c:barChart>
      <c:catAx>
        <c:axId val="-6011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36544"/>
        <c:crosses val="autoZero"/>
        <c:auto val="1"/>
        <c:lblAlgn val="ctr"/>
        <c:lblOffset val="100"/>
        <c:noMultiLvlLbl val="0"/>
      </c:catAx>
      <c:valAx>
        <c:axId val="-601136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43072"/>
        <c:crosses val="autoZero"/>
        <c:crossBetween val="between"/>
      </c:valAx>
      <c:spPr>
        <a:noFill/>
        <a:ln>
          <a:noFill/>
        </a:ln>
        <a:effectLst/>
      </c:spPr>
    </c:plotArea>
    <c:legend>
      <c:legendPos val="b"/>
      <c:layout>
        <c:manualLayout>
          <c:xMode val="edge"/>
          <c:yMode val="edge"/>
          <c:x val="0.81858148277540399"/>
          <c:y val="9.6017333846502503E-2"/>
          <c:w val="0.16647741557902546"/>
          <c:h val="0.78132205200513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PLAN DE BIENESTAR E INCENTIVOS </a:t>
            </a:r>
          </a:p>
        </c:rich>
      </c:tx>
      <c:layout>
        <c:manualLayout>
          <c:xMode val="edge"/>
          <c:yMode val="edge"/>
          <c:x val="0.42185817216533972"/>
          <c:y val="3.9971439978993641E-2"/>
        </c:manualLayout>
      </c:layout>
      <c:overlay val="0"/>
      <c:spPr>
        <a:noFill/>
        <a:ln>
          <a:noFill/>
        </a:ln>
        <a:effectLst/>
      </c:spPr>
    </c:title>
    <c:autoTitleDeleted val="0"/>
    <c:plotArea>
      <c:layout>
        <c:manualLayout>
          <c:layoutTarget val="inner"/>
          <c:xMode val="edge"/>
          <c:yMode val="edge"/>
          <c:x val="5.3914260717410324E-2"/>
          <c:y val="0.17171296296296312"/>
          <c:w val="0.75667541557305484"/>
          <c:h val="0.67695522839024425"/>
        </c:manualLayout>
      </c:layout>
      <c:barChart>
        <c:barDir val="col"/>
        <c:grouping val="clustered"/>
        <c:varyColors val="0"/>
        <c:ser>
          <c:idx val="4"/>
          <c:order val="4"/>
          <c:tx>
            <c:strRef>
              <c:f>'THU-IND-006'!$H$28</c:f>
              <c:strCache>
                <c:ptCount val="1"/>
                <c:pt idx="0">
                  <c:v>No. de indicadores de la Política SST reportados en el periodo </c:v>
                </c:pt>
              </c:strCache>
            </c:strRef>
          </c:tx>
          <c:spPr>
            <a:solidFill>
              <a:schemeClr val="accent5"/>
            </a:solidFill>
            <a:ln>
              <a:noFill/>
            </a:ln>
            <a:effectLst/>
          </c:spPr>
          <c:invertIfNegative val="0"/>
          <c:cat>
            <c:strRef>
              <c:f>'THU-IND-006'!$C$29:$C$33</c:f>
              <c:strCache>
                <c:ptCount val="5"/>
                <c:pt idx="0">
                  <c:v>TRIMESTRE 1</c:v>
                </c:pt>
                <c:pt idx="1">
                  <c:v>TRIMESTRE 2</c:v>
                </c:pt>
                <c:pt idx="2">
                  <c:v>TRIMESTRE 3</c:v>
                </c:pt>
                <c:pt idx="3">
                  <c:v>TRIMESTRE 4</c:v>
                </c:pt>
                <c:pt idx="4">
                  <c:v>TOTAL</c:v>
                </c:pt>
              </c:strCache>
            </c:strRef>
          </c:cat>
          <c:val>
            <c:numRef>
              <c:f>'THU-IND-006'!$H$29:$H$33</c:f>
              <c:numCache>
                <c:formatCode>0</c:formatCode>
                <c:ptCount val="5"/>
                <c:pt idx="3">
                  <c:v>8</c:v>
                </c:pt>
              </c:numCache>
            </c:numRef>
          </c:val>
        </c:ser>
        <c:ser>
          <c:idx val="5"/>
          <c:order val="5"/>
          <c:tx>
            <c:strRef>
              <c:f>'THU-IND-006'!$I$28</c:f>
              <c:strCache>
                <c:ptCount val="1"/>
                <c:pt idx="0">
                  <c:v>No. de indicadores identificados en la Política de Seguridad y Salud en el Trabajo</c:v>
                </c:pt>
              </c:strCache>
            </c:strRef>
          </c:tx>
          <c:spPr>
            <a:solidFill>
              <a:schemeClr val="accent6"/>
            </a:solidFill>
            <a:ln>
              <a:noFill/>
            </a:ln>
            <a:effectLst/>
          </c:spPr>
          <c:invertIfNegative val="0"/>
          <c:cat>
            <c:strRef>
              <c:f>'THU-IND-006'!$C$29:$C$33</c:f>
              <c:strCache>
                <c:ptCount val="5"/>
                <c:pt idx="0">
                  <c:v>TRIMESTRE 1</c:v>
                </c:pt>
                <c:pt idx="1">
                  <c:v>TRIMESTRE 2</c:v>
                </c:pt>
                <c:pt idx="2">
                  <c:v>TRIMESTRE 3</c:v>
                </c:pt>
                <c:pt idx="3">
                  <c:v>TRIMESTRE 4</c:v>
                </c:pt>
                <c:pt idx="4">
                  <c:v>TOTAL</c:v>
                </c:pt>
              </c:strCache>
            </c:strRef>
          </c:cat>
          <c:val>
            <c:numRef>
              <c:f>'THU-IND-006'!$I$29:$I$33</c:f>
              <c:numCache>
                <c:formatCode>0</c:formatCode>
                <c:ptCount val="5"/>
                <c:pt idx="3">
                  <c:v>10</c:v>
                </c:pt>
              </c:numCache>
            </c:numRef>
          </c:val>
        </c:ser>
        <c:ser>
          <c:idx val="6"/>
          <c:order val="6"/>
          <c:tx>
            <c:strRef>
              <c:f>'THU-IND-006'!$J$28</c:f>
              <c:strCache>
                <c:ptCount val="1"/>
                <c:pt idx="0">
                  <c:v>% Cumplimiento en el reporte </c:v>
                </c:pt>
              </c:strCache>
            </c:strRef>
          </c:tx>
          <c:spPr>
            <a:solidFill>
              <a:schemeClr val="accent1">
                <a:lumMod val="60000"/>
              </a:schemeClr>
            </a:solidFill>
            <a:ln>
              <a:noFill/>
            </a:ln>
            <a:effectLst/>
          </c:spPr>
          <c:invertIfNegative val="0"/>
          <c:cat>
            <c:strRef>
              <c:f>'THU-IND-006'!$C$29:$C$33</c:f>
              <c:strCache>
                <c:ptCount val="5"/>
                <c:pt idx="0">
                  <c:v>TRIMESTRE 1</c:v>
                </c:pt>
                <c:pt idx="1">
                  <c:v>TRIMESTRE 2</c:v>
                </c:pt>
                <c:pt idx="2">
                  <c:v>TRIMESTRE 3</c:v>
                </c:pt>
                <c:pt idx="3">
                  <c:v>TRIMESTRE 4</c:v>
                </c:pt>
                <c:pt idx="4">
                  <c:v>TOTAL</c:v>
                </c:pt>
              </c:strCache>
            </c:strRef>
          </c:cat>
          <c:val>
            <c:numRef>
              <c:f>'THU-IND-006'!$J$29:$J$33</c:f>
              <c:numCache>
                <c:formatCode>0%</c:formatCode>
                <c:ptCount val="5"/>
                <c:pt idx="3">
                  <c:v>0.8</c:v>
                </c:pt>
              </c:numCache>
            </c:numRef>
          </c:val>
        </c:ser>
        <c:dLbls>
          <c:showLegendKey val="0"/>
          <c:showVal val="0"/>
          <c:showCatName val="0"/>
          <c:showSerName val="0"/>
          <c:showPercent val="0"/>
          <c:showBubbleSize val="0"/>
        </c:dLbls>
        <c:gapWidth val="219"/>
        <c:overlap val="-27"/>
        <c:axId val="-601121312"/>
        <c:axId val="-601116416"/>
        <c:extLst>
          <c:ext xmlns:c15="http://schemas.microsoft.com/office/drawing/2012/chart" uri="{02D57815-91ED-43cb-92C2-25804820EDAC}">
            <c15:filteredBarSeries>
              <c15:ser>
                <c:idx val="0"/>
                <c:order val="0"/>
                <c:tx>
                  <c:strRef>
                    <c:extLst>
                      <c:ext uri="{02D57815-91ED-43cb-92C2-25804820EDAC}">
                        <c15:formulaRef>
                          <c15:sqref>'THU-IND-005'!$D$28</c15:sqref>
                        </c15:formulaRef>
                      </c:ext>
                    </c:extLst>
                    <c:strCache>
                      <c:ptCount val="1"/>
                    </c:strCache>
                  </c:strRef>
                </c:tx>
                <c:spPr>
                  <a:solidFill>
                    <a:schemeClr val="accent1"/>
                  </a:solidFill>
                  <a:ln>
                    <a:noFill/>
                  </a:ln>
                  <a:effectLst/>
                </c:spPr>
                <c:invertIfNegative val="0"/>
                <c:cat>
                  <c:strRef>
                    <c:extLst>
                      <c:ext uri="{02D57815-91ED-43cb-92C2-25804820EDAC}">
                        <c15:formulaRef>
                          <c15:sqref>'THU-IND-005'!$C$29:$C$33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'THU-IND-005'!$D$29:$D$33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'THU-IND-005'!$E$28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'THU-IND-005'!$C$29:$C$33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'THU-IND-005'!$E$29:$E$33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'THU-IND-005'!$F$28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'THU-IND-005'!$C$29:$C$33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'THU-IND-005'!$F$29:$F$33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'THU-IND-005'!$G$28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'THU-IND-005'!$C$29:$C$33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'THU-IND-005'!$G$29:$G$33</c15:sqref>
                        </c15:formulaRef>
                      </c:ext>
                    </c:extLst>
                    <c:numCache>
                      <c:formatCode>General</c:formatCode>
                      <c:ptCount val="5"/>
                    </c:numCache>
                  </c:numRef>
                </c:val>
              </c15:ser>
            </c15:filteredBarSeries>
          </c:ext>
        </c:extLst>
      </c:barChart>
      <c:catAx>
        <c:axId val="-60112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16416"/>
        <c:crosses val="autoZero"/>
        <c:auto val="1"/>
        <c:lblAlgn val="ctr"/>
        <c:lblOffset val="100"/>
        <c:noMultiLvlLbl val="0"/>
      </c:catAx>
      <c:valAx>
        <c:axId val="-601116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21312"/>
        <c:crosses val="autoZero"/>
        <c:crossBetween val="between"/>
      </c:valAx>
      <c:spPr>
        <a:noFill/>
        <a:ln>
          <a:noFill/>
        </a:ln>
        <a:effectLst/>
      </c:spPr>
    </c:plotArea>
    <c:legend>
      <c:legendPos val="b"/>
      <c:layout>
        <c:manualLayout>
          <c:xMode val="edge"/>
          <c:yMode val="edge"/>
          <c:x val="0.81858148277540399"/>
          <c:y val="9.6017333846502503E-2"/>
          <c:w val="0.16647741557902551"/>
          <c:h val="0.78132205200513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56" l="0.70000000000000051" r="0.70000000000000051" t="0.75000000000000056" header="0.30000000000000027" footer="0.30000000000000027"/>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GESTIÓN DE LAS ACCIONES DISCIPLINARIAS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6.7261592300962375E-2"/>
          <c:y val="0.16708333333333344"/>
          <c:w val="0.71584107586629664"/>
          <c:h val="0.61498432487605681"/>
        </c:manualLayout>
      </c:layout>
      <c:barChart>
        <c:barDir val="col"/>
        <c:grouping val="clustered"/>
        <c:varyColors val="0"/>
        <c:ser>
          <c:idx val="4"/>
          <c:order val="4"/>
          <c:tx>
            <c:strRef>
              <c:f>'CDI-IND-001'!$H$28</c:f>
              <c:strCache>
                <c:ptCount val="1"/>
                <c:pt idx="0">
                  <c:v>No. de expedientes tramitados  dentro de términos legales </c:v>
                </c:pt>
              </c:strCache>
            </c:strRef>
          </c:tx>
          <c:spPr>
            <a:solidFill>
              <a:schemeClr val="accent5"/>
            </a:solidFill>
            <a:ln>
              <a:noFill/>
            </a:ln>
            <a:effectLst/>
          </c:spPr>
          <c:invertIfNegative val="0"/>
          <c:cat>
            <c:strRef>
              <c:f>'CDI-IND-001'!$C$29:$C$31</c:f>
              <c:strCache>
                <c:ptCount val="3"/>
                <c:pt idx="0">
                  <c:v>SEMESTRE I</c:v>
                </c:pt>
                <c:pt idx="1">
                  <c:v>SEMESTRE II</c:v>
                </c:pt>
                <c:pt idx="2">
                  <c:v>TOTAL</c:v>
                </c:pt>
              </c:strCache>
            </c:strRef>
          </c:cat>
          <c:val>
            <c:numRef>
              <c:f>'CDI-IND-001'!$H$29:$H$31</c:f>
              <c:numCache>
                <c:formatCode>0</c:formatCode>
                <c:ptCount val="3"/>
                <c:pt idx="0">
                  <c:v>34</c:v>
                </c:pt>
                <c:pt idx="1">
                  <c:v>28</c:v>
                </c:pt>
              </c:numCache>
            </c:numRef>
          </c:val>
        </c:ser>
        <c:ser>
          <c:idx val="5"/>
          <c:order val="5"/>
          <c:tx>
            <c:strRef>
              <c:f>'CDI-IND-001'!$I$28</c:f>
              <c:strCache>
                <c:ptCount val="1"/>
                <c:pt idx="0">
                  <c:v>N° de expedientes tramitados en el periodo</c:v>
                </c:pt>
              </c:strCache>
            </c:strRef>
          </c:tx>
          <c:spPr>
            <a:solidFill>
              <a:schemeClr val="accent6"/>
            </a:solidFill>
            <a:ln>
              <a:noFill/>
            </a:ln>
            <a:effectLst/>
          </c:spPr>
          <c:invertIfNegative val="0"/>
          <c:cat>
            <c:strRef>
              <c:f>'CDI-IND-001'!$C$29:$C$31</c:f>
              <c:strCache>
                <c:ptCount val="3"/>
                <c:pt idx="0">
                  <c:v>SEMESTRE I</c:v>
                </c:pt>
                <c:pt idx="1">
                  <c:v>SEMESTRE II</c:v>
                </c:pt>
                <c:pt idx="2">
                  <c:v>TOTAL</c:v>
                </c:pt>
              </c:strCache>
            </c:strRef>
          </c:cat>
          <c:val>
            <c:numRef>
              <c:f>'CDI-IND-001'!$I$29:$I$31</c:f>
              <c:numCache>
                <c:formatCode>0</c:formatCode>
                <c:ptCount val="3"/>
                <c:pt idx="0">
                  <c:v>34</c:v>
                </c:pt>
                <c:pt idx="1">
                  <c:v>28</c:v>
                </c:pt>
              </c:numCache>
            </c:numRef>
          </c:val>
        </c:ser>
        <c:ser>
          <c:idx val="6"/>
          <c:order val="6"/>
          <c:tx>
            <c:strRef>
              <c:f>'CDI-IND-001'!$J$28</c:f>
              <c:strCache>
                <c:ptCount val="1"/>
                <c:pt idx="0">
                  <c:v>% de procesos tramitados en terminos</c:v>
                </c:pt>
              </c:strCache>
            </c:strRef>
          </c:tx>
          <c:spPr>
            <a:solidFill>
              <a:schemeClr val="accent1">
                <a:lumMod val="60000"/>
              </a:schemeClr>
            </a:solidFill>
            <a:ln>
              <a:noFill/>
            </a:ln>
            <a:effectLst/>
          </c:spPr>
          <c:invertIfNegative val="0"/>
          <c:cat>
            <c:strRef>
              <c:f>'CDI-IND-001'!$C$29:$C$31</c:f>
              <c:strCache>
                <c:ptCount val="3"/>
                <c:pt idx="0">
                  <c:v>SEMESTRE I</c:v>
                </c:pt>
                <c:pt idx="1">
                  <c:v>SEMESTRE II</c:v>
                </c:pt>
                <c:pt idx="2">
                  <c:v>TOTAL</c:v>
                </c:pt>
              </c:strCache>
            </c:strRef>
          </c:cat>
          <c:val>
            <c:numRef>
              <c:f>'CDI-IND-001'!$J$29:$J$31</c:f>
              <c:numCache>
                <c:formatCode>0%</c:formatCode>
                <c:ptCount val="3"/>
              </c:numCache>
            </c:numRef>
          </c:val>
        </c:ser>
        <c:dLbls>
          <c:showLegendKey val="0"/>
          <c:showVal val="0"/>
          <c:showCatName val="0"/>
          <c:showSerName val="0"/>
          <c:showPercent val="0"/>
          <c:showBubbleSize val="0"/>
        </c:dLbls>
        <c:gapWidth val="219"/>
        <c:overlap val="-27"/>
        <c:axId val="-601125120"/>
        <c:axId val="-601117504"/>
        <c:extLst>
          <c:ext xmlns:c15="http://schemas.microsoft.com/office/drawing/2012/chart" uri="{02D57815-91ED-43cb-92C2-25804820EDAC}">
            <c15:filteredBarSeries>
              <c15:ser>
                <c:idx val="0"/>
                <c:order val="0"/>
                <c:tx>
                  <c:strRef>
                    <c:extLst>
                      <c:ext uri="{02D57815-91ED-43cb-92C2-25804820EDAC}">
                        <c15:formulaRef>
                          <c15:sqref>'CDI-IND-001'!$D$28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'CDI-IND-001'!$C$29:$C$31</c15:sqref>
                        </c15:formulaRef>
                      </c:ext>
                    </c:extLst>
                    <c:strCache>
                      <c:ptCount val="3"/>
                      <c:pt idx="0">
                        <c:v>SEMESTRE I</c:v>
                      </c:pt>
                      <c:pt idx="1">
                        <c:v>SEMESTRE II</c:v>
                      </c:pt>
                      <c:pt idx="2">
                        <c:v>TOTAL</c:v>
                      </c:pt>
                    </c:strCache>
                  </c:strRef>
                </c:cat>
                <c:val>
                  <c:numRef>
                    <c:extLst>
                      <c:ext uri="{02D57815-91ED-43cb-92C2-25804820EDAC}">
                        <c15:formulaRef>
                          <c15:sqref>'CDI-IND-001'!$D$29:$D$31</c15:sqref>
                        </c15:formulaRef>
                      </c:ext>
                    </c:extLst>
                    <c:numCache>
                      <c:formatCode>[$-C0A]mmm\-yy;@</c:formatCode>
                      <c:ptCount val="3"/>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'CDI-IND-001'!$E$28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'CDI-IND-001'!$C$29:$C$31</c15:sqref>
                        </c15:formulaRef>
                      </c:ext>
                    </c:extLst>
                    <c:strCache>
                      <c:ptCount val="3"/>
                      <c:pt idx="0">
                        <c:v>SEMESTRE I</c:v>
                      </c:pt>
                      <c:pt idx="1">
                        <c:v>SEMESTRE II</c:v>
                      </c:pt>
                      <c:pt idx="2">
                        <c:v>TOTAL</c:v>
                      </c:pt>
                    </c:strCache>
                  </c:strRef>
                </c:cat>
                <c:val>
                  <c:numRef>
                    <c:extLst xmlns:c15="http://schemas.microsoft.com/office/drawing/2012/chart">
                      <c:ext xmlns:c15="http://schemas.microsoft.com/office/drawing/2012/chart" uri="{02D57815-91ED-43cb-92C2-25804820EDAC}">
                        <c15:formulaRef>
                          <c15:sqref>'CDI-IND-001'!$E$29:$E$31</c15:sqref>
                        </c15:formulaRef>
                      </c:ext>
                    </c:extLst>
                    <c:numCache>
                      <c:formatCode>[$-C0A]mmm\-yy;@</c:formatCode>
                      <c:ptCount val="3"/>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'CDI-IND-001'!$F$28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'CDI-IND-001'!$C$29:$C$31</c15:sqref>
                        </c15:formulaRef>
                      </c:ext>
                    </c:extLst>
                    <c:strCache>
                      <c:ptCount val="3"/>
                      <c:pt idx="0">
                        <c:v>SEMESTRE I</c:v>
                      </c:pt>
                      <c:pt idx="1">
                        <c:v>SEMESTRE II</c:v>
                      </c:pt>
                      <c:pt idx="2">
                        <c:v>TOTAL</c:v>
                      </c:pt>
                    </c:strCache>
                  </c:strRef>
                </c:cat>
                <c:val>
                  <c:numRef>
                    <c:extLst xmlns:c15="http://schemas.microsoft.com/office/drawing/2012/chart">
                      <c:ext xmlns:c15="http://schemas.microsoft.com/office/drawing/2012/chart" uri="{02D57815-91ED-43cb-92C2-25804820EDAC}">
                        <c15:formulaRef>
                          <c15:sqref>'CDI-IND-001'!$F$29:$F$31</c15:sqref>
                        </c15:formulaRef>
                      </c:ext>
                    </c:extLst>
                    <c:numCache>
                      <c:formatCode>[$-C0A]mmm\-yy;@</c:formatCode>
                      <c:ptCount val="3"/>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'CDI-IND-001'!$G$28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'CDI-IND-001'!$C$29:$C$31</c15:sqref>
                        </c15:formulaRef>
                      </c:ext>
                    </c:extLst>
                    <c:strCache>
                      <c:ptCount val="3"/>
                      <c:pt idx="0">
                        <c:v>SEMESTRE I</c:v>
                      </c:pt>
                      <c:pt idx="1">
                        <c:v>SEMESTRE II</c:v>
                      </c:pt>
                      <c:pt idx="2">
                        <c:v>TOTAL</c:v>
                      </c:pt>
                    </c:strCache>
                  </c:strRef>
                </c:cat>
                <c:val>
                  <c:numRef>
                    <c:extLst xmlns:c15="http://schemas.microsoft.com/office/drawing/2012/chart">
                      <c:ext xmlns:c15="http://schemas.microsoft.com/office/drawing/2012/chart" uri="{02D57815-91ED-43cb-92C2-25804820EDAC}">
                        <c15:formulaRef>
                          <c15:sqref>'CDI-IND-001'!$G$29:$G$31</c15:sqref>
                        </c15:formulaRef>
                      </c:ext>
                    </c:extLst>
                    <c:numCache>
                      <c:formatCode>[$-C0A]mmm\-yy;@</c:formatCode>
                      <c:ptCount val="3"/>
                    </c:numCache>
                  </c:numRef>
                </c:val>
              </c15:ser>
            </c15:filteredBarSeries>
          </c:ext>
        </c:extLst>
      </c:barChart>
      <c:catAx>
        <c:axId val="-6011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17504"/>
        <c:crosses val="autoZero"/>
        <c:auto val="1"/>
        <c:lblAlgn val="ctr"/>
        <c:lblOffset val="100"/>
        <c:noMultiLvlLbl val="0"/>
      </c:catAx>
      <c:valAx>
        <c:axId val="-601117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25120"/>
        <c:crosses val="autoZero"/>
        <c:crossBetween val="between"/>
      </c:valAx>
      <c:spPr>
        <a:noFill/>
        <a:ln>
          <a:noFill/>
        </a:ln>
        <a:effectLst/>
      </c:spPr>
    </c:plotArea>
    <c:legend>
      <c:legendPos val="b"/>
      <c:layout>
        <c:manualLayout>
          <c:xMode val="edge"/>
          <c:yMode val="edge"/>
          <c:x val="0.80991702795298059"/>
          <c:y val="5.728783902012248E-2"/>
          <c:w val="0.18492727067758594"/>
          <c:h val="0.78838171568081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BIENES DEVOLUTIVOS DADOS DE BAJA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8583925593672262E-2"/>
          <c:y val="0.16655504621249267"/>
          <c:w val="0.77395540732946388"/>
          <c:h val="0.61498432487605681"/>
        </c:manualLayout>
      </c:layout>
      <c:barChart>
        <c:barDir val="col"/>
        <c:grouping val="clustered"/>
        <c:varyColors val="0"/>
        <c:ser>
          <c:idx val="4"/>
          <c:order val="4"/>
          <c:tx>
            <c:strRef>
              <c:f>'ABI-IND-001'!$H$28</c:f>
              <c:strCache>
                <c:ptCount val="1"/>
                <c:pt idx="0">
                  <c:v>No. de bienes inactivos dados de baja</c:v>
                </c:pt>
              </c:strCache>
            </c:strRef>
          </c:tx>
          <c:spPr>
            <a:solidFill>
              <a:schemeClr val="accent5"/>
            </a:solidFill>
            <a:ln>
              <a:noFill/>
            </a:ln>
            <a:effectLst/>
          </c:spPr>
          <c:invertIfNegative val="0"/>
          <c:cat>
            <c:strRef>
              <c:f>'ABI-IND-001'!$C$29:$C$33</c:f>
              <c:strCache>
                <c:ptCount val="5"/>
                <c:pt idx="0">
                  <c:v>TRIMESTRE 1</c:v>
                </c:pt>
                <c:pt idx="1">
                  <c:v>TRIMESTRE 2</c:v>
                </c:pt>
                <c:pt idx="2">
                  <c:v>TRIMESTRE 3</c:v>
                </c:pt>
                <c:pt idx="3">
                  <c:v>TRIMESTRE 4</c:v>
                </c:pt>
                <c:pt idx="4">
                  <c:v>TOTAL</c:v>
                </c:pt>
              </c:strCache>
            </c:strRef>
          </c:cat>
          <c:val>
            <c:numRef>
              <c:f>'ABI-IND-001'!$H$29:$H$33</c:f>
              <c:numCache>
                <c:formatCode>_-* #,##0\ _$_-;\-* #,##0\ _$_-;_-* "-"??\ _$_-;_-@_-</c:formatCode>
                <c:ptCount val="5"/>
                <c:pt idx="0">
                  <c:v>0</c:v>
                </c:pt>
                <c:pt idx="1">
                  <c:v>2128</c:v>
                </c:pt>
                <c:pt idx="2">
                  <c:v>0</c:v>
                </c:pt>
                <c:pt idx="3">
                  <c:v>0</c:v>
                </c:pt>
                <c:pt idx="4" formatCode="_(* #,##0_);_(* \(#,##0\);_(* &quot;-&quot;??_);_(@_)">
                  <c:v>532</c:v>
                </c:pt>
              </c:numCache>
            </c:numRef>
          </c:val>
        </c:ser>
        <c:ser>
          <c:idx val="5"/>
          <c:order val="5"/>
          <c:tx>
            <c:strRef>
              <c:f>'ABI-IND-001'!$I$28</c:f>
              <c:strCache>
                <c:ptCount val="1"/>
                <c:pt idx="0">
                  <c:v>Total de bienes devolutivos identificados</c:v>
                </c:pt>
              </c:strCache>
            </c:strRef>
          </c:tx>
          <c:spPr>
            <a:solidFill>
              <a:schemeClr val="accent6"/>
            </a:solidFill>
            <a:ln>
              <a:noFill/>
            </a:ln>
            <a:effectLst/>
          </c:spPr>
          <c:invertIfNegative val="0"/>
          <c:cat>
            <c:strRef>
              <c:f>'ABI-IND-001'!$C$29:$C$33</c:f>
              <c:strCache>
                <c:ptCount val="5"/>
                <c:pt idx="0">
                  <c:v>TRIMESTRE 1</c:v>
                </c:pt>
                <c:pt idx="1">
                  <c:v>TRIMESTRE 2</c:v>
                </c:pt>
                <c:pt idx="2">
                  <c:v>TRIMESTRE 3</c:v>
                </c:pt>
                <c:pt idx="3">
                  <c:v>TRIMESTRE 4</c:v>
                </c:pt>
                <c:pt idx="4">
                  <c:v>TOTAL</c:v>
                </c:pt>
              </c:strCache>
            </c:strRef>
          </c:cat>
          <c:val>
            <c:numRef>
              <c:f>'ABI-IND-001'!$I$29:$I$33</c:f>
              <c:numCache>
                <c:formatCode>_-* #,##0\ _$_-;\-* #,##0\ _$_-;_-* "-"??\ _$_-;_-@_-</c:formatCode>
                <c:ptCount val="5"/>
                <c:pt idx="0">
                  <c:v>5239</c:v>
                </c:pt>
                <c:pt idx="1">
                  <c:v>5245</c:v>
                </c:pt>
                <c:pt idx="2">
                  <c:v>3589</c:v>
                </c:pt>
                <c:pt idx="3">
                  <c:v>4569</c:v>
                </c:pt>
                <c:pt idx="4" formatCode="_(* #,##0_);_(* \(#,##0\);_(* &quot;-&quot;??_);_(@_)">
                  <c:v>4660.5</c:v>
                </c:pt>
              </c:numCache>
            </c:numRef>
          </c:val>
        </c:ser>
        <c:ser>
          <c:idx val="6"/>
          <c:order val="6"/>
          <c:tx>
            <c:strRef>
              <c:f>'ABI-IND-001'!$J$28</c:f>
              <c:strCache>
                <c:ptCount val="1"/>
                <c:pt idx="0">
                  <c:v>Porcentaje  de bienes inactivos dados de baja</c:v>
                </c:pt>
              </c:strCache>
            </c:strRef>
          </c:tx>
          <c:spPr>
            <a:solidFill>
              <a:schemeClr val="accent1">
                <a:lumMod val="60000"/>
              </a:schemeClr>
            </a:solidFill>
            <a:ln>
              <a:noFill/>
            </a:ln>
            <a:effectLst/>
          </c:spPr>
          <c:invertIfNegative val="0"/>
          <c:cat>
            <c:strRef>
              <c:f>'ABI-IND-001'!$C$29:$C$33</c:f>
              <c:strCache>
                <c:ptCount val="5"/>
                <c:pt idx="0">
                  <c:v>TRIMESTRE 1</c:v>
                </c:pt>
                <c:pt idx="1">
                  <c:v>TRIMESTRE 2</c:v>
                </c:pt>
                <c:pt idx="2">
                  <c:v>TRIMESTRE 3</c:v>
                </c:pt>
                <c:pt idx="3">
                  <c:v>TRIMESTRE 4</c:v>
                </c:pt>
                <c:pt idx="4">
                  <c:v>TOTAL</c:v>
                </c:pt>
              </c:strCache>
            </c:strRef>
          </c:cat>
          <c:val>
            <c:numRef>
              <c:f>'ABI-IND-001'!$J$29:$J$33</c:f>
              <c:numCache>
                <c:formatCode>0.00%</c:formatCode>
                <c:ptCount val="5"/>
                <c:pt idx="0">
                  <c:v>0</c:v>
                </c:pt>
                <c:pt idx="1">
                  <c:v>0.40571973307912296</c:v>
                </c:pt>
                <c:pt idx="2">
                  <c:v>0</c:v>
                </c:pt>
                <c:pt idx="3">
                  <c:v>0</c:v>
                </c:pt>
                <c:pt idx="4">
                  <c:v>0.10142993326978074</c:v>
                </c:pt>
              </c:numCache>
            </c:numRef>
          </c:val>
        </c:ser>
        <c:dLbls>
          <c:showLegendKey val="0"/>
          <c:showVal val="0"/>
          <c:showCatName val="0"/>
          <c:showSerName val="0"/>
          <c:showPercent val="0"/>
          <c:showBubbleSize val="0"/>
        </c:dLbls>
        <c:gapWidth val="219"/>
        <c:overlap val="-27"/>
        <c:axId val="-601141984"/>
        <c:axId val="-601134912"/>
        <c:extLst>
          <c:ext xmlns:c15="http://schemas.microsoft.com/office/drawing/2012/chart" uri="{02D57815-91ED-43cb-92C2-25804820EDAC}">
            <c15:filteredBarSeries>
              <c15:ser>
                <c:idx val="0"/>
                <c:order val="0"/>
                <c:tx>
                  <c:strRef>
                    <c:extLst>
                      <c:ext uri="{02D57815-91ED-43cb-92C2-25804820EDAC}">
                        <c15:formulaRef>
                          <c15:sqref>'ABI-IND-001'!$D$28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'ABI-IND-001'!$C$29:$C$33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'ABI-IND-001'!$D$29:$D$33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'ABI-IND-001'!$E$28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'ABI-IND-001'!$C$29:$C$33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'ABI-IND-001'!$E$29:$E$33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'ABI-IND-001'!$F$28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'ABI-IND-001'!$C$29:$C$33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'ABI-IND-001'!$F$29:$F$33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'ABI-IND-001'!$G$28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'ABI-IND-001'!$C$29:$C$33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'ABI-IND-001'!$G$29:$G$33</c15:sqref>
                        </c15:formulaRef>
                      </c:ext>
                    </c:extLst>
                    <c:numCache>
                      <c:formatCode>General</c:formatCode>
                      <c:ptCount val="5"/>
                    </c:numCache>
                  </c:numRef>
                </c:val>
              </c15:ser>
            </c15:filteredBarSeries>
          </c:ext>
        </c:extLst>
      </c:barChart>
      <c:catAx>
        <c:axId val="-60114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34912"/>
        <c:crosses val="autoZero"/>
        <c:auto val="1"/>
        <c:lblAlgn val="ctr"/>
        <c:lblOffset val="100"/>
        <c:noMultiLvlLbl val="0"/>
      </c:catAx>
      <c:valAx>
        <c:axId val="-601134912"/>
        <c:scaling>
          <c:orientation val="minMax"/>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41984"/>
        <c:crosses val="autoZero"/>
        <c:crossBetween val="between"/>
      </c:valAx>
      <c:spPr>
        <a:noFill/>
        <a:ln>
          <a:noFill/>
        </a:ln>
        <a:effectLst/>
      </c:spPr>
    </c:plotArea>
    <c:legend>
      <c:legendPos val="b"/>
      <c:layout>
        <c:manualLayout>
          <c:xMode val="edge"/>
          <c:yMode val="edge"/>
          <c:x val="0.82529268212934315"/>
          <c:y val="9.0250518537592056E-2"/>
          <c:w val="0.17470731787065691"/>
          <c:h val="0.757576212943397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BIENES DEVOLUTIVOS DADOS DE BAJA </a:t>
            </a:r>
          </a:p>
        </c:rich>
      </c:tx>
      <c:layout>
        <c:manualLayout>
          <c:xMode val="edge"/>
          <c:yMode val="edge"/>
          <c:x val="0.34916461713472258"/>
          <c:y val="2.7835762862095055E-2"/>
        </c:manualLayout>
      </c:layout>
      <c:overlay val="0"/>
      <c:spPr>
        <a:noFill/>
        <a:ln>
          <a:noFill/>
        </a:ln>
        <a:effectLst/>
      </c:spPr>
    </c:title>
    <c:autoTitleDeleted val="0"/>
    <c:plotArea>
      <c:layout>
        <c:manualLayout>
          <c:layoutTarget val="inner"/>
          <c:xMode val="edge"/>
          <c:yMode val="edge"/>
          <c:x val="3.8583925593672262E-2"/>
          <c:y val="0.16655504621249279"/>
          <c:w val="0.77395540732946455"/>
          <c:h val="0.61498432487605659"/>
        </c:manualLayout>
      </c:layout>
      <c:barChart>
        <c:barDir val="col"/>
        <c:grouping val="clustered"/>
        <c:varyColors val="0"/>
        <c:ser>
          <c:idx val="4"/>
          <c:order val="4"/>
          <c:tx>
            <c:strRef>
              <c:f>'[34]ABI-IND-001'!$H$28</c:f>
              <c:strCache>
                <c:ptCount val="1"/>
                <c:pt idx="0">
                  <c:v>No. de bienes inactivos dados de baja</c:v>
                </c:pt>
              </c:strCache>
            </c:strRef>
          </c:tx>
          <c:spPr>
            <a:solidFill>
              <a:schemeClr val="accent5"/>
            </a:solidFill>
            <a:ln>
              <a:noFill/>
            </a:ln>
            <a:effectLst/>
          </c:spPr>
          <c:invertIfNegative val="0"/>
          <c:cat>
            <c:strRef>
              <c:f>'[34]ABI-IND-001'!$C$29:$C$33</c:f>
              <c:strCache>
                <c:ptCount val="5"/>
                <c:pt idx="0">
                  <c:v>TRIMESTRE 1</c:v>
                </c:pt>
                <c:pt idx="1">
                  <c:v>TRIMESTRE 2</c:v>
                </c:pt>
                <c:pt idx="2">
                  <c:v>TRIMESTRE 3</c:v>
                </c:pt>
                <c:pt idx="3">
                  <c:v>TRIMESTRE 4</c:v>
                </c:pt>
                <c:pt idx="4">
                  <c:v>TOTAL</c:v>
                </c:pt>
              </c:strCache>
            </c:strRef>
          </c:cat>
          <c:val>
            <c:numRef>
              <c:f>'[34]ABI-IND-001'!$H$29:$H$33</c:f>
              <c:numCache>
                <c:formatCode>General</c:formatCode>
                <c:ptCount val="5"/>
                <c:pt idx="0">
                  <c:v>0</c:v>
                </c:pt>
                <c:pt idx="1">
                  <c:v>2128</c:v>
                </c:pt>
                <c:pt idx="2">
                  <c:v>0</c:v>
                </c:pt>
                <c:pt idx="3">
                  <c:v>0</c:v>
                </c:pt>
                <c:pt idx="4">
                  <c:v>532</c:v>
                </c:pt>
              </c:numCache>
            </c:numRef>
          </c:val>
        </c:ser>
        <c:ser>
          <c:idx val="5"/>
          <c:order val="5"/>
          <c:tx>
            <c:strRef>
              <c:f>'[34]ABI-IND-001'!$I$28</c:f>
              <c:strCache>
                <c:ptCount val="1"/>
                <c:pt idx="0">
                  <c:v>Total de bienes devolutivos identificados</c:v>
                </c:pt>
              </c:strCache>
            </c:strRef>
          </c:tx>
          <c:spPr>
            <a:solidFill>
              <a:schemeClr val="accent6"/>
            </a:solidFill>
            <a:ln>
              <a:noFill/>
            </a:ln>
            <a:effectLst/>
          </c:spPr>
          <c:invertIfNegative val="0"/>
          <c:cat>
            <c:strRef>
              <c:f>'[34]ABI-IND-001'!$C$29:$C$33</c:f>
              <c:strCache>
                <c:ptCount val="5"/>
                <c:pt idx="0">
                  <c:v>TRIMESTRE 1</c:v>
                </c:pt>
                <c:pt idx="1">
                  <c:v>TRIMESTRE 2</c:v>
                </c:pt>
                <c:pt idx="2">
                  <c:v>TRIMESTRE 3</c:v>
                </c:pt>
                <c:pt idx="3">
                  <c:v>TRIMESTRE 4</c:v>
                </c:pt>
                <c:pt idx="4">
                  <c:v>TOTAL</c:v>
                </c:pt>
              </c:strCache>
            </c:strRef>
          </c:cat>
          <c:val>
            <c:numRef>
              <c:f>'[34]ABI-IND-001'!$I$29:$I$33</c:f>
              <c:numCache>
                <c:formatCode>General</c:formatCode>
                <c:ptCount val="5"/>
                <c:pt idx="0">
                  <c:v>5239</c:v>
                </c:pt>
                <c:pt idx="1">
                  <c:v>5245</c:v>
                </c:pt>
                <c:pt idx="2">
                  <c:v>3589</c:v>
                </c:pt>
                <c:pt idx="3">
                  <c:v>4569</c:v>
                </c:pt>
                <c:pt idx="4">
                  <c:v>4660.5</c:v>
                </c:pt>
              </c:numCache>
            </c:numRef>
          </c:val>
        </c:ser>
        <c:ser>
          <c:idx val="6"/>
          <c:order val="6"/>
          <c:tx>
            <c:strRef>
              <c:f>'[34]ABI-IND-001'!$J$28</c:f>
              <c:strCache>
                <c:ptCount val="1"/>
                <c:pt idx="0">
                  <c:v>Porcentaje  de bienes inactivos dados de baja</c:v>
                </c:pt>
              </c:strCache>
            </c:strRef>
          </c:tx>
          <c:spPr>
            <a:solidFill>
              <a:schemeClr val="accent1">
                <a:lumMod val="60000"/>
              </a:schemeClr>
            </a:solidFill>
            <a:ln>
              <a:noFill/>
            </a:ln>
            <a:effectLst/>
          </c:spPr>
          <c:invertIfNegative val="0"/>
          <c:cat>
            <c:strRef>
              <c:f>'[34]ABI-IND-001'!$C$29:$C$33</c:f>
              <c:strCache>
                <c:ptCount val="5"/>
                <c:pt idx="0">
                  <c:v>TRIMESTRE 1</c:v>
                </c:pt>
                <c:pt idx="1">
                  <c:v>TRIMESTRE 2</c:v>
                </c:pt>
                <c:pt idx="2">
                  <c:v>TRIMESTRE 3</c:v>
                </c:pt>
                <c:pt idx="3">
                  <c:v>TRIMESTRE 4</c:v>
                </c:pt>
                <c:pt idx="4">
                  <c:v>TOTAL</c:v>
                </c:pt>
              </c:strCache>
            </c:strRef>
          </c:cat>
          <c:val>
            <c:numRef>
              <c:f>'[34]ABI-IND-001'!$J$29:$J$33</c:f>
              <c:numCache>
                <c:formatCode>General</c:formatCode>
                <c:ptCount val="5"/>
                <c:pt idx="0">
                  <c:v>0</c:v>
                </c:pt>
                <c:pt idx="1">
                  <c:v>0.40571973307912296</c:v>
                </c:pt>
                <c:pt idx="2">
                  <c:v>0</c:v>
                </c:pt>
                <c:pt idx="3">
                  <c:v>0</c:v>
                </c:pt>
                <c:pt idx="4">
                  <c:v>0.10142993326978074</c:v>
                </c:pt>
              </c:numCache>
            </c:numRef>
          </c:val>
        </c:ser>
        <c:dLbls>
          <c:showLegendKey val="0"/>
          <c:showVal val="0"/>
          <c:showCatName val="0"/>
          <c:showSerName val="0"/>
          <c:showPercent val="0"/>
          <c:showBubbleSize val="0"/>
        </c:dLbls>
        <c:gapWidth val="219"/>
        <c:overlap val="-27"/>
        <c:axId val="-601131648"/>
        <c:axId val="-601125664"/>
        <c:extLst>
          <c:ext xmlns:c15="http://schemas.microsoft.com/office/drawing/2012/chart" uri="{02D57815-91ED-43cb-92C2-25804820EDAC}">
            <c15:filteredBarSeries>
              <c15:ser>
                <c:idx val="0"/>
                <c:order val="0"/>
                <c:tx>
                  <c:strRef>
                    <c:extLst>
                      <c:ext uri="{02D57815-91ED-43cb-92C2-25804820EDAC}">
                        <c15:formulaRef>
                          <c15:sqref>'[34]ABI-IND-001'!$D$28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'[34]ABI-IND-001'!$C$29:$C$33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'[34]ABI-IND-001'!$D$29:$D$33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'[34]ABI-IND-001'!$E$28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'[34]ABI-IND-001'!$C$29:$C$33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'[34]ABI-IND-001'!$E$29:$E$33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'[34]ABI-IND-001'!$F$28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'[34]ABI-IND-001'!$C$29:$C$33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'[34]ABI-IND-001'!$F$29:$F$33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'[34]ABI-IND-001'!$G$28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'[34]ABI-IND-001'!$C$29:$C$33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'[34]ABI-IND-001'!$G$29:$G$33</c15:sqref>
                        </c15:formulaRef>
                      </c:ext>
                    </c:extLst>
                    <c:numCache>
                      <c:formatCode>General</c:formatCode>
                      <c:ptCount val="5"/>
                    </c:numCache>
                  </c:numRef>
                </c:val>
              </c15:ser>
            </c15:filteredBarSeries>
          </c:ext>
        </c:extLst>
      </c:barChart>
      <c:catAx>
        <c:axId val="-60113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25664"/>
        <c:crosses val="autoZero"/>
        <c:auto val="1"/>
        <c:lblAlgn val="ctr"/>
        <c:lblOffset val="100"/>
        <c:noMultiLvlLbl val="0"/>
      </c:catAx>
      <c:valAx>
        <c:axId val="-601125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31648"/>
        <c:crosses val="autoZero"/>
        <c:crossBetween val="between"/>
      </c:valAx>
      <c:spPr>
        <a:noFill/>
        <a:ln>
          <a:noFill/>
        </a:ln>
        <a:effectLst/>
      </c:spPr>
    </c:plotArea>
    <c:legend>
      <c:legendPos val="b"/>
      <c:layout>
        <c:manualLayout>
          <c:xMode val="edge"/>
          <c:yMode val="edge"/>
          <c:x val="0.82529268212934315"/>
          <c:y val="9.0250518537592153E-2"/>
          <c:w val="0.17470731787065691"/>
          <c:h val="0.757576212943397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CUMPLIMIENTO DEL PLAN DE ACCIÓN DE CADA UNO DE LOS PROCESOS</a:t>
            </a:r>
          </a:p>
        </c:rich>
      </c:tx>
      <c:overlay val="0"/>
      <c:spPr>
        <a:noFill/>
        <a:ln>
          <a:noFill/>
        </a:ln>
        <a:effectLst/>
      </c:spPr>
    </c:title>
    <c:autoTitleDeleted val="0"/>
    <c:plotArea>
      <c:layout>
        <c:manualLayout>
          <c:layoutTarget val="inner"/>
          <c:xMode val="edge"/>
          <c:yMode val="edge"/>
          <c:x val="7.3806753176831913E-2"/>
          <c:y val="0.11832340512340327"/>
          <c:w val="0.74625813350392223"/>
          <c:h val="0.36154338285101312"/>
        </c:manualLayout>
      </c:layout>
      <c:barChart>
        <c:barDir val="col"/>
        <c:grouping val="clustered"/>
        <c:varyColors val="0"/>
        <c:ser>
          <c:idx val="4"/>
          <c:order val="4"/>
          <c:tx>
            <c:strRef>
              <c:f>'[4]PES-IND-001'!$H$28:$H$29</c:f>
              <c:strCache>
                <c:ptCount val="1"/>
                <c:pt idx="0">
                  <c:v>TRIMESTRE 1 PROGRAMADO</c:v>
                </c:pt>
              </c:strCache>
            </c:strRef>
          </c:tx>
          <c:spPr>
            <a:solidFill>
              <a:schemeClr val="accent5"/>
            </a:solidFill>
            <a:ln>
              <a:noFill/>
            </a:ln>
            <a:effectLst/>
          </c:spPr>
          <c:invertIfNegative val="0"/>
          <c:cat>
            <c:strRef>
              <c:f>'[4]PES-IND-001'!$C$30:$C$49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'[4]PES-IND-001'!$H$30:$H$49</c:f>
              <c:numCache>
                <c:formatCode>General</c:formatCode>
                <c:ptCount val="20"/>
                <c:pt idx="0">
                  <c:v>0.18620000000000003</c:v>
                </c:pt>
                <c:pt idx="1">
                  <c:v>0.17677200000000001</c:v>
                </c:pt>
                <c:pt idx="2">
                  <c:v>0.14176499999999997</c:v>
                </c:pt>
                <c:pt idx="3">
                  <c:v>0.18438800000000002</c:v>
                </c:pt>
                <c:pt idx="4">
                  <c:v>4.8000000000000001E-2</c:v>
                </c:pt>
                <c:pt idx="5">
                  <c:v>0.10425000000000001</c:v>
                </c:pt>
                <c:pt idx="6">
                  <c:v>0.23805000000000001</c:v>
                </c:pt>
                <c:pt idx="7">
                  <c:v>0.30095200000000005</c:v>
                </c:pt>
                <c:pt idx="8">
                  <c:v>0.183</c:v>
                </c:pt>
                <c:pt idx="9">
                  <c:v>0.27060000000000001</c:v>
                </c:pt>
                <c:pt idx="10">
                  <c:v>0.11047499999999999</c:v>
                </c:pt>
                <c:pt idx="11">
                  <c:v>0.09</c:v>
                </c:pt>
                <c:pt idx="12">
                  <c:v>0.23525000000000001</c:v>
                </c:pt>
                <c:pt idx="13">
                  <c:v>0.29790000000000005</c:v>
                </c:pt>
                <c:pt idx="14">
                  <c:v>0.36300000000000004</c:v>
                </c:pt>
                <c:pt idx="15">
                  <c:v>9.1952000000000006E-2</c:v>
                </c:pt>
                <c:pt idx="16">
                  <c:v>0.18589999999999998</c:v>
                </c:pt>
                <c:pt idx="17">
                  <c:v>0.18025000000000002</c:v>
                </c:pt>
                <c:pt idx="18">
                  <c:v>0.19674999999999998</c:v>
                </c:pt>
                <c:pt idx="19">
                  <c:v>0.12020000000000002</c:v>
                </c:pt>
              </c:numCache>
            </c:numRef>
          </c:val>
        </c:ser>
        <c:ser>
          <c:idx val="5"/>
          <c:order val="5"/>
          <c:tx>
            <c:strRef>
              <c:f>'[4]PES-IND-001'!$I$28:$I$29</c:f>
              <c:strCache>
                <c:ptCount val="1"/>
                <c:pt idx="0">
                  <c:v>0 EJECUTADO</c:v>
                </c:pt>
              </c:strCache>
            </c:strRef>
          </c:tx>
          <c:spPr>
            <a:solidFill>
              <a:schemeClr val="accent6"/>
            </a:solidFill>
            <a:ln>
              <a:noFill/>
            </a:ln>
            <a:effectLst/>
          </c:spPr>
          <c:invertIfNegative val="0"/>
          <c:cat>
            <c:strRef>
              <c:f>'[4]PES-IND-001'!$C$30:$C$49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'[4]PES-IND-001'!$I$30:$I$49</c:f>
              <c:numCache>
                <c:formatCode>General</c:formatCode>
                <c:ptCount val="20"/>
                <c:pt idx="0">
                  <c:v>0.18620000000000003</c:v>
                </c:pt>
                <c:pt idx="1">
                  <c:v>0.18115550000000002</c:v>
                </c:pt>
                <c:pt idx="2">
                  <c:v>0.141760002</c:v>
                </c:pt>
                <c:pt idx="3">
                  <c:v>0.21877200000000002</c:v>
                </c:pt>
                <c:pt idx="4">
                  <c:v>4.8000000000000001E-2</c:v>
                </c:pt>
                <c:pt idx="5">
                  <c:v>0.10425000000000001</c:v>
                </c:pt>
                <c:pt idx="6">
                  <c:v>0.28325</c:v>
                </c:pt>
                <c:pt idx="7">
                  <c:v>0.24595200000000003</c:v>
                </c:pt>
                <c:pt idx="8">
                  <c:v>0.183</c:v>
                </c:pt>
                <c:pt idx="9">
                  <c:v>0.15439999999999998</c:v>
                </c:pt>
                <c:pt idx="10">
                  <c:v>0.28075000000000006</c:v>
                </c:pt>
                <c:pt idx="11">
                  <c:v>0.09</c:v>
                </c:pt>
                <c:pt idx="12">
                  <c:v>0.19675000000000001</c:v>
                </c:pt>
                <c:pt idx="13">
                  <c:v>0.40751999999999999</c:v>
                </c:pt>
                <c:pt idx="14">
                  <c:v>0.22299999999999998</c:v>
                </c:pt>
                <c:pt idx="15">
                  <c:v>6.8951999999999999E-2</c:v>
                </c:pt>
                <c:pt idx="16">
                  <c:v>0.16594999999999999</c:v>
                </c:pt>
                <c:pt idx="17">
                  <c:v>0.12792500000000001</c:v>
                </c:pt>
                <c:pt idx="18">
                  <c:v>0.188</c:v>
                </c:pt>
                <c:pt idx="19">
                  <c:v>0.12020000000000002</c:v>
                </c:pt>
              </c:numCache>
            </c:numRef>
          </c:val>
        </c:ser>
        <c:ser>
          <c:idx val="6"/>
          <c:order val="6"/>
          <c:tx>
            <c:strRef>
              <c:f>'[4]PES-IND-001'!$J$28:$J$29</c:f>
              <c:strCache>
                <c:ptCount val="1"/>
                <c:pt idx="0">
                  <c:v>TRIMESTRE 2 PROGRAMADO</c:v>
                </c:pt>
              </c:strCache>
            </c:strRef>
          </c:tx>
          <c:spPr>
            <a:solidFill>
              <a:schemeClr val="accent1">
                <a:lumMod val="60000"/>
              </a:schemeClr>
            </a:solidFill>
            <a:ln>
              <a:noFill/>
            </a:ln>
            <a:effectLst/>
          </c:spPr>
          <c:invertIfNegative val="0"/>
          <c:cat>
            <c:strRef>
              <c:f>'[4]PES-IND-001'!$C$30:$C$49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'[4]PES-IND-001'!$J$30:$J$49</c:f>
              <c:numCache>
                <c:formatCode>General</c:formatCode>
                <c:ptCount val="20"/>
                <c:pt idx="0">
                  <c:v>0.22120000000000001</c:v>
                </c:pt>
                <c:pt idx="1">
                  <c:v>0.19284799999999999</c:v>
                </c:pt>
                <c:pt idx="2">
                  <c:v>0.24073840000000002</c:v>
                </c:pt>
                <c:pt idx="3">
                  <c:v>0.20113800000000001</c:v>
                </c:pt>
                <c:pt idx="4">
                  <c:v>6.3E-2</c:v>
                </c:pt>
                <c:pt idx="5">
                  <c:v>0.16300000000000001</c:v>
                </c:pt>
                <c:pt idx="6">
                  <c:v>0.22291500000000003</c:v>
                </c:pt>
                <c:pt idx="7">
                  <c:v>0.21748800000000001</c:v>
                </c:pt>
                <c:pt idx="8">
                  <c:v>0.25650000000000001</c:v>
                </c:pt>
                <c:pt idx="9">
                  <c:v>0.28560000000000002</c:v>
                </c:pt>
                <c:pt idx="10">
                  <c:v>0.35047499999999998</c:v>
                </c:pt>
                <c:pt idx="11">
                  <c:v>0.36399999999999999</c:v>
                </c:pt>
                <c:pt idx="12">
                  <c:v>0.12914999999999999</c:v>
                </c:pt>
                <c:pt idx="13">
                  <c:v>0.23800000000000004</c:v>
                </c:pt>
                <c:pt idx="14">
                  <c:v>0.24709999999999999</c:v>
                </c:pt>
                <c:pt idx="15">
                  <c:v>0.33998300000000004</c:v>
                </c:pt>
                <c:pt idx="16">
                  <c:v>0.24569999999999997</c:v>
                </c:pt>
                <c:pt idx="17">
                  <c:v>0.32406000000000001</c:v>
                </c:pt>
                <c:pt idx="18">
                  <c:v>0.24675</c:v>
                </c:pt>
                <c:pt idx="19">
                  <c:v>0.22460000000000002</c:v>
                </c:pt>
              </c:numCache>
            </c:numRef>
          </c:val>
        </c:ser>
        <c:ser>
          <c:idx val="7"/>
          <c:order val="7"/>
          <c:tx>
            <c:strRef>
              <c:f>'[4]PES-IND-001'!$K$28:$K$29</c:f>
              <c:strCache>
                <c:ptCount val="1"/>
                <c:pt idx="0">
                  <c:v>0 EJECUTADO</c:v>
                </c:pt>
              </c:strCache>
            </c:strRef>
          </c:tx>
          <c:spPr>
            <a:solidFill>
              <a:schemeClr val="accent2">
                <a:lumMod val="60000"/>
              </a:schemeClr>
            </a:solidFill>
            <a:ln>
              <a:noFill/>
            </a:ln>
            <a:effectLst/>
          </c:spPr>
          <c:invertIfNegative val="0"/>
          <c:cat>
            <c:strRef>
              <c:f>'[4]PES-IND-001'!$C$30:$C$49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'[4]PES-IND-001'!$K$30:$K$49</c:f>
              <c:numCache>
                <c:formatCode>General</c:formatCode>
                <c:ptCount val="20"/>
                <c:pt idx="0">
                  <c:v>0.22120000000000001</c:v>
                </c:pt>
                <c:pt idx="1">
                  <c:v>0.145868</c:v>
                </c:pt>
                <c:pt idx="2">
                  <c:v>0.24023859999999997</c:v>
                </c:pt>
                <c:pt idx="3">
                  <c:v>0.17181360000000001</c:v>
                </c:pt>
                <c:pt idx="4">
                  <c:v>6.3E-2</c:v>
                </c:pt>
                <c:pt idx="5">
                  <c:v>0.16300000000000001</c:v>
                </c:pt>
                <c:pt idx="6">
                  <c:v>0.251915</c:v>
                </c:pt>
                <c:pt idx="7">
                  <c:v>0.21848800000000002</c:v>
                </c:pt>
                <c:pt idx="8">
                  <c:v>0.22650000000000001</c:v>
                </c:pt>
                <c:pt idx="9">
                  <c:v>0.32310000000000005</c:v>
                </c:pt>
                <c:pt idx="10">
                  <c:v>0.28897499999999998</c:v>
                </c:pt>
                <c:pt idx="11">
                  <c:v>0.17175000000000001</c:v>
                </c:pt>
                <c:pt idx="12">
                  <c:v>0.10580000000000001</c:v>
                </c:pt>
                <c:pt idx="13">
                  <c:v>0.17495000000000002</c:v>
                </c:pt>
                <c:pt idx="14">
                  <c:v>0.23016999999999999</c:v>
                </c:pt>
                <c:pt idx="15">
                  <c:v>0.21288400000000002</c:v>
                </c:pt>
                <c:pt idx="16">
                  <c:v>0.2457</c:v>
                </c:pt>
                <c:pt idx="17">
                  <c:v>0.215035</c:v>
                </c:pt>
                <c:pt idx="18">
                  <c:v>0.2555</c:v>
                </c:pt>
                <c:pt idx="19">
                  <c:v>0.22460000000000002</c:v>
                </c:pt>
              </c:numCache>
            </c:numRef>
          </c:val>
        </c:ser>
        <c:ser>
          <c:idx val="8"/>
          <c:order val="8"/>
          <c:tx>
            <c:strRef>
              <c:f>'[4]PES-IND-001'!$L$28:$L$29</c:f>
              <c:strCache>
                <c:ptCount val="1"/>
                <c:pt idx="0">
                  <c:v>TRIMESTRE 3 PROGRAMADO</c:v>
                </c:pt>
              </c:strCache>
            </c:strRef>
          </c:tx>
          <c:spPr>
            <a:solidFill>
              <a:schemeClr val="accent3">
                <a:lumMod val="60000"/>
              </a:schemeClr>
            </a:solidFill>
            <a:ln>
              <a:noFill/>
            </a:ln>
            <a:effectLst/>
          </c:spPr>
          <c:invertIfNegative val="0"/>
          <c:cat>
            <c:strRef>
              <c:f>'[4]PES-IND-001'!$C$30:$C$49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'[4]PES-IND-001'!$L$30:$L$49</c:f>
              <c:numCache>
                <c:formatCode>General</c:formatCode>
                <c:ptCount val="20"/>
                <c:pt idx="0">
                  <c:v>0.32300000000000006</c:v>
                </c:pt>
                <c:pt idx="1">
                  <c:v>0.22892399999999999</c:v>
                </c:pt>
                <c:pt idx="2">
                  <c:v>0.26842339999999998</c:v>
                </c:pt>
                <c:pt idx="3">
                  <c:v>0.32101299999999999</c:v>
                </c:pt>
                <c:pt idx="4">
                  <c:v>6.3E-2</c:v>
                </c:pt>
                <c:pt idx="5">
                  <c:v>0.36302250000000003</c:v>
                </c:pt>
                <c:pt idx="6">
                  <c:v>0.25196499999999999</c:v>
                </c:pt>
                <c:pt idx="7">
                  <c:v>0.19902400000000003</c:v>
                </c:pt>
                <c:pt idx="8">
                  <c:v>0.23349999999999999</c:v>
                </c:pt>
                <c:pt idx="9">
                  <c:v>0.18059999999999998</c:v>
                </c:pt>
                <c:pt idx="10">
                  <c:v>0.125475</c:v>
                </c:pt>
                <c:pt idx="11">
                  <c:v>0.17499999999999999</c:v>
                </c:pt>
                <c:pt idx="12">
                  <c:v>0.32479999999999998</c:v>
                </c:pt>
                <c:pt idx="13">
                  <c:v>0.24640000000000001</c:v>
                </c:pt>
                <c:pt idx="14">
                  <c:v>0.1981</c:v>
                </c:pt>
                <c:pt idx="15">
                  <c:v>0.28625</c:v>
                </c:pt>
                <c:pt idx="16">
                  <c:v>0.24920000000000003</c:v>
                </c:pt>
                <c:pt idx="17">
                  <c:v>0.20638000000000004</c:v>
                </c:pt>
                <c:pt idx="18">
                  <c:v>0.24675</c:v>
                </c:pt>
                <c:pt idx="19">
                  <c:v>0.14360000000000001</c:v>
                </c:pt>
              </c:numCache>
            </c:numRef>
          </c:val>
        </c:ser>
        <c:ser>
          <c:idx val="9"/>
          <c:order val="9"/>
          <c:tx>
            <c:strRef>
              <c:f>'[4]PES-IND-001'!$M$28:$M$29</c:f>
              <c:strCache>
                <c:ptCount val="1"/>
                <c:pt idx="0">
                  <c:v>0 EJECUTADO</c:v>
                </c:pt>
              </c:strCache>
            </c:strRef>
          </c:tx>
          <c:spPr>
            <a:solidFill>
              <a:schemeClr val="accent4">
                <a:lumMod val="60000"/>
              </a:schemeClr>
            </a:solidFill>
            <a:ln>
              <a:noFill/>
            </a:ln>
            <a:effectLst/>
          </c:spPr>
          <c:invertIfNegative val="0"/>
          <c:cat>
            <c:strRef>
              <c:f>'[4]PES-IND-001'!$C$30:$C$49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'[4]PES-IND-001'!$M$30:$M$49</c:f>
              <c:numCache>
                <c:formatCode>General</c:formatCode>
                <c:ptCount val="20"/>
                <c:pt idx="0">
                  <c:v>0.32300000000000006</c:v>
                </c:pt>
                <c:pt idx="1">
                  <c:v>0.23777000000000004</c:v>
                </c:pt>
                <c:pt idx="2">
                  <c:v>0.268418402</c:v>
                </c:pt>
                <c:pt idx="3">
                  <c:v>0.43868759999999996</c:v>
                </c:pt>
                <c:pt idx="4">
                  <c:v>6.3E-2</c:v>
                </c:pt>
                <c:pt idx="5">
                  <c:v>0.40927249999999998</c:v>
                </c:pt>
                <c:pt idx="6">
                  <c:v>0.24801499999999999</c:v>
                </c:pt>
                <c:pt idx="7">
                  <c:v>0.23902400000000001</c:v>
                </c:pt>
                <c:pt idx="8">
                  <c:v>0.26350000000000001</c:v>
                </c:pt>
                <c:pt idx="9">
                  <c:v>0.27412500000000001</c:v>
                </c:pt>
                <c:pt idx="10">
                  <c:v>0.13473000000000002</c:v>
                </c:pt>
                <c:pt idx="11">
                  <c:v>0.38124999999999998</c:v>
                </c:pt>
                <c:pt idx="12">
                  <c:v>0.13335</c:v>
                </c:pt>
                <c:pt idx="13">
                  <c:v>0.15786000000000006</c:v>
                </c:pt>
                <c:pt idx="14">
                  <c:v>0.15115000000000001</c:v>
                </c:pt>
                <c:pt idx="15">
                  <c:v>0.20676</c:v>
                </c:pt>
                <c:pt idx="16">
                  <c:v>0.19895000000000002</c:v>
                </c:pt>
                <c:pt idx="17">
                  <c:v>0.25685000000000002</c:v>
                </c:pt>
                <c:pt idx="18">
                  <c:v>0.24675</c:v>
                </c:pt>
                <c:pt idx="19">
                  <c:v>0.14360000000000001</c:v>
                </c:pt>
              </c:numCache>
            </c:numRef>
          </c:val>
        </c:ser>
        <c:ser>
          <c:idx val="10"/>
          <c:order val="10"/>
          <c:tx>
            <c:strRef>
              <c:f>'[4]PES-IND-001'!$N$28:$N$29</c:f>
              <c:strCache>
                <c:ptCount val="1"/>
                <c:pt idx="0">
                  <c:v>TRIMESTRE 4 PROGRAMADO</c:v>
                </c:pt>
              </c:strCache>
            </c:strRef>
          </c:tx>
          <c:spPr>
            <a:solidFill>
              <a:schemeClr val="accent5">
                <a:lumMod val="60000"/>
              </a:schemeClr>
            </a:solidFill>
            <a:ln>
              <a:noFill/>
            </a:ln>
            <a:effectLst/>
          </c:spPr>
          <c:invertIfNegative val="0"/>
          <c:cat>
            <c:strRef>
              <c:f>'[4]PES-IND-001'!$C$30:$C$49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'[4]PES-IND-001'!$N$30:$N$49</c:f>
              <c:numCache>
                <c:formatCode>General</c:formatCode>
                <c:ptCount val="20"/>
                <c:pt idx="0">
                  <c:v>0.26960000000000001</c:v>
                </c:pt>
                <c:pt idx="1">
                  <c:v>0.40158900000000003</c:v>
                </c:pt>
                <c:pt idx="2">
                  <c:v>0.34907319999999997</c:v>
                </c:pt>
                <c:pt idx="3">
                  <c:v>0.29301299999999997</c:v>
                </c:pt>
                <c:pt idx="4">
                  <c:v>0.82596499999999995</c:v>
                </c:pt>
                <c:pt idx="5">
                  <c:v>0.3697725</c:v>
                </c:pt>
                <c:pt idx="6">
                  <c:v>0.28706999999999999</c:v>
                </c:pt>
                <c:pt idx="7">
                  <c:v>0.28253600000000001</c:v>
                </c:pt>
                <c:pt idx="8">
                  <c:v>0.32700000000000001</c:v>
                </c:pt>
                <c:pt idx="9">
                  <c:v>0.26319999999999999</c:v>
                </c:pt>
                <c:pt idx="10">
                  <c:v>0.41347500000000004</c:v>
                </c:pt>
                <c:pt idx="11">
                  <c:v>0.371</c:v>
                </c:pt>
                <c:pt idx="12">
                  <c:v>0.31080000000000002</c:v>
                </c:pt>
                <c:pt idx="13">
                  <c:v>0.2177</c:v>
                </c:pt>
                <c:pt idx="14">
                  <c:v>0.1918</c:v>
                </c:pt>
                <c:pt idx="15">
                  <c:v>0.28181499999999998</c:v>
                </c:pt>
                <c:pt idx="16">
                  <c:v>0.31920000000000004</c:v>
                </c:pt>
                <c:pt idx="17">
                  <c:v>0.28931000000000001</c:v>
                </c:pt>
                <c:pt idx="18">
                  <c:v>0.30974999999999997</c:v>
                </c:pt>
                <c:pt idx="19">
                  <c:v>0.51160000000000005</c:v>
                </c:pt>
              </c:numCache>
            </c:numRef>
          </c:val>
        </c:ser>
        <c:ser>
          <c:idx val="11"/>
          <c:order val="11"/>
          <c:tx>
            <c:strRef>
              <c:f>'[4]PES-IND-001'!$O$28:$O$29</c:f>
              <c:strCache>
                <c:ptCount val="1"/>
                <c:pt idx="0">
                  <c:v>0 EJECUTADO</c:v>
                </c:pt>
              </c:strCache>
            </c:strRef>
          </c:tx>
          <c:spPr>
            <a:solidFill>
              <a:schemeClr val="accent6">
                <a:lumMod val="60000"/>
              </a:schemeClr>
            </a:solidFill>
            <a:ln>
              <a:noFill/>
            </a:ln>
            <a:effectLst/>
          </c:spPr>
          <c:invertIfNegative val="0"/>
          <c:cat>
            <c:strRef>
              <c:f>'[4]PES-IND-001'!$C$30:$C$49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'[4]PES-IND-001'!$O$30:$O$49</c:f>
              <c:numCache>
                <c:formatCode>General</c:formatCode>
                <c:ptCount val="20"/>
                <c:pt idx="0">
                  <c:v>0.26960000000000006</c:v>
                </c:pt>
                <c:pt idx="1">
                  <c:v>0.37973000000000001</c:v>
                </c:pt>
                <c:pt idx="2">
                  <c:v>0.349053208</c:v>
                </c:pt>
                <c:pt idx="3">
                  <c:v>0.17941799999999999</c:v>
                </c:pt>
                <c:pt idx="4">
                  <c:v>0.82596499999999995</c:v>
                </c:pt>
                <c:pt idx="5">
                  <c:v>0.3228975</c:v>
                </c:pt>
                <c:pt idx="6">
                  <c:v>0.21681999999999998</c:v>
                </c:pt>
                <c:pt idx="7">
                  <c:v>0.29653600000000002</c:v>
                </c:pt>
                <c:pt idx="8">
                  <c:v>0.32700000000000001</c:v>
                </c:pt>
                <c:pt idx="9">
                  <c:v>0</c:v>
                </c:pt>
                <c:pt idx="10">
                  <c:v>0.29554500000000006</c:v>
                </c:pt>
                <c:pt idx="11">
                  <c:v>0.31625000000000003</c:v>
                </c:pt>
                <c:pt idx="12">
                  <c:v>0.25575000000000003</c:v>
                </c:pt>
                <c:pt idx="13">
                  <c:v>0.17717000000000002</c:v>
                </c:pt>
                <c:pt idx="14">
                  <c:v>0.35310000000000002</c:v>
                </c:pt>
                <c:pt idx="15">
                  <c:v>9.9402000000000004E-2</c:v>
                </c:pt>
                <c:pt idx="16">
                  <c:v>0.21870000000000001</c:v>
                </c:pt>
                <c:pt idx="17">
                  <c:v>0.25536000000000003</c:v>
                </c:pt>
                <c:pt idx="18">
                  <c:v>0.23100000000000001</c:v>
                </c:pt>
                <c:pt idx="19">
                  <c:v>0.51160000000000005</c:v>
                </c:pt>
              </c:numCache>
            </c:numRef>
          </c:val>
        </c:ser>
        <c:ser>
          <c:idx val="12"/>
          <c:order val="12"/>
          <c:tx>
            <c:strRef>
              <c:f>'[4]PES-IND-001'!$P$28:$P$29</c:f>
              <c:strCache>
                <c:ptCount val="1"/>
                <c:pt idx="0">
                  <c:v>TOTAL
ACUMULADO PROGRAMADO</c:v>
                </c:pt>
              </c:strCache>
            </c:strRef>
          </c:tx>
          <c:spPr>
            <a:solidFill>
              <a:schemeClr val="accent1">
                <a:lumMod val="80000"/>
                <a:lumOff val="20000"/>
              </a:schemeClr>
            </a:solidFill>
            <a:ln>
              <a:noFill/>
            </a:ln>
            <a:effectLst/>
          </c:spPr>
          <c:invertIfNegative val="0"/>
          <c:cat>
            <c:strRef>
              <c:f>'[4]PES-IND-001'!$C$30:$C$49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'[4]PES-IND-001'!$P$30:$P$49</c:f>
              <c:numCache>
                <c:formatCode>General</c:formatCode>
                <c:ptCount val="20"/>
                <c:pt idx="0">
                  <c:v>1.0000000000000002</c:v>
                </c:pt>
                <c:pt idx="1">
                  <c:v>1.0001329999999999</c:v>
                </c:pt>
                <c:pt idx="2">
                  <c:v>0.99999999999999989</c:v>
                </c:pt>
                <c:pt idx="3">
                  <c:v>0.999552</c:v>
                </c:pt>
                <c:pt idx="4">
                  <c:v>0.99996499999999999</c:v>
                </c:pt>
                <c:pt idx="5">
                  <c:v>1.0000450000000001</c:v>
                </c:pt>
                <c:pt idx="6">
                  <c:v>1</c:v>
                </c:pt>
                <c:pt idx="7">
                  <c:v>1</c:v>
                </c:pt>
                <c:pt idx="8">
                  <c:v>1</c:v>
                </c:pt>
                <c:pt idx="9">
                  <c:v>1</c:v>
                </c:pt>
                <c:pt idx="10">
                  <c:v>0.99990000000000001</c:v>
                </c:pt>
                <c:pt idx="11">
                  <c:v>1</c:v>
                </c:pt>
                <c:pt idx="12">
                  <c:v>1</c:v>
                </c:pt>
                <c:pt idx="13">
                  <c:v>1</c:v>
                </c:pt>
                <c:pt idx="14">
                  <c:v>1</c:v>
                </c:pt>
                <c:pt idx="15">
                  <c:v>1</c:v>
                </c:pt>
                <c:pt idx="16">
                  <c:v>1</c:v>
                </c:pt>
                <c:pt idx="17">
                  <c:v>1</c:v>
                </c:pt>
                <c:pt idx="18">
                  <c:v>1</c:v>
                </c:pt>
                <c:pt idx="19">
                  <c:v>1</c:v>
                </c:pt>
              </c:numCache>
            </c:numRef>
          </c:val>
        </c:ser>
        <c:ser>
          <c:idx val="13"/>
          <c:order val="13"/>
          <c:tx>
            <c:strRef>
              <c:f>'[4]PES-IND-001'!$Q$28:$Q$29</c:f>
              <c:strCache>
                <c:ptCount val="1"/>
                <c:pt idx="0">
                  <c:v>0 EJECUTADO</c:v>
                </c:pt>
              </c:strCache>
            </c:strRef>
          </c:tx>
          <c:spPr>
            <a:solidFill>
              <a:schemeClr val="accent2">
                <a:lumMod val="80000"/>
                <a:lumOff val="20000"/>
              </a:schemeClr>
            </a:solidFill>
            <a:ln>
              <a:noFill/>
            </a:ln>
            <a:effectLst/>
          </c:spPr>
          <c:invertIfNegative val="0"/>
          <c:cat>
            <c:strRef>
              <c:f>'[4]PES-IND-001'!$C$30:$C$49</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'[4]PES-IND-001'!$Q$30:$Q$49</c:f>
              <c:numCache>
                <c:formatCode>General</c:formatCode>
                <c:ptCount val="20"/>
                <c:pt idx="0">
                  <c:v>1.0000000000000002</c:v>
                </c:pt>
                <c:pt idx="1">
                  <c:v>0.94452350000000007</c:v>
                </c:pt>
                <c:pt idx="2">
                  <c:v>0.99947021199999986</c:v>
                </c:pt>
                <c:pt idx="3">
                  <c:v>1.0086912000000001</c:v>
                </c:pt>
                <c:pt idx="4">
                  <c:v>0.99996499999999999</c:v>
                </c:pt>
                <c:pt idx="5">
                  <c:v>0.99941999999999998</c:v>
                </c:pt>
                <c:pt idx="6">
                  <c:v>1</c:v>
                </c:pt>
                <c:pt idx="7">
                  <c:v>1</c:v>
                </c:pt>
                <c:pt idx="8">
                  <c:v>1</c:v>
                </c:pt>
                <c:pt idx="9">
                  <c:v>0.75162499999999999</c:v>
                </c:pt>
                <c:pt idx="10">
                  <c:v>1</c:v>
                </c:pt>
                <c:pt idx="11">
                  <c:v>0.95925000000000005</c:v>
                </c:pt>
                <c:pt idx="12">
                  <c:v>0.69164999999999999</c:v>
                </c:pt>
                <c:pt idx="13">
                  <c:v>0.9175000000000002</c:v>
                </c:pt>
                <c:pt idx="14">
                  <c:v>0.95741999999999994</c:v>
                </c:pt>
                <c:pt idx="15">
                  <c:v>0.58799800000000002</c:v>
                </c:pt>
                <c:pt idx="16">
                  <c:v>0.82930000000000004</c:v>
                </c:pt>
                <c:pt idx="17">
                  <c:v>0.8551700000000001</c:v>
                </c:pt>
                <c:pt idx="18">
                  <c:v>0.92125000000000001</c:v>
                </c:pt>
                <c:pt idx="19">
                  <c:v>1</c:v>
                </c:pt>
              </c:numCache>
            </c:numRef>
          </c:val>
        </c:ser>
        <c:dLbls>
          <c:showLegendKey val="0"/>
          <c:showVal val="0"/>
          <c:showCatName val="0"/>
          <c:showSerName val="0"/>
          <c:showPercent val="0"/>
          <c:showBubbleSize val="0"/>
        </c:dLbls>
        <c:gapWidth val="219"/>
        <c:overlap val="-27"/>
        <c:axId val="-619164304"/>
        <c:axId val="-619158864"/>
        <c:extLst>
          <c:ext xmlns:c15="http://schemas.microsoft.com/office/drawing/2012/chart" uri="{02D57815-91ED-43cb-92C2-25804820EDAC}">
            <c15:filteredBarSeries>
              <c15:ser>
                <c:idx val="0"/>
                <c:order val="0"/>
                <c:tx>
                  <c:strRef>
                    <c:extLst>
                      <c:ext uri="{02D57815-91ED-43cb-92C2-25804820EDAC}">
                        <c15:formulaRef>
                          <c15:sqref>'[4]PES-IND-001'!$D$28:$D$29</c15:sqref>
                        </c15:formulaRef>
                      </c:ext>
                    </c:extLst>
                    <c:strCache>
                      <c:ptCount val="1"/>
                      <c:pt idx="0">
                        <c:v>0 0</c:v>
                      </c:pt>
                    </c:strCache>
                  </c:strRef>
                </c:tx>
                <c:spPr>
                  <a:solidFill>
                    <a:schemeClr val="accent1"/>
                  </a:solidFill>
                  <a:ln>
                    <a:noFill/>
                  </a:ln>
                  <a:effectLst/>
                </c:spPr>
                <c:invertIfNegative val="0"/>
                <c:cat>
                  <c:strRef>
                    <c:extLst>
                      <c:ext uri="{02D57815-91ED-43cb-92C2-25804820EDAC}">
                        <c15:formulaRef>
                          <c15:sqref>'[4]PES-IND-001'!$C$30:$C$49</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c:ext uri="{02D57815-91ED-43cb-92C2-25804820EDAC}">
                        <c15:formulaRef>
                          <c15:sqref>'[4]PES-IND-001'!$D$30:$D$49</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'[4]PES-IND-001'!$E$28:$E$29</c15:sqref>
                        </c15:formulaRef>
                      </c:ext>
                    </c:extLst>
                    <c:strCache>
                      <c:ptCount val="1"/>
                      <c:pt idx="0">
                        <c:v>0 0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'[4]PES-IND-001'!$C$30:$C$49</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'[4]PES-IND-001'!$E$30:$E$49</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'[4]PES-IND-001'!$F$28:$F$29</c15:sqref>
                        </c15:formulaRef>
                      </c:ext>
                    </c:extLst>
                    <c:strCache>
                      <c:ptCount val="1"/>
                      <c:pt idx="0">
                        <c:v>0 0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'[4]PES-IND-001'!$C$30:$C$49</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'[4]PES-IND-001'!$F$30:$F$49</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'[4]PES-IND-001'!$G$28:$G$29</c15:sqref>
                        </c15:formulaRef>
                      </c:ext>
                    </c:extLst>
                    <c:strCache>
                      <c:ptCount val="1"/>
                      <c:pt idx="0">
                        <c:v>0 0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'[4]PES-IND-001'!$C$30:$C$49</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'[4]PES-IND-001'!$G$30:$G$49</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15:ser>
            </c15:filteredBarSeries>
          </c:ext>
        </c:extLst>
      </c:barChart>
      <c:catAx>
        <c:axId val="-61916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58864"/>
        <c:crosses val="autoZero"/>
        <c:auto val="1"/>
        <c:lblAlgn val="ctr"/>
        <c:lblOffset val="100"/>
        <c:noMultiLvlLbl val="0"/>
      </c:catAx>
      <c:valAx>
        <c:axId val="-619158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19164304"/>
        <c:crosses val="autoZero"/>
        <c:crossBetween val="between"/>
      </c:valAx>
      <c:spPr>
        <a:noFill/>
        <a:ln>
          <a:noFill/>
        </a:ln>
        <a:effectLst/>
      </c:spPr>
    </c:plotArea>
    <c:legend>
      <c:legendPos val="b"/>
      <c:layout>
        <c:manualLayout>
          <c:xMode val="edge"/>
          <c:yMode val="edge"/>
          <c:x val="0.82567700542808609"/>
          <c:y val="0.15566637503645397"/>
          <c:w val="0.16667663853846226"/>
          <c:h val="0.77270771615315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BIENES DEVOLUTIVOS EN USO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21548288462699722"/>
          <c:w val="0.70268339034587646"/>
          <c:h val="0.61541874886778858"/>
        </c:manualLayout>
      </c:layout>
      <c:barChart>
        <c:barDir val="col"/>
        <c:grouping val="clustered"/>
        <c:varyColors val="0"/>
        <c:ser>
          <c:idx val="4"/>
          <c:order val="4"/>
          <c:tx>
            <c:strRef>
              <c:f>'ABI-IND-002'!$H$28</c:f>
              <c:strCache>
                <c:ptCount val="1"/>
                <c:pt idx="0">
                  <c:v>No. de bienes devolutivos en uso durante el período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'ABI-IND-002'!$C$29:$C$34</c15:sqref>
                  </c15:fullRef>
                </c:ext>
              </c:extLst>
              <c:f>'ABI-IND-002'!$C$30:$C$33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'ABI-IND-002'!$H$29:$H$34</c15:sqref>
                  </c15:fullRef>
                </c:ext>
              </c:extLst>
              <c:f>'ABI-IND-002'!$H$30:$H$33</c:f>
              <c:numCache>
                <c:formatCode>0</c:formatCode>
                <c:ptCount val="4"/>
                <c:pt idx="0">
                  <c:v>4597</c:v>
                </c:pt>
                <c:pt idx="1">
                  <c:v>1263</c:v>
                </c:pt>
                <c:pt idx="2">
                  <c:v>2271</c:v>
                </c:pt>
                <c:pt idx="3">
                  <c:v>2535</c:v>
                </c:pt>
              </c:numCache>
            </c:numRef>
          </c:val>
        </c:ser>
        <c:ser>
          <c:idx val="5"/>
          <c:order val="5"/>
          <c:tx>
            <c:strRef>
              <c:f>'ABI-IND-002'!$I$28</c:f>
              <c:strCache>
                <c:ptCount val="1"/>
                <c:pt idx="0">
                  <c:v>No. de bienes devolutivos totales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'ABI-IND-002'!$C$29:$C$34</c15:sqref>
                  </c15:fullRef>
                </c:ext>
              </c:extLst>
              <c:f>'ABI-IND-002'!$C$30:$C$33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'ABI-IND-002'!$I$29:$I$34</c15:sqref>
                  </c15:fullRef>
                </c:ext>
              </c:extLst>
              <c:f>'ABI-IND-002'!$I$30:$I$33</c:f>
              <c:numCache>
                <c:formatCode>0</c:formatCode>
                <c:ptCount val="4"/>
                <c:pt idx="0">
                  <c:v>5239</c:v>
                </c:pt>
                <c:pt idx="1">
                  <c:v>5245</c:v>
                </c:pt>
                <c:pt idx="2">
                  <c:v>3589</c:v>
                </c:pt>
                <c:pt idx="3">
                  <c:v>4569</c:v>
                </c:pt>
              </c:numCache>
            </c:numRef>
          </c:val>
        </c:ser>
        <c:ser>
          <c:idx val="6"/>
          <c:order val="6"/>
          <c:tx>
            <c:strRef>
              <c:f>'ABI-IND-002'!$J$28</c:f>
              <c:strCache>
                <c:ptCount val="1"/>
                <c:pt idx="0">
                  <c:v>Porcentaje de  bienes devolutivos en uso</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'ABI-IND-002'!$C$29:$C$34</c15:sqref>
                  </c15:fullRef>
                </c:ext>
              </c:extLst>
              <c:f>'ABI-IND-002'!$C$30:$C$33</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'ABI-IND-002'!$J$29:$J$34</c15:sqref>
                  </c15:fullRef>
                </c:ext>
              </c:extLst>
              <c:f>'ABI-IND-002'!$J$30:$J$33</c:f>
              <c:numCache>
                <c:formatCode>0.00%</c:formatCode>
                <c:ptCount val="4"/>
                <c:pt idx="0">
                  <c:v>0.8774575300629891</c:v>
                </c:pt>
                <c:pt idx="1">
                  <c:v>0.24080076263107722</c:v>
                </c:pt>
                <c:pt idx="2">
                  <c:v>0.63276678740596271</c:v>
                </c:pt>
                <c:pt idx="3">
                  <c:v>0.55482600131319759</c:v>
                </c:pt>
              </c:numCache>
            </c:numRef>
          </c:val>
        </c:ser>
        <c:dLbls>
          <c:showLegendKey val="0"/>
          <c:showVal val="0"/>
          <c:showCatName val="0"/>
          <c:showSerName val="0"/>
          <c:showPercent val="0"/>
          <c:showBubbleSize val="0"/>
        </c:dLbls>
        <c:gapWidth val="219"/>
        <c:overlap val="-27"/>
        <c:axId val="-601137632"/>
        <c:axId val="-601130560"/>
        <c:extLst>
          <c:ext xmlns:c15="http://schemas.microsoft.com/office/drawing/2012/chart" uri="{02D57815-91ED-43cb-92C2-25804820EDAC}">
            <c15:filteredBarSeries>
              <c15:ser>
                <c:idx val="0"/>
                <c:order val="0"/>
                <c:tx>
                  <c:strRef>
                    <c:extLst>
                      <c:ext uri="{02D57815-91ED-43cb-92C2-25804820EDAC}">
                        <c15:formulaRef>
                          <c15:sqref>'ABI-IND-002'!$D$28</c15:sqref>
                        </c15:formulaRef>
                      </c:ext>
                    </c:extLst>
                    <c:strCache>
                      <c:ptCount val="1"/>
                    </c:strCache>
                  </c:strRef>
                </c:tx>
                <c:spPr>
                  <a:solidFill>
                    <a:schemeClr val="accent1"/>
                  </a:solidFill>
                  <a:ln>
                    <a:noFill/>
                  </a:ln>
                  <a:effectLst/>
                </c:spPr>
                <c:invertIfNegative val="0"/>
                <c:cat>
                  <c:strRef>
                    <c:extLst>
                      <c:ext uri="{02D57815-91ED-43cb-92C2-25804820EDAC}">
                        <c15:fullRef>
                          <c15:sqref>'ABI-IND-002'!$C$29:$C$34</c15:sqref>
                        </c15:fullRef>
                        <c15:formulaRef>
                          <c15:sqref>'ABI-IND-002'!$C$30:$C$33</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'ABI-IND-002'!$D$29:$D$34</c15:sqref>
                        </c15:fullRef>
                        <c15:formulaRef>
                          <c15:sqref>'ABI-IND-002'!$D$30:$D$33</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'ABI-IND-002'!$E$28</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'ABI-IND-002'!$C$29:$C$34</c15:sqref>
                        </c15:fullRef>
                        <c15:formulaRef>
                          <c15:sqref>'ABI-IND-002'!$C$30:$C$33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'ABI-IND-002'!$E$29:$E$34</c15:sqref>
                        </c15:fullRef>
                        <c15:formulaRef>
                          <c15:sqref>'ABI-IND-002'!$E$30:$E$33</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'ABI-IND-002'!$F$28</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'ABI-IND-002'!$C$29:$C$34</c15:sqref>
                        </c15:fullRef>
                        <c15:formulaRef>
                          <c15:sqref>'ABI-IND-002'!$C$30:$C$33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'ABI-IND-002'!$F$29:$F$34</c15:sqref>
                        </c15:fullRef>
                        <c15:formulaRef>
                          <c15:sqref>'ABI-IND-002'!$F$30:$F$33</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'ABI-IND-002'!$G$28</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'ABI-IND-002'!$C$29:$C$34</c15:sqref>
                        </c15:fullRef>
                        <c15:formulaRef>
                          <c15:sqref>'ABI-IND-002'!$C$30:$C$33</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'ABI-IND-002'!$G$29:$G$34</c15:sqref>
                        </c15:fullRef>
                        <c15:formulaRef>
                          <c15:sqref>'ABI-IND-002'!$G$30:$G$33</c15:sqref>
                        </c15:formulaRef>
                      </c:ext>
                    </c:extLst>
                    <c:numCache>
                      <c:formatCode>General</c:formatCode>
                      <c:ptCount val="4"/>
                    </c:numCache>
                  </c:numRef>
                </c:val>
              </c15:ser>
            </c15:filteredBarSeries>
          </c:ext>
        </c:extLst>
      </c:barChart>
      <c:catAx>
        <c:axId val="-601137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30560"/>
        <c:crosses val="autoZero"/>
        <c:auto val="1"/>
        <c:lblAlgn val="ctr"/>
        <c:lblOffset val="100"/>
        <c:noMultiLvlLbl val="0"/>
      </c:catAx>
      <c:valAx>
        <c:axId val="-601130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37632"/>
        <c:crosses val="autoZero"/>
        <c:crossBetween val="between"/>
      </c:valAx>
      <c:spPr>
        <a:noFill/>
        <a:ln>
          <a:noFill/>
        </a:ln>
        <a:effectLst/>
      </c:spPr>
    </c:plotArea>
    <c:legend>
      <c:legendPos val="b"/>
      <c:layout>
        <c:manualLayout>
          <c:xMode val="edge"/>
          <c:yMode val="edge"/>
          <c:x val="0.75573276829563918"/>
          <c:y val="8.9320709903256634E-2"/>
          <c:w val="0.24131233595800539"/>
          <c:h val="0.86420145032818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BIENES DEVOLUTIVOS EN USO</a:t>
            </a:r>
          </a:p>
        </c:rich>
      </c:tx>
      <c:layout/>
      <c:overlay val="0"/>
      <c:spPr>
        <a:noFill/>
        <a:ln>
          <a:noFill/>
        </a:ln>
        <a:effectLst/>
      </c:spPr>
    </c:title>
    <c:autoTitleDeleted val="0"/>
    <c:plotArea>
      <c:layout>
        <c:manualLayout>
          <c:layoutTarget val="inner"/>
          <c:xMode val="edge"/>
          <c:yMode val="edge"/>
          <c:x val="5.3914260717410324E-2"/>
          <c:y val="0.21548288462699738"/>
          <c:w val="0.7026833903458769"/>
          <c:h val="0.61541874886778858"/>
        </c:manualLayout>
      </c:layout>
      <c:barChart>
        <c:barDir val="col"/>
        <c:grouping val="clustered"/>
        <c:varyColors val="0"/>
        <c:ser>
          <c:idx val="4"/>
          <c:order val="4"/>
          <c:tx>
            <c:strRef>
              <c:f>'[35]ABI-IND-002'!$H$28</c:f>
              <c:strCache>
                <c:ptCount val="1"/>
                <c:pt idx="0">
                  <c:v>No. de bienes devolutivos en uso durante el período</c:v>
                </c:pt>
              </c:strCache>
            </c:strRef>
          </c:tx>
          <c:spPr>
            <a:solidFill>
              <a:schemeClr val="accent5"/>
            </a:solidFill>
            <a:ln>
              <a:noFill/>
            </a:ln>
            <a:effectLst/>
          </c:spPr>
          <c:invertIfNegative val="0"/>
          <c:cat>
            <c:strRef>
              <c:f>'[35]ABI-IND-002'!$C$30:$C$34</c:f>
              <c:strCache>
                <c:ptCount val="5"/>
                <c:pt idx="0">
                  <c:v>TRIMESTRE 1</c:v>
                </c:pt>
                <c:pt idx="1">
                  <c:v>TRIMESTRE 2</c:v>
                </c:pt>
                <c:pt idx="2">
                  <c:v>TRIMESTRE 3</c:v>
                </c:pt>
                <c:pt idx="3">
                  <c:v>TRIMESTRE 4</c:v>
                </c:pt>
                <c:pt idx="4">
                  <c:v>TOTAL</c:v>
                </c:pt>
              </c:strCache>
            </c:strRef>
          </c:cat>
          <c:val>
            <c:numRef>
              <c:f>'[35]ABI-IND-002'!$H$30:$H$34</c:f>
              <c:numCache>
                <c:formatCode>General</c:formatCode>
                <c:ptCount val="5"/>
                <c:pt idx="0">
                  <c:v>4597</c:v>
                </c:pt>
                <c:pt idx="1">
                  <c:v>1263</c:v>
                </c:pt>
                <c:pt idx="2">
                  <c:v>2271</c:v>
                </c:pt>
                <c:pt idx="3">
                  <c:v>2535</c:v>
                </c:pt>
                <c:pt idx="4">
                  <c:v>2666.5</c:v>
                </c:pt>
              </c:numCache>
              <c:extLst/>
            </c:numRef>
          </c:val>
        </c:ser>
        <c:ser>
          <c:idx val="5"/>
          <c:order val="5"/>
          <c:tx>
            <c:strRef>
              <c:f>'[35]ABI-IND-002'!$I$28</c:f>
              <c:strCache>
                <c:ptCount val="1"/>
                <c:pt idx="0">
                  <c:v>No. de bienes devolutivos totales</c:v>
                </c:pt>
              </c:strCache>
            </c:strRef>
          </c:tx>
          <c:spPr>
            <a:solidFill>
              <a:schemeClr val="accent6"/>
            </a:solidFill>
            <a:ln>
              <a:noFill/>
            </a:ln>
            <a:effectLst/>
          </c:spPr>
          <c:invertIfNegative val="0"/>
          <c:cat>
            <c:strRef>
              <c:f>'[35]ABI-IND-002'!$C$30:$C$34</c:f>
              <c:strCache>
                <c:ptCount val="5"/>
                <c:pt idx="0">
                  <c:v>TRIMESTRE 1</c:v>
                </c:pt>
                <c:pt idx="1">
                  <c:v>TRIMESTRE 2</c:v>
                </c:pt>
                <c:pt idx="2">
                  <c:v>TRIMESTRE 3</c:v>
                </c:pt>
                <c:pt idx="3">
                  <c:v>TRIMESTRE 4</c:v>
                </c:pt>
                <c:pt idx="4">
                  <c:v>TOTAL</c:v>
                </c:pt>
              </c:strCache>
            </c:strRef>
          </c:cat>
          <c:val>
            <c:numRef>
              <c:f>'[35]ABI-IND-002'!$I$30:$I$34</c:f>
              <c:numCache>
                <c:formatCode>General</c:formatCode>
                <c:ptCount val="5"/>
                <c:pt idx="0">
                  <c:v>5239</c:v>
                </c:pt>
                <c:pt idx="1">
                  <c:v>5245</c:v>
                </c:pt>
                <c:pt idx="2">
                  <c:v>3589</c:v>
                </c:pt>
                <c:pt idx="3">
                  <c:v>4569</c:v>
                </c:pt>
                <c:pt idx="4">
                  <c:v>4660.5</c:v>
                </c:pt>
              </c:numCache>
              <c:extLst/>
            </c:numRef>
          </c:val>
        </c:ser>
        <c:ser>
          <c:idx val="6"/>
          <c:order val="6"/>
          <c:tx>
            <c:strRef>
              <c:f>'[35]ABI-IND-002'!$J$28</c:f>
              <c:strCache>
                <c:ptCount val="1"/>
                <c:pt idx="0">
                  <c:v>Porcentaje de  bienes devolutivos en uso</c:v>
                </c:pt>
              </c:strCache>
            </c:strRef>
          </c:tx>
          <c:spPr>
            <a:solidFill>
              <a:schemeClr val="accent1">
                <a:lumMod val="60000"/>
              </a:schemeClr>
            </a:solidFill>
            <a:ln>
              <a:noFill/>
            </a:ln>
            <a:effectLst/>
          </c:spPr>
          <c:invertIfNegative val="0"/>
          <c:cat>
            <c:strRef>
              <c:f>'[35]ABI-IND-002'!$C$30:$C$34</c:f>
              <c:strCache>
                <c:ptCount val="5"/>
                <c:pt idx="0">
                  <c:v>TRIMESTRE 1</c:v>
                </c:pt>
                <c:pt idx="1">
                  <c:v>TRIMESTRE 2</c:v>
                </c:pt>
                <c:pt idx="2">
                  <c:v>TRIMESTRE 3</c:v>
                </c:pt>
                <c:pt idx="3">
                  <c:v>TRIMESTRE 4</c:v>
                </c:pt>
                <c:pt idx="4">
                  <c:v>TOTAL</c:v>
                </c:pt>
              </c:strCache>
            </c:strRef>
          </c:cat>
          <c:val>
            <c:numRef>
              <c:f>'[35]ABI-IND-002'!$J$30:$J$34</c:f>
              <c:numCache>
                <c:formatCode>General</c:formatCode>
                <c:ptCount val="5"/>
                <c:pt idx="0">
                  <c:v>0.8774575300629891</c:v>
                </c:pt>
                <c:pt idx="1">
                  <c:v>0.24080076263107722</c:v>
                </c:pt>
                <c:pt idx="2">
                  <c:v>0.63276678740596271</c:v>
                </c:pt>
                <c:pt idx="3">
                  <c:v>0.55482600131319759</c:v>
                </c:pt>
                <c:pt idx="4">
                  <c:v>0.57646277035330673</c:v>
                </c:pt>
              </c:numCache>
              <c:extLst/>
            </c:numRef>
          </c:val>
        </c:ser>
        <c:dLbls>
          <c:showLegendKey val="0"/>
          <c:showVal val="0"/>
          <c:showCatName val="0"/>
          <c:showSerName val="0"/>
          <c:showPercent val="0"/>
          <c:showBubbleSize val="0"/>
        </c:dLbls>
        <c:gapWidth val="219"/>
        <c:overlap val="-27"/>
        <c:axId val="-601113152"/>
        <c:axId val="-579307072"/>
        <c:extLst>
          <c:ext xmlns:c15="http://schemas.microsoft.com/office/drawing/2012/chart" uri="{02D57815-91ED-43cb-92C2-25804820EDAC}">
            <c15:filteredBarSeries>
              <c15:ser>
                <c:idx val="0"/>
                <c:order val="0"/>
                <c:tx>
                  <c:strRef>
                    <c:extLst>
                      <c:ext uri="{02D57815-91ED-43cb-92C2-25804820EDAC}">
                        <c15:formulaRef>
                          <c15:sqref>'[35]ABI-IND-002'!$D$28</c15:sqref>
                        </c15:formulaRef>
                      </c:ext>
                    </c:extLst>
                    <c:strCache>
                      <c:ptCount val="1"/>
                    </c:strCache>
                  </c:strRef>
                </c:tx>
                <c:spPr>
                  <a:solidFill>
                    <a:schemeClr val="accent1"/>
                  </a:solidFill>
                  <a:ln>
                    <a:noFill/>
                  </a:ln>
                  <a:effectLst/>
                </c:spPr>
                <c:invertIfNegative val="0"/>
                <c:cat>
                  <c:strRef>
                    <c:extLst>
                      <c:ext uri="{02D57815-91ED-43cb-92C2-25804820EDAC}">
                        <c15:formulaRef>
                          <c15:sqref>'[35]ABI-IND-002'!$C$30:$C$34</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'[35]ABI-IND-002'!$D$30:$D$34</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'[35]ABI-IND-002'!$E$28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'[35]ABI-IND-002'!$C$30:$C$34</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'[35]ABI-IND-002'!$E$30:$E$34</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'[35]ABI-IND-002'!$F$28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'[35]ABI-IND-002'!$C$30:$C$34</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'[35]ABI-IND-002'!$F$30:$F$34</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'[35]ABI-IND-002'!$G$28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'[35]ABI-IND-002'!$C$30:$C$34</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'[35]ABI-IND-002'!$G$30:$G$34</c15:sqref>
                        </c15:formulaRef>
                      </c:ext>
                    </c:extLst>
                    <c:numCache>
                      <c:formatCode>General</c:formatCode>
                      <c:ptCount val="5"/>
                    </c:numCache>
                  </c:numRef>
                </c:val>
              </c15:ser>
            </c15:filteredBarSeries>
          </c:ext>
        </c:extLst>
      </c:barChart>
      <c:catAx>
        <c:axId val="-60111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9307072"/>
        <c:crosses val="autoZero"/>
        <c:auto val="1"/>
        <c:lblAlgn val="ctr"/>
        <c:lblOffset val="100"/>
        <c:noMultiLvlLbl val="0"/>
      </c:catAx>
      <c:valAx>
        <c:axId val="-57930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1113152"/>
        <c:crosses val="autoZero"/>
        <c:crossBetween val="between"/>
      </c:valAx>
      <c:spPr>
        <a:noFill/>
        <a:ln>
          <a:noFill/>
        </a:ln>
        <a:effectLst/>
      </c:spPr>
    </c:plotArea>
    <c:legend>
      <c:legendPos val="b"/>
      <c:layout>
        <c:manualLayout>
          <c:xMode val="edge"/>
          <c:yMode val="edge"/>
          <c:x val="0.75573276829563918"/>
          <c:y val="8.932070990325669E-2"/>
          <c:w val="0.24131233595800541"/>
          <c:h val="0.864201450328182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b="0"/>
              <a:t>ESTADO DE LA MAQUINARIA Y EQUIPOS</a:t>
            </a:r>
          </a:p>
        </c:rich>
      </c:tx>
      <c:layout>
        <c:manualLayout>
          <c:xMode val="edge"/>
          <c:yMode val="edge"/>
          <c:x val="0.26469000363718576"/>
          <c:y val="2.45161135679957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4761108981227531E-2"/>
          <c:y val="0.28120327424825331"/>
          <c:w val="0.76150261699034361"/>
          <c:h val="0.62907911912081615"/>
        </c:manualLayout>
      </c:layout>
      <c:bar3DChart>
        <c:barDir val="col"/>
        <c:grouping val="clustered"/>
        <c:varyColors val="0"/>
        <c:ser>
          <c:idx val="1"/>
          <c:order val="4"/>
          <c:tx>
            <c:strRef>
              <c:f>'ODM-IND-001'!$H$28</c:f>
              <c:strCache>
                <c:ptCount val="1"/>
                <c:pt idx="0">
                  <c:v>Disponible</c:v>
                </c:pt>
              </c:strCache>
            </c:strRef>
          </c:tx>
          <c:invertIfNegative val="0"/>
          <c:cat>
            <c:strRef>
              <c:f>'ODM-IND-001'!$C$29:$C$37</c:f>
              <c:strCache>
                <c:ptCount val="9"/>
                <c:pt idx="1">
                  <c:v>TRIMESTRE 2</c:v>
                </c:pt>
                <c:pt idx="3">
                  <c:v>TRIMESTRE 3</c:v>
                </c:pt>
                <c:pt idx="5">
                  <c:v>TRIMESTRE 4</c:v>
                </c:pt>
                <c:pt idx="8">
                  <c:v>REPRESENTACIÓN GRÁFICA</c:v>
                </c:pt>
              </c:strCache>
            </c:strRef>
          </c:cat>
          <c:val>
            <c:numRef>
              <c:f>'ODM-IND-001'!$H$29:$H$37</c:f>
              <c:numCache>
                <c:formatCode>0</c:formatCode>
                <c:ptCount val="9"/>
                <c:pt idx="0">
                  <c:v>0</c:v>
                </c:pt>
                <c:pt idx="1">
                  <c:v>0</c:v>
                </c:pt>
                <c:pt idx="2">
                  <c:v>0</c:v>
                </c:pt>
                <c:pt idx="3">
                  <c:v>0</c:v>
                </c:pt>
                <c:pt idx="4">
                  <c:v>0</c:v>
                </c:pt>
                <c:pt idx="5">
                  <c:v>0</c:v>
                </c:pt>
                <c:pt idx="6">
                  <c:v>0</c:v>
                </c:pt>
              </c:numCache>
            </c:numRef>
          </c:val>
        </c:ser>
        <c:ser>
          <c:idx val="2"/>
          <c:order val="5"/>
          <c:tx>
            <c:strRef>
              <c:f>'ODM-IND-001'!$I$28</c:f>
              <c:strCache>
                <c:ptCount val="1"/>
                <c:pt idx="0">
                  <c:v>135</c:v>
                </c:pt>
              </c:strCache>
            </c:strRef>
          </c:tx>
          <c:invertIfNegative val="0"/>
          <c:dPt>
            <c:idx val="1"/>
            <c:invertIfNegative val="0"/>
            <c:bubble3D val="0"/>
            <c:spPr>
              <a:solidFill>
                <a:srgbClr val="00B050"/>
              </a:solidFill>
            </c:spPr>
          </c:dPt>
          <c:dPt>
            <c:idx val="4"/>
            <c:invertIfNegative val="0"/>
            <c:bubble3D val="0"/>
            <c:spPr>
              <a:solidFill>
                <a:srgbClr val="00B050"/>
              </a:solidFill>
            </c:spPr>
          </c:dPt>
          <c:dPt>
            <c:idx val="7"/>
            <c:invertIfNegative val="0"/>
            <c:bubble3D val="0"/>
            <c:spPr>
              <a:solidFill>
                <a:srgbClr val="00B050"/>
              </a:solidFill>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'ODM-IND-001'!$C$29:$C$37</c:f>
              <c:strCache>
                <c:ptCount val="9"/>
                <c:pt idx="1">
                  <c:v>TRIMESTRE 2</c:v>
                </c:pt>
                <c:pt idx="3">
                  <c:v>TRIMESTRE 3</c:v>
                </c:pt>
                <c:pt idx="5">
                  <c:v>TRIMESTRE 4</c:v>
                </c:pt>
                <c:pt idx="8">
                  <c:v>REPRESENTACIÓN GRÁFICA</c:v>
                </c:pt>
              </c:strCache>
            </c:strRef>
          </c:cat>
          <c:val>
            <c:numRef>
              <c:f>'ODM-IND-001'!$I$29:$I$37</c:f>
              <c:numCache>
                <c:formatCode>0</c:formatCode>
                <c:ptCount val="9"/>
                <c:pt idx="0">
                  <c:v>62</c:v>
                </c:pt>
                <c:pt idx="1">
                  <c:v>162</c:v>
                </c:pt>
                <c:pt idx="2">
                  <c:v>43</c:v>
                </c:pt>
                <c:pt idx="3">
                  <c:v>159</c:v>
                </c:pt>
                <c:pt idx="4">
                  <c:v>48</c:v>
                </c:pt>
                <c:pt idx="5">
                  <c:v>173</c:v>
                </c:pt>
                <c:pt idx="6">
                  <c:v>40</c:v>
                </c:pt>
              </c:numCache>
            </c:numRef>
          </c:val>
        </c:ser>
        <c:ser>
          <c:idx val="3"/>
          <c:order val="6"/>
          <c:tx>
            <c:strRef>
              <c:f>'ODM-IND-001'!$J$28</c:f>
              <c:strCache>
                <c:ptCount val="1"/>
                <c:pt idx="0">
                  <c:v> 197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'ODM-IND-001'!$C$29:$C$37</c:f>
              <c:strCache>
                <c:ptCount val="9"/>
                <c:pt idx="1">
                  <c:v>TRIMESTRE 2</c:v>
                </c:pt>
                <c:pt idx="3">
                  <c:v>TRIMESTRE 3</c:v>
                </c:pt>
                <c:pt idx="5">
                  <c:v>TRIMESTRE 4</c:v>
                </c:pt>
                <c:pt idx="8">
                  <c:v>REPRESENTACIÓN GRÁFICA</c:v>
                </c:pt>
              </c:strCache>
            </c:strRef>
          </c:cat>
          <c:val>
            <c:numRef>
              <c:f>'ODM-IND-001'!$J$29:$J$37</c:f>
              <c:numCache>
                <c:formatCode>_(* #,##0_);_(* \(#,##0\);_(* "-"??_);_(@_)</c:formatCode>
                <c:ptCount val="9"/>
                <c:pt idx="1">
                  <c:v>205</c:v>
                </c:pt>
                <c:pt idx="3">
                  <c:v>207</c:v>
                </c:pt>
                <c:pt idx="5">
                  <c:v>213</c:v>
                </c:pt>
              </c:numCache>
            </c:numRef>
          </c:val>
        </c:ser>
        <c:ser>
          <c:idx val="7"/>
          <c:order val="7"/>
          <c:tx>
            <c:strRef>
              <c:f>'ODM-IND-001'!$K$28</c:f>
              <c:strCache>
                <c:ptCount val="1"/>
                <c:pt idx="0">
                  <c:v>69%</c:v>
                </c:pt>
              </c:strCache>
            </c:strRef>
          </c:tx>
          <c:invertIfNegative val="0"/>
          <c:dLbls>
            <c:dLbl>
              <c:idx val="1"/>
              <c:layout>
                <c:manualLayout>
                  <c:x val="-4.4007131276092414E-3"/>
                  <c:y val="-0.40130194955577081"/>
                </c:manualLayout>
              </c:layout>
              <c:spPr/>
              <c:txPr>
                <a:bodyPr/>
                <a:lstStyle/>
                <a:p>
                  <a:pPr>
                    <a:defRPr b="1">
                      <a:solidFill>
                        <a:srgbClr val="00B05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1.2290943956247858E-3"/>
                  <c:y val="-0.15852134272689988"/>
                </c:manualLayout>
              </c:layout>
              <c:spPr/>
              <c:txPr>
                <a:bodyPr/>
                <a:lstStyle/>
                <a:p>
                  <a:pPr>
                    <a:defRPr b="1">
                      <a:solidFill>
                        <a:srgbClr val="00B05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4.4482483167864514E-3"/>
                  <c:y val="-0.22733519323028381"/>
                </c:manualLayout>
              </c:layout>
              <c:spPr/>
              <c:txPr>
                <a:bodyPr/>
                <a:lstStyle/>
                <a:p>
                  <a:pPr>
                    <a:defRPr b="1">
                      <a:solidFill>
                        <a:srgbClr val="00B05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'ODM-IND-001'!$C$29:$C$37</c:f>
              <c:strCache>
                <c:ptCount val="9"/>
                <c:pt idx="1">
                  <c:v>TRIMESTRE 2</c:v>
                </c:pt>
                <c:pt idx="3">
                  <c:v>TRIMESTRE 3</c:v>
                </c:pt>
                <c:pt idx="5">
                  <c:v>TRIMESTRE 4</c:v>
                </c:pt>
                <c:pt idx="8">
                  <c:v>REPRESENTACIÓN GRÁFICA</c:v>
                </c:pt>
              </c:strCache>
            </c:strRef>
          </c:cat>
          <c:val>
            <c:numRef>
              <c:f>'ODM-IND-001'!$K$29:$K$37</c:f>
              <c:numCache>
                <c:formatCode>0%</c:formatCode>
                <c:ptCount val="9"/>
                <c:pt idx="0">
                  <c:v>0.31472081218274112</c:v>
                </c:pt>
                <c:pt idx="1">
                  <c:v>0.79024390243902443</c:v>
                </c:pt>
                <c:pt idx="2">
                  <c:v>0.2097560975609756</c:v>
                </c:pt>
                <c:pt idx="3">
                  <c:v>0.76811594202898548</c:v>
                </c:pt>
                <c:pt idx="4">
                  <c:v>0.2318840579710145</c:v>
                </c:pt>
                <c:pt idx="5">
                  <c:v>0.81</c:v>
                </c:pt>
                <c:pt idx="6">
                  <c:v>0.19</c:v>
                </c:pt>
              </c:numCache>
            </c:numRef>
          </c:val>
        </c:ser>
        <c:dLbls>
          <c:showLegendKey val="0"/>
          <c:showVal val="0"/>
          <c:showCatName val="0"/>
          <c:showSerName val="0"/>
          <c:showPercent val="0"/>
          <c:showBubbleSize val="0"/>
        </c:dLbls>
        <c:gapWidth val="150"/>
        <c:shape val="cylinder"/>
        <c:axId val="-579317952"/>
        <c:axId val="-579307616"/>
        <c:axId val="0"/>
        <c:extLst>
          <c:ext xmlns:c15="http://schemas.microsoft.com/office/drawing/2012/chart" uri="{02D57815-91ED-43cb-92C2-25804820EDAC}">
            <c15:filteredBarSeries>
              <c15:ser>
                <c:idx val="4"/>
                <c:order val="0"/>
                <c:tx>
                  <c:strRef>
                    <c:extLst>
                      <c:ext uri="{02D57815-91ED-43cb-92C2-25804820EDAC}">
                        <c15:formulaRef>
                          <c15:sqref>'ODM-IND-001'!$D$28</c15:sqref>
                        </c15:formulaRef>
                      </c:ext>
                    </c:extLst>
                    <c:strCache>
                      <c:ptCount val="1"/>
                    </c:strCache>
                  </c:strRef>
                </c:tx>
                <c:invertIfNegative val="0"/>
                <c:cat>
                  <c:strRef>
                    <c:extLst>
                      <c:ext uri="{02D57815-91ED-43cb-92C2-25804820EDAC}">
                        <c15:formulaRef>
                          <c15:sqref>'ODM-IND-001'!$C$29:$C$37</c15:sqref>
                        </c15:formulaRef>
                      </c:ext>
                    </c:extLst>
                    <c:strCache>
                      <c:ptCount val="9"/>
                      <c:pt idx="1">
                        <c:v>TRIMESTRE 2</c:v>
                      </c:pt>
                      <c:pt idx="3">
                        <c:v>TRIMESTRE 3</c:v>
                      </c:pt>
                      <c:pt idx="5">
                        <c:v>TRIMESTRE 4</c:v>
                      </c:pt>
                      <c:pt idx="8">
                        <c:v>REPRESENTACIÓN GRÁFICA</c:v>
                      </c:pt>
                    </c:strCache>
                  </c:strRef>
                </c:cat>
                <c:val>
                  <c:numRef>
                    <c:extLst>
                      <c:ext uri="{02D57815-91ED-43cb-92C2-25804820EDAC}">
                        <c15:formulaRef>
                          <c15:sqref>'ODM-IND-001'!$D$29:$D$37</c15:sqref>
                        </c15:formulaRef>
                      </c:ext>
                    </c:extLst>
                    <c:numCache>
                      <c:formatCode>[$-C0A]mmm\-yy;@</c:formatCode>
                      <c:ptCount val="9"/>
                    </c:numCache>
                  </c:numRef>
                </c:val>
                <c:extLst xmlns:c16r2="http://schemas.microsoft.com/office/drawing/2015/06/chart">
                  <c:ext xmlns:c16="http://schemas.microsoft.com/office/drawing/2014/chart" uri="{C3380CC4-5D6E-409C-BE32-E72D297353CC}">
                    <c16:uniqueId val="{00000004-85DD-4156-8398-1E4B3DABC550}"/>
                  </c:ext>
                </c:extLst>
              </c15:ser>
            </c15:filteredBarSeries>
            <c15:filteredBarSeries>
              <c15:ser>
                <c:idx val="5"/>
                <c:order val="1"/>
                <c:tx>
                  <c:strRef>
                    <c:extLst xmlns:c15="http://schemas.microsoft.com/office/drawing/2012/chart">
                      <c:ext xmlns:c15="http://schemas.microsoft.com/office/drawing/2012/chart" uri="{02D57815-91ED-43cb-92C2-25804820EDAC}">
                        <c15:formulaRef>
                          <c15:sqref>'ODM-IND-001'!$E$28</c15:sqref>
                        </c15:formulaRef>
                      </c:ext>
                    </c:extLst>
                    <c:strCache>
                      <c:ptCount val="1"/>
                    </c:strCache>
                  </c:strRef>
                </c:tx>
                <c:invertIfNegative val="0"/>
                <c:dPt>
                  <c:idx val="9"/>
                  <c:invertIfNegative val="0"/>
                  <c:bubble3D val="0"/>
                  <c:spPr>
                    <a:solidFill>
                      <a:srgbClr val="00B050"/>
                    </a:solidFill>
                  </c:spPr>
                  <c:extLst xmlns:c16r2="http://schemas.microsoft.com/office/drawing/2015/06/chart" xmlns:c15="http://schemas.microsoft.com/office/drawing/2012/chart">
                    <c:ext xmlns:c16="http://schemas.microsoft.com/office/drawing/2014/chart" uri="{C3380CC4-5D6E-409C-BE32-E72D297353CC}">
                      <c16:uniqueId val="{0000000C-85DD-4156-8398-1E4B3DABC550}"/>
                    </c:ext>
                  </c:extLst>
                </c:dPt>
                <c:cat>
                  <c:strRef>
                    <c:extLst xmlns:c15="http://schemas.microsoft.com/office/drawing/2012/chart">
                      <c:ext xmlns:c15="http://schemas.microsoft.com/office/drawing/2012/chart" uri="{02D57815-91ED-43cb-92C2-25804820EDAC}">
                        <c15:formulaRef>
                          <c15:sqref>'ODM-IND-001'!$C$29:$C$37</c15:sqref>
                        </c15:formulaRef>
                      </c:ext>
                    </c:extLst>
                    <c:strCache>
                      <c:ptCount val="9"/>
                      <c:pt idx="1">
                        <c:v>TRIMESTRE 2</c:v>
                      </c:pt>
                      <c:pt idx="3">
                        <c:v>TRIMESTRE 3</c:v>
                      </c:pt>
                      <c:pt idx="5">
                        <c:v>TRIMESTRE 4</c:v>
                      </c:pt>
                      <c:pt idx="8">
                        <c:v>REPRESENTACIÓN GRÁFICA</c:v>
                      </c:pt>
                    </c:strCache>
                  </c:strRef>
                </c:cat>
                <c:val>
                  <c:numRef>
                    <c:extLst xmlns:c15="http://schemas.microsoft.com/office/drawing/2012/chart">
                      <c:ext xmlns:c15="http://schemas.microsoft.com/office/drawing/2012/chart" uri="{02D57815-91ED-43cb-92C2-25804820EDAC}">
                        <c15:formulaRef>
                          <c15:sqref>'ODM-IND-001'!$E$29:$E$37</c15:sqref>
                        </c15:formulaRef>
                      </c:ext>
                    </c:extLst>
                    <c:numCache>
                      <c:formatCode>[$-C0A]mmm\-yy;@</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0D-85DD-4156-8398-1E4B3DABC550}"/>
                  </c:ext>
                </c:extLst>
              </c15:ser>
            </c15:filteredBarSeries>
            <c15:filteredBarSeries>
              <c15:ser>
                <c:idx val="6"/>
                <c:order val="2"/>
                <c:tx>
                  <c:strRef>
                    <c:extLst xmlns:c15="http://schemas.microsoft.com/office/drawing/2012/chart">
                      <c:ext xmlns:c15="http://schemas.microsoft.com/office/drawing/2012/chart" uri="{02D57815-91ED-43cb-92C2-25804820EDAC}">
                        <c15:formulaRef>
                          <c15:sqref>'ODM-IND-001'!$F$28</c15:sqref>
                        </c15:formulaRef>
                      </c:ext>
                    </c:extLst>
                    <c:strCache>
                      <c:ptCount val="1"/>
                    </c:strCache>
                  </c:strRef>
                </c:tx>
                <c:invertIfNegative val="0"/>
                <c:cat>
                  <c:strRef>
                    <c:extLst xmlns:c15="http://schemas.microsoft.com/office/drawing/2012/chart">
                      <c:ext xmlns:c15="http://schemas.microsoft.com/office/drawing/2012/chart" uri="{02D57815-91ED-43cb-92C2-25804820EDAC}">
                        <c15:formulaRef>
                          <c15:sqref>'ODM-IND-001'!$C$29:$C$37</c15:sqref>
                        </c15:formulaRef>
                      </c:ext>
                    </c:extLst>
                    <c:strCache>
                      <c:ptCount val="9"/>
                      <c:pt idx="1">
                        <c:v>TRIMESTRE 2</c:v>
                      </c:pt>
                      <c:pt idx="3">
                        <c:v>TRIMESTRE 3</c:v>
                      </c:pt>
                      <c:pt idx="5">
                        <c:v>TRIMESTRE 4</c:v>
                      </c:pt>
                      <c:pt idx="8">
                        <c:v>REPRESENTACIÓN GRÁFICA</c:v>
                      </c:pt>
                    </c:strCache>
                  </c:strRef>
                </c:cat>
                <c:val>
                  <c:numRef>
                    <c:extLst xmlns:c15="http://schemas.microsoft.com/office/drawing/2012/chart">
                      <c:ext xmlns:c15="http://schemas.microsoft.com/office/drawing/2012/chart" uri="{02D57815-91ED-43cb-92C2-25804820EDAC}">
                        <c15:formulaRef>
                          <c15:sqref>'ODM-IND-001'!$F$29:$F$37</c15:sqref>
                        </c15:formulaRef>
                      </c:ext>
                    </c:extLst>
                    <c:numCache>
                      <c:formatCode>[$-C0A]mmm\-yy;@</c:formatCode>
                      <c:ptCount val="9"/>
                    </c:numCache>
                  </c:numRef>
                </c:val>
                <c:extLst xmlns:c16r2="http://schemas.microsoft.com/office/drawing/2015/06/chart" xmlns:c15="http://schemas.microsoft.com/office/drawing/2012/chart">
                  <c:ext xmlns:c16="http://schemas.microsoft.com/office/drawing/2014/chart" uri="{C3380CC4-5D6E-409C-BE32-E72D297353CC}">
                    <c16:uniqueId val="{0000000E-85DD-4156-8398-1E4B3DABC550}"/>
                  </c:ext>
                </c:extLst>
              </c15:ser>
            </c15:filteredBarSeries>
            <c15:filteredBarSeries>
              <c15:ser>
                <c:idx val="0"/>
                <c:order val="3"/>
                <c:tx>
                  <c:strRef>
                    <c:extLst xmlns:c15="http://schemas.microsoft.com/office/drawing/2012/chart">
                      <c:ext xmlns:c15="http://schemas.microsoft.com/office/drawing/2012/chart" uri="{02D57815-91ED-43cb-92C2-25804820EDAC}">
                        <c15:formulaRef>
                          <c15:sqref>'ODM-IND-001'!$G$28</c15:sqref>
                        </c15:formulaRef>
                      </c:ext>
                    </c:extLst>
                    <c:strCache>
                      <c:ptCount val="1"/>
                    </c:strCache>
                  </c:strRef>
                </c:tx>
                <c:invertIfNegative val="0"/>
                <c:cat>
                  <c:strRef>
                    <c:extLst xmlns:c15="http://schemas.microsoft.com/office/drawing/2012/chart">
                      <c:ext xmlns:c15="http://schemas.microsoft.com/office/drawing/2012/chart" uri="{02D57815-91ED-43cb-92C2-25804820EDAC}">
                        <c15:formulaRef>
                          <c15:sqref>'ODM-IND-001'!$C$29:$C$37</c15:sqref>
                        </c15:formulaRef>
                      </c:ext>
                    </c:extLst>
                    <c:strCache>
                      <c:ptCount val="9"/>
                      <c:pt idx="1">
                        <c:v>TRIMESTRE 2</c:v>
                      </c:pt>
                      <c:pt idx="3">
                        <c:v>TRIMESTRE 3</c:v>
                      </c:pt>
                      <c:pt idx="5">
                        <c:v>TRIMESTRE 4</c:v>
                      </c:pt>
                      <c:pt idx="8">
                        <c:v>REPRESENTACIÓN GRÁFICA</c:v>
                      </c:pt>
                    </c:strCache>
                  </c:strRef>
                </c:cat>
                <c:val>
                  <c:numRef>
                    <c:extLst xmlns:c15="http://schemas.microsoft.com/office/drawing/2012/chart">
                      <c:ext xmlns:c15="http://schemas.microsoft.com/office/drawing/2012/chart" uri="{02D57815-91ED-43cb-92C2-25804820EDAC}">
                        <c15:formulaRef>
                          <c15:sqref>'ODM-IND-001'!$G$29:$G$37</c15:sqref>
                        </c15:formulaRef>
                      </c:ext>
                    </c:extLst>
                    <c:numCache>
                      <c:formatCode>[$-C0A]mmm\-yy;@</c:formatCode>
                      <c:ptCount val="9"/>
                    </c:numCache>
                  </c:numRef>
                </c:val>
              </c15:ser>
            </c15:filteredBarSeries>
          </c:ext>
        </c:extLst>
      </c:bar3DChart>
      <c:catAx>
        <c:axId val="-579317952"/>
        <c:scaling>
          <c:orientation val="minMax"/>
        </c:scaling>
        <c:delete val="0"/>
        <c:axPos val="b"/>
        <c:numFmt formatCode="General" sourceLinked="1"/>
        <c:majorTickMark val="out"/>
        <c:minorTickMark val="none"/>
        <c:tickLblPos val="nextTo"/>
        <c:txPr>
          <a:bodyPr/>
          <a:lstStyle/>
          <a:p>
            <a:pPr>
              <a:defRPr sz="700"/>
            </a:pPr>
            <a:endParaRPr lang="es-ES"/>
          </a:p>
        </c:txPr>
        <c:crossAx val="-579307616"/>
        <c:crosses val="autoZero"/>
        <c:auto val="1"/>
        <c:lblAlgn val="ctr"/>
        <c:lblOffset val="100"/>
        <c:noMultiLvlLbl val="0"/>
      </c:catAx>
      <c:valAx>
        <c:axId val="-579307616"/>
        <c:scaling>
          <c:orientation val="minMax"/>
        </c:scaling>
        <c:delete val="1"/>
        <c:axPos val="l"/>
        <c:majorGridlines/>
        <c:numFmt formatCode="0" sourceLinked="1"/>
        <c:majorTickMark val="out"/>
        <c:minorTickMark val="none"/>
        <c:tickLblPos val="none"/>
        <c:crossAx val="-579317952"/>
        <c:crosses val="autoZero"/>
        <c:crossBetween val="between"/>
      </c:valAx>
      <c:spPr>
        <a:noFill/>
        <a:ln w="25400">
          <a:noFill/>
        </a:ln>
      </c:spPr>
    </c:plotArea>
    <c:legend>
      <c:legendPos val="r"/>
      <c:layout>
        <c:manualLayout>
          <c:xMode val="edge"/>
          <c:yMode val="edge"/>
          <c:x val="0.80305680220006659"/>
          <c:y val="0.22103835950987424"/>
          <c:w val="0.18608260998091963"/>
          <c:h val="0.6381155745362338"/>
        </c:manualLayout>
      </c:layout>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AUDITORIAS INTERNAS DE LOS PROCESOS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4.1758937838863378E-2"/>
          <c:y val="0.2073514568081444"/>
          <c:w val="0.75593122544269775"/>
          <c:h val="0.53507551350016513"/>
        </c:manualLayout>
      </c:layout>
      <c:barChart>
        <c:barDir val="col"/>
        <c:grouping val="clustered"/>
        <c:varyColors val="0"/>
        <c:ser>
          <c:idx val="4"/>
          <c:order val="4"/>
          <c:tx>
            <c:strRef>
              <c:f>'CMG-IND-001'!$H$28</c:f>
              <c:strCache>
                <c:ptCount val="1"/>
                <c:pt idx="0">
                  <c:v># AUDITORIAS REALIZADAS </c:v>
                </c:pt>
              </c:strCache>
            </c:strRef>
          </c:tx>
          <c:spPr>
            <a:solidFill>
              <a:schemeClr val="accent5"/>
            </a:solidFill>
            <a:ln>
              <a:noFill/>
            </a:ln>
            <a:effectLst/>
          </c:spPr>
          <c:invertIfNegative val="0"/>
          <c:cat>
            <c:strRef>
              <c:f>'CMG-IND-001'!$C$29:$C$33</c:f>
              <c:strCache>
                <c:ptCount val="5"/>
                <c:pt idx="0">
                  <c:v>TRIMESTRE 1</c:v>
                </c:pt>
                <c:pt idx="1">
                  <c:v>TRIMESTRE 2</c:v>
                </c:pt>
                <c:pt idx="2">
                  <c:v>TRIMESTRE 3</c:v>
                </c:pt>
                <c:pt idx="3">
                  <c:v>TRIMESTRE 4</c:v>
                </c:pt>
                <c:pt idx="4">
                  <c:v>TOTAL</c:v>
                </c:pt>
              </c:strCache>
            </c:strRef>
          </c:cat>
          <c:val>
            <c:numRef>
              <c:f>'CMG-IND-001'!$H$29:$H$33</c:f>
              <c:numCache>
                <c:formatCode>0</c:formatCode>
                <c:ptCount val="5"/>
                <c:pt idx="0">
                  <c:v>2</c:v>
                </c:pt>
                <c:pt idx="1">
                  <c:v>5</c:v>
                </c:pt>
                <c:pt idx="2">
                  <c:v>2</c:v>
                </c:pt>
                <c:pt idx="3">
                  <c:v>3</c:v>
                </c:pt>
              </c:numCache>
            </c:numRef>
          </c:val>
        </c:ser>
        <c:ser>
          <c:idx val="5"/>
          <c:order val="5"/>
          <c:tx>
            <c:strRef>
              <c:f>'CMG-IND-001'!$I$28</c:f>
              <c:strCache>
                <c:ptCount val="1"/>
                <c:pt idx="0">
                  <c:v>TOTAL AUDITORÍAS PROGRAMADAS</c:v>
                </c:pt>
              </c:strCache>
            </c:strRef>
          </c:tx>
          <c:spPr>
            <a:solidFill>
              <a:schemeClr val="accent6"/>
            </a:solidFill>
            <a:ln>
              <a:noFill/>
            </a:ln>
            <a:effectLst/>
          </c:spPr>
          <c:invertIfNegative val="0"/>
          <c:cat>
            <c:strRef>
              <c:f>'CMG-IND-001'!$C$29:$C$33</c:f>
              <c:strCache>
                <c:ptCount val="5"/>
                <c:pt idx="0">
                  <c:v>TRIMESTRE 1</c:v>
                </c:pt>
                <c:pt idx="1">
                  <c:v>TRIMESTRE 2</c:v>
                </c:pt>
                <c:pt idx="2">
                  <c:v>TRIMESTRE 3</c:v>
                </c:pt>
                <c:pt idx="3">
                  <c:v>TRIMESTRE 4</c:v>
                </c:pt>
                <c:pt idx="4">
                  <c:v>TOTAL</c:v>
                </c:pt>
              </c:strCache>
            </c:strRef>
          </c:cat>
          <c:val>
            <c:numRef>
              <c:f>'CMG-IND-001'!$I$29:$I$33</c:f>
              <c:numCache>
                <c:formatCode>0</c:formatCode>
                <c:ptCount val="5"/>
                <c:pt idx="0">
                  <c:v>2</c:v>
                </c:pt>
                <c:pt idx="1">
                  <c:v>5</c:v>
                </c:pt>
                <c:pt idx="2">
                  <c:v>2</c:v>
                </c:pt>
                <c:pt idx="3">
                  <c:v>3</c:v>
                </c:pt>
              </c:numCache>
            </c:numRef>
          </c:val>
        </c:ser>
        <c:ser>
          <c:idx val="6"/>
          <c:order val="6"/>
          <c:tx>
            <c:strRef>
              <c:f>'CMG-IND-001'!$J$28</c:f>
              <c:strCache>
                <c:ptCount val="1"/>
                <c:pt idx="0">
                  <c:v>% EJECUCIÓN DE AUDITORÍAS</c:v>
                </c:pt>
              </c:strCache>
            </c:strRef>
          </c:tx>
          <c:spPr>
            <a:solidFill>
              <a:schemeClr val="accent1">
                <a:lumMod val="60000"/>
              </a:schemeClr>
            </a:solidFill>
            <a:ln>
              <a:noFill/>
            </a:ln>
            <a:effectLst/>
          </c:spPr>
          <c:invertIfNegative val="0"/>
          <c:cat>
            <c:strRef>
              <c:f>'CMG-IND-001'!$C$29:$C$33</c:f>
              <c:strCache>
                <c:ptCount val="5"/>
                <c:pt idx="0">
                  <c:v>TRIMESTRE 1</c:v>
                </c:pt>
                <c:pt idx="1">
                  <c:v>TRIMESTRE 2</c:v>
                </c:pt>
                <c:pt idx="2">
                  <c:v>TRIMESTRE 3</c:v>
                </c:pt>
                <c:pt idx="3">
                  <c:v>TRIMESTRE 4</c:v>
                </c:pt>
                <c:pt idx="4">
                  <c:v>TOTAL</c:v>
                </c:pt>
              </c:strCache>
            </c:strRef>
          </c:cat>
          <c:val>
            <c:numRef>
              <c:f>'CMG-IND-001'!$J$29:$J$33</c:f>
              <c:numCache>
                <c:formatCode>0%</c:formatCode>
                <c:ptCount val="5"/>
                <c:pt idx="0">
                  <c:v>1</c:v>
                </c:pt>
                <c:pt idx="1">
                  <c:v>1</c:v>
                </c:pt>
                <c:pt idx="2">
                  <c:v>1</c:v>
                </c:pt>
                <c:pt idx="3">
                  <c:v>1</c:v>
                </c:pt>
              </c:numCache>
            </c:numRef>
          </c:val>
        </c:ser>
        <c:dLbls>
          <c:showLegendKey val="0"/>
          <c:showVal val="0"/>
          <c:showCatName val="0"/>
          <c:showSerName val="0"/>
          <c:showPercent val="0"/>
          <c:showBubbleSize val="0"/>
        </c:dLbls>
        <c:gapWidth val="219"/>
        <c:overlap val="-27"/>
        <c:axId val="-579305984"/>
        <c:axId val="-579317408"/>
        <c:extLst>
          <c:ext xmlns:c15="http://schemas.microsoft.com/office/drawing/2012/chart" uri="{02D57815-91ED-43cb-92C2-25804820EDAC}">
            <c15:filteredBarSeries>
              <c15:ser>
                <c:idx val="0"/>
                <c:order val="0"/>
                <c:tx>
                  <c:strRef>
                    <c:extLst>
                      <c:ext uri="{02D57815-91ED-43cb-92C2-25804820EDAC}">
                        <c15:formulaRef>
                          <c15:sqref>'CMG-IND-001'!$D$28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'CMG-IND-001'!$C$29:$C$33</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'CMG-IND-001'!$D$29:$D$33</c15:sqref>
                        </c15:formulaRef>
                      </c:ext>
                    </c:extLst>
                    <c:numCache>
                      <c:formatCode>General</c:formatCode>
                      <c:ptCount val="5"/>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'CMG-IND-001'!$E$28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'CMG-IND-001'!$C$29:$C$33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'CMG-IND-001'!$E$29:$E$33</c15:sqref>
                        </c15:formulaRef>
                      </c:ext>
                    </c:extLst>
                    <c:numCache>
                      <c:formatCode>General</c:formatCode>
                      <c:ptCount val="5"/>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'CMG-IND-001'!$F$28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'CMG-IND-001'!$C$29:$C$33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'CMG-IND-001'!$F$29:$F$33</c15:sqref>
                        </c15:formulaRef>
                      </c:ext>
                    </c:extLst>
                    <c:numCache>
                      <c:formatCode>General</c:formatCode>
                      <c:ptCount val="5"/>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'CMG-IND-001'!$G$28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'CMG-IND-001'!$C$29:$C$33</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'CMG-IND-001'!$G$29:$G$33</c15:sqref>
                        </c15:formulaRef>
                      </c:ext>
                    </c:extLst>
                    <c:numCache>
                      <c:formatCode>General</c:formatCode>
                      <c:ptCount val="5"/>
                    </c:numCache>
                  </c:numRef>
                </c:val>
              </c15:ser>
            </c15:filteredBarSeries>
          </c:ext>
        </c:extLst>
      </c:barChart>
      <c:catAx>
        <c:axId val="-57930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9317408"/>
        <c:crosses val="autoZero"/>
        <c:auto val="1"/>
        <c:lblAlgn val="ctr"/>
        <c:lblOffset val="100"/>
        <c:noMultiLvlLbl val="0"/>
      </c:catAx>
      <c:valAx>
        <c:axId val="-57931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9305984"/>
        <c:crosses val="autoZero"/>
        <c:crossBetween val="between"/>
      </c:valAx>
      <c:spPr>
        <a:noFill/>
        <a:ln>
          <a:noFill/>
        </a:ln>
        <a:effectLst/>
      </c:spPr>
    </c:plotArea>
    <c:legend>
      <c:legendPos val="b"/>
      <c:layout>
        <c:manualLayout>
          <c:xMode val="edge"/>
          <c:yMode val="edge"/>
          <c:x val="0.8055906452553645"/>
          <c:y val="0.21243836699442251"/>
          <c:w val="0.17894204084704482"/>
          <c:h val="0.686932724336216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GESTIÓN DE LAS ACCIONES DISCIPLINARIAS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6.7261592300962375E-2"/>
          <c:y val="0.16708333333333344"/>
          <c:w val="0.71584107586629664"/>
          <c:h val="0.61498432487605681"/>
        </c:manualLayout>
      </c:layout>
      <c:barChart>
        <c:barDir val="col"/>
        <c:grouping val="clustered"/>
        <c:varyColors val="0"/>
        <c:ser>
          <c:idx val="4"/>
          <c:order val="4"/>
          <c:tx>
            <c:strRef>
              <c:f>'[36]CDI-IND-001'!$H$28</c:f>
              <c:strCache>
                <c:ptCount val="1"/>
                <c:pt idx="0">
                  <c:v>No. de expedientes tramitados  dentro de términos legales </c:v>
                </c:pt>
              </c:strCache>
            </c:strRef>
          </c:tx>
          <c:spPr>
            <a:solidFill>
              <a:schemeClr val="accent5"/>
            </a:solidFill>
            <a:ln>
              <a:noFill/>
            </a:ln>
            <a:effectLst/>
          </c:spPr>
          <c:invertIfNegative val="0"/>
          <c:cat>
            <c:strRef>
              <c:f>'[36]CDI-IND-001'!$C$29:$C$31</c:f>
              <c:strCache>
                <c:ptCount val="3"/>
                <c:pt idx="0">
                  <c:v>SEMESTRE I</c:v>
                </c:pt>
                <c:pt idx="1">
                  <c:v>SEMESTRE II</c:v>
                </c:pt>
                <c:pt idx="2">
                  <c:v>TOTAL</c:v>
                </c:pt>
              </c:strCache>
            </c:strRef>
          </c:cat>
          <c:val>
            <c:numRef>
              <c:f>'[36]CDI-IND-001'!$H$29:$H$31</c:f>
              <c:numCache>
                <c:formatCode>General</c:formatCode>
                <c:ptCount val="3"/>
              </c:numCache>
            </c:numRef>
          </c:val>
        </c:ser>
        <c:ser>
          <c:idx val="5"/>
          <c:order val="5"/>
          <c:tx>
            <c:strRef>
              <c:f>'[36]CDI-IND-001'!$I$28</c:f>
              <c:strCache>
                <c:ptCount val="1"/>
                <c:pt idx="0">
                  <c:v>N° de expedientes tramitados en el periodo</c:v>
                </c:pt>
              </c:strCache>
            </c:strRef>
          </c:tx>
          <c:spPr>
            <a:solidFill>
              <a:schemeClr val="accent6"/>
            </a:solidFill>
            <a:ln>
              <a:noFill/>
            </a:ln>
            <a:effectLst/>
          </c:spPr>
          <c:invertIfNegative val="0"/>
          <c:cat>
            <c:strRef>
              <c:f>'[36]CDI-IND-001'!$C$29:$C$31</c:f>
              <c:strCache>
                <c:ptCount val="3"/>
                <c:pt idx="0">
                  <c:v>SEMESTRE I</c:v>
                </c:pt>
                <c:pt idx="1">
                  <c:v>SEMESTRE II</c:v>
                </c:pt>
                <c:pt idx="2">
                  <c:v>TOTAL</c:v>
                </c:pt>
              </c:strCache>
            </c:strRef>
          </c:cat>
          <c:val>
            <c:numRef>
              <c:f>'[36]CDI-IND-001'!$I$29:$I$31</c:f>
              <c:numCache>
                <c:formatCode>General</c:formatCode>
                <c:ptCount val="3"/>
              </c:numCache>
            </c:numRef>
          </c:val>
        </c:ser>
        <c:ser>
          <c:idx val="6"/>
          <c:order val="6"/>
          <c:tx>
            <c:strRef>
              <c:f>'[36]CDI-IND-001'!$J$28</c:f>
              <c:strCache>
                <c:ptCount val="1"/>
                <c:pt idx="0">
                  <c:v>% de procesos tramitados en terminos</c:v>
                </c:pt>
              </c:strCache>
            </c:strRef>
          </c:tx>
          <c:spPr>
            <a:solidFill>
              <a:schemeClr val="accent1">
                <a:lumMod val="60000"/>
              </a:schemeClr>
            </a:solidFill>
            <a:ln>
              <a:noFill/>
            </a:ln>
            <a:effectLst/>
          </c:spPr>
          <c:invertIfNegative val="0"/>
          <c:cat>
            <c:strRef>
              <c:f>'[36]CDI-IND-001'!$C$29:$C$31</c:f>
              <c:strCache>
                <c:ptCount val="3"/>
                <c:pt idx="0">
                  <c:v>SEMESTRE I</c:v>
                </c:pt>
                <c:pt idx="1">
                  <c:v>SEMESTRE II</c:v>
                </c:pt>
                <c:pt idx="2">
                  <c:v>TOTAL</c:v>
                </c:pt>
              </c:strCache>
            </c:strRef>
          </c:cat>
          <c:val>
            <c:numRef>
              <c:f>'[36]CDI-IND-001'!$J$29:$J$31</c:f>
              <c:numCache>
                <c:formatCode>General</c:formatCode>
                <c:ptCount val="3"/>
              </c:numCache>
            </c:numRef>
          </c:val>
        </c:ser>
        <c:dLbls>
          <c:showLegendKey val="0"/>
          <c:showVal val="0"/>
          <c:showCatName val="0"/>
          <c:showSerName val="0"/>
          <c:showPercent val="0"/>
          <c:showBubbleSize val="0"/>
        </c:dLbls>
        <c:gapWidth val="219"/>
        <c:overlap val="-27"/>
        <c:axId val="-579308704"/>
        <c:axId val="-579305440"/>
        <c:extLst>
          <c:ext xmlns:c15="http://schemas.microsoft.com/office/drawing/2012/chart" uri="{02D57815-91ED-43cb-92C2-25804820EDAC}">
            <c15:filteredBarSeries>
              <c15:ser>
                <c:idx val="0"/>
                <c:order val="0"/>
                <c:tx>
                  <c:strRef>
                    <c:extLst>
                      <c:ext uri="{02D57815-91ED-43cb-92C2-25804820EDAC}">
                        <c15:formulaRef>
                          <c15:sqref>'[36]CDI-IND-001'!$D$28</c15:sqref>
                        </c15:formulaRef>
                      </c:ext>
                    </c:extLst>
                    <c:strCache>
                      <c:ptCount val="1"/>
                    </c:strCache>
                  </c:strRef>
                </c:tx>
                <c:spPr>
                  <a:solidFill>
                    <a:schemeClr val="accent1"/>
                  </a:solidFill>
                  <a:ln>
                    <a:noFill/>
                  </a:ln>
                  <a:effectLst/>
                </c:spPr>
                <c:invertIfNegative val="0"/>
                <c:cat>
                  <c:strRef>
                    <c:extLst>
                      <c:ext uri="{02D57815-91ED-43cb-92C2-25804820EDAC}">
                        <c15:formulaRef>
                          <c15:sqref>'[36]CDI-IND-001'!$C$29:$C$31</c15:sqref>
                        </c15:formulaRef>
                      </c:ext>
                    </c:extLst>
                    <c:strCache>
                      <c:ptCount val="3"/>
                      <c:pt idx="0">
                        <c:v>SEMESTRE I</c:v>
                      </c:pt>
                      <c:pt idx="1">
                        <c:v>SEMESTRE II</c:v>
                      </c:pt>
                      <c:pt idx="2">
                        <c:v>TOTAL</c:v>
                      </c:pt>
                    </c:strCache>
                  </c:strRef>
                </c:cat>
                <c:val>
                  <c:numRef>
                    <c:extLst>
                      <c:ext uri="{02D57815-91ED-43cb-92C2-25804820EDAC}">
                        <c15:formulaRef>
                          <c15:sqref>'[36]CDI-IND-001'!$D$29:$D$31</c15:sqref>
                        </c15:formulaRef>
                      </c:ext>
                    </c:extLst>
                    <c:numCache>
                      <c:formatCode>General</c:formatCode>
                      <c:ptCount val="3"/>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'[36]CDI-IND-001'!$E$28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'[36]CDI-IND-001'!$C$29:$C$31</c15:sqref>
                        </c15:formulaRef>
                      </c:ext>
                    </c:extLst>
                    <c:strCache>
                      <c:ptCount val="3"/>
                      <c:pt idx="0">
                        <c:v>SEMESTRE I</c:v>
                      </c:pt>
                      <c:pt idx="1">
                        <c:v>SEMESTRE II</c:v>
                      </c:pt>
                      <c:pt idx="2">
                        <c:v>TOTAL</c:v>
                      </c:pt>
                    </c:strCache>
                  </c:strRef>
                </c:cat>
                <c:val>
                  <c:numRef>
                    <c:extLst xmlns:c15="http://schemas.microsoft.com/office/drawing/2012/chart">
                      <c:ext xmlns:c15="http://schemas.microsoft.com/office/drawing/2012/chart" uri="{02D57815-91ED-43cb-92C2-25804820EDAC}">
                        <c15:formulaRef>
                          <c15:sqref>'[36]CDI-IND-001'!$E$29:$E$31</c15:sqref>
                        </c15:formulaRef>
                      </c:ext>
                    </c:extLst>
                    <c:numCache>
                      <c:formatCode>General</c:formatCode>
                      <c:ptCount val="3"/>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'[36]CDI-IND-001'!$F$28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'[36]CDI-IND-001'!$C$29:$C$31</c15:sqref>
                        </c15:formulaRef>
                      </c:ext>
                    </c:extLst>
                    <c:strCache>
                      <c:ptCount val="3"/>
                      <c:pt idx="0">
                        <c:v>SEMESTRE I</c:v>
                      </c:pt>
                      <c:pt idx="1">
                        <c:v>SEMESTRE II</c:v>
                      </c:pt>
                      <c:pt idx="2">
                        <c:v>TOTAL</c:v>
                      </c:pt>
                    </c:strCache>
                  </c:strRef>
                </c:cat>
                <c:val>
                  <c:numRef>
                    <c:extLst xmlns:c15="http://schemas.microsoft.com/office/drawing/2012/chart">
                      <c:ext xmlns:c15="http://schemas.microsoft.com/office/drawing/2012/chart" uri="{02D57815-91ED-43cb-92C2-25804820EDAC}">
                        <c15:formulaRef>
                          <c15:sqref>'[36]CDI-IND-001'!$F$29:$F$31</c15:sqref>
                        </c15:formulaRef>
                      </c:ext>
                    </c:extLst>
                    <c:numCache>
                      <c:formatCode>General</c:formatCode>
                      <c:ptCount val="3"/>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'[36]CDI-IND-001'!$G$28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'[36]CDI-IND-001'!$C$29:$C$31</c15:sqref>
                        </c15:formulaRef>
                      </c:ext>
                    </c:extLst>
                    <c:strCache>
                      <c:ptCount val="3"/>
                      <c:pt idx="0">
                        <c:v>SEMESTRE I</c:v>
                      </c:pt>
                      <c:pt idx="1">
                        <c:v>SEMESTRE II</c:v>
                      </c:pt>
                      <c:pt idx="2">
                        <c:v>TOTAL</c:v>
                      </c:pt>
                    </c:strCache>
                  </c:strRef>
                </c:cat>
                <c:val>
                  <c:numRef>
                    <c:extLst xmlns:c15="http://schemas.microsoft.com/office/drawing/2012/chart">
                      <c:ext xmlns:c15="http://schemas.microsoft.com/office/drawing/2012/chart" uri="{02D57815-91ED-43cb-92C2-25804820EDAC}">
                        <c15:formulaRef>
                          <c15:sqref>'[36]CDI-IND-001'!$G$29:$G$31</c15:sqref>
                        </c15:formulaRef>
                      </c:ext>
                    </c:extLst>
                    <c:numCache>
                      <c:formatCode>General</c:formatCode>
                      <c:ptCount val="3"/>
                    </c:numCache>
                  </c:numRef>
                </c:val>
              </c15:ser>
            </c15:filteredBarSeries>
          </c:ext>
        </c:extLst>
      </c:barChart>
      <c:catAx>
        <c:axId val="-57930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9305440"/>
        <c:crosses val="autoZero"/>
        <c:auto val="1"/>
        <c:lblAlgn val="ctr"/>
        <c:lblOffset val="100"/>
        <c:noMultiLvlLbl val="0"/>
      </c:catAx>
      <c:valAx>
        <c:axId val="-579305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9308704"/>
        <c:crosses val="autoZero"/>
        <c:crossBetween val="between"/>
      </c:valAx>
      <c:spPr>
        <a:noFill/>
        <a:ln>
          <a:noFill/>
        </a:ln>
        <a:effectLst/>
      </c:spPr>
    </c:plotArea>
    <c:legend>
      <c:legendPos val="b"/>
      <c:layout>
        <c:manualLayout>
          <c:xMode val="edge"/>
          <c:yMode val="edge"/>
          <c:x val="0.80991702795298059"/>
          <c:y val="5.728783902012248E-2"/>
          <c:w val="0.18492727067758594"/>
          <c:h val="0.78838171568081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33" l="0.70000000000000029" r="0.70000000000000029" t="0.75000000000000033" header="0.30000000000000016" footer="0.30000000000000016"/>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914260717410324E-2"/>
          <c:y val="0.17171296296296318"/>
          <c:w val="0.72661004453095068"/>
          <c:h val="0.56301148831805869"/>
        </c:manualLayout>
      </c:layout>
      <c:barChart>
        <c:barDir val="col"/>
        <c:grouping val="clustered"/>
        <c:varyColors val="0"/>
        <c:ser>
          <c:idx val="4"/>
          <c:order val="4"/>
          <c:tx>
            <c:strRef>
              <c:f>'[37]CMG-IND-002'!$H$28</c:f>
              <c:strCache>
                <c:ptCount val="1"/>
                <c:pt idx="0">
                  <c:v># ACTIVIDADES REALIZADAS PARA MITIGAR RIESGOS </c:v>
                </c:pt>
              </c:strCache>
            </c:strRef>
          </c:tx>
          <c:spPr>
            <a:solidFill>
              <a:schemeClr val="accent5"/>
            </a:solidFill>
            <a:ln>
              <a:noFill/>
            </a:ln>
            <a:effectLst/>
          </c:spPr>
          <c:invertIfNegative val="0"/>
          <c:cat>
            <c:strRef>
              <c:f>'[37]CMG-IND-002'!$C$29:$C$32</c:f>
              <c:strCache>
                <c:ptCount val="4"/>
                <c:pt idx="0">
                  <c:v>TRIMESTRE 1</c:v>
                </c:pt>
                <c:pt idx="1">
                  <c:v>TRIMESTRE 2</c:v>
                </c:pt>
                <c:pt idx="2">
                  <c:v>TRIMESTRE 3</c:v>
                </c:pt>
                <c:pt idx="3">
                  <c:v>TRIMESTRE 4</c:v>
                </c:pt>
              </c:strCache>
            </c:strRef>
          </c:cat>
          <c:val>
            <c:numRef>
              <c:f>'[37]CMG-IND-002'!$H$29:$H$32</c:f>
              <c:numCache>
                <c:formatCode>General</c:formatCode>
                <c:ptCount val="4"/>
                <c:pt idx="0">
                  <c:v>152</c:v>
                </c:pt>
                <c:pt idx="1">
                  <c:v>154</c:v>
                </c:pt>
                <c:pt idx="2">
                  <c:v>181</c:v>
                </c:pt>
                <c:pt idx="3">
                  <c:v>181</c:v>
                </c:pt>
              </c:numCache>
            </c:numRef>
          </c:val>
        </c:ser>
        <c:ser>
          <c:idx val="5"/>
          <c:order val="5"/>
          <c:tx>
            <c:strRef>
              <c:f>'[37]CMG-IND-002'!$I$28</c:f>
              <c:strCache>
                <c:ptCount val="1"/>
                <c:pt idx="0">
                  <c:v># ACTIVIDADES PROGRAMADAS PARA MITIGAR RIESGOS</c:v>
                </c:pt>
              </c:strCache>
            </c:strRef>
          </c:tx>
          <c:spPr>
            <a:solidFill>
              <a:schemeClr val="accent6"/>
            </a:solidFill>
            <a:ln>
              <a:noFill/>
            </a:ln>
            <a:effectLst/>
          </c:spPr>
          <c:invertIfNegative val="0"/>
          <c:cat>
            <c:strRef>
              <c:f>'[37]CMG-IND-002'!$C$29:$C$32</c:f>
              <c:strCache>
                <c:ptCount val="4"/>
                <c:pt idx="0">
                  <c:v>TRIMESTRE 1</c:v>
                </c:pt>
                <c:pt idx="1">
                  <c:v>TRIMESTRE 2</c:v>
                </c:pt>
                <c:pt idx="2">
                  <c:v>TRIMESTRE 3</c:v>
                </c:pt>
                <c:pt idx="3">
                  <c:v>TRIMESTRE 4</c:v>
                </c:pt>
              </c:strCache>
            </c:strRef>
          </c:cat>
          <c:val>
            <c:numRef>
              <c:f>'[37]CMG-IND-002'!$I$29:$I$32</c:f>
              <c:numCache>
                <c:formatCode>General</c:formatCode>
                <c:ptCount val="4"/>
                <c:pt idx="0">
                  <c:v>154</c:v>
                </c:pt>
                <c:pt idx="1">
                  <c:v>154</c:v>
                </c:pt>
                <c:pt idx="2">
                  <c:v>181</c:v>
                </c:pt>
                <c:pt idx="3">
                  <c:v>181</c:v>
                </c:pt>
              </c:numCache>
            </c:numRef>
          </c:val>
        </c:ser>
        <c:ser>
          <c:idx val="6"/>
          <c:order val="6"/>
          <c:tx>
            <c:strRef>
              <c:f>'[37]CMG-IND-002'!$J$28</c:f>
              <c:strCache>
                <c:ptCount val="1"/>
                <c:pt idx="0">
                  <c:v>%DE CUMPLIMIENTO</c:v>
                </c:pt>
              </c:strCache>
            </c:strRef>
          </c:tx>
          <c:spPr>
            <a:solidFill>
              <a:schemeClr val="accent1">
                <a:lumMod val="60000"/>
              </a:schemeClr>
            </a:solidFill>
            <a:ln>
              <a:noFill/>
            </a:ln>
            <a:effectLst/>
          </c:spPr>
          <c:invertIfNegative val="0"/>
          <c:cat>
            <c:strRef>
              <c:f>'[37]CMG-IND-002'!$C$29:$C$32</c:f>
              <c:strCache>
                <c:ptCount val="4"/>
                <c:pt idx="0">
                  <c:v>TRIMESTRE 1</c:v>
                </c:pt>
                <c:pt idx="1">
                  <c:v>TRIMESTRE 2</c:v>
                </c:pt>
                <c:pt idx="2">
                  <c:v>TRIMESTRE 3</c:v>
                </c:pt>
                <c:pt idx="3">
                  <c:v>TRIMESTRE 4</c:v>
                </c:pt>
              </c:strCache>
            </c:strRef>
          </c:cat>
          <c:val>
            <c:numRef>
              <c:f>'[37]CMG-IND-002'!$J$29:$J$32</c:f>
              <c:numCache>
                <c:formatCode>General</c:formatCode>
                <c:ptCount val="4"/>
                <c:pt idx="0">
                  <c:v>0.98701298701298701</c:v>
                </c:pt>
                <c:pt idx="1">
                  <c:v>1</c:v>
                </c:pt>
                <c:pt idx="2">
                  <c:v>1</c:v>
                </c:pt>
                <c:pt idx="3">
                  <c:v>1</c:v>
                </c:pt>
              </c:numCache>
            </c:numRef>
          </c:val>
        </c:ser>
        <c:dLbls>
          <c:showLegendKey val="0"/>
          <c:showVal val="0"/>
          <c:showCatName val="0"/>
          <c:showSerName val="0"/>
          <c:showPercent val="0"/>
          <c:showBubbleSize val="0"/>
        </c:dLbls>
        <c:gapWidth val="219"/>
        <c:overlap val="-27"/>
        <c:axId val="-579303808"/>
        <c:axId val="-579315776"/>
        <c:extLst>
          <c:ext xmlns:c15="http://schemas.microsoft.com/office/drawing/2012/chart" uri="{02D57815-91ED-43cb-92C2-25804820EDAC}">
            <c15:filteredBarSeries>
              <c15:ser>
                <c:idx val="0"/>
                <c:order val="0"/>
                <c:tx>
                  <c:strRef>
                    <c:extLst>
                      <c:ext uri="{02D57815-91ED-43cb-92C2-25804820EDAC}">
                        <c15:formulaRef>
                          <c15:sqref>'[37]CMG-IND-002'!$D$28</c15:sqref>
                        </c15:formulaRef>
                      </c:ext>
                    </c:extLst>
                    <c:strCache>
                      <c:ptCount val="1"/>
                    </c:strCache>
                  </c:strRef>
                </c:tx>
                <c:spPr>
                  <a:solidFill>
                    <a:schemeClr val="accent1"/>
                  </a:solidFill>
                  <a:ln>
                    <a:noFill/>
                  </a:ln>
                  <a:effectLst/>
                </c:spPr>
                <c:invertIfNegative val="0"/>
                <c:cat>
                  <c:strRef>
                    <c:extLst>
                      <c:ext uri="{02D57815-91ED-43cb-92C2-25804820EDAC}">
                        <c15:formulaRef>
                          <c15:sqref>'[37]CMG-IND-002'!$C$29:$C$32</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'[37]CMG-IND-002'!$D$29:$D$32</c15:sqref>
                        </c15:formulaRef>
                      </c:ext>
                    </c:extLst>
                    <c:numCache>
                      <c:formatCode>General</c:formatCode>
                      <c:ptCount val="4"/>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'[37]CMG-IND-002'!$E$28</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'[37]CMG-IND-002'!$C$29:$C$32</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'[37]CMG-IND-002'!$E$29:$E$32</c15:sqref>
                        </c15:formulaRef>
                      </c:ext>
                    </c:extLst>
                    <c:numCache>
                      <c:formatCode>General</c:formatCode>
                      <c:ptCount val="4"/>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'[37]CMG-IND-002'!$F$28</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'[37]CMG-IND-002'!$C$29:$C$32</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'[37]CMG-IND-002'!$F$29:$F$32</c15:sqref>
                        </c15:formulaRef>
                      </c:ext>
                    </c:extLst>
                    <c:numCache>
                      <c:formatCode>General</c:formatCode>
                      <c:ptCount val="4"/>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'[37]CMG-IND-002'!$G$28</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'[37]CMG-IND-002'!$C$29:$C$32</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'[37]CMG-IND-002'!$G$29:$G$32</c15:sqref>
                        </c15:formulaRef>
                      </c:ext>
                    </c:extLst>
                    <c:numCache>
                      <c:formatCode>General</c:formatCode>
                      <c:ptCount val="4"/>
                    </c:numCache>
                  </c:numRef>
                </c:val>
              </c15:ser>
            </c15:filteredBarSeries>
          </c:ext>
        </c:extLst>
      </c:barChart>
      <c:catAx>
        <c:axId val="-57930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9315776"/>
        <c:crosses val="autoZero"/>
        <c:auto val="1"/>
        <c:lblAlgn val="ctr"/>
        <c:lblOffset val="100"/>
        <c:noMultiLvlLbl val="0"/>
      </c:catAx>
      <c:valAx>
        <c:axId val="-579315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9303808"/>
        <c:crosses val="autoZero"/>
        <c:crossBetween val="between"/>
      </c:valAx>
      <c:spPr>
        <a:noFill/>
        <a:ln>
          <a:noFill/>
        </a:ln>
        <a:effectLst/>
      </c:spPr>
    </c:plotArea>
    <c:legend>
      <c:legendPos val="b"/>
      <c:layout>
        <c:manualLayout>
          <c:xMode val="edge"/>
          <c:yMode val="edge"/>
          <c:x val="0.8049483028104637"/>
          <c:y val="6.6926552213760149E-2"/>
          <c:w val="0.17708856055914371"/>
          <c:h val="0.78037175680908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jpeg"/><Relationship Id="rId4"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image" Target="../media/image1.jpeg"/><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2.xml"/><Relationship Id="rId1" Type="http://schemas.openxmlformats.org/officeDocument/2006/relationships/image" Target="../media/image1.jpe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3.xml"/><Relationship Id="rId1" Type="http://schemas.openxmlformats.org/officeDocument/2006/relationships/image" Target="../media/image1.jpeg"/><Relationship Id="rId4" Type="http://schemas.openxmlformats.org/officeDocument/2006/relationships/image" Target="../media/image9.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1.jpeg"/><Relationship Id="rId4" Type="http://schemas.openxmlformats.org/officeDocument/2006/relationships/chart" Target="../charts/chart9.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847725" cy="8001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57149</xdr:colOff>
      <xdr:row>37</xdr:row>
      <xdr:rowOff>33337</xdr:rowOff>
    </xdr:from>
    <xdr:to>
      <xdr:col>23</xdr:col>
      <xdr:colOff>295275</xdr:colOff>
      <xdr:row>49</xdr:row>
      <xdr:rowOff>123825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57149</xdr:colOff>
      <xdr:row>37</xdr:row>
      <xdr:rowOff>33337</xdr:rowOff>
    </xdr:from>
    <xdr:to>
      <xdr:col>23</xdr:col>
      <xdr:colOff>295275</xdr:colOff>
      <xdr:row>49</xdr:row>
      <xdr:rowOff>123825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1</xdr:col>
      <xdr:colOff>161925</xdr:colOff>
      <xdr:row>1</xdr:row>
      <xdr:rowOff>85725</xdr:rowOff>
    </xdr:from>
    <xdr:to>
      <xdr:col>6</xdr:col>
      <xdr:colOff>47625</xdr:colOff>
      <xdr:row>3</xdr:row>
      <xdr:rowOff>114300</xdr:rowOff>
    </xdr:to>
    <xdr:pic>
      <xdr:nvPicPr>
        <xdr:cNvPr id="3" name="Imagen 3" descr="Descripción: UMV_CABEZOTE">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419100"/>
        </a:xfrm>
        <a:prstGeom prst="rect">
          <a:avLst/>
        </a:prstGeom>
        <a:noFill/>
        <a:ln w="9525">
          <a:noFill/>
          <a:miter lim="800000"/>
          <a:headEnd/>
          <a:tailEnd/>
        </a:ln>
      </xdr:spPr>
    </xdr:pic>
    <xdr:clientData/>
  </xdr:twoCellAnchor>
  <xdr:twoCellAnchor>
    <xdr:from>
      <xdr:col>7</xdr:col>
      <xdr:colOff>276225</xdr:colOff>
      <xdr:row>45</xdr:row>
      <xdr:rowOff>133350</xdr:rowOff>
    </xdr:from>
    <xdr:to>
      <xdr:col>21</xdr:col>
      <xdr:colOff>123824</xdr:colOff>
      <xdr:row>56</xdr:row>
      <xdr:rowOff>166687</xdr:rowOff>
    </xdr:to>
    <xdr:graphicFrame macro="">
      <xdr:nvGraphicFramePr>
        <xdr:cNvPr id="4" name="Gráfico 3">
          <a:extLst>
            <a:ext uri="{FF2B5EF4-FFF2-40B4-BE49-F238E27FC236}">
              <a16:creationId xmlns=""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60325</xdr:colOff>
      <xdr:row>37</xdr:row>
      <xdr:rowOff>9524</xdr:rowOff>
    </xdr:from>
    <xdr:to>
      <xdr:col>24</xdr:col>
      <xdr:colOff>314325</xdr:colOff>
      <xdr:row>49</xdr:row>
      <xdr:rowOff>28575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28575</xdr:colOff>
      <xdr:row>37</xdr:row>
      <xdr:rowOff>19050</xdr:rowOff>
    </xdr:from>
    <xdr:to>
      <xdr:col>24</xdr:col>
      <xdr:colOff>323850</xdr:colOff>
      <xdr:row>49</xdr:row>
      <xdr:rowOff>123825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28575</xdr:colOff>
      <xdr:row>37</xdr:row>
      <xdr:rowOff>19050</xdr:rowOff>
    </xdr:from>
    <xdr:to>
      <xdr:col>24</xdr:col>
      <xdr:colOff>323850</xdr:colOff>
      <xdr:row>49</xdr:row>
      <xdr:rowOff>123825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47625</xdr:colOff>
      <xdr:row>37</xdr:row>
      <xdr:rowOff>23812</xdr:rowOff>
    </xdr:from>
    <xdr:to>
      <xdr:col>24</xdr:col>
      <xdr:colOff>285750</xdr:colOff>
      <xdr:row>49</xdr:row>
      <xdr:rowOff>104775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5" name="Imagen 4"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28575</xdr:colOff>
      <xdr:row>37</xdr:row>
      <xdr:rowOff>19050</xdr:rowOff>
    </xdr:from>
    <xdr:to>
      <xdr:col>24</xdr:col>
      <xdr:colOff>323850</xdr:colOff>
      <xdr:row>49</xdr:row>
      <xdr:rowOff>123825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7" name="Imagen 6"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28575</xdr:colOff>
      <xdr:row>37</xdr:row>
      <xdr:rowOff>19050</xdr:rowOff>
    </xdr:from>
    <xdr:to>
      <xdr:col>24</xdr:col>
      <xdr:colOff>323850</xdr:colOff>
      <xdr:row>49</xdr:row>
      <xdr:rowOff>123825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76200</xdr:colOff>
      <xdr:row>37</xdr:row>
      <xdr:rowOff>42862</xdr:rowOff>
    </xdr:from>
    <xdr:to>
      <xdr:col>24</xdr:col>
      <xdr:colOff>257175</xdr:colOff>
      <xdr:row>49</xdr:row>
      <xdr:rowOff>133350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28575</xdr:colOff>
      <xdr:row>37</xdr:row>
      <xdr:rowOff>19050</xdr:rowOff>
    </xdr:from>
    <xdr:to>
      <xdr:col>24</xdr:col>
      <xdr:colOff>323850</xdr:colOff>
      <xdr:row>49</xdr:row>
      <xdr:rowOff>123825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47624</xdr:colOff>
      <xdr:row>37</xdr:row>
      <xdr:rowOff>52387</xdr:rowOff>
    </xdr:from>
    <xdr:to>
      <xdr:col>24</xdr:col>
      <xdr:colOff>276224</xdr:colOff>
      <xdr:row>49</xdr:row>
      <xdr:rowOff>142875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47624</xdr:colOff>
      <xdr:row>37</xdr:row>
      <xdr:rowOff>52387</xdr:rowOff>
    </xdr:from>
    <xdr:to>
      <xdr:col>24</xdr:col>
      <xdr:colOff>276224</xdr:colOff>
      <xdr:row>49</xdr:row>
      <xdr:rowOff>142875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38101</xdr:colOff>
      <xdr:row>38</xdr:row>
      <xdr:rowOff>52387</xdr:rowOff>
    </xdr:from>
    <xdr:to>
      <xdr:col>11</xdr:col>
      <xdr:colOff>57151</xdr:colOff>
      <xdr:row>50</xdr:row>
      <xdr:rowOff>142875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152400</xdr:colOff>
      <xdr:row>38</xdr:row>
      <xdr:rowOff>23812</xdr:rowOff>
    </xdr:from>
    <xdr:to>
      <xdr:col>27</xdr:col>
      <xdr:colOff>333375</xdr:colOff>
      <xdr:row>50</xdr:row>
      <xdr:rowOff>142875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123825</xdr:colOff>
      <xdr:row>2</xdr:row>
      <xdr:rowOff>28575</xdr:rowOff>
    </xdr:from>
    <xdr:to>
      <xdr:col>6</xdr:col>
      <xdr:colOff>47625</xdr:colOff>
      <xdr:row>4</xdr:row>
      <xdr:rowOff>95250</xdr:rowOff>
    </xdr:to>
    <xdr:pic>
      <xdr:nvPicPr>
        <xdr:cNvPr id="5" name="Picture 6" descr="UMV_CABEZOT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989" t="17061" r="43323"/>
        <a:stretch>
          <a:fillRect/>
        </a:stretch>
      </xdr:blipFill>
      <xdr:spPr bwMode="auto">
        <a:xfrm>
          <a:off x="371475" y="361950"/>
          <a:ext cx="8953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37</xdr:row>
      <xdr:rowOff>47625</xdr:rowOff>
    </xdr:from>
    <xdr:to>
      <xdr:col>27</xdr:col>
      <xdr:colOff>1076325</xdr:colOff>
      <xdr:row>47</xdr:row>
      <xdr:rowOff>85725</xdr:rowOff>
    </xdr:to>
    <xdr:graphicFrame macro="">
      <xdr:nvGraphicFramePr>
        <xdr:cNvPr id="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0</xdr:colOff>
      <xdr:row>31</xdr:row>
      <xdr:rowOff>825500</xdr:rowOff>
    </xdr:from>
    <xdr:to>
      <xdr:col>27</xdr:col>
      <xdr:colOff>2714625</xdr:colOff>
      <xdr:row>31</xdr:row>
      <xdr:rowOff>4435474</xdr:rowOff>
    </xdr:to>
    <xdr:pic>
      <xdr:nvPicPr>
        <xdr:cNvPr id="7" name="Imagen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28125" y="13493750"/>
          <a:ext cx="5095875" cy="3609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136525</xdr:colOff>
      <xdr:row>33</xdr:row>
      <xdr:rowOff>988566</xdr:rowOff>
    </xdr:from>
    <xdr:to>
      <xdr:col>27</xdr:col>
      <xdr:colOff>2301875</xdr:colOff>
      <xdr:row>33</xdr:row>
      <xdr:rowOff>5140325</xdr:rowOff>
    </xdr:to>
    <xdr:pic>
      <xdr:nvPicPr>
        <xdr:cNvPr id="8" name="Imagen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50153" t="36626" r="10310" b="11774"/>
        <a:stretch>
          <a:fillRect/>
        </a:stretch>
      </xdr:blipFill>
      <xdr:spPr bwMode="auto">
        <a:xfrm>
          <a:off x="9090025" y="18466941"/>
          <a:ext cx="4721225" cy="4151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38099</xdr:colOff>
      <xdr:row>37</xdr:row>
      <xdr:rowOff>61912</xdr:rowOff>
    </xdr:from>
    <xdr:to>
      <xdr:col>24</xdr:col>
      <xdr:colOff>295275</xdr:colOff>
      <xdr:row>49</xdr:row>
      <xdr:rowOff>123825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123825</xdr:colOff>
      <xdr:row>2</xdr:row>
      <xdr:rowOff>28575</xdr:rowOff>
    </xdr:from>
    <xdr:to>
      <xdr:col>6</xdr:col>
      <xdr:colOff>47625</xdr:colOff>
      <xdr:row>4</xdr:row>
      <xdr:rowOff>95250</xdr:rowOff>
    </xdr:to>
    <xdr:pic>
      <xdr:nvPicPr>
        <xdr:cNvPr id="4" name="Picture 6" descr="UMV_CABEZOT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989" t="17061" r="43323"/>
        <a:stretch>
          <a:fillRect/>
        </a:stretch>
      </xdr:blipFill>
      <xdr:spPr bwMode="auto">
        <a:xfrm>
          <a:off x="371475" y="361950"/>
          <a:ext cx="8953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xdr:colOff>
      <xdr:row>35</xdr:row>
      <xdr:rowOff>57150</xdr:rowOff>
    </xdr:from>
    <xdr:to>
      <xdr:col>25</xdr:col>
      <xdr:colOff>219075</xdr:colOff>
      <xdr:row>45</xdr:row>
      <xdr:rowOff>114300</xdr:rowOff>
    </xdr:to>
    <xdr:graphicFrame macro="">
      <xdr:nvGraphicFramePr>
        <xdr:cNvPr id="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514350</xdr:colOff>
      <xdr:row>29</xdr:row>
      <xdr:rowOff>628650</xdr:rowOff>
    </xdr:from>
    <xdr:to>
      <xdr:col>24</xdr:col>
      <xdr:colOff>0</xdr:colOff>
      <xdr:row>43</xdr:row>
      <xdr:rowOff>38100</xdr:rowOff>
    </xdr:to>
    <xdr:pic>
      <xdr:nvPicPr>
        <xdr:cNvPr id="6" name="Imagen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86325" y="9991725"/>
          <a:ext cx="3467100"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57150</xdr:colOff>
      <xdr:row>30</xdr:row>
      <xdr:rowOff>857250</xdr:rowOff>
    </xdr:from>
    <xdr:to>
      <xdr:col>26</xdr:col>
      <xdr:colOff>247650</xdr:colOff>
      <xdr:row>45</xdr:row>
      <xdr:rowOff>9525</xdr:rowOff>
    </xdr:to>
    <xdr:pic>
      <xdr:nvPicPr>
        <xdr:cNvPr id="7" name="Imagen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19443" t="28505" r="51711" b="41730"/>
        <a:stretch>
          <a:fillRect/>
        </a:stretch>
      </xdr:blipFill>
      <xdr:spPr bwMode="auto">
        <a:xfrm>
          <a:off x="4429125" y="13315950"/>
          <a:ext cx="446722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1</xdr:col>
      <xdr:colOff>123825</xdr:colOff>
      <xdr:row>2</xdr:row>
      <xdr:rowOff>28575</xdr:rowOff>
    </xdr:from>
    <xdr:to>
      <xdr:col>6</xdr:col>
      <xdr:colOff>47625</xdr:colOff>
      <xdr:row>4</xdr:row>
      <xdr:rowOff>95250</xdr:rowOff>
    </xdr:to>
    <xdr:pic>
      <xdr:nvPicPr>
        <xdr:cNvPr id="4" name="Picture 6" descr="UMV_CABEZOT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989" t="17061" r="43323"/>
        <a:stretch>
          <a:fillRect/>
        </a:stretch>
      </xdr:blipFill>
      <xdr:spPr bwMode="auto">
        <a:xfrm>
          <a:off x="371475" y="361950"/>
          <a:ext cx="8953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36</xdr:row>
      <xdr:rowOff>114300</xdr:rowOff>
    </xdr:from>
    <xdr:to>
      <xdr:col>24</xdr:col>
      <xdr:colOff>0</xdr:colOff>
      <xdr:row>47</xdr:row>
      <xdr:rowOff>0</xdr:rowOff>
    </xdr:to>
    <xdr:graphicFrame macro="">
      <xdr:nvGraphicFramePr>
        <xdr:cNvPr id="5"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57150</xdr:colOff>
      <xdr:row>29</xdr:row>
      <xdr:rowOff>1114425</xdr:rowOff>
    </xdr:from>
    <xdr:to>
      <xdr:col>24</xdr:col>
      <xdr:colOff>200025</xdr:colOff>
      <xdr:row>29</xdr:row>
      <xdr:rowOff>3248025</xdr:rowOff>
    </xdr:to>
    <xdr:pic>
      <xdr:nvPicPr>
        <xdr:cNvPr id="6"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13249275"/>
          <a:ext cx="3076575"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73025</xdr:colOff>
      <xdr:row>30</xdr:row>
      <xdr:rowOff>1276349</xdr:rowOff>
    </xdr:from>
    <xdr:to>
      <xdr:col>23</xdr:col>
      <xdr:colOff>231775</xdr:colOff>
      <xdr:row>30</xdr:row>
      <xdr:rowOff>3444874</xdr:rowOff>
    </xdr:to>
    <xdr:pic>
      <xdr:nvPicPr>
        <xdr:cNvPr id="7" name="Imagen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5076" t="36301" r="49115" b="36841"/>
        <a:stretch>
          <a:fillRect/>
        </a:stretch>
      </xdr:blipFill>
      <xdr:spPr bwMode="auto">
        <a:xfrm>
          <a:off x="4378325" y="16878299"/>
          <a:ext cx="2844800" cy="216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895350" cy="8001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1</xdr:col>
      <xdr:colOff>123825</xdr:colOff>
      <xdr:row>2</xdr:row>
      <xdr:rowOff>28575</xdr:rowOff>
    </xdr:from>
    <xdr:to>
      <xdr:col>5</xdr:col>
      <xdr:colOff>95250</xdr:colOff>
      <xdr:row>3</xdr:row>
      <xdr:rowOff>142875</xdr:rowOff>
    </xdr:to>
    <xdr:pic>
      <xdr:nvPicPr>
        <xdr:cNvPr id="4" name="Picture 6" descr="UMV_CABEZOT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989" t="17061" r="43323"/>
        <a:stretch>
          <a:fillRect/>
        </a:stretch>
      </xdr:blipFill>
      <xdr:spPr bwMode="auto">
        <a:xfrm>
          <a:off x="371475" y="361950"/>
          <a:ext cx="762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36</xdr:row>
      <xdr:rowOff>114300</xdr:rowOff>
    </xdr:from>
    <xdr:to>
      <xdr:col>24</xdr:col>
      <xdr:colOff>0</xdr:colOff>
      <xdr:row>47</xdr:row>
      <xdr:rowOff>0</xdr:rowOff>
    </xdr:to>
    <xdr:graphicFrame macro="">
      <xdr:nvGraphicFramePr>
        <xdr:cNvPr id="5"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214311</xdr:colOff>
      <xdr:row>29</xdr:row>
      <xdr:rowOff>727972</xdr:rowOff>
    </xdr:from>
    <xdr:to>
      <xdr:col>22</xdr:col>
      <xdr:colOff>-1</xdr:colOff>
      <xdr:row>29</xdr:row>
      <xdr:rowOff>2996999</xdr:rowOff>
    </xdr:to>
    <xdr:pic>
      <xdr:nvPicPr>
        <xdr:cNvPr id="6" name="Imagen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10800000" flipV="1">
          <a:off x="4548186" y="9562410"/>
          <a:ext cx="2214563" cy="2269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30</xdr:row>
      <xdr:rowOff>742951</xdr:rowOff>
    </xdr:from>
    <xdr:to>
      <xdr:col>24</xdr:col>
      <xdr:colOff>200025</xdr:colOff>
      <xdr:row>30</xdr:row>
      <xdr:rowOff>3405189</xdr:rowOff>
    </xdr:to>
    <xdr:pic>
      <xdr:nvPicPr>
        <xdr:cNvPr id="7" name="Imagen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16840" t="42584" r="51164" b="25121"/>
        <a:stretch>
          <a:fillRect/>
        </a:stretch>
      </xdr:blipFill>
      <xdr:spPr bwMode="auto">
        <a:xfrm>
          <a:off x="4333875" y="12773026"/>
          <a:ext cx="3105150" cy="2662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19050</xdr:colOff>
      <xdr:row>38</xdr:row>
      <xdr:rowOff>42862</xdr:rowOff>
    </xdr:from>
    <xdr:to>
      <xdr:col>24</xdr:col>
      <xdr:colOff>304800</xdr:colOff>
      <xdr:row>50</xdr:row>
      <xdr:rowOff>133350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5" name="Imagen 4" descr="Descripción: UMV_CABEZOTE">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19050</xdr:colOff>
      <xdr:row>38</xdr:row>
      <xdr:rowOff>42862</xdr:rowOff>
    </xdr:from>
    <xdr:to>
      <xdr:col>24</xdr:col>
      <xdr:colOff>304800</xdr:colOff>
      <xdr:row>50</xdr:row>
      <xdr:rowOff>133350</xdr:rowOff>
    </xdr:to>
    <xdr:graphicFrame macro="">
      <xdr:nvGraphicFramePr>
        <xdr:cNvPr id="6" name="Gráfico 5">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47625</xdr:colOff>
      <xdr:row>37</xdr:row>
      <xdr:rowOff>52387</xdr:rowOff>
    </xdr:from>
    <xdr:to>
      <xdr:col>24</xdr:col>
      <xdr:colOff>276225</xdr:colOff>
      <xdr:row>49</xdr:row>
      <xdr:rowOff>104775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47625</xdr:colOff>
      <xdr:row>37</xdr:row>
      <xdr:rowOff>52387</xdr:rowOff>
    </xdr:from>
    <xdr:to>
      <xdr:col>24</xdr:col>
      <xdr:colOff>276225</xdr:colOff>
      <xdr:row>49</xdr:row>
      <xdr:rowOff>104775</xdr:rowOff>
    </xdr:to>
    <xdr:graphicFrame macro="">
      <xdr:nvGraphicFramePr>
        <xdr:cNvPr id="5" name="Gráfico 4">
          <a:extLst>
            <a:ext uri="{FF2B5EF4-FFF2-40B4-BE49-F238E27FC236}">
              <a16:creationId xmlns:a16="http://schemas.microsoft.com/office/drawing/2014/main" xmlns=""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0.80287</cdr:x>
      <cdr:y>0.23554</cdr:y>
    </cdr:from>
    <cdr:to>
      <cdr:x>0.89109</cdr:x>
      <cdr:y>0.35757</cdr:y>
    </cdr:to>
    <cdr:sp macro="" textlink="">
      <cdr:nvSpPr>
        <cdr:cNvPr id="2" name="CuadroTexto 1">
          <a:extLst xmlns:a="http://schemas.openxmlformats.org/drawingml/2006/main">
            <a:ext uri="{FF2B5EF4-FFF2-40B4-BE49-F238E27FC236}">
              <a16:creationId xmlns:a16="http://schemas.microsoft.com/office/drawing/2014/main" xmlns="" id="{34921C96-A743-4838-9449-E3A3B22F30B0}"/>
            </a:ext>
          </a:extLst>
        </cdr:cNvPr>
        <cdr:cNvSpPr txBox="1"/>
      </cdr:nvSpPr>
      <cdr:spPr>
        <a:xfrm xmlns:a="http://schemas.openxmlformats.org/drawingml/2006/main">
          <a:off x="5923502" y="519107"/>
          <a:ext cx="650883" cy="2689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100"/>
            <a:t>20,07%</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104775</xdr:colOff>
      <xdr:row>37</xdr:row>
      <xdr:rowOff>61912</xdr:rowOff>
    </xdr:from>
    <xdr:to>
      <xdr:col>24</xdr:col>
      <xdr:colOff>257175</xdr:colOff>
      <xdr:row>49</xdr:row>
      <xdr:rowOff>104775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5" name="Imagen 4" descr="Descripción: UMV_CABEZOTE">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3" name="Imagen 2"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47625</xdr:colOff>
      <xdr:row>37</xdr:row>
      <xdr:rowOff>38100</xdr:rowOff>
    </xdr:from>
    <xdr:to>
      <xdr:col>24</xdr:col>
      <xdr:colOff>276225</xdr:colOff>
      <xdr:row>49</xdr:row>
      <xdr:rowOff>114300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2"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847725" cy="80010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104775</xdr:colOff>
      <xdr:row>3</xdr:row>
      <xdr:rowOff>114300</xdr:rowOff>
    </xdr:to>
    <xdr:pic>
      <xdr:nvPicPr>
        <xdr:cNvPr id="2" name="Imagen 2"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57250" cy="800100"/>
        </a:xfrm>
        <a:prstGeom prst="rect">
          <a:avLst/>
        </a:prstGeom>
        <a:noFill/>
        <a:ln w="9525">
          <a:noFill/>
          <a:miter lim="800000"/>
          <a:headEnd/>
          <a:tailEnd/>
        </a:ln>
      </xdr:spPr>
    </xdr:pic>
    <xdr:clientData/>
  </xdr:twoCellAnchor>
  <xdr:twoCellAnchor>
    <xdr:from>
      <xdr:col>2</xdr:col>
      <xdr:colOff>85725</xdr:colOff>
      <xdr:row>36</xdr:row>
      <xdr:rowOff>76199</xdr:rowOff>
    </xdr:from>
    <xdr:to>
      <xdr:col>24</xdr:col>
      <xdr:colOff>228600</xdr:colOff>
      <xdr:row>48</xdr:row>
      <xdr:rowOff>52386</xdr:rowOff>
    </xdr:to>
    <xdr:graphicFrame macro="">
      <xdr:nvGraphicFramePr>
        <xdr:cNvPr id="3"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104775</xdr:colOff>
      <xdr:row>3</xdr:row>
      <xdr:rowOff>114300</xdr:rowOff>
    </xdr:to>
    <xdr:pic>
      <xdr:nvPicPr>
        <xdr:cNvPr id="4" name="Imagen 2"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904875" cy="8001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47626</xdr:colOff>
      <xdr:row>35</xdr:row>
      <xdr:rowOff>76200</xdr:rowOff>
    </xdr:from>
    <xdr:to>
      <xdr:col>24</xdr:col>
      <xdr:colOff>285751</xdr:colOff>
      <xdr:row>47</xdr:row>
      <xdr:rowOff>133350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47626</xdr:colOff>
      <xdr:row>35</xdr:row>
      <xdr:rowOff>76200</xdr:rowOff>
    </xdr:from>
    <xdr:to>
      <xdr:col>24</xdr:col>
      <xdr:colOff>285751</xdr:colOff>
      <xdr:row>47</xdr:row>
      <xdr:rowOff>133350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38100</xdr:colOff>
      <xdr:row>35</xdr:row>
      <xdr:rowOff>66675</xdr:rowOff>
    </xdr:from>
    <xdr:to>
      <xdr:col>24</xdr:col>
      <xdr:colOff>314325</xdr:colOff>
      <xdr:row>47</xdr:row>
      <xdr:rowOff>114300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38100</xdr:colOff>
      <xdr:row>35</xdr:row>
      <xdr:rowOff>66675</xdr:rowOff>
    </xdr:from>
    <xdr:to>
      <xdr:col>24</xdr:col>
      <xdr:colOff>314325</xdr:colOff>
      <xdr:row>47</xdr:row>
      <xdr:rowOff>114300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38100</xdr:colOff>
      <xdr:row>35</xdr:row>
      <xdr:rowOff>38099</xdr:rowOff>
    </xdr:from>
    <xdr:to>
      <xdr:col>24</xdr:col>
      <xdr:colOff>142875</xdr:colOff>
      <xdr:row>46</xdr:row>
      <xdr:rowOff>152399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5" name="Imagen 4"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38100</xdr:colOff>
      <xdr:row>35</xdr:row>
      <xdr:rowOff>123824</xdr:rowOff>
    </xdr:from>
    <xdr:to>
      <xdr:col>24</xdr:col>
      <xdr:colOff>142875</xdr:colOff>
      <xdr:row>47</xdr:row>
      <xdr:rowOff>57149</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0</xdr:row>
      <xdr:rowOff>85725</xdr:rowOff>
    </xdr:from>
    <xdr:to>
      <xdr:col>6</xdr:col>
      <xdr:colOff>47625</xdr:colOff>
      <xdr:row>2</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1</xdr:col>
      <xdr:colOff>161925</xdr:colOff>
      <xdr:row>0</xdr:row>
      <xdr:rowOff>85725</xdr:rowOff>
    </xdr:from>
    <xdr:to>
      <xdr:col>6</xdr:col>
      <xdr:colOff>47625</xdr:colOff>
      <xdr:row>2</xdr:row>
      <xdr:rowOff>114300</xdr:rowOff>
    </xdr:to>
    <xdr:pic>
      <xdr:nvPicPr>
        <xdr:cNvPr id="5" name="Imagen 4"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66675</xdr:colOff>
      <xdr:row>35</xdr:row>
      <xdr:rowOff>85725</xdr:rowOff>
    </xdr:from>
    <xdr:to>
      <xdr:col>24</xdr:col>
      <xdr:colOff>104775</xdr:colOff>
      <xdr:row>47</xdr:row>
      <xdr:rowOff>14287</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6" name="Imagen 4"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19075"/>
          <a:ext cx="847725" cy="800100"/>
        </a:xfrm>
        <a:prstGeom prst="rect">
          <a:avLst/>
        </a:prstGeom>
        <a:noFill/>
        <a:ln w="9525">
          <a:noFill/>
          <a:miter lim="800000"/>
          <a:headEnd/>
          <a:tailEnd/>
        </a:ln>
      </xdr:spPr>
    </xdr:pic>
    <xdr:clientData/>
  </xdr:twoCellAnchor>
  <xdr:twoCellAnchor>
    <xdr:from>
      <xdr:col>2</xdr:col>
      <xdr:colOff>66675</xdr:colOff>
      <xdr:row>36</xdr:row>
      <xdr:rowOff>85725</xdr:rowOff>
    </xdr:from>
    <xdr:to>
      <xdr:col>24</xdr:col>
      <xdr:colOff>104775</xdr:colOff>
      <xdr:row>48</xdr:row>
      <xdr:rowOff>14287</xdr:rowOff>
    </xdr:to>
    <xdr:graphicFrame macro="">
      <xdr:nvGraphicFramePr>
        <xdr:cNvPr id="8"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95250</xdr:colOff>
      <xdr:row>37</xdr:row>
      <xdr:rowOff>61912</xdr:rowOff>
    </xdr:from>
    <xdr:to>
      <xdr:col>24</xdr:col>
      <xdr:colOff>142875</xdr:colOff>
      <xdr:row>49</xdr:row>
      <xdr:rowOff>104775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1</xdr:col>
      <xdr:colOff>161925</xdr:colOff>
      <xdr:row>1</xdr:row>
      <xdr:rowOff>85725</xdr:rowOff>
    </xdr:from>
    <xdr:to>
      <xdr:col>6</xdr:col>
      <xdr:colOff>47625</xdr:colOff>
      <xdr:row>3</xdr:row>
      <xdr:rowOff>114300</xdr:rowOff>
    </xdr:to>
    <xdr:pic>
      <xdr:nvPicPr>
        <xdr:cNvPr id="6" name="Imagen 5"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95250</xdr:colOff>
      <xdr:row>35</xdr:row>
      <xdr:rowOff>61912</xdr:rowOff>
    </xdr:from>
    <xdr:to>
      <xdr:col>24</xdr:col>
      <xdr:colOff>142875</xdr:colOff>
      <xdr:row>47</xdr:row>
      <xdr:rowOff>104775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95250</xdr:colOff>
      <xdr:row>37</xdr:row>
      <xdr:rowOff>61912</xdr:rowOff>
    </xdr:from>
    <xdr:to>
      <xdr:col>24</xdr:col>
      <xdr:colOff>142875</xdr:colOff>
      <xdr:row>49</xdr:row>
      <xdr:rowOff>104775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95250</xdr:colOff>
      <xdr:row>35</xdr:row>
      <xdr:rowOff>61912</xdr:rowOff>
    </xdr:from>
    <xdr:to>
      <xdr:col>24</xdr:col>
      <xdr:colOff>142875</xdr:colOff>
      <xdr:row>47</xdr:row>
      <xdr:rowOff>104775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47625</xdr:colOff>
      <xdr:row>46</xdr:row>
      <xdr:rowOff>38100</xdr:rowOff>
    </xdr:from>
    <xdr:to>
      <xdr:col>24</xdr:col>
      <xdr:colOff>219075</xdr:colOff>
      <xdr:row>58</xdr:row>
      <xdr:rowOff>133350</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619125</xdr:colOff>
      <xdr:row>46</xdr:row>
      <xdr:rowOff>171450</xdr:rowOff>
    </xdr:from>
    <xdr:to>
      <xdr:col>15</xdr:col>
      <xdr:colOff>276225</xdr:colOff>
      <xdr:row>48</xdr:row>
      <xdr:rowOff>28575</xdr:rowOff>
    </xdr:to>
    <xdr:sp macro="" textlink="">
      <xdr:nvSpPr>
        <xdr:cNvPr id="4" name="5 CuadroTexto"/>
        <xdr:cNvSpPr txBox="1"/>
      </xdr:nvSpPr>
      <xdr:spPr>
        <a:xfrm>
          <a:off x="3257550" y="9839325"/>
          <a:ext cx="287655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1100"/>
            <a:t>ATENCIÓN A SOLICITUDES CIUDADANAS</a:t>
          </a:r>
        </a:p>
      </xdr:txBody>
    </xdr:sp>
    <xdr:clientData/>
  </xdr:twoCellAnchor>
  <xdr:twoCellAnchor>
    <xdr:from>
      <xdr:col>1</xdr:col>
      <xdr:colOff>161925</xdr:colOff>
      <xdr:row>1</xdr:row>
      <xdr:rowOff>85725</xdr:rowOff>
    </xdr:from>
    <xdr:to>
      <xdr:col>6</xdr:col>
      <xdr:colOff>47625</xdr:colOff>
      <xdr:row>3</xdr:row>
      <xdr:rowOff>114300</xdr:rowOff>
    </xdr:to>
    <xdr:pic>
      <xdr:nvPicPr>
        <xdr:cNvPr id="5"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8</xdr:col>
      <xdr:colOff>619125</xdr:colOff>
      <xdr:row>46</xdr:row>
      <xdr:rowOff>171450</xdr:rowOff>
    </xdr:from>
    <xdr:to>
      <xdr:col>15</xdr:col>
      <xdr:colOff>276225</xdr:colOff>
      <xdr:row>48</xdr:row>
      <xdr:rowOff>28575</xdr:rowOff>
    </xdr:to>
    <xdr:sp macro="" textlink="">
      <xdr:nvSpPr>
        <xdr:cNvPr id="7" name="5 CuadroTexto"/>
        <xdr:cNvSpPr txBox="1"/>
      </xdr:nvSpPr>
      <xdr:spPr>
        <a:xfrm>
          <a:off x="2914650" y="23060025"/>
          <a:ext cx="2476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1100"/>
            <a:t>ATENCIÓN A SOLICITUDES CIUDADANAS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38100</xdr:colOff>
      <xdr:row>36</xdr:row>
      <xdr:rowOff>95250</xdr:rowOff>
    </xdr:from>
    <xdr:to>
      <xdr:col>24</xdr:col>
      <xdr:colOff>114300</xdr:colOff>
      <xdr:row>48</xdr:row>
      <xdr:rowOff>133350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28575</xdr:colOff>
      <xdr:row>37</xdr:row>
      <xdr:rowOff>4762</xdr:rowOff>
    </xdr:from>
    <xdr:to>
      <xdr:col>24</xdr:col>
      <xdr:colOff>361950</xdr:colOff>
      <xdr:row>49</xdr:row>
      <xdr:rowOff>142875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85724</xdr:colOff>
      <xdr:row>37</xdr:row>
      <xdr:rowOff>90487</xdr:rowOff>
    </xdr:from>
    <xdr:to>
      <xdr:col>24</xdr:col>
      <xdr:colOff>333374</xdr:colOff>
      <xdr:row>49</xdr:row>
      <xdr:rowOff>114300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85724</xdr:colOff>
      <xdr:row>37</xdr:row>
      <xdr:rowOff>90487</xdr:rowOff>
    </xdr:from>
    <xdr:to>
      <xdr:col>24</xdr:col>
      <xdr:colOff>333374</xdr:colOff>
      <xdr:row>49</xdr:row>
      <xdr:rowOff>114300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3</xdr:col>
      <xdr:colOff>47624</xdr:colOff>
      <xdr:row>38</xdr:row>
      <xdr:rowOff>80962</xdr:rowOff>
    </xdr:from>
    <xdr:to>
      <xdr:col>24</xdr:col>
      <xdr:colOff>0</xdr:colOff>
      <xdr:row>50</xdr:row>
      <xdr:rowOff>47625</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47624</xdr:colOff>
      <xdr:row>36</xdr:row>
      <xdr:rowOff>52387</xdr:rowOff>
    </xdr:from>
    <xdr:to>
      <xdr:col>24</xdr:col>
      <xdr:colOff>257174</xdr:colOff>
      <xdr:row>48</xdr:row>
      <xdr:rowOff>142875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5"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47624</xdr:colOff>
      <xdr:row>36</xdr:row>
      <xdr:rowOff>52387</xdr:rowOff>
    </xdr:from>
    <xdr:to>
      <xdr:col>24</xdr:col>
      <xdr:colOff>257174</xdr:colOff>
      <xdr:row>48</xdr:row>
      <xdr:rowOff>142875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38100</xdr:colOff>
      <xdr:row>46</xdr:row>
      <xdr:rowOff>42863</xdr:rowOff>
    </xdr:from>
    <xdr:to>
      <xdr:col>28</xdr:col>
      <xdr:colOff>104775</xdr:colOff>
      <xdr:row>58</xdr:row>
      <xdr:rowOff>95251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1000125" cy="800100"/>
        </a:xfrm>
        <a:prstGeom prst="rect">
          <a:avLst/>
        </a:prstGeom>
        <a:noFill/>
        <a:ln w="9525">
          <a:noFill/>
          <a:miter lim="800000"/>
          <a:headEnd/>
          <a:tailEnd/>
        </a:ln>
      </xdr:spPr>
    </xdr:pic>
    <xdr:clientData/>
  </xdr:twoCellAnchor>
  <xdr:twoCellAnchor>
    <xdr:from>
      <xdr:col>1</xdr:col>
      <xdr:colOff>161925</xdr:colOff>
      <xdr:row>1</xdr:row>
      <xdr:rowOff>85725</xdr:rowOff>
    </xdr:from>
    <xdr:to>
      <xdr:col>6</xdr:col>
      <xdr:colOff>47625</xdr:colOff>
      <xdr:row>3</xdr:row>
      <xdr:rowOff>114300</xdr:rowOff>
    </xdr:to>
    <xdr:pic>
      <xdr:nvPicPr>
        <xdr:cNvPr id="5" name="Imagen 4"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1000125" cy="800100"/>
        </a:xfrm>
        <a:prstGeom prst="rect">
          <a:avLst/>
        </a:prstGeom>
        <a:noFill/>
        <a:ln w="9525">
          <a:noFill/>
          <a:miter lim="800000"/>
          <a:headEnd/>
          <a:tailEnd/>
        </a:ln>
      </xdr:spPr>
    </xdr:pic>
    <xdr:clientData/>
  </xdr:twoCellAnchor>
  <xdr:twoCellAnchor>
    <xdr:from>
      <xdr:col>2</xdr:col>
      <xdr:colOff>9524</xdr:colOff>
      <xdr:row>56</xdr:row>
      <xdr:rowOff>61913</xdr:rowOff>
    </xdr:from>
    <xdr:to>
      <xdr:col>24</xdr:col>
      <xdr:colOff>228600</xdr:colOff>
      <xdr:row>68</xdr:row>
      <xdr:rowOff>133351</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6"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914400" cy="800100"/>
        </a:xfrm>
        <a:prstGeom prst="rect">
          <a:avLst/>
        </a:prstGeom>
        <a:noFill/>
        <a:ln w="9525">
          <a:noFill/>
          <a:miter lim="800000"/>
          <a:headEnd/>
          <a:tailEnd/>
        </a:ln>
      </xdr:spPr>
    </xdr:pic>
    <xdr:clientData/>
  </xdr:twoCellAnchor>
  <xdr:twoCellAnchor>
    <xdr:from>
      <xdr:col>1</xdr:col>
      <xdr:colOff>161925</xdr:colOff>
      <xdr:row>1</xdr:row>
      <xdr:rowOff>85725</xdr:rowOff>
    </xdr:from>
    <xdr:to>
      <xdr:col>6</xdr:col>
      <xdr:colOff>47625</xdr:colOff>
      <xdr:row>3</xdr:row>
      <xdr:rowOff>114300</xdr:rowOff>
    </xdr:to>
    <xdr:pic>
      <xdr:nvPicPr>
        <xdr:cNvPr id="8" name="Imagen 4"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914400" cy="800100"/>
        </a:xfrm>
        <a:prstGeom prst="rect">
          <a:avLst/>
        </a:prstGeom>
        <a:noFill/>
        <a:ln w="9525">
          <a:noFill/>
          <a:miter lim="800000"/>
          <a:headEnd/>
          <a:tailEnd/>
        </a:ln>
      </xdr:spPr>
    </xdr:pic>
    <xdr:clientData/>
  </xdr:twoCellAnchor>
  <xdr:twoCellAnchor>
    <xdr:from>
      <xdr:col>2</xdr:col>
      <xdr:colOff>9523</xdr:colOff>
      <xdr:row>55</xdr:row>
      <xdr:rowOff>61913</xdr:rowOff>
    </xdr:from>
    <xdr:to>
      <xdr:col>26</xdr:col>
      <xdr:colOff>190500</xdr:colOff>
      <xdr:row>67</xdr:row>
      <xdr:rowOff>133351</xdr:rowOff>
    </xdr:to>
    <xdr:graphicFrame macro="">
      <xdr:nvGraphicFramePr>
        <xdr:cNvPr id="9"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47624</xdr:colOff>
      <xdr:row>37</xdr:row>
      <xdr:rowOff>33337</xdr:rowOff>
    </xdr:from>
    <xdr:to>
      <xdr:col>23</xdr:col>
      <xdr:colOff>152400</xdr:colOff>
      <xdr:row>49</xdr:row>
      <xdr:rowOff>114300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19050</xdr:colOff>
      <xdr:row>37</xdr:row>
      <xdr:rowOff>23812</xdr:rowOff>
    </xdr:from>
    <xdr:to>
      <xdr:col>24</xdr:col>
      <xdr:colOff>276225</xdr:colOff>
      <xdr:row>49</xdr:row>
      <xdr:rowOff>123825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847725" cy="800100"/>
        </a:xfrm>
        <a:prstGeom prst="rect">
          <a:avLst/>
        </a:prstGeom>
        <a:noFill/>
        <a:ln w="9525">
          <a:noFill/>
          <a:miter lim="800000"/>
          <a:headEnd/>
          <a:tailEnd/>
        </a:ln>
      </xdr:spPr>
    </xdr:pic>
    <xdr:clientData/>
  </xdr:twoCellAnchor>
  <xdr:twoCellAnchor>
    <xdr:from>
      <xdr:col>2</xdr:col>
      <xdr:colOff>19050</xdr:colOff>
      <xdr:row>37</xdr:row>
      <xdr:rowOff>23812</xdr:rowOff>
    </xdr:from>
    <xdr:to>
      <xdr:col>24</xdr:col>
      <xdr:colOff>276225</xdr:colOff>
      <xdr:row>49</xdr:row>
      <xdr:rowOff>123825</xdr:rowOff>
    </xdr:to>
    <xdr:graphicFrame macro="">
      <xdr:nvGraphicFramePr>
        <xdr:cNvPr id="5" name="Gráfico 4">
          <a:extLst>
            <a:ext uri="{FF2B5EF4-FFF2-40B4-BE49-F238E27FC236}">
              <a16:creationId xmlns=""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47624</xdr:colOff>
      <xdr:row>37</xdr:row>
      <xdr:rowOff>90487</xdr:rowOff>
    </xdr:from>
    <xdr:to>
      <xdr:col>24</xdr:col>
      <xdr:colOff>276224</xdr:colOff>
      <xdr:row>49</xdr:row>
      <xdr:rowOff>142875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847725" cy="800100"/>
        </a:xfrm>
        <a:prstGeom prst="rect">
          <a:avLst/>
        </a:prstGeom>
        <a:noFill/>
        <a:ln w="9525">
          <a:noFill/>
          <a:miter lim="800000"/>
          <a:headEnd/>
          <a:tailEnd/>
        </a:ln>
      </xdr:spPr>
    </xdr:pic>
    <xdr:clientData/>
  </xdr:twoCellAnchor>
  <xdr:twoCellAnchor>
    <xdr:from>
      <xdr:col>2</xdr:col>
      <xdr:colOff>47624</xdr:colOff>
      <xdr:row>37</xdr:row>
      <xdr:rowOff>90487</xdr:rowOff>
    </xdr:from>
    <xdr:to>
      <xdr:col>24</xdr:col>
      <xdr:colOff>276224</xdr:colOff>
      <xdr:row>49</xdr:row>
      <xdr:rowOff>142875</xdr:rowOff>
    </xdr:to>
    <xdr:graphicFrame macro="">
      <xdr:nvGraphicFramePr>
        <xdr:cNvPr id="5" name="Gráfico 4">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47624</xdr:colOff>
      <xdr:row>37</xdr:row>
      <xdr:rowOff>52387</xdr:rowOff>
    </xdr:from>
    <xdr:to>
      <xdr:col>24</xdr:col>
      <xdr:colOff>314324</xdr:colOff>
      <xdr:row>49</xdr:row>
      <xdr:rowOff>104775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533400"/>
        </a:xfrm>
        <a:prstGeom prst="rect">
          <a:avLst/>
        </a:prstGeom>
        <a:noFill/>
        <a:ln w="9525">
          <a:noFill/>
          <a:miter lim="800000"/>
          <a:headEnd/>
          <a:tailEnd/>
        </a:ln>
      </xdr:spPr>
    </xdr:pic>
    <xdr:clientData/>
  </xdr:twoCellAnchor>
  <xdr:twoCellAnchor>
    <xdr:from>
      <xdr:col>2</xdr:col>
      <xdr:colOff>47624</xdr:colOff>
      <xdr:row>37</xdr:row>
      <xdr:rowOff>52387</xdr:rowOff>
    </xdr:from>
    <xdr:to>
      <xdr:col>24</xdr:col>
      <xdr:colOff>314324</xdr:colOff>
      <xdr:row>49</xdr:row>
      <xdr:rowOff>104775</xdr:rowOff>
    </xdr:to>
    <xdr:graphicFrame macro="">
      <xdr:nvGraphicFramePr>
        <xdr:cNvPr id="5" name="Gráfico 4">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57150</xdr:colOff>
      <xdr:row>38</xdr:row>
      <xdr:rowOff>104775</xdr:rowOff>
    </xdr:from>
    <xdr:to>
      <xdr:col>22</xdr:col>
      <xdr:colOff>228600</xdr:colOff>
      <xdr:row>50</xdr:row>
      <xdr:rowOff>114301</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390525" y="266700"/>
          <a:ext cx="781050" cy="800100"/>
        </a:xfrm>
        <a:prstGeom prst="rect">
          <a:avLst/>
        </a:prstGeom>
        <a:noFill/>
        <a:ln w="9525">
          <a:noFill/>
          <a:miter lim="800000"/>
          <a:headEnd/>
          <a:tailEnd/>
        </a:ln>
      </xdr:spPr>
    </xdr:pic>
    <xdr:clientData/>
  </xdr:twoCellAnchor>
  <xdr:twoCellAnchor>
    <xdr:from>
      <xdr:col>2</xdr:col>
      <xdr:colOff>59952</xdr:colOff>
      <xdr:row>38</xdr:row>
      <xdr:rowOff>55468</xdr:rowOff>
    </xdr:from>
    <xdr:to>
      <xdr:col>24</xdr:col>
      <xdr:colOff>88528</xdr:colOff>
      <xdr:row>50</xdr:row>
      <xdr:rowOff>89646</xdr:rowOff>
    </xdr:to>
    <xdr:graphicFrame macro="">
      <xdr:nvGraphicFramePr>
        <xdr:cNvPr id="5" name="Gráfico 4">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47625</xdr:colOff>
      <xdr:row>37</xdr:row>
      <xdr:rowOff>23812</xdr:rowOff>
    </xdr:from>
    <xdr:to>
      <xdr:col>24</xdr:col>
      <xdr:colOff>333375</xdr:colOff>
      <xdr:row>49</xdr:row>
      <xdr:rowOff>171450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5" name="Imagen 3" descr="Descripción: UMV_CABEZOTE">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323850" y="266700"/>
          <a:ext cx="742950" cy="800100"/>
        </a:xfrm>
        <a:prstGeom prst="rect">
          <a:avLst/>
        </a:prstGeom>
        <a:noFill/>
        <a:ln w="9525">
          <a:noFill/>
          <a:miter lim="800000"/>
          <a:headEnd/>
          <a:tailEnd/>
        </a:ln>
      </xdr:spPr>
    </xdr:pic>
    <xdr:clientData/>
  </xdr:twoCellAnchor>
  <xdr:twoCellAnchor>
    <xdr:from>
      <xdr:col>2</xdr:col>
      <xdr:colOff>47626</xdr:colOff>
      <xdr:row>37</xdr:row>
      <xdr:rowOff>23813</xdr:rowOff>
    </xdr:from>
    <xdr:to>
      <xdr:col>24</xdr:col>
      <xdr:colOff>201707</xdr:colOff>
      <xdr:row>49</xdr:row>
      <xdr:rowOff>123266</xdr:rowOff>
    </xdr:to>
    <xdr:graphicFrame macro="">
      <xdr:nvGraphicFramePr>
        <xdr:cNvPr id="6" name="Gráfico 3">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1</xdr:col>
      <xdr:colOff>161925</xdr:colOff>
      <xdr:row>1</xdr:row>
      <xdr:rowOff>85725</xdr:rowOff>
    </xdr:from>
    <xdr:to>
      <xdr:col>6</xdr:col>
      <xdr:colOff>47625</xdr:colOff>
      <xdr:row>3</xdr:row>
      <xdr:rowOff>114300</xdr:rowOff>
    </xdr:to>
    <xdr:pic>
      <xdr:nvPicPr>
        <xdr:cNvPr id="3" name="Imagen 3" descr="Descripción: UMV_CABEZOTE">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923925" y="266700"/>
          <a:ext cx="800100" cy="800100"/>
        </a:xfrm>
        <a:prstGeom prst="rect">
          <a:avLst/>
        </a:prstGeom>
        <a:noFill/>
        <a:ln w="9525">
          <a:noFill/>
          <a:miter lim="800000"/>
          <a:headEnd/>
          <a:tailEnd/>
        </a:ln>
      </xdr:spPr>
    </xdr:pic>
    <xdr:clientData/>
  </xdr:twoCellAnchor>
  <xdr:twoCellAnchor>
    <xdr:from>
      <xdr:col>2</xdr:col>
      <xdr:colOff>152400</xdr:colOff>
      <xdr:row>37</xdr:row>
      <xdr:rowOff>123824</xdr:rowOff>
    </xdr:from>
    <xdr:to>
      <xdr:col>24</xdr:col>
      <xdr:colOff>247650</xdr:colOff>
      <xdr:row>49</xdr:row>
      <xdr:rowOff>95249</xdr:rowOff>
    </xdr:to>
    <xdr:graphicFrame macro="">
      <xdr:nvGraphicFramePr>
        <xdr:cNvPr id="4" name="Gráfico 3">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85725</xdr:colOff>
      <xdr:row>37</xdr:row>
      <xdr:rowOff>85725</xdr:rowOff>
    </xdr:from>
    <xdr:to>
      <xdr:col>24</xdr:col>
      <xdr:colOff>323850</xdr:colOff>
      <xdr:row>49</xdr:row>
      <xdr:rowOff>95251</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5" name="Imagen 3" descr="Descripción: UMV_CABEZOTE">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371475" y="266700"/>
          <a:ext cx="685800" cy="800100"/>
        </a:xfrm>
        <a:prstGeom prst="rect">
          <a:avLst/>
        </a:prstGeom>
        <a:noFill/>
        <a:ln w="9525">
          <a:noFill/>
          <a:miter lim="800000"/>
          <a:headEnd/>
          <a:tailEnd/>
        </a:ln>
      </xdr:spPr>
    </xdr:pic>
    <xdr:clientData/>
  </xdr:twoCellAnchor>
  <xdr:twoCellAnchor>
    <xdr:from>
      <xdr:col>2</xdr:col>
      <xdr:colOff>85725</xdr:colOff>
      <xdr:row>37</xdr:row>
      <xdr:rowOff>85725</xdr:rowOff>
    </xdr:from>
    <xdr:to>
      <xdr:col>24</xdr:col>
      <xdr:colOff>246530</xdr:colOff>
      <xdr:row>49</xdr:row>
      <xdr:rowOff>95251</xdr:rowOff>
    </xdr:to>
    <xdr:graphicFrame macro="">
      <xdr:nvGraphicFramePr>
        <xdr:cNvPr id="6" name="Gráfico 3">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66675</xdr:colOff>
      <xdr:row>37</xdr:row>
      <xdr:rowOff>28575</xdr:rowOff>
    </xdr:from>
    <xdr:to>
      <xdr:col>24</xdr:col>
      <xdr:colOff>19050</xdr:colOff>
      <xdr:row>49</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5"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3</xdr:col>
      <xdr:colOff>126066</xdr:colOff>
      <xdr:row>37</xdr:row>
      <xdr:rowOff>105335</xdr:rowOff>
    </xdr:from>
    <xdr:to>
      <xdr:col>21</xdr:col>
      <xdr:colOff>95251</xdr:colOff>
      <xdr:row>48</xdr:row>
      <xdr:rowOff>96370</xdr:rowOff>
    </xdr:to>
    <xdr:graphicFrame macro="">
      <xdr:nvGraphicFramePr>
        <xdr:cNvPr id="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101974</xdr:colOff>
      <xdr:row>37</xdr:row>
      <xdr:rowOff>73117</xdr:rowOff>
    </xdr:from>
    <xdr:to>
      <xdr:col>23</xdr:col>
      <xdr:colOff>224117</xdr:colOff>
      <xdr:row>49</xdr:row>
      <xdr:rowOff>37539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5" name="Imagen 3" descr="Descripción: UMV_CABEZOTE">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781050" cy="800100"/>
        </a:xfrm>
        <a:prstGeom prst="rect">
          <a:avLst/>
        </a:prstGeom>
        <a:noFill/>
        <a:ln w="9525">
          <a:noFill/>
          <a:miter lim="800000"/>
          <a:headEnd/>
          <a:tailEnd/>
        </a:ln>
      </xdr:spPr>
    </xdr:pic>
    <xdr:clientData/>
  </xdr:twoCellAnchor>
  <xdr:twoCellAnchor>
    <xdr:from>
      <xdr:col>2</xdr:col>
      <xdr:colOff>101975</xdr:colOff>
      <xdr:row>37</xdr:row>
      <xdr:rowOff>73117</xdr:rowOff>
    </xdr:from>
    <xdr:to>
      <xdr:col>23</xdr:col>
      <xdr:colOff>89648</xdr:colOff>
      <xdr:row>49</xdr:row>
      <xdr:rowOff>37539</xdr:rowOff>
    </xdr:to>
    <xdr:graphicFrame macro="">
      <xdr:nvGraphicFramePr>
        <xdr:cNvPr id="6" name="Gráfico 3">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76225"/>
          <a:ext cx="1009650" cy="838200"/>
        </a:xfrm>
        <a:prstGeom prst="rect">
          <a:avLst/>
        </a:prstGeom>
        <a:noFill/>
        <a:ln w="9525">
          <a:noFill/>
          <a:miter lim="800000"/>
          <a:headEnd/>
          <a:tailEnd/>
        </a:ln>
      </xdr:spPr>
    </xdr:pic>
    <xdr:clientData/>
  </xdr:twoCellAnchor>
  <xdr:twoCellAnchor>
    <xdr:from>
      <xdr:col>2</xdr:col>
      <xdr:colOff>95249</xdr:colOff>
      <xdr:row>56</xdr:row>
      <xdr:rowOff>66674</xdr:rowOff>
    </xdr:from>
    <xdr:to>
      <xdr:col>24</xdr:col>
      <xdr:colOff>304800</xdr:colOff>
      <xdr:row>68</xdr:row>
      <xdr:rowOff>157161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5"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904875" cy="800100"/>
        </a:xfrm>
        <a:prstGeom prst="rect">
          <a:avLst/>
        </a:prstGeom>
        <a:noFill/>
        <a:ln w="9525">
          <a:noFill/>
          <a:miter lim="800000"/>
          <a:headEnd/>
          <a:tailEnd/>
        </a:ln>
      </xdr:spPr>
    </xdr:pic>
    <xdr:clientData/>
  </xdr:twoCellAnchor>
  <xdr:twoCellAnchor>
    <xdr:from>
      <xdr:col>2</xdr:col>
      <xdr:colOff>95249</xdr:colOff>
      <xdr:row>56</xdr:row>
      <xdr:rowOff>66674</xdr:rowOff>
    </xdr:from>
    <xdr:to>
      <xdr:col>24</xdr:col>
      <xdr:colOff>304800</xdr:colOff>
      <xdr:row>68</xdr:row>
      <xdr:rowOff>157161</xdr:rowOff>
    </xdr:to>
    <xdr:graphicFrame macro="">
      <xdr:nvGraphicFramePr>
        <xdr:cNvPr id="6"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47625</xdr:colOff>
      <xdr:row>37</xdr:row>
      <xdr:rowOff>147637</xdr:rowOff>
    </xdr:from>
    <xdr:to>
      <xdr:col>24</xdr:col>
      <xdr:colOff>219075</xdr:colOff>
      <xdr:row>49</xdr:row>
      <xdr:rowOff>104775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47625</xdr:colOff>
      <xdr:row>37</xdr:row>
      <xdr:rowOff>67236</xdr:rowOff>
    </xdr:from>
    <xdr:to>
      <xdr:col>24</xdr:col>
      <xdr:colOff>219075</xdr:colOff>
      <xdr:row>49</xdr:row>
      <xdr:rowOff>104775</xdr:rowOff>
    </xdr:to>
    <xdr:graphicFrame macro="">
      <xdr:nvGraphicFramePr>
        <xdr:cNvPr id="5" name="Gráfico 4">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800100"/>
        </a:xfrm>
        <a:prstGeom prst="rect">
          <a:avLst/>
        </a:prstGeom>
        <a:noFill/>
        <a:ln w="9525">
          <a:noFill/>
          <a:miter lim="800000"/>
          <a:headEnd/>
          <a:tailEnd/>
        </a:ln>
      </xdr:spPr>
    </xdr:pic>
    <xdr:clientData/>
  </xdr:twoCellAnchor>
  <xdr:twoCellAnchor>
    <xdr:from>
      <xdr:col>2</xdr:col>
      <xdr:colOff>57150</xdr:colOff>
      <xdr:row>38</xdr:row>
      <xdr:rowOff>71437</xdr:rowOff>
    </xdr:from>
    <xdr:to>
      <xdr:col>23</xdr:col>
      <xdr:colOff>352425</xdr:colOff>
      <xdr:row>50</xdr:row>
      <xdr:rowOff>114300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1</xdr:col>
      <xdr:colOff>161925</xdr:colOff>
      <xdr:row>1</xdr:row>
      <xdr:rowOff>85725</xdr:rowOff>
    </xdr:from>
    <xdr:to>
      <xdr:col>6</xdr:col>
      <xdr:colOff>47625</xdr:colOff>
      <xdr:row>3</xdr:row>
      <xdr:rowOff>114300</xdr:rowOff>
    </xdr:to>
    <xdr:pic>
      <xdr:nvPicPr>
        <xdr:cNvPr id="3"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76200</xdr:colOff>
      <xdr:row>38</xdr:row>
      <xdr:rowOff>42862</xdr:rowOff>
    </xdr:from>
    <xdr:to>
      <xdr:col>22</xdr:col>
      <xdr:colOff>238125</xdr:colOff>
      <xdr:row>49</xdr:row>
      <xdr:rowOff>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6"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847725" cy="800100"/>
        </a:xfrm>
        <a:prstGeom prst="rect">
          <a:avLst/>
        </a:prstGeom>
        <a:noFill/>
        <a:ln w="9525">
          <a:noFill/>
          <a:miter lim="800000"/>
          <a:headEnd/>
          <a:tailEnd/>
        </a:ln>
      </xdr:spPr>
    </xdr:pic>
    <xdr:clientData/>
  </xdr:twoCellAnchor>
  <xdr:twoCellAnchor>
    <xdr:from>
      <xdr:col>3</xdr:col>
      <xdr:colOff>72277</xdr:colOff>
      <xdr:row>1</xdr:row>
      <xdr:rowOff>85725</xdr:rowOff>
    </xdr:from>
    <xdr:to>
      <xdr:col>7</xdr:col>
      <xdr:colOff>159683</xdr:colOff>
      <xdr:row>3</xdr:row>
      <xdr:rowOff>114300</xdr:rowOff>
    </xdr:to>
    <xdr:pic>
      <xdr:nvPicPr>
        <xdr:cNvPr id="7"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729502" y="266700"/>
          <a:ext cx="849406" cy="80010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66674</xdr:colOff>
      <xdr:row>38</xdr:row>
      <xdr:rowOff>71438</xdr:rowOff>
    </xdr:from>
    <xdr:to>
      <xdr:col>24</xdr:col>
      <xdr:colOff>295274</xdr:colOff>
      <xdr:row>49</xdr:row>
      <xdr:rowOff>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38099</xdr:colOff>
      <xdr:row>38</xdr:row>
      <xdr:rowOff>33337</xdr:rowOff>
    </xdr:from>
    <xdr:to>
      <xdr:col>24</xdr:col>
      <xdr:colOff>295274</xdr:colOff>
      <xdr:row>50</xdr:row>
      <xdr:rowOff>152400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123824</xdr:colOff>
      <xdr:row>37</xdr:row>
      <xdr:rowOff>90487</xdr:rowOff>
    </xdr:from>
    <xdr:to>
      <xdr:col>24</xdr:col>
      <xdr:colOff>238124</xdr:colOff>
      <xdr:row>49</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1</xdr:col>
      <xdr:colOff>219074</xdr:colOff>
      <xdr:row>37</xdr:row>
      <xdr:rowOff>42862</xdr:rowOff>
    </xdr:from>
    <xdr:to>
      <xdr:col>24</xdr:col>
      <xdr:colOff>190499</xdr:colOff>
      <xdr:row>49</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847725" cy="800100"/>
        </a:xfrm>
        <a:prstGeom prst="rect">
          <a:avLst/>
        </a:prstGeom>
        <a:noFill/>
        <a:ln w="9525">
          <a:noFill/>
          <a:miter lim="800000"/>
          <a:headEnd/>
          <a:tailEnd/>
        </a:ln>
      </xdr:spPr>
    </xdr:pic>
    <xdr:clientData/>
  </xdr:twoCellAnchor>
  <xdr:twoCellAnchor>
    <xdr:from>
      <xdr:col>1</xdr:col>
      <xdr:colOff>219074</xdr:colOff>
      <xdr:row>37</xdr:row>
      <xdr:rowOff>42862</xdr:rowOff>
    </xdr:from>
    <xdr:to>
      <xdr:col>24</xdr:col>
      <xdr:colOff>190499</xdr:colOff>
      <xdr:row>49</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104774</xdr:colOff>
      <xdr:row>35</xdr:row>
      <xdr:rowOff>42862</xdr:rowOff>
    </xdr:from>
    <xdr:to>
      <xdr:col>24</xdr:col>
      <xdr:colOff>314325</xdr:colOff>
      <xdr:row>47</xdr:row>
      <xdr:rowOff>171450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57150</xdr:colOff>
      <xdr:row>1</xdr:row>
      <xdr:rowOff>85725</xdr:rowOff>
    </xdr:from>
    <xdr:to>
      <xdr:col>6</xdr:col>
      <xdr:colOff>104775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304800" y="266700"/>
          <a:ext cx="962025" cy="800100"/>
        </a:xfrm>
        <a:prstGeom prst="rect">
          <a:avLst/>
        </a:prstGeom>
        <a:noFill/>
        <a:ln w="9525">
          <a:noFill/>
          <a:miter lim="800000"/>
          <a:headEnd/>
          <a:tailEnd/>
        </a:ln>
      </xdr:spPr>
    </xdr:pic>
    <xdr:clientData/>
  </xdr:twoCellAnchor>
  <xdr:twoCellAnchor>
    <xdr:from>
      <xdr:col>2</xdr:col>
      <xdr:colOff>76199</xdr:colOff>
      <xdr:row>37</xdr:row>
      <xdr:rowOff>42863</xdr:rowOff>
    </xdr:from>
    <xdr:to>
      <xdr:col>24</xdr:col>
      <xdr:colOff>304799</xdr:colOff>
      <xdr:row>49</xdr:row>
      <xdr:rowOff>152401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1</xdr:row>
      <xdr:rowOff>85725</xdr:rowOff>
    </xdr:from>
    <xdr:to>
      <xdr:col>6</xdr:col>
      <xdr:colOff>104775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323850" y="266700"/>
          <a:ext cx="1009650" cy="800100"/>
        </a:xfrm>
        <a:prstGeom prst="rect">
          <a:avLst/>
        </a:prstGeom>
        <a:noFill/>
        <a:ln w="9525">
          <a:noFill/>
          <a:miter lim="800000"/>
          <a:headEnd/>
          <a:tailEnd/>
        </a:ln>
      </xdr:spPr>
    </xdr:pic>
    <xdr:clientData/>
  </xdr:twoCellAnchor>
  <xdr:twoCellAnchor>
    <xdr:from>
      <xdr:col>2</xdr:col>
      <xdr:colOff>76199</xdr:colOff>
      <xdr:row>37</xdr:row>
      <xdr:rowOff>42863</xdr:rowOff>
    </xdr:from>
    <xdr:to>
      <xdr:col>24</xdr:col>
      <xdr:colOff>304799</xdr:colOff>
      <xdr:row>49</xdr:row>
      <xdr:rowOff>152401</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1628775" cy="800100"/>
        </a:xfrm>
        <a:prstGeom prst="rect">
          <a:avLst/>
        </a:prstGeom>
        <a:noFill/>
        <a:ln w="9525">
          <a:noFill/>
          <a:miter lim="800000"/>
          <a:headEnd/>
          <a:tailEnd/>
        </a:ln>
      </xdr:spPr>
    </xdr:pic>
    <xdr:clientData/>
  </xdr:twoCellAnchor>
  <xdr:twoCellAnchor>
    <xdr:from>
      <xdr:col>2</xdr:col>
      <xdr:colOff>57149</xdr:colOff>
      <xdr:row>55</xdr:row>
      <xdr:rowOff>61912</xdr:rowOff>
    </xdr:from>
    <xdr:to>
      <xdr:col>24</xdr:col>
      <xdr:colOff>314324</xdr:colOff>
      <xdr:row>67</xdr:row>
      <xdr:rowOff>123825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5" name="Imagen 4"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1104900" cy="800100"/>
        </a:xfrm>
        <a:prstGeom prst="rect">
          <a:avLst/>
        </a:prstGeom>
        <a:noFill/>
        <a:ln w="9525">
          <a:noFill/>
          <a:miter lim="800000"/>
          <a:headEnd/>
          <a:tailEnd/>
        </a:ln>
      </xdr:spPr>
    </xdr:pic>
    <xdr:clientData/>
  </xdr:twoCellAnchor>
  <xdr:twoCellAnchor>
    <xdr:from>
      <xdr:col>2</xdr:col>
      <xdr:colOff>57149</xdr:colOff>
      <xdr:row>54</xdr:row>
      <xdr:rowOff>61912</xdr:rowOff>
    </xdr:from>
    <xdr:to>
      <xdr:col>24</xdr:col>
      <xdr:colOff>314324</xdr:colOff>
      <xdr:row>66</xdr:row>
      <xdr:rowOff>123825</xdr:rowOff>
    </xdr:to>
    <xdr:graphicFrame macro="">
      <xdr:nvGraphicFramePr>
        <xdr:cNvPr id="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7" name="Imagen 6"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1104900" cy="800100"/>
        </a:xfrm>
        <a:prstGeom prst="rect">
          <a:avLst/>
        </a:prstGeom>
        <a:noFill/>
        <a:ln w="9525">
          <a:noFill/>
          <a:miter lim="800000"/>
          <a:headEnd/>
          <a:tailEnd/>
        </a:ln>
      </xdr:spPr>
    </xdr:pic>
    <xdr:clientData/>
  </xdr:twoCellAnchor>
  <xdr:twoCellAnchor>
    <xdr:from>
      <xdr:col>2</xdr:col>
      <xdr:colOff>57149</xdr:colOff>
      <xdr:row>54</xdr:row>
      <xdr:rowOff>61912</xdr:rowOff>
    </xdr:from>
    <xdr:to>
      <xdr:col>24</xdr:col>
      <xdr:colOff>314324</xdr:colOff>
      <xdr:row>66</xdr:row>
      <xdr:rowOff>123825</xdr:rowOff>
    </xdr:to>
    <xdr:graphicFrame macro="">
      <xdr:nvGraphicFramePr>
        <xdr:cNvPr id="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104774</xdr:colOff>
      <xdr:row>38</xdr:row>
      <xdr:rowOff>61912</xdr:rowOff>
    </xdr:from>
    <xdr:to>
      <xdr:col>24</xdr:col>
      <xdr:colOff>276224</xdr:colOff>
      <xdr:row>50</xdr:row>
      <xdr:rowOff>76200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847725" cy="800100"/>
        </a:xfrm>
        <a:prstGeom prst="rect">
          <a:avLst/>
        </a:prstGeom>
        <a:noFill/>
        <a:ln w="9525">
          <a:noFill/>
          <a:miter lim="800000"/>
          <a:headEnd/>
          <a:tailEnd/>
        </a:ln>
      </xdr:spPr>
    </xdr:pic>
    <xdr:clientData/>
  </xdr:twoCellAnchor>
  <xdr:twoCellAnchor>
    <xdr:from>
      <xdr:col>2</xdr:col>
      <xdr:colOff>104774</xdr:colOff>
      <xdr:row>38</xdr:row>
      <xdr:rowOff>61912</xdr:rowOff>
    </xdr:from>
    <xdr:to>
      <xdr:col>24</xdr:col>
      <xdr:colOff>276224</xdr:colOff>
      <xdr:row>50</xdr:row>
      <xdr:rowOff>76200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76200</xdr:colOff>
      <xdr:row>37</xdr:row>
      <xdr:rowOff>123825</xdr:rowOff>
    </xdr:from>
    <xdr:to>
      <xdr:col>24</xdr:col>
      <xdr:colOff>266700</xdr:colOff>
      <xdr:row>49</xdr:row>
      <xdr:rowOff>123825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123825</xdr:colOff>
      <xdr:row>2</xdr:row>
      <xdr:rowOff>28575</xdr:rowOff>
    </xdr:from>
    <xdr:to>
      <xdr:col>6</xdr:col>
      <xdr:colOff>47625</xdr:colOff>
      <xdr:row>4</xdr:row>
      <xdr:rowOff>95250</xdr:rowOff>
    </xdr:to>
    <xdr:pic>
      <xdr:nvPicPr>
        <xdr:cNvPr id="4" name="Picture 6" descr="UMV_CABEZOTE">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2989" t="17061" r="43323"/>
        <a:stretch>
          <a:fillRect/>
        </a:stretch>
      </xdr:blipFill>
      <xdr:spPr bwMode="auto">
        <a:xfrm>
          <a:off x="371475" y="361950"/>
          <a:ext cx="8953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76199</xdr:colOff>
      <xdr:row>37</xdr:row>
      <xdr:rowOff>52387</xdr:rowOff>
    </xdr:from>
    <xdr:to>
      <xdr:col>24</xdr:col>
      <xdr:colOff>295275</xdr:colOff>
      <xdr:row>49</xdr:row>
      <xdr:rowOff>152400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1</xdr:col>
      <xdr:colOff>161925</xdr:colOff>
      <xdr:row>1</xdr:row>
      <xdr:rowOff>85725</xdr:rowOff>
    </xdr:from>
    <xdr:to>
      <xdr:col>6</xdr:col>
      <xdr:colOff>47625</xdr:colOff>
      <xdr:row>3</xdr:row>
      <xdr:rowOff>114300</xdr:rowOff>
    </xdr:to>
    <xdr:pic>
      <xdr:nvPicPr>
        <xdr:cNvPr id="4"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847725" cy="800100"/>
        </a:xfrm>
        <a:prstGeom prst="rect">
          <a:avLst/>
        </a:prstGeom>
        <a:noFill/>
        <a:ln w="9525">
          <a:noFill/>
          <a:miter lim="800000"/>
          <a:headEnd/>
          <a:tailEnd/>
        </a:ln>
      </xdr:spPr>
    </xdr:pic>
    <xdr:clientData/>
  </xdr:twoCellAnchor>
  <xdr:twoCellAnchor>
    <xdr:from>
      <xdr:col>1</xdr:col>
      <xdr:colOff>161925</xdr:colOff>
      <xdr:row>1</xdr:row>
      <xdr:rowOff>85725</xdr:rowOff>
    </xdr:from>
    <xdr:to>
      <xdr:col>6</xdr:col>
      <xdr:colOff>47625</xdr:colOff>
      <xdr:row>3</xdr:row>
      <xdr:rowOff>114300</xdr:rowOff>
    </xdr:to>
    <xdr:pic>
      <xdr:nvPicPr>
        <xdr:cNvPr id="6" name="Imagen 3"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800100" cy="419100"/>
        </a:xfrm>
        <a:prstGeom prst="rect">
          <a:avLst/>
        </a:prstGeom>
        <a:noFill/>
        <a:ln w="9525">
          <a:noFill/>
          <a:miter lim="800000"/>
          <a:headEnd/>
          <a:tailEnd/>
        </a:ln>
      </xdr:spPr>
    </xdr:pic>
    <xdr:clientData/>
  </xdr:twoCellAnchor>
  <xdr:twoCellAnchor>
    <xdr:from>
      <xdr:col>2</xdr:col>
      <xdr:colOff>104774</xdr:colOff>
      <xdr:row>35</xdr:row>
      <xdr:rowOff>42862</xdr:rowOff>
    </xdr:from>
    <xdr:to>
      <xdr:col>24</xdr:col>
      <xdr:colOff>314325</xdr:colOff>
      <xdr:row>47</xdr:row>
      <xdr:rowOff>171450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1</xdr:row>
      <xdr:rowOff>85725</xdr:rowOff>
    </xdr:from>
    <xdr:to>
      <xdr:col>6</xdr:col>
      <xdr:colOff>47625</xdr:colOff>
      <xdr:row>3</xdr:row>
      <xdr:rowOff>114300</xdr:rowOff>
    </xdr:to>
    <xdr:pic>
      <xdr:nvPicPr>
        <xdr:cNvPr id="8" name="Imagen 7"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28625" y="266700"/>
          <a:ext cx="847725" cy="800100"/>
        </a:xfrm>
        <a:prstGeom prst="rect">
          <a:avLst/>
        </a:prstGeom>
        <a:noFill/>
        <a:ln w="9525">
          <a:noFill/>
          <a:miter lim="800000"/>
          <a:headEnd/>
          <a:tailEnd/>
        </a:ln>
      </xdr:spPr>
    </xdr:pic>
    <xdr:clientData/>
  </xdr:twoCellAnchor>
  <xdr:twoCellAnchor>
    <xdr:from>
      <xdr:col>2</xdr:col>
      <xdr:colOff>19050</xdr:colOff>
      <xdr:row>37</xdr:row>
      <xdr:rowOff>9525</xdr:rowOff>
    </xdr:from>
    <xdr:to>
      <xdr:col>24</xdr:col>
      <xdr:colOff>314325</xdr:colOff>
      <xdr:row>49</xdr:row>
      <xdr:rowOff>161925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201707</xdr:colOff>
      <xdr:row>1</xdr:row>
      <xdr:rowOff>66675</xdr:rowOff>
    </xdr:from>
    <xdr:to>
      <xdr:col>4</xdr:col>
      <xdr:colOff>549088</xdr:colOff>
      <xdr:row>3</xdr:row>
      <xdr:rowOff>95250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1344707" y="245969"/>
          <a:ext cx="1019734" cy="801781"/>
        </a:xfrm>
        <a:prstGeom prst="rect">
          <a:avLst/>
        </a:prstGeom>
        <a:noFill/>
        <a:ln w="9525">
          <a:noFill/>
          <a:miter lim="800000"/>
          <a:headEnd/>
          <a:tailEnd/>
        </a:ln>
      </xdr:spPr>
    </xdr:pic>
    <xdr:clientData/>
  </xdr:twoCellAnchor>
  <xdr:twoCellAnchor>
    <xdr:from>
      <xdr:col>2</xdr:col>
      <xdr:colOff>66675</xdr:colOff>
      <xdr:row>37</xdr:row>
      <xdr:rowOff>52387</xdr:rowOff>
    </xdr:from>
    <xdr:to>
      <xdr:col>24</xdr:col>
      <xdr:colOff>295275</xdr:colOff>
      <xdr:row>49</xdr:row>
      <xdr:rowOff>104775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201707</xdr:colOff>
      <xdr:row>1</xdr:row>
      <xdr:rowOff>66675</xdr:rowOff>
    </xdr:from>
    <xdr:to>
      <xdr:col>4</xdr:col>
      <xdr:colOff>549088</xdr:colOff>
      <xdr:row>3</xdr:row>
      <xdr:rowOff>95250</xdr:rowOff>
    </xdr:to>
    <xdr:pic>
      <xdr:nvPicPr>
        <xdr:cNvPr id="5" name="Imagen 4"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1268507" y="247650"/>
          <a:ext cx="976031" cy="800100"/>
        </a:xfrm>
        <a:prstGeom prst="rect">
          <a:avLst/>
        </a:prstGeom>
        <a:noFill/>
        <a:ln w="9525">
          <a:noFill/>
          <a:miter lim="800000"/>
          <a:headEnd/>
          <a:tailEnd/>
        </a:ln>
      </xdr:spPr>
    </xdr:pic>
    <xdr:clientData/>
  </xdr:twoCellAnchor>
  <xdr:twoCellAnchor>
    <xdr:from>
      <xdr:col>2</xdr:col>
      <xdr:colOff>66675</xdr:colOff>
      <xdr:row>37</xdr:row>
      <xdr:rowOff>52387</xdr:rowOff>
    </xdr:from>
    <xdr:to>
      <xdr:col>24</xdr:col>
      <xdr:colOff>295275</xdr:colOff>
      <xdr:row>49</xdr:row>
      <xdr:rowOff>104775</xdr:rowOff>
    </xdr:to>
    <xdr:graphicFrame macro="">
      <xdr:nvGraphicFramePr>
        <xdr:cNvPr id="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47675" y="266700"/>
          <a:ext cx="942975" cy="800100"/>
        </a:xfrm>
        <a:prstGeom prst="rect">
          <a:avLst/>
        </a:prstGeom>
        <a:noFill/>
        <a:ln w="9525">
          <a:noFill/>
          <a:miter lim="800000"/>
          <a:headEnd/>
          <a:tailEnd/>
        </a:ln>
      </xdr:spPr>
    </xdr:pic>
    <xdr:clientData/>
  </xdr:twoCellAnchor>
  <xdr:twoCellAnchor>
    <xdr:from>
      <xdr:col>2</xdr:col>
      <xdr:colOff>57150</xdr:colOff>
      <xdr:row>37</xdr:row>
      <xdr:rowOff>61912</xdr:rowOff>
    </xdr:from>
    <xdr:to>
      <xdr:col>24</xdr:col>
      <xdr:colOff>209550</xdr:colOff>
      <xdr:row>49</xdr:row>
      <xdr:rowOff>104775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247650" y="266700"/>
          <a:ext cx="800100" cy="419100"/>
        </a:xfrm>
        <a:prstGeom prst="rect">
          <a:avLst/>
        </a:prstGeom>
        <a:noFill/>
        <a:ln w="9525">
          <a:noFill/>
          <a:miter lim="800000"/>
          <a:headEnd/>
          <a:tailEnd/>
        </a:ln>
      </xdr:spPr>
    </xdr:pic>
    <xdr:clientData/>
  </xdr:twoCellAnchor>
  <xdr:twoCellAnchor>
    <xdr:from>
      <xdr:col>2</xdr:col>
      <xdr:colOff>66675</xdr:colOff>
      <xdr:row>36</xdr:row>
      <xdr:rowOff>85724</xdr:rowOff>
    </xdr:from>
    <xdr:to>
      <xdr:col>24</xdr:col>
      <xdr:colOff>257175</xdr:colOff>
      <xdr:row>48</xdr:row>
      <xdr:rowOff>123825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xander.perea/AppData/Local/Microsoft/Windows/INetCache/Content.Outlook/0X1HTG9G/SIG-IND-001-V3%20Indicador%20de%20Revision%20Documental%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LEXANDER%20PEREA/Downloads/AII-IND-001-V5%20Indicador%20Emergencias%20Presentadas%20y%20Atendida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LEXANDER%20PEREA/Downloads/INDICADORES%20GP%202017%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SEDE%20PX%20LA%20ESMERALDA%20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LEXANDER%20PEREA/Downloads/SEDE%20PX%20LA%20ESMERALDA%20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LEXANDER%20PEREA/Downloads/Indicadores%20de%20Gestion_STPI%20-%20G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LEXANDER%20PEREA/Downloads/GAM-IND-003-V1%20Indicador%20Consumo%20y%20Uso%20Eficiente%20del%20Agua%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LEXANDER%20PEREA/Downloads/GAM-IND-004-V1%20Indicador%20Consumo%20y%20Uso%20Eficiente%20de%20la%20Energia%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lexander.perea/AppData/Local/Microsoft/Windows/INetCache/Content.Outlook/0X1HTG9G/GAM-IND-00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LEXANDER%20PEREA/Downloads/Indicadores%20SAP%20Diciembre%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LEXANDER%20PEREA/Documents/UMV/INDICADORES/nuevos%20indicadores%202016/Indicadores%20SA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EXANDER%20PEREA/Downloads/SIG-IND-002-V4%20Indicador%20de%20Satisfaccion%20Cliente%20Interno%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LEXANDER%20PEREA/Downloads/Indicadores%20de%20gestion%20OAJ%20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LEXANDER%20PEREA/Downloads/GDO-IND-001-V2%20Indicador%20Consulta%20de%20Documentos%2016012018%2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LEXANDER%20PEREA/Downloads/GDO-IND-002-V2%20Indicador%20Transferencias%20Documentales%2031122017%20(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LEXANDER%20PEREA/Downloads/GDO-IND-003-V1%20Indicador%20Cumplimiento%20PGD%201601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LEXAN~1/AppData/Local/Temp/Rar$DIa0.609/Copia%20de%20FIN-IND-001-V6%20Indicador%20Ejecucion%20Ingresos%20Administrativo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LEXAN~1/AppData/Local/Temp/Rar$DIa0.881/Copia%20de%20FIN-IND-002-V6%20Indicador%20Ejecucion%20Presupuestal%20de%20Gasto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ginna.quintero/Downloads/PAC.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LEXAN~1/AppData/Local/Temp/Rar$DIa0.174/Copia%20de%20FIN-IND-003-V5%20Indicador%20Ejecucion%20del%20PAC.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LEXAN~1/AppData/Local/Temp/Rar$DIa0.384/Copia%20de%20FIN-IND-004-V1%20Indicador%20Ejecucion%20Pasivos%20Exigible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LEXANDER%20PEREA/Downloads/FIN-IND-005-V1%20Indicador%20Ejecucion%20Reservas%20Presupuestales%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lexander.perea/AppData/Local/Microsoft/Windows/INetCache/Content.Outlook/0X1HTG9G/SIG-IND-003-V1%20Indicador%20Autoevaluacion%20de%20la%20Calidad%20de%20Procesos%20(201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Back%20up%202017-Yuly%20Andrea%20Gonzalez\Proceso%20financiero\Indicadores\2017\Primer%20trimestre\PES-FM-001%20Indicadores%20de%20Gestion%20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LEXAN~1/AppData/Local/Temp/Rar$DIa0.025/Copia%20de%20FIN-IND-006-V1%20Indicador%20Ejecucion%20presupuestal%20118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LEXAN~1/AppData/Local/Temp/Rar$DIa0.936/Copia%20de%20FIN-IND-007-V2%20Indicador%20Ejecucion%20Gastos%20de%20Computador.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aperuad/Downloads/PES-FM-001%20Formato%20Indicador%20de%20Gestion%20(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LEXANDER%20PEREA/Downloads/ABI-IND-001-V6%20Indicador%20Bienes%20Devolutivos%20dados%20de%20Baj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LEXANDER%20PEREA/Downloads/ABI-IND-002-V4%20Indicador%20Bienes%20Devolutivos%20en%20Uso%20-%204%20trimestre%20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ALEXANDER%20PEREA/Documents/UMV/INDICADORES/Indicadores%202017/PES-FM-001%20Indicadores%20de%20Gestion%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alexander.perea/AppData/Local/Microsoft/Windows/INetCache/Content.Outlook/0X1HTG9G/Indicadores%20gestion%20Riesgos%204%20trimestre%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Planeacion\PES\1.%20Planeaci&#243;n%20Estrat&#233;gica\Plan%20De%20Acci&#243;n%20UAERMV%20Corte%2031%20de%20diciembr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lexander.perea/AppData/Local/Microsoft/Windows/INetCache/Content.Outlook/0X1HTG9G/Plan%20De%20Acci&#243;n%20UAERMV%20Corte%2031%20de%20diciembre%20Ajustado%20%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lexander.perea/AppData/Local/Microsoft/Windows/INetCache/Content.Outlook/0X1HTG9G/PES-IN-0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lexander.perea/AppData/Local/Microsoft/Windows/INetCache/Content.Outlook/0X1HTG9G/COM-IND-001-V6%20Indicador%20Campa&#241;as%20Realizadas%20(2)%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lexander.perea/AppData/Local/Microsoft/Windows/INetCache/Content.Outlook/0X1HTG9G/indicadores%20twitter%20um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LEXANDER%20PEREA/Downloads/Indicador%20PDV%20SMVL-4%20PERIODO%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IND-001"/>
      <sheetName val="Hoja1"/>
    </sheetNames>
    <sheetDataSet>
      <sheetData sheetId="0">
        <row r="28">
          <cell r="D28">
            <v>0</v>
          </cell>
          <cell r="E28">
            <v>0</v>
          </cell>
          <cell r="F28">
            <v>0</v>
          </cell>
          <cell r="G28">
            <v>0</v>
          </cell>
          <cell r="H28" t="str">
            <v>Procesos Revisados</v>
          </cell>
          <cell r="I28" t="str">
            <v>Total de Procesos</v>
          </cell>
          <cell r="J28" t="str">
            <v>% de Revisión de Procesos</v>
          </cell>
        </row>
        <row r="30">
          <cell r="C30" t="str">
            <v>SEMESTRE 1</v>
          </cell>
          <cell r="D30">
            <v>0</v>
          </cell>
          <cell r="E30">
            <v>0</v>
          </cell>
          <cell r="F30">
            <v>0</v>
          </cell>
          <cell r="G30">
            <v>0</v>
          </cell>
          <cell r="H30">
            <v>21</v>
          </cell>
          <cell r="I30">
            <v>21</v>
          </cell>
          <cell r="J30">
            <v>1</v>
          </cell>
        </row>
        <row r="31">
          <cell r="C31" t="str">
            <v>SEMESTRE 2</v>
          </cell>
          <cell r="D31">
            <v>0</v>
          </cell>
          <cell r="E31">
            <v>0</v>
          </cell>
          <cell r="F31">
            <v>0</v>
          </cell>
          <cell r="G31">
            <v>0</v>
          </cell>
          <cell r="H31">
            <v>12</v>
          </cell>
          <cell r="I31">
            <v>20</v>
          </cell>
          <cell r="J31">
            <v>0.6</v>
          </cell>
        </row>
        <row r="32">
          <cell r="C32" t="str">
            <v>TOTAL</v>
          </cell>
          <cell r="D32">
            <v>0</v>
          </cell>
          <cell r="E32">
            <v>0</v>
          </cell>
          <cell r="F32">
            <v>0</v>
          </cell>
          <cell r="G32">
            <v>0</v>
          </cell>
          <cell r="H32">
            <v>33</v>
          </cell>
          <cell r="I32">
            <v>21</v>
          </cell>
          <cell r="J32">
            <v>1.5714285714285714</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I-IND-001"/>
    </sheetNames>
    <sheetDataSet>
      <sheetData sheetId="0">
        <row r="28">
          <cell r="H28" t="str">
            <v># EMERGENCIAS ATENDIDAS</v>
          </cell>
          <cell r="I28" t="str">
            <v>TOTAL EMERGENCIAS PRESENTADAS</v>
          </cell>
          <cell r="J28" t="str">
            <v>% DE ATENCIÓN DE EMERGENCIAS</v>
          </cell>
        </row>
        <row r="29">
          <cell r="C29" t="str">
            <v>TRIMESTRE 1</v>
          </cell>
          <cell r="H29">
            <v>5</v>
          </cell>
          <cell r="I29">
            <v>5</v>
          </cell>
          <cell r="J29">
            <v>1</v>
          </cell>
        </row>
        <row r="30">
          <cell r="C30" t="str">
            <v>TRIMESTRE 2</v>
          </cell>
          <cell r="H30">
            <v>13</v>
          </cell>
          <cell r="I30">
            <v>13</v>
          </cell>
          <cell r="J30">
            <v>1</v>
          </cell>
        </row>
        <row r="31">
          <cell r="C31" t="str">
            <v>TRIMESTRE 3</v>
          </cell>
          <cell r="H31">
            <v>4</v>
          </cell>
          <cell r="I31">
            <v>4</v>
          </cell>
          <cell r="J31">
            <v>1</v>
          </cell>
        </row>
        <row r="32">
          <cell r="C32" t="str">
            <v>TRIMESTRE 4</v>
          </cell>
          <cell r="H32">
            <v>4</v>
          </cell>
          <cell r="I32">
            <v>4</v>
          </cell>
          <cell r="J32">
            <v>1</v>
          </cell>
        </row>
        <row r="33">
          <cell r="C33" t="str">
            <v>TOTAL</v>
          </cell>
          <cell r="H33">
            <v>26</v>
          </cell>
          <cell r="I33">
            <v>26</v>
          </cell>
          <cell r="J33">
            <v>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IND-001"/>
      <sheetName val="PRO-IND-002"/>
      <sheetName val="PRO-IND-001  (NUEVO)"/>
      <sheetName val="PRO-IND-001 "/>
      <sheetName val="PRO-IND-002 -"/>
      <sheetName val="PRO-IND-003"/>
      <sheetName val="PRO-IND-004 "/>
      <sheetName val="PRO-IND-004"/>
    </sheetNames>
    <sheetDataSet>
      <sheetData sheetId="0" refreshError="1"/>
      <sheetData sheetId="1" refreshError="1"/>
      <sheetData sheetId="2">
        <row r="28">
          <cell r="H28" t="str">
            <v># MUESTRAS QUE CUMPLEN ESPECIFICACIONES</v>
          </cell>
          <cell r="I28" t="str">
            <v>TOTAL MUESTRAS ENSAYADAS EN LABORATORIO</v>
          </cell>
          <cell r="J28" t="str">
            <v>% DE MUESTRAS QUE  CUMPLEN</v>
          </cell>
        </row>
        <row r="30">
          <cell r="C30" t="str">
            <v>TRIMESTRE 1</v>
          </cell>
          <cell r="H30">
            <v>54</v>
          </cell>
          <cell r="I30">
            <v>77</v>
          </cell>
          <cell r="J30">
            <v>70.129870129870127</v>
          </cell>
        </row>
        <row r="31">
          <cell r="C31" t="str">
            <v>TRIMESTRE 2</v>
          </cell>
          <cell r="H31">
            <v>41</v>
          </cell>
          <cell r="I31">
            <v>51</v>
          </cell>
          <cell r="J31">
            <v>80.392156862745097</v>
          </cell>
        </row>
        <row r="32">
          <cell r="C32" t="str">
            <v>TRIMESTRE 3</v>
          </cell>
          <cell r="H32">
            <v>612</v>
          </cell>
          <cell r="I32">
            <v>668</v>
          </cell>
          <cell r="J32">
            <v>0.91616766467065869</v>
          </cell>
        </row>
        <row r="33">
          <cell r="C33" t="str">
            <v>TRIMESTRE 3</v>
          </cell>
          <cell r="H33">
            <v>0</v>
          </cell>
          <cell r="I33">
            <v>0</v>
          </cell>
        </row>
        <row r="34">
          <cell r="C34" t="str">
            <v>TRIMESTRE 4</v>
          </cell>
          <cell r="H34">
            <v>902</v>
          </cell>
          <cell r="I34">
            <v>1000</v>
          </cell>
        </row>
      </sheetData>
      <sheetData sheetId="3" refreshError="1"/>
      <sheetData sheetId="4">
        <row r="27">
          <cell r="H27" t="str">
            <v># METROS CÚBICOS PROGRAMADOS</v>
          </cell>
          <cell r="I27" t="str">
            <v>TOTAL METROS CÚBICOS PRODUCIDOS</v>
          </cell>
        </row>
        <row r="28">
          <cell r="C28" t="str">
            <v>TRIMESTRE 1</v>
          </cell>
          <cell r="H28">
            <v>7681.47</v>
          </cell>
          <cell r="I28">
            <v>6862.66</v>
          </cell>
        </row>
        <row r="29">
          <cell r="C29" t="str">
            <v>TRIMESTRE 2</v>
          </cell>
          <cell r="H29">
            <v>1601.8899999999999</v>
          </cell>
          <cell r="I29">
            <v>1589.0699999999997</v>
          </cell>
        </row>
        <row r="30">
          <cell r="C30" t="str">
            <v>TRIMESTRE 3</v>
          </cell>
          <cell r="H30">
            <v>7083.34</v>
          </cell>
          <cell r="I30">
            <v>6956.55</v>
          </cell>
        </row>
        <row r="31">
          <cell r="C31" t="str">
            <v>TRIMESTRE 4</v>
          </cell>
          <cell r="I31">
            <v>12656.86</v>
          </cell>
        </row>
        <row r="32">
          <cell r="C32" t="str">
            <v>TRIMESTRE 3</v>
          </cell>
        </row>
      </sheetData>
      <sheetData sheetId="5">
        <row r="27">
          <cell r="H27" t="str">
            <v># DE ENSAYOS REALIZADOS</v>
          </cell>
          <cell r="I27" t="str">
            <v xml:space="preserve"> # ENSAYOS NECESARIOS DE 80 M3 O FRACCIÓN</v>
          </cell>
          <cell r="J27" t="str">
            <v>% DE EFICACIA DE ENSAYOS</v>
          </cell>
        </row>
        <row r="28">
          <cell r="C28" t="str">
            <v>TRIMESTRE 1</v>
          </cell>
          <cell r="H28">
            <v>100</v>
          </cell>
          <cell r="I28">
            <v>107</v>
          </cell>
          <cell r="J28">
            <v>0.93457943925233644</v>
          </cell>
        </row>
        <row r="29">
          <cell r="C29" t="str">
            <v>TRIMESTRE 2</v>
          </cell>
          <cell r="H29">
            <v>51</v>
          </cell>
          <cell r="I29">
            <v>52</v>
          </cell>
          <cell r="J29">
            <v>0.98076923076923073</v>
          </cell>
        </row>
        <row r="30">
          <cell r="C30" t="str">
            <v>TRIMESTRE 3</v>
          </cell>
          <cell r="H30">
            <v>167</v>
          </cell>
          <cell r="I30">
            <v>170</v>
          </cell>
          <cell r="J30">
            <v>0.98235294117647054</v>
          </cell>
        </row>
        <row r="31">
          <cell r="C31" t="str">
            <v>TRIMESTRE 4</v>
          </cell>
          <cell r="H31">
            <v>243</v>
          </cell>
          <cell r="I31">
            <v>253</v>
          </cell>
          <cell r="J31">
            <v>0.96047430830039526</v>
          </cell>
        </row>
        <row r="32">
          <cell r="C32" t="str">
            <v>TRIMESTRE 3</v>
          </cell>
          <cell r="H32">
            <v>0</v>
          </cell>
          <cell r="I32">
            <v>0</v>
          </cell>
          <cell r="J32" t="e">
            <v>#DIV/0!</v>
          </cell>
        </row>
        <row r="33">
          <cell r="C33" t="str">
            <v>TRIMESTRE 4</v>
          </cell>
          <cell r="H33">
            <v>0</v>
          </cell>
          <cell r="I33">
            <v>0</v>
          </cell>
          <cell r="J33" t="e">
            <v>#DIV/0!</v>
          </cell>
        </row>
      </sheetData>
      <sheetData sheetId="6">
        <row r="27">
          <cell r="H27" t="str">
            <v># MUESTRAS TOMADAS</v>
          </cell>
          <cell r="I27" t="str">
            <v>TOTAL DE LOTES PRODUCIDOS</v>
          </cell>
          <cell r="J27" t="str">
            <v>% DE ENSAYOS REALIZADOS AL LOTE DE PRODUCCIÓN</v>
          </cell>
        </row>
        <row r="28">
          <cell r="C28" t="str">
            <v>TRIMESTRE 1</v>
          </cell>
          <cell r="H28">
            <v>66</v>
          </cell>
          <cell r="I28">
            <v>68.625799999999998</v>
          </cell>
          <cell r="J28">
            <v>0.96173742236884674</v>
          </cell>
        </row>
        <row r="29">
          <cell r="C29" t="str">
            <v>TRIMESTRE 2</v>
          </cell>
          <cell r="H29">
            <v>51</v>
          </cell>
          <cell r="I29">
            <v>52</v>
          </cell>
          <cell r="J29">
            <v>0.98076923076923073</v>
          </cell>
        </row>
        <row r="30">
          <cell r="C30" t="str">
            <v>TRIMESTRE 3</v>
          </cell>
          <cell r="H30">
            <v>167</v>
          </cell>
          <cell r="I30">
            <v>170</v>
          </cell>
          <cell r="J30">
            <v>0.98235294117647054</v>
          </cell>
        </row>
        <row r="31">
          <cell r="C31" t="str">
            <v>TRIMESTRE 4</v>
          </cell>
          <cell r="H31">
            <v>253</v>
          </cell>
          <cell r="I31">
            <v>243</v>
          </cell>
          <cell r="J31">
            <v>0.96047430830039526</v>
          </cell>
        </row>
        <row r="32">
          <cell r="C32" t="str">
            <v>TRIMESTRE 3</v>
          </cell>
          <cell r="H32">
            <v>0</v>
          </cell>
          <cell r="I32">
            <v>0</v>
          </cell>
          <cell r="J32" t="e">
            <v>#DIV/0!</v>
          </cell>
        </row>
        <row r="33">
          <cell r="C33" t="str">
            <v>TRIMESTRE 4</v>
          </cell>
          <cell r="H33">
            <v>0</v>
          </cell>
          <cell r="I33">
            <v>0</v>
          </cell>
          <cell r="J33" t="e">
            <v>#DIV/0!</v>
          </cell>
        </row>
      </sheetData>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
      <sheetName val="ABR"/>
      <sheetName val="MAY"/>
      <sheetName val="JUN"/>
    </sheetNames>
    <sheetDataSet>
      <sheetData sheetId="0" refreshError="1"/>
      <sheetData sheetId="1" refreshError="1"/>
      <sheetData sheetId="2" refreshError="1"/>
      <sheetData sheetId="3" refreshError="1"/>
      <sheetData sheetId="4" refreshError="1"/>
      <sheetData sheetId="5" refreshError="1">
        <row r="36">
          <cell r="F36">
            <v>1589.0699999999997</v>
          </cell>
          <cell r="O36">
            <v>1601.8899999999999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
      <sheetName val="ABR"/>
      <sheetName val="MAY"/>
      <sheetName val="JUN"/>
      <sheetName val="JUL"/>
      <sheetName val="AGO"/>
      <sheetName val="SEP"/>
      <sheetName val="OCT"/>
      <sheetName val="NOV"/>
      <sheetName val="DIC"/>
      <sheetName val="Hoja2"/>
    </sheetNames>
    <sheetDataSet>
      <sheetData sheetId="0" refreshError="1"/>
      <sheetData sheetId="1" refreshError="1"/>
      <sheetData sheetId="2" refreshError="1"/>
      <sheetData sheetId="3" refreshError="1"/>
      <sheetData sheetId="4" refreshError="1"/>
      <sheetData sheetId="5" refreshError="1"/>
      <sheetData sheetId="6" refreshError="1">
        <row r="35">
          <cell r="H35">
            <v>181.68999999999997</v>
          </cell>
          <cell r="I35">
            <v>210.68999999999997</v>
          </cell>
          <cell r="N35">
            <v>101.21</v>
          </cell>
          <cell r="O35">
            <v>101</v>
          </cell>
        </row>
      </sheetData>
      <sheetData sheetId="7" refreshError="1">
        <row r="35">
          <cell r="G35">
            <v>84.78</v>
          </cell>
          <cell r="H35">
            <v>84</v>
          </cell>
          <cell r="L35">
            <v>0</v>
          </cell>
          <cell r="M35">
            <v>0</v>
          </cell>
        </row>
      </sheetData>
      <sheetData sheetId="8" refreshError="1">
        <row r="57">
          <cell r="B57">
            <v>11.98</v>
          </cell>
          <cell r="C57">
            <v>12</v>
          </cell>
          <cell r="G57">
            <v>3137.4100000000003</v>
          </cell>
          <cell r="H57">
            <v>3153</v>
          </cell>
          <cell r="L57">
            <v>3439.48</v>
          </cell>
          <cell r="M57">
            <v>3522.6499999999996</v>
          </cell>
        </row>
      </sheetData>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ND-001"/>
      <sheetName val="IMV-IND-002"/>
    </sheetNames>
    <sheetDataSet>
      <sheetData sheetId="0">
        <row r="29">
          <cell r="H29" t="str">
            <v># KM-CARRIL DE IMPACTO INTERVENIDOS EN REHABILITACIÓN</v>
          </cell>
          <cell r="I29" t="str">
            <v># KM-CARRIL DE IMPACTO INTERVENIDOS EN MANTENIMIENTO</v>
          </cell>
          <cell r="J29" t="str">
            <v xml:space="preserve">KMS-CARRIL DE IMPACTO PROGRAMADOS PARA EL AÑO </v>
          </cell>
          <cell r="K29" t="str">
            <v>% DE INTERVENCIÓN PARA EL CUMPLIMIENTO DE METAS</v>
          </cell>
        </row>
        <row r="31">
          <cell r="C31" t="str">
            <v>TRIMESTRE 1</v>
          </cell>
          <cell r="H31">
            <v>3.88</v>
          </cell>
          <cell r="I31">
            <v>87.04</v>
          </cell>
          <cell r="J31">
            <v>290</v>
          </cell>
          <cell r="K31">
            <v>0.31351724137931036</v>
          </cell>
        </row>
        <row r="32">
          <cell r="C32" t="str">
            <v>TRIMESTRE 2</v>
          </cell>
          <cell r="H32">
            <v>0.31</v>
          </cell>
          <cell r="I32">
            <v>19.29</v>
          </cell>
          <cell r="J32">
            <v>290</v>
          </cell>
          <cell r="K32">
            <v>6.7586206896551718E-2</v>
          </cell>
        </row>
        <row r="33">
          <cell r="C33" t="str">
            <v>TRIMESTRE 3</v>
          </cell>
          <cell r="H33">
            <v>0.39</v>
          </cell>
          <cell r="I33">
            <v>51.66</v>
          </cell>
          <cell r="J33">
            <v>290</v>
          </cell>
          <cell r="K33">
            <v>0.17948275862068966</v>
          </cell>
        </row>
        <row r="34">
          <cell r="C34" t="str">
            <v>TRIMESTRE 4</v>
          </cell>
          <cell r="H34">
            <v>4.71</v>
          </cell>
          <cell r="I34">
            <v>125.38</v>
          </cell>
          <cell r="J34">
            <v>290</v>
          </cell>
          <cell r="K34">
            <v>0.44858620689655171</v>
          </cell>
        </row>
        <row r="35">
          <cell r="C35" t="str">
            <v>TOTAL</v>
          </cell>
          <cell r="H35">
            <v>9.2899999999999991</v>
          </cell>
          <cell r="I35">
            <v>283.36</v>
          </cell>
          <cell r="J35">
            <v>290</v>
          </cell>
          <cell r="K35">
            <v>1.0091379310344828</v>
          </cell>
        </row>
      </sheetData>
      <sheetData sheetId="1">
        <row r="29">
          <cell r="H29" t="str">
            <v># Habitantes Beneficiados por la intervención de la malla vial local de la UMV en el periodo</v>
          </cell>
          <cell r="I29" t="str">
            <v># de habitantes a beneficiar existentes</v>
          </cell>
          <cell r="J29" t="str">
            <v>RESULTADO</v>
          </cell>
        </row>
        <row r="30">
          <cell r="C30" t="str">
            <v>TRIMESTRE 1</v>
          </cell>
          <cell r="H30">
            <v>703819</v>
          </cell>
          <cell r="I30">
            <v>7878573</v>
          </cell>
          <cell r="J30">
            <v>8.9333309471144082E-2</v>
          </cell>
        </row>
        <row r="31">
          <cell r="C31" t="str">
            <v>TRIMESTRE 2</v>
          </cell>
          <cell r="H31">
            <v>793917</v>
          </cell>
          <cell r="I31">
            <v>7878573</v>
          </cell>
          <cell r="J31">
            <v>0.1007691367459564</v>
          </cell>
        </row>
        <row r="32">
          <cell r="C32" t="str">
            <v>TRIMESTRE 3</v>
          </cell>
          <cell r="H32">
            <v>1055335</v>
          </cell>
          <cell r="I32">
            <v>7878573</v>
          </cell>
          <cell r="J32">
            <v>0.13395001861377689</v>
          </cell>
        </row>
        <row r="33">
          <cell r="C33" t="str">
            <v>TRIMESTRE 4</v>
          </cell>
          <cell r="H33">
            <v>1581032</v>
          </cell>
          <cell r="I33">
            <v>7878573</v>
          </cell>
          <cell r="J33">
            <v>0.20067491917635338</v>
          </cell>
        </row>
        <row r="34">
          <cell r="C34" t="str">
            <v>TOTAL</v>
          </cell>
          <cell r="H34">
            <v>1581032</v>
          </cell>
          <cell r="I34">
            <v>7878573</v>
          </cell>
          <cell r="J34">
            <v>0.20067491917635338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s>
    <sheetDataSet>
      <sheetData sheetId="0">
        <row r="28">
          <cell r="J28" t="str">
            <v>% DE REDUCCIÓN DE CONSUMO DE AGUA</v>
          </cell>
        </row>
        <row r="29">
          <cell r="C29" t="str">
            <v>SEMESTRE 1</v>
          </cell>
          <cell r="J29">
            <v>0.20246478873239437</v>
          </cell>
        </row>
        <row r="30">
          <cell r="C30" t="str">
            <v>SEMESTRE 2</v>
          </cell>
          <cell r="J30">
            <v>0.35129310344827586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4"/>
    </sheetNames>
    <sheetDataSet>
      <sheetData sheetId="0">
        <row r="28">
          <cell r="J28" t="str">
            <v>% DE REDUCCIÓN DE CONSUMO DE ENERGIA</v>
          </cell>
        </row>
        <row r="29">
          <cell r="C29" t="str">
            <v>SEMESTRE 1</v>
          </cell>
          <cell r="J29">
            <v>7.3333333333333334E-2</v>
          </cell>
        </row>
        <row r="30">
          <cell r="C30" t="str">
            <v>SEMESTRE 2</v>
          </cell>
          <cell r="J30">
            <v>6.8147866793798167E-2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5"/>
    </sheetNames>
    <sheetDataSet>
      <sheetData sheetId="0">
        <row r="28">
          <cell r="H28" t="str">
            <v>NO. DE CONTRATOS CON CRITERIOS AMBIENTALES EN EL SEMESTRE</v>
          </cell>
          <cell r="I28" t="str">
            <v>NO. TOTAL DE CONTRATOS EN ELSEMESTRE</v>
          </cell>
        </row>
        <row r="29">
          <cell r="C29" t="str">
            <v>SEMESTRE 1</v>
          </cell>
          <cell r="H29">
            <v>312</v>
          </cell>
          <cell r="I29">
            <v>336</v>
          </cell>
        </row>
        <row r="30">
          <cell r="C30" t="str">
            <v>SEMESTRE 2</v>
          </cell>
          <cell r="H30">
            <v>170</v>
          </cell>
          <cell r="I30">
            <v>234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IND-001"/>
      <sheetName val="SAP-IND-002"/>
    </sheetNames>
    <sheetDataSet>
      <sheetData sheetId="0">
        <row r="28">
          <cell r="H28" t="str">
            <v>Resultado de encuestas aplicadas</v>
          </cell>
          <cell r="I28" t="str">
            <v># encuestas aplicadas</v>
          </cell>
          <cell r="J28" t="str">
            <v>% de satisfacción de partes interesadas</v>
          </cell>
        </row>
        <row r="29">
          <cell r="C29" t="str">
            <v>SEMESTRE 1</v>
          </cell>
          <cell r="H29">
            <v>487</v>
          </cell>
          <cell r="I29">
            <v>637</v>
          </cell>
          <cell r="J29">
            <v>0.76452119309262168</v>
          </cell>
        </row>
        <row r="30">
          <cell r="C30" t="str">
            <v>SEMESTRE 2</v>
          </cell>
          <cell r="H30">
            <v>699</v>
          </cell>
          <cell r="I30">
            <v>817</v>
          </cell>
          <cell r="J30">
            <v>0.85556915544675638</v>
          </cell>
        </row>
        <row r="31">
          <cell r="C31" t="str">
            <v>TOTAL</v>
          </cell>
          <cell r="H31">
            <v>1186</v>
          </cell>
          <cell r="I31">
            <v>1454</v>
          </cell>
          <cell r="J31">
            <v>0.82</v>
          </cell>
        </row>
      </sheetData>
      <sheetData sheetId="1">
        <row r="28">
          <cell r="H28" t="str">
            <v># de frentes de trabajo socializados anticipidamente</v>
          </cell>
          <cell r="I28" t="str">
            <v># de frentes de trabajo ejecutados</v>
          </cell>
          <cell r="J28" t="str">
            <v>% de gestión social realizada anticipadamente</v>
          </cell>
        </row>
        <row r="29">
          <cell r="C29" t="str">
            <v>SEMESTRE 1</v>
          </cell>
          <cell r="H29">
            <v>181</v>
          </cell>
          <cell r="I29">
            <v>194</v>
          </cell>
          <cell r="J29">
            <v>0.9329896907216495</v>
          </cell>
        </row>
        <row r="30">
          <cell r="C30" t="str">
            <v>SEMESTRE 2</v>
          </cell>
          <cell r="H30">
            <v>799</v>
          </cell>
          <cell r="I30">
            <v>799</v>
          </cell>
          <cell r="J30">
            <v>1</v>
          </cell>
        </row>
        <row r="31">
          <cell r="C31" t="str">
            <v>TOTAL</v>
          </cell>
          <cell r="H31">
            <v>980</v>
          </cell>
          <cell r="I31">
            <v>993</v>
          </cell>
          <cell r="J31">
            <v>0.96649484536082475</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IND-001"/>
      <sheetName val="SAP-IND-002"/>
      <sheetName val="GAM-IND-001"/>
      <sheetName val="GAM-IND-002"/>
      <sheetName val="GAM-IND-003"/>
      <sheetName val="GAM-IND-004"/>
      <sheetName val="GAM-IND-005"/>
      <sheetName val="GAM-IND-006"/>
    </sheetNames>
    <sheetDataSet>
      <sheetData sheetId="0">
        <row r="28">
          <cell r="D28">
            <v>0</v>
          </cell>
        </row>
      </sheetData>
      <sheetData sheetId="1">
        <row r="28">
          <cell r="D28">
            <v>0</v>
          </cell>
          <cell r="E28">
            <v>0</v>
          </cell>
          <cell r="F28">
            <v>0</v>
          </cell>
          <cell r="G28">
            <v>0</v>
          </cell>
          <cell r="H28" t="str">
            <v># de frentes de trabajo socializados anticipidamente</v>
          </cell>
          <cell r="I28" t="str">
            <v># de frentes de trabajo ejecutados</v>
          </cell>
          <cell r="J28" t="str">
            <v>% de gestión social realizada anticipadamente</v>
          </cell>
        </row>
        <row r="29">
          <cell r="C29" t="str">
            <v>TRIMESTRE 1</v>
          </cell>
          <cell r="D29">
            <v>0</v>
          </cell>
          <cell r="E29">
            <v>0</v>
          </cell>
          <cell r="F29">
            <v>0</v>
          </cell>
          <cell r="G29">
            <v>0</v>
          </cell>
          <cell r="H29">
            <v>93</v>
          </cell>
          <cell r="I29">
            <v>110</v>
          </cell>
          <cell r="J29">
            <v>0.84545454545454546</v>
          </cell>
        </row>
        <row r="30">
          <cell r="C30" t="str">
            <v>TRIMESTRE 2</v>
          </cell>
          <cell r="D30">
            <v>0</v>
          </cell>
          <cell r="E30">
            <v>0</v>
          </cell>
          <cell r="F30">
            <v>0</v>
          </cell>
          <cell r="G30">
            <v>0</v>
          </cell>
          <cell r="H30">
            <v>0</v>
          </cell>
          <cell r="I30">
            <v>0</v>
          </cell>
          <cell r="J30">
            <v>0</v>
          </cell>
        </row>
        <row r="31">
          <cell r="C31" t="str">
            <v>TRIMESTRE 3</v>
          </cell>
          <cell r="D31">
            <v>0</v>
          </cell>
          <cell r="E31">
            <v>0</v>
          </cell>
          <cell r="F31">
            <v>0</v>
          </cell>
          <cell r="G31">
            <v>0</v>
          </cell>
          <cell r="H31">
            <v>0</v>
          </cell>
          <cell r="I31">
            <v>0</v>
          </cell>
          <cell r="J31">
            <v>0</v>
          </cell>
        </row>
        <row r="32">
          <cell r="C32" t="str">
            <v>TRIMESTRE 4</v>
          </cell>
          <cell r="D32">
            <v>0</v>
          </cell>
          <cell r="E32">
            <v>0</v>
          </cell>
          <cell r="F32">
            <v>0</v>
          </cell>
          <cell r="G32">
            <v>0</v>
          </cell>
          <cell r="H32">
            <v>0</v>
          </cell>
          <cell r="I32">
            <v>0</v>
          </cell>
          <cell r="J32">
            <v>0</v>
          </cell>
        </row>
        <row r="33">
          <cell r="C33" t="str">
            <v>TOTAL</v>
          </cell>
          <cell r="D33">
            <v>0</v>
          </cell>
          <cell r="E33">
            <v>0</v>
          </cell>
          <cell r="F33">
            <v>0</v>
          </cell>
          <cell r="G33">
            <v>0</v>
          </cell>
          <cell r="H33">
            <v>0</v>
          </cell>
          <cell r="I33">
            <v>0</v>
          </cell>
          <cell r="J33">
            <v>0</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IND-002"/>
      <sheetName val="Hoja1"/>
    </sheetNames>
    <sheetDataSet>
      <sheetData sheetId="0">
        <row r="30">
          <cell r="I30">
            <v>3.805714285714286</v>
          </cell>
          <cell r="K30">
            <v>3.5745140388768899</v>
          </cell>
        </row>
        <row r="31">
          <cell r="I31">
            <v>3.9034482758620701</v>
          </cell>
          <cell r="K31">
            <v>3.4697986577181208</v>
          </cell>
        </row>
        <row r="32">
          <cell r="I32">
            <v>3.7828571428571398</v>
          </cell>
          <cell r="K32">
            <v>3.7991266375545854</v>
          </cell>
        </row>
        <row r="33">
          <cell r="I33">
            <v>3.4857142857142858</v>
          </cell>
          <cell r="K33">
            <v>3.4972972972972971</v>
          </cell>
        </row>
        <row r="34">
          <cell r="I34">
            <v>3.0588235294117645</v>
          </cell>
          <cell r="K34" t="str">
            <v>NA</v>
          </cell>
        </row>
        <row r="35">
          <cell r="I35">
            <v>3.75</v>
          </cell>
          <cell r="K35">
            <v>3.2884615384615383</v>
          </cell>
        </row>
        <row r="36">
          <cell r="I36">
            <v>3.9586206896551728</v>
          </cell>
          <cell r="K36">
            <v>3.392156862745098</v>
          </cell>
        </row>
        <row r="37">
          <cell r="I37">
            <v>3.9666666666666668</v>
          </cell>
          <cell r="K37">
            <v>3.6004842615012107</v>
          </cell>
        </row>
        <row r="38">
          <cell r="I38">
            <v>3.7312500000000006</v>
          </cell>
          <cell r="K38">
            <v>3.844943820224719</v>
          </cell>
        </row>
        <row r="39">
          <cell r="I39">
            <v>3.7111111111111108</v>
          </cell>
          <cell r="K39">
            <v>3.483568075117371</v>
          </cell>
        </row>
        <row r="40">
          <cell r="I40">
            <v>3.8740740740740742</v>
          </cell>
          <cell r="K40">
            <v>3.6714975845410627</v>
          </cell>
        </row>
        <row r="41">
          <cell r="I41">
            <v>3.8</v>
          </cell>
          <cell r="K41">
            <v>3.551219512195122</v>
          </cell>
        </row>
        <row r="42">
          <cell r="I42">
            <v>3.764705882352942</v>
          </cell>
          <cell r="K42">
            <v>3.3576158940397351</v>
          </cell>
        </row>
        <row r="43">
          <cell r="I43">
            <v>3.7000000000000011</v>
          </cell>
          <cell r="K43">
            <v>3.6927835051546394</v>
          </cell>
        </row>
        <row r="44">
          <cell r="I44">
            <v>3.611764705882353</v>
          </cell>
          <cell r="K44">
            <v>3.6789366053169732</v>
          </cell>
        </row>
        <row r="45">
          <cell r="I45">
            <v>3.6888888888888896</v>
          </cell>
          <cell r="K45">
            <v>3.5446623093681917</v>
          </cell>
        </row>
        <row r="46">
          <cell r="I46">
            <v>3.907142857142857</v>
          </cell>
          <cell r="K46">
            <v>3.4502164502164501</v>
          </cell>
        </row>
        <row r="47">
          <cell r="I47">
            <v>3.6799999999999997</v>
          </cell>
          <cell r="K47">
            <v>3.5714285714285716</v>
          </cell>
        </row>
        <row r="48">
          <cell r="I48">
            <v>3.4352941176470591</v>
          </cell>
          <cell r="K48">
            <v>3.4350000000000001</v>
          </cell>
        </row>
        <row r="49">
          <cell r="I49">
            <v>3.4347826086956523</v>
          </cell>
          <cell r="K49">
            <v>3.3107344632768361</v>
          </cell>
        </row>
        <row r="50">
          <cell r="I50">
            <v>3.727272727272728</v>
          </cell>
          <cell r="K50">
            <v>3.5648148148148149</v>
          </cell>
        </row>
        <row r="51">
          <cell r="I51">
            <v>3.7037205642356694</v>
          </cell>
          <cell r="K51">
            <v>3.5389630449924612</v>
          </cell>
        </row>
      </sheetData>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JUR-IND-001"/>
      <sheetName val="JUR-IND-002"/>
      <sheetName val="JUR-IND-003"/>
      <sheetName val="JUR-IND-004"/>
      <sheetName val="JUR-IND-005"/>
    </sheetNames>
    <sheetDataSet>
      <sheetData sheetId="0" refreshError="1"/>
      <sheetData sheetId="1">
        <row r="28">
          <cell r="H28" t="str">
            <v>No. Providencias falladas a favor</v>
          </cell>
        </row>
      </sheetData>
      <sheetData sheetId="2">
        <row r="28">
          <cell r="H28" t="str">
            <v>Número de conceptos respondidos Oportunamente</v>
          </cell>
        </row>
      </sheetData>
      <sheetData sheetId="3">
        <row r="28">
          <cell r="H28" t="str">
            <v>No. Demandas contestadas</v>
          </cell>
          <cell r="I28" t="str">
            <v>Total demandas recibida</v>
          </cell>
          <cell r="J28" t="str">
            <v>% Demandas respondidas en tiempo</v>
          </cell>
        </row>
        <row r="29">
          <cell r="C29" t="str">
            <v>TRIMESTRE 1</v>
          </cell>
          <cell r="H29">
            <v>5</v>
          </cell>
          <cell r="I29">
            <v>8</v>
          </cell>
          <cell r="J29">
            <v>0.625</v>
          </cell>
        </row>
        <row r="30">
          <cell r="C30" t="str">
            <v>TRIMESTRE 2</v>
          </cell>
          <cell r="H30">
            <v>7</v>
          </cell>
          <cell r="I30">
            <v>14</v>
          </cell>
          <cell r="J30">
            <v>0.5</v>
          </cell>
        </row>
        <row r="31">
          <cell r="C31" t="str">
            <v>TRIMESTRE 3</v>
          </cell>
          <cell r="H31">
            <v>19</v>
          </cell>
          <cell r="I31">
            <v>12</v>
          </cell>
          <cell r="J31">
            <v>1.5833333333333333</v>
          </cell>
        </row>
        <row r="32">
          <cell r="C32" t="str">
            <v>TRIMESTRE 4</v>
          </cell>
          <cell r="H32">
            <v>9</v>
          </cell>
          <cell r="I32">
            <v>13</v>
          </cell>
          <cell r="J32">
            <v>0.69230769230769229</v>
          </cell>
        </row>
        <row r="33">
          <cell r="C33" t="str">
            <v>TOTAL</v>
          </cell>
        </row>
      </sheetData>
      <sheetData sheetId="4">
        <row r="28">
          <cell r="H28" t="str">
            <v>Días promedio de respuesta</v>
          </cell>
        </row>
      </sheetData>
      <sheetData sheetId="5">
        <row r="28">
          <cell r="H28" t="str">
            <v>Número de solicitudes de conciliación prejudicial</v>
          </cell>
          <cell r="I28" t="str">
            <v>Número de conciliaciones prejudiciales estudiadas</v>
          </cell>
          <cell r="J28" t="str">
            <v>Porcentaje de solicitudes de conciliación tramitadas</v>
          </cell>
        </row>
        <row r="30">
          <cell r="C30" t="str">
            <v>SEMESTRE 1</v>
          </cell>
          <cell r="H30">
            <v>14</v>
          </cell>
          <cell r="I30">
            <v>11</v>
          </cell>
          <cell r="J30">
            <v>0.7857142857142857</v>
          </cell>
        </row>
        <row r="31">
          <cell r="C31" t="str">
            <v>SEMESTRE  2</v>
          </cell>
          <cell r="H31">
            <v>8</v>
          </cell>
          <cell r="I31">
            <v>8</v>
          </cell>
          <cell r="J31">
            <v>1</v>
          </cell>
        </row>
        <row r="32">
          <cell r="C32" t="str">
            <v>TOTAL</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IND-001"/>
    </sheetNames>
    <sheetDataSet>
      <sheetData sheetId="0">
        <row r="28">
          <cell r="H28" t="str">
            <v># Solicitudes de consulta documental  atendidas</v>
          </cell>
          <cell r="I28" t="str">
            <v># Solicitudes de consulta documental recibidas</v>
          </cell>
          <cell r="J28" t="str">
            <v>% de Solicitudes de consulta documental atendidas</v>
          </cell>
        </row>
        <row r="29">
          <cell r="C29" t="str">
            <v>TRIMESTRE 1</v>
          </cell>
          <cell r="H29">
            <v>99</v>
          </cell>
          <cell r="I29">
            <v>99</v>
          </cell>
          <cell r="J29">
            <v>1</v>
          </cell>
        </row>
        <row r="30">
          <cell r="C30" t="str">
            <v>TRIMESTRE 2</v>
          </cell>
          <cell r="H30">
            <v>540</v>
          </cell>
          <cell r="I30">
            <v>540</v>
          </cell>
          <cell r="J30">
            <v>1</v>
          </cell>
        </row>
        <row r="31">
          <cell r="C31" t="str">
            <v>TRIMESTRE 3</v>
          </cell>
          <cell r="H31">
            <v>579</v>
          </cell>
          <cell r="I31">
            <v>579</v>
          </cell>
          <cell r="J31">
            <v>1</v>
          </cell>
        </row>
        <row r="32">
          <cell r="C32" t="str">
            <v>TRIMESTRE 4</v>
          </cell>
          <cell r="H32">
            <v>1575</v>
          </cell>
          <cell r="I32">
            <v>1575</v>
          </cell>
          <cell r="J32">
            <v>1</v>
          </cell>
        </row>
        <row r="33">
          <cell r="C33" t="str">
            <v>TOTAL</v>
          </cell>
          <cell r="H33">
            <v>2793</v>
          </cell>
          <cell r="I33">
            <v>2793</v>
          </cell>
          <cell r="J33">
            <v>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IND-002"/>
    </sheetNames>
    <sheetDataSet>
      <sheetData sheetId="0">
        <row r="28">
          <cell r="H28" t="str">
            <v># Transferencias realizadas</v>
          </cell>
          <cell r="I28" t="str">
            <v>#  Transferencias programadas</v>
          </cell>
          <cell r="J28" t="str">
            <v>% de Transferencias realizadas</v>
          </cell>
        </row>
        <row r="29">
          <cell r="C29" t="str">
            <v>TRIMESTRE 1</v>
          </cell>
          <cell r="H29">
            <v>19</v>
          </cell>
          <cell r="I29">
            <v>21</v>
          </cell>
          <cell r="J29">
            <v>0.90476190476190477</v>
          </cell>
        </row>
        <row r="30">
          <cell r="C30" t="str">
            <v>TRIMESTRE 2</v>
          </cell>
          <cell r="H30">
            <v>0</v>
          </cell>
          <cell r="I30">
            <v>1</v>
          </cell>
          <cell r="J30">
            <v>0</v>
          </cell>
        </row>
        <row r="31">
          <cell r="C31" t="str">
            <v>TRIMESTRE 3</v>
          </cell>
          <cell r="H31">
            <v>1</v>
          </cell>
          <cell r="I31">
            <v>1</v>
          </cell>
          <cell r="J31">
            <v>1</v>
          </cell>
        </row>
        <row r="32">
          <cell r="C32" t="str">
            <v>TRIMESTRE 4</v>
          </cell>
          <cell r="H32">
            <v>2</v>
          </cell>
          <cell r="I32">
            <v>2</v>
          </cell>
          <cell r="J32">
            <v>1</v>
          </cell>
        </row>
        <row r="33">
          <cell r="C33" t="str">
            <v>TOTAL</v>
          </cell>
          <cell r="H33">
            <v>22</v>
          </cell>
          <cell r="I33">
            <v>25</v>
          </cell>
          <cell r="J33">
            <v>0.72619047619047616</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IND-003"/>
    </sheetNames>
    <sheetDataSet>
      <sheetData sheetId="0">
        <row r="28">
          <cell r="H28" t="str">
            <v>Acciones o productos ejecutados</v>
          </cell>
          <cell r="I28" t="str">
            <v>Acciones o productos programados en el programa de gestión documental</v>
          </cell>
          <cell r="J28" t="str">
            <v>% CUMPLIMIENTO DEL PGD</v>
          </cell>
        </row>
        <row r="29">
          <cell r="C29" t="str">
            <v>TRIMESTRE 1</v>
          </cell>
          <cell r="H29">
            <v>4</v>
          </cell>
          <cell r="I29">
            <v>5</v>
          </cell>
          <cell r="J29">
            <v>0.8</v>
          </cell>
        </row>
        <row r="30">
          <cell r="C30" t="str">
            <v>TRIMESTRE 2</v>
          </cell>
          <cell r="H30">
            <v>1</v>
          </cell>
          <cell r="I30">
            <v>2</v>
          </cell>
          <cell r="J30">
            <v>0.5</v>
          </cell>
        </row>
        <row r="31">
          <cell r="C31" t="str">
            <v>TRIMESTRE 3</v>
          </cell>
          <cell r="H31">
            <v>2</v>
          </cell>
          <cell r="I31">
            <v>2</v>
          </cell>
          <cell r="J31">
            <v>1</v>
          </cell>
        </row>
        <row r="32">
          <cell r="C32" t="str">
            <v>TRIMESTRE 4</v>
          </cell>
          <cell r="H32">
            <v>2</v>
          </cell>
          <cell r="I32">
            <v>2</v>
          </cell>
          <cell r="J32">
            <v>1</v>
          </cell>
        </row>
        <row r="33">
          <cell r="C33" t="str">
            <v>TOTAL</v>
          </cell>
          <cell r="H33">
            <v>9</v>
          </cell>
          <cell r="I33">
            <v>11</v>
          </cell>
          <cell r="J33">
            <v>0.82499999999999996</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D-001"/>
    </sheetNames>
    <sheetDataSet>
      <sheetData sheetId="0">
        <row r="28">
          <cell r="H28" t="str">
            <v>Ingresos recibidos</v>
          </cell>
          <cell r="I28" t="str">
            <v>Ingresos programados</v>
          </cell>
          <cell r="J28" t="str">
            <v>% ejecución de ingresos programados</v>
          </cell>
        </row>
        <row r="30">
          <cell r="C30" t="str">
            <v>TRIMESTRE 1</v>
          </cell>
          <cell r="H30">
            <v>8844706832</v>
          </cell>
          <cell r="I30">
            <v>37077583000</v>
          </cell>
          <cell r="J30">
            <v>0.23854593844480099</v>
          </cell>
        </row>
        <row r="31">
          <cell r="C31" t="str">
            <v>TRIMESTRE 2</v>
          </cell>
          <cell r="H31">
            <v>525648264</v>
          </cell>
          <cell r="I31">
            <v>37077583000</v>
          </cell>
          <cell r="J31">
            <v>1.4176983003449821E-2</v>
          </cell>
        </row>
        <row r="32">
          <cell r="C32" t="str">
            <v>TRIMESTRE 3</v>
          </cell>
          <cell r="H32">
            <v>151046431</v>
          </cell>
          <cell r="I32">
            <v>37077583000</v>
          </cell>
          <cell r="J32">
            <v>4.0737938878054698E-3</v>
          </cell>
        </row>
        <row r="33">
          <cell r="C33" t="str">
            <v>TRIMESTRE 4</v>
          </cell>
          <cell r="H33">
            <v>172625616.87</v>
          </cell>
          <cell r="I33">
            <v>37077583000</v>
          </cell>
          <cell r="J33">
            <v>4.6557947660719953E-3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D-002"/>
    </sheetNames>
    <sheetDataSet>
      <sheetData sheetId="0">
        <row r="28">
          <cell r="H28" t="str">
            <v xml:space="preserve">Valor de la ejecución del presupuesto de gastos </v>
          </cell>
          <cell r="I28" t="str">
            <v xml:space="preserve"> Presupuesto total de gastos</v>
          </cell>
          <cell r="J28" t="str">
            <v>% de Ejecución Presupuestal de gastos</v>
          </cell>
        </row>
        <row r="29">
          <cell r="C29" t="str">
            <v>TRIMESTRE 1</v>
          </cell>
          <cell r="H29">
            <v>30269609075</v>
          </cell>
          <cell r="I29">
            <v>168771961000</v>
          </cell>
          <cell r="J29">
            <v>0.17935212043308543</v>
          </cell>
        </row>
        <row r="30">
          <cell r="C30" t="str">
            <v>TRIMESTRE 2</v>
          </cell>
          <cell r="H30">
            <v>8284583889</v>
          </cell>
          <cell r="I30">
            <v>168771961000</v>
          </cell>
          <cell r="J30">
            <v>4.9087442249959992E-2</v>
          </cell>
        </row>
        <row r="31">
          <cell r="C31" t="str">
            <v>TRIMESTRE 3</v>
          </cell>
          <cell r="H31">
            <v>28161843289</v>
          </cell>
          <cell r="I31">
            <v>168771961000</v>
          </cell>
          <cell r="J31">
            <v>0.16686328180425658</v>
          </cell>
        </row>
        <row r="32">
          <cell r="C32" t="str">
            <v>TRIMESTRE 4</v>
          </cell>
          <cell r="H32">
            <v>27673204476</v>
          </cell>
          <cell r="I32">
            <v>168771961000</v>
          </cell>
          <cell r="J32">
            <v>0.16396802118095907</v>
          </cell>
        </row>
        <row r="33">
          <cell r="C33" t="str">
            <v>TOTAL</v>
          </cell>
          <cell r="H33">
            <v>94389240729</v>
          </cell>
          <cell r="I33">
            <v>675087844000</v>
          </cell>
          <cell r="J33">
            <v>0.55927086566826112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GENCIA"/>
      <sheetName val="RESERVA"/>
      <sheetName val="CONSOLIDADO"/>
    </sheetNames>
    <sheetDataSet>
      <sheetData sheetId="0" refreshError="1"/>
      <sheetData sheetId="1" refreshError="1"/>
      <sheetData sheetId="2" refreshError="1">
        <row r="5">
          <cell r="B5">
            <v>16546317486</v>
          </cell>
          <cell r="C5">
            <v>14957712303</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D-003"/>
    </sheetNames>
    <sheetDataSet>
      <sheetData sheetId="0">
        <row r="28">
          <cell r="H28" t="str">
            <v xml:space="preserve">Ejecución de pagos en el periodo </v>
          </cell>
          <cell r="I28" t="str">
            <v>Presupuesto programado para el periodo</v>
          </cell>
          <cell r="J28" t="str">
            <v>% de ejecución del PAC</v>
          </cell>
        </row>
        <row r="29">
          <cell r="C29" t="str">
            <v>TRIMESTRE 1</v>
          </cell>
          <cell r="H29">
            <v>15228568884</v>
          </cell>
          <cell r="I29">
            <v>26427042585</v>
          </cell>
          <cell r="J29">
            <v>0.57624945489147328</v>
          </cell>
        </row>
        <row r="30">
          <cell r="C30" t="str">
            <v>TRIMESTRE 2</v>
          </cell>
          <cell r="H30">
            <v>22781978144</v>
          </cell>
          <cell r="I30">
            <v>27995340104</v>
          </cell>
          <cell r="J30">
            <v>0.81377750937717275</v>
          </cell>
        </row>
        <row r="31">
          <cell r="C31" t="str">
            <v>TRIMESTRE 3</v>
          </cell>
          <cell r="H31">
            <v>14957712303</v>
          </cell>
          <cell r="I31">
            <v>16546317486</v>
          </cell>
          <cell r="J31">
            <v>0.90399040847946166</v>
          </cell>
        </row>
        <row r="32">
          <cell r="C32" t="str">
            <v>TRIMESTRE 4</v>
          </cell>
          <cell r="H32">
            <v>37739690447</v>
          </cell>
          <cell r="I32">
            <v>44541657590</v>
          </cell>
          <cell r="J32">
            <v>0.84728976174144222</v>
          </cell>
        </row>
        <row r="33">
          <cell r="C33" t="str">
            <v>TOTAL</v>
          </cell>
          <cell r="H33">
            <v>90707949778</v>
          </cell>
          <cell r="I33">
            <v>115510357765</v>
          </cell>
          <cell r="J33">
            <v>3.14130713448955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D-004"/>
    </sheetNames>
    <sheetDataSet>
      <sheetData sheetId="0">
        <row r="28">
          <cell r="H28" t="str">
            <v>Valor de la ejecución de pasivos exigibles</v>
          </cell>
          <cell r="I28" t="str">
            <v>Presupuesto de pasivos exigibles en la vigencia</v>
          </cell>
          <cell r="J28" t="str">
            <v>% de cumplimiento de ejecución de pasivos exigibles</v>
          </cell>
        </row>
        <row r="29">
          <cell r="C29" t="str">
            <v>TRIMESTRE 1</v>
          </cell>
          <cell r="H29">
            <v>2327069606</v>
          </cell>
          <cell r="I29">
            <v>35418687000</v>
          </cell>
          <cell r="J29">
            <v>6.5701746820823706E-2</v>
          </cell>
        </row>
        <row r="30">
          <cell r="C30" t="str">
            <v>TRIMESTRE 2</v>
          </cell>
          <cell r="H30">
            <v>404669940</v>
          </cell>
          <cell r="I30">
            <v>35418687000</v>
          </cell>
          <cell r="J30">
            <v>1.1425323022279171E-2</v>
          </cell>
        </row>
        <row r="31">
          <cell r="C31" t="str">
            <v>TRIMESTRE 3</v>
          </cell>
          <cell r="H31">
            <v>538988655</v>
          </cell>
          <cell r="I31">
            <v>35418687000</v>
          </cell>
          <cell r="J31">
            <v>1.521763511448067E-2</v>
          </cell>
        </row>
        <row r="32">
          <cell r="C32" t="str">
            <v>TRIMESTRE 4</v>
          </cell>
          <cell r="H32">
            <v>205498058</v>
          </cell>
          <cell r="I32">
            <v>35418687000</v>
          </cell>
          <cell r="J32">
            <v>5.8019671367264408E-3</v>
          </cell>
        </row>
        <row r="33">
          <cell r="C33" t="str">
            <v>TOTAL</v>
          </cell>
          <cell r="H33">
            <v>3476226259</v>
          </cell>
          <cell r="I33">
            <v>35418687000</v>
          </cell>
          <cell r="J33">
            <v>9.8146672094309995E-2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D-005"/>
    </sheetNames>
    <sheetDataSet>
      <sheetData sheetId="0">
        <row r="28">
          <cell r="H28" t="str">
            <v>Valor de la ejecución de reservas</v>
          </cell>
          <cell r="I28" t="str">
            <v>Presupuesto de reservas en la vigencia</v>
          </cell>
          <cell r="J28" t="str">
            <v>% de cumplimiento de ejecución de reservas</v>
          </cell>
        </row>
        <row r="29">
          <cell r="C29" t="str">
            <v>TRIMESTRE 1</v>
          </cell>
          <cell r="H29">
            <v>10269740289</v>
          </cell>
          <cell r="I29">
            <v>46770543952</v>
          </cell>
          <cell r="J29">
            <v>0.21957709748981541</v>
          </cell>
        </row>
        <row r="30">
          <cell r="C30" t="str">
            <v>TRIMESTRE 2</v>
          </cell>
          <cell r="H30">
            <v>16537607572</v>
          </cell>
          <cell r="I30">
            <v>46770543952</v>
          </cell>
          <cell r="J30">
            <v>0.35359023382264554</v>
          </cell>
        </row>
        <row r="31">
          <cell r="C31" t="str">
            <v>TRIMESTRE 3</v>
          </cell>
          <cell r="H31">
            <v>4990785168</v>
          </cell>
          <cell r="I31">
            <v>46770543952</v>
          </cell>
          <cell r="J31">
            <v>0.10670787094377132</v>
          </cell>
        </row>
        <row r="32">
          <cell r="C32" t="str">
            <v>TRIMESTRE 4</v>
          </cell>
          <cell r="H32">
            <v>10285960840</v>
          </cell>
          <cell r="I32">
            <v>46770543952</v>
          </cell>
          <cell r="J32">
            <v>0.2199239087438527</v>
          </cell>
        </row>
        <row r="33">
          <cell r="C33" t="str">
            <v>TOTAL</v>
          </cell>
          <cell r="H33">
            <v>42084093869</v>
          </cell>
          <cell r="I33">
            <v>46770543952</v>
          </cell>
          <cell r="J33">
            <v>0.89979911100008503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IND-003"/>
      <sheetName val="TAB"/>
    </sheetNames>
    <sheetDataSet>
      <sheetData sheetId="0">
        <row r="28">
          <cell r="D28">
            <v>0</v>
          </cell>
          <cell r="E28">
            <v>0</v>
          </cell>
          <cell r="F28">
            <v>0</v>
          </cell>
          <cell r="G28">
            <v>0</v>
          </cell>
          <cell r="H28">
            <v>0</v>
          </cell>
          <cell r="I28" t="str">
            <v>Autoevaluación por Proceso
(SEMESTRE 1)</v>
          </cell>
          <cell r="J28" t="str">
            <v>Autoevaluación por Proceso
(SEMESTRE 2)</v>
          </cell>
        </row>
        <row r="29">
          <cell r="C29">
            <v>0</v>
          </cell>
          <cell r="D29">
            <v>0</v>
          </cell>
          <cell r="E29">
            <v>0</v>
          </cell>
          <cell r="F29">
            <v>0</v>
          </cell>
          <cell r="G29">
            <v>0</v>
          </cell>
          <cell r="H29">
            <v>0</v>
          </cell>
          <cell r="I29">
            <v>0</v>
          </cell>
          <cell r="J29">
            <v>0</v>
          </cell>
        </row>
        <row r="30">
          <cell r="C30">
            <v>1</v>
          </cell>
          <cell r="D30" t="str">
            <v>Sistema Integrado de Gestión</v>
          </cell>
          <cell r="E30">
            <v>0</v>
          </cell>
          <cell r="F30">
            <v>0</v>
          </cell>
          <cell r="G30">
            <v>0</v>
          </cell>
          <cell r="H30">
            <v>0</v>
          </cell>
          <cell r="I30">
            <v>0.875</v>
          </cell>
          <cell r="J30">
            <v>1</v>
          </cell>
        </row>
        <row r="31">
          <cell r="C31">
            <v>2</v>
          </cell>
          <cell r="D31" t="str">
            <v>Planeación Estratégica</v>
          </cell>
          <cell r="E31">
            <v>0</v>
          </cell>
          <cell r="F31">
            <v>0</v>
          </cell>
          <cell r="G31">
            <v>0</v>
          </cell>
          <cell r="H31">
            <v>0</v>
          </cell>
          <cell r="I31">
            <v>0.875</v>
          </cell>
          <cell r="J31">
            <v>0.875</v>
          </cell>
        </row>
        <row r="32">
          <cell r="C32">
            <v>3</v>
          </cell>
          <cell r="D32" t="str">
            <v>Comunicaciones</v>
          </cell>
          <cell r="E32">
            <v>0</v>
          </cell>
          <cell r="F32">
            <v>0</v>
          </cell>
          <cell r="G32">
            <v>0</v>
          </cell>
          <cell r="H32">
            <v>0</v>
          </cell>
          <cell r="I32">
            <v>0.875</v>
          </cell>
          <cell r="J32">
            <v>0.9</v>
          </cell>
        </row>
        <row r="33">
          <cell r="C33">
            <v>4</v>
          </cell>
          <cell r="D33" t="str">
            <v>Planificación del Desarrollo Vial Local</v>
          </cell>
          <cell r="E33">
            <v>0</v>
          </cell>
          <cell r="F33">
            <v>0</v>
          </cell>
          <cell r="G33">
            <v>0</v>
          </cell>
          <cell r="H33">
            <v>0</v>
          </cell>
          <cell r="I33">
            <v>0.8</v>
          </cell>
          <cell r="J33">
            <v>0.82499999999999996</v>
          </cell>
        </row>
        <row r="34">
          <cell r="C34">
            <v>5</v>
          </cell>
          <cell r="D34" t="str">
            <v>Comercialización de Servicios</v>
          </cell>
          <cell r="E34">
            <v>0</v>
          </cell>
          <cell r="F34">
            <v>0</v>
          </cell>
          <cell r="G34">
            <v>0</v>
          </cell>
          <cell r="H34">
            <v>0</v>
          </cell>
          <cell r="I34">
            <v>0.375</v>
          </cell>
          <cell r="J34">
            <v>0</v>
          </cell>
        </row>
        <row r="35">
          <cell r="C35">
            <v>6</v>
          </cell>
          <cell r="D35" t="str">
            <v>Apoyo Interinstitucional</v>
          </cell>
          <cell r="E35">
            <v>0</v>
          </cell>
          <cell r="F35">
            <v>0</v>
          </cell>
          <cell r="G35">
            <v>0</v>
          </cell>
          <cell r="H35">
            <v>0</v>
          </cell>
          <cell r="I35">
            <v>0.97499999999999998</v>
          </cell>
          <cell r="J35">
            <v>0.97499999999999998</v>
          </cell>
        </row>
        <row r="36">
          <cell r="C36">
            <v>7</v>
          </cell>
          <cell r="D36" t="str">
            <v>Producción</v>
          </cell>
          <cell r="E36">
            <v>0</v>
          </cell>
          <cell r="F36">
            <v>0</v>
          </cell>
          <cell r="G36">
            <v>0</v>
          </cell>
          <cell r="H36">
            <v>0</v>
          </cell>
          <cell r="I36">
            <v>0.64999999999999991</v>
          </cell>
          <cell r="J36">
            <v>0.875</v>
          </cell>
        </row>
        <row r="37">
          <cell r="C37">
            <v>8</v>
          </cell>
          <cell r="D37" t="str">
            <v>Intervención de la Malla Vial Local</v>
          </cell>
          <cell r="E37">
            <v>0</v>
          </cell>
          <cell r="F37">
            <v>0</v>
          </cell>
          <cell r="G37">
            <v>0</v>
          </cell>
          <cell r="H37">
            <v>0</v>
          </cell>
          <cell r="I37">
            <v>0.85000000000000009</v>
          </cell>
          <cell r="J37">
            <v>0.97499999999999998</v>
          </cell>
        </row>
        <row r="38">
          <cell r="C38">
            <v>9</v>
          </cell>
          <cell r="D38" t="str">
            <v>Gestión Ambiental</v>
          </cell>
          <cell r="E38">
            <v>0</v>
          </cell>
          <cell r="F38">
            <v>0</v>
          </cell>
          <cell r="G38">
            <v>0</v>
          </cell>
          <cell r="H38">
            <v>0</v>
          </cell>
          <cell r="I38">
            <v>0.82499999999999996</v>
          </cell>
          <cell r="J38">
            <v>0.82499999999999996</v>
          </cell>
        </row>
        <row r="39">
          <cell r="C39">
            <v>10</v>
          </cell>
          <cell r="D39" t="str">
            <v>Gestión Social y de Atención a Partes Interesadas</v>
          </cell>
          <cell r="E39">
            <v>0</v>
          </cell>
          <cell r="F39">
            <v>0</v>
          </cell>
          <cell r="G39">
            <v>0</v>
          </cell>
          <cell r="H39">
            <v>0</v>
          </cell>
          <cell r="I39">
            <v>0.875</v>
          </cell>
          <cell r="J39">
            <v>0.82499999999999996</v>
          </cell>
        </row>
        <row r="40">
          <cell r="C40">
            <v>11</v>
          </cell>
          <cell r="D40" t="str">
            <v>Atención al Ciudadano</v>
          </cell>
          <cell r="E40">
            <v>0</v>
          </cell>
          <cell r="F40">
            <v>0</v>
          </cell>
          <cell r="G40">
            <v>0</v>
          </cell>
          <cell r="H40">
            <v>0</v>
          </cell>
          <cell r="I40">
            <v>0.85000000000000009</v>
          </cell>
          <cell r="J40">
            <v>0.875</v>
          </cell>
        </row>
        <row r="41">
          <cell r="C41">
            <v>12</v>
          </cell>
          <cell r="D41" t="str">
            <v>Jurídica</v>
          </cell>
          <cell r="E41">
            <v>0</v>
          </cell>
          <cell r="F41">
            <v>0</v>
          </cell>
          <cell r="G41">
            <v>0</v>
          </cell>
          <cell r="H41">
            <v>0</v>
          </cell>
          <cell r="I41">
            <v>0.9</v>
          </cell>
          <cell r="J41">
            <v>0.9</v>
          </cell>
        </row>
        <row r="42">
          <cell r="C42">
            <v>13</v>
          </cell>
          <cell r="D42" t="str">
            <v>Contratación</v>
          </cell>
          <cell r="E42">
            <v>0</v>
          </cell>
          <cell r="F42">
            <v>0</v>
          </cell>
          <cell r="G42">
            <v>0</v>
          </cell>
          <cell r="H42">
            <v>0</v>
          </cell>
          <cell r="I42">
            <v>0.82499999999999996</v>
          </cell>
          <cell r="J42">
            <v>0.75</v>
          </cell>
        </row>
        <row r="43">
          <cell r="C43">
            <v>14</v>
          </cell>
          <cell r="D43" t="str">
            <v>Gestión Documental</v>
          </cell>
          <cell r="E43">
            <v>0</v>
          </cell>
          <cell r="F43">
            <v>0</v>
          </cell>
          <cell r="G43">
            <v>0</v>
          </cell>
          <cell r="H43">
            <v>0</v>
          </cell>
          <cell r="I43">
            <v>0.82499999999999996</v>
          </cell>
          <cell r="J43">
            <v>0.82499999999999996</v>
          </cell>
        </row>
        <row r="44">
          <cell r="C44">
            <v>15</v>
          </cell>
          <cell r="D44" t="str">
            <v>Sistemas de Información y Tecnología</v>
          </cell>
          <cell r="E44">
            <v>0</v>
          </cell>
          <cell r="F44">
            <v>0</v>
          </cell>
          <cell r="G44">
            <v>0</v>
          </cell>
          <cell r="H44">
            <v>0</v>
          </cell>
          <cell r="I44">
            <v>0.85000000000000009</v>
          </cell>
          <cell r="J44">
            <v>0.875</v>
          </cell>
        </row>
        <row r="45">
          <cell r="C45">
            <v>16</v>
          </cell>
          <cell r="D45" t="str">
            <v>Financiera</v>
          </cell>
          <cell r="E45">
            <v>0</v>
          </cell>
          <cell r="F45">
            <v>0</v>
          </cell>
          <cell r="G45">
            <v>0</v>
          </cell>
          <cell r="H45">
            <v>0</v>
          </cell>
          <cell r="I45">
            <v>0.85000000000000009</v>
          </cell>
          <cell r="J45">
            <v>0.82499999999999996</v>
          </cell>
        </row>
        <row r="46">
          <cell r="C46">
            <v>17</v>
          </cell>
          <cell r="D46" t="str">
            <v>Talento Humano</v>
          </cell>
          <cell r="E46">
            <v>0</v>
          </cell>
          <cell r="F46">
            <v>0</v>
          </cell>
          <cell r="G46">
            <v>0</v>
          </cell>
          <cell r="H46">
            <v>0</v>
          </cell>
          <cell r="I46">
            <v>0.82499999999999996</v>
          </cell>
          <cell r="J46">
            <v>0.64999999999999991</v>
          </cell>
        </row>
        <row r="47">
          <cell r="C47">
            <v>18</v>
          </cell>
          <cell r="D47" t="str">
            <v>Control Disciplinario Interno</v>
          </cell>
          <cell r="E47">
            <v>0</v>
          </cell>
          <cell r="F47">
            <v>0</v>
          </cell>
          <cell r="G47">
            <v>0</v>
          </cell>
          <cell r="H47">
            <v>0</v>
          </cell>
          <cell r="I47">
            <v>1</v>
          </cell>
          <cell r="J47">
            <v>0.8</v>
          </cell>
        </row>
        <row r="48">
          <cell r="C48">
            <v>19</v>
          </cell>
          <cell r="D48" t="str">
            <v>Administración de Bienes e Infraestructura</v>
          </cell>
          <cell r="E48">
            <v>0</v>
          </cell>
          <cell r="F48">
            <v>0</v>
          </cell>
          <cell r="G48">
            <v>0</v>
          </cell>
          <cell r="H48">
            <v>0</v>
          </cell>
          <cell r="I48">
            <v>0.85000000000000009</v>
          </cell>
          <cell r="J48">
            <v>0.85000000000000009</v>
          </cell>
        </row>
        <row r="49">
          <cell r="C49">
            <v>20</v>
          </cell>
          <cell r="D49" t="str">
            <v>Operación de Maquinaria</v>
          </cell>
          <cell r="E49">
            <v>0</v>
          </cell>
          <cell r="F49">
            <v>0</v>
          </cell>
          <cell r="G49">
            <v>0</v>
          </cell>
          <cell r="H49">
            <v>0</v>
          </cell>
          <cell r="I49">
            <v>0.72499999999999998</v>
          </cell>
          <cell r="J49">
            <v>0.875</v>
          </cell>
        </row>
        <row r="50">
          <cell r="C50">
            <v>21</v>
          </cell>
          <cell r="D50" t="str">
            <v>Control para el Mejoramiento Continuo de la Gestión</v>
          </cell>
          <cell r="E50">
            <v>0</v>
          </cell>
          <cell r="F50">
            <v>0</v>
          </cell>
          <cell r="G50">
            <v>0</v>
          </cell>
          <cell r="H50">
            <v>0</v>
          </cell>
          <cell r="I50">
            <v>0.875</v>
          </cell>
          <cell r="J50">
            <v>0.97499999999999998</v>
          </cell>
        </row>
        <row r="51">
          <cell r="C51" t="str">
            <v xml:space="preserve">PROMEDIO DE AUTOEVALUACIÓN </v>
          </cell>
          <cell r="D51">
            <v>0</v>
          </cell>
          <cell r="E51">
            <v>0</v>
          </cell>
          <cell r="F51">
            <v>0</v>
          </cell>
          <cell r="G51">
            <v>0</v>
          </cell>
          <cell r="H51">
            <v>0</v>
          </cell>
          <cell r="I51">
            <v>0.82619047619047614</v>
          </cell>
          <cell r="J51">
            <v>0.82261904761904758</v>
          </cell>
        </row>
        <row r="52">
          <cell r="C52" t="str">
            <v>% TOTAL</v>
          </cell>
          <cell r="D52">
            <v>0</v>
          </cell>
          <cell r="E52">
            <v>0</v>
          </cell>
          <cell r="F52">
            <v>0</v>
          </cell>
          <cell r="G52">
            <v>0</v>
          </cell>
          <cell r="H52">
            <v>0</v>
          </cell>
          <cell r="I52">
            <v>0</v>
          </cell>
          <cell r="J52">
            <v>0</v>
          </cell>
        </row>
      </sheetData>
      <sheetData sheetId="1">
        <row r="3">
          <cell r="I3">
            <v>0.875</v>
          </cell>
          <cell r="O3">
            <v>1</v>
          </cell>
        </row>
        <row r="4">
          <cell r="I4">
            <v>0.875</v>
          </cell>
          <cell r="O4">
            <v>0.875</v>
          </cell>
        </row>
        <row r="5">
          <cell r="I5">
            <v>0.875</v>
          </cell>
          <cell r="O5">
            <v>0.9</v>
          </cell>
        </row>
        <row r="6">
          <cell r="I6">
            <v>0.8</v>
          </cell>
          <cell r="O6">
            <v>0.82499999999999996</v>
          </cell>
        </row>
        <row r="7">
          <cell r="I7">
            <v>0.375</v>
          </cell>
          <cell r="O7">
            <v>0</v>
          </cell>
        </row>
        <row r="8">
          <cell r="I8">
            <v>0.97499999999999998</v>
          </cell>
          <cell r="O8">
            <v>0.97499999999999998</v>
          </cell>
        </row>
        <row r="9">
          <cell r="I9">
            <v>0.64999999999999991</v>
          </cell>
          <cell r="O9">
            <v>0.875</v>
          </cell>
        </row>
        <row r="10">
          <cell r="I10">
            <v>0.85000000000000009</v>
          </cell>
          <cell r="O10">
            <v>0.97499999999999998</v>
          </cell>
        </row>
        <row r="11">
          <cell r="I11">
            <v>0.82499999999999996</v>
          </cell>
          <cell r="O11">
            <v>0.82499999999999996</v>
          </cell>
        </row>
        <row r="12">
          <cell r="I12">
            <v>0.875</v>
          </cell>
          <cell r="O12">
            <v>0.82499999999999996</v>
          </cell>
        </row>
        <row r="13">
          <cell r="I13">
            <v>0.85000000000000009</v>
          </cell>
          <cell r="O13">
            <v>0.875</v>
          </cell>
        </row>
        <row r="14">
          <cell r="I14">
            <v>0.9</v>
          </cell>
          <cell r="O14">
            <v>0.9</v>
          </cell>
        </row>
        <row r="15">
          <cell r="I15">
            <v>0.82499999999999996</v>
          </cell>
          <cell r="O15">
            <v>0.75</v>
          </cell>
        </row>
        <row r="16">
          <cell r="I16">
            <v>0.82499999999999996</v>
          </cell>
          <cell r="O16">
            <v>0.82499999999999996</v>
          </cell>
        </row>
        <row r="17">
          <cell r="I17">
            <v>0.85000000000000009</v>
          </cell>
          <cell r="O17">
            <v>0.875</v>
          </cell>
        </row>
        <row r="18">
          <cell r="I18">
            <v>0.85000000000000009</v>
          </cell>
          <cell r="O18">
            <v>0.82499999999999996</v>
          </cell>
        </row>
        <row r="19">
          <cell r="I19">
            <v>0.82499999999999996</v>
          </cell>
          <cell r="O19">
            <v>0.64999999999999991</v>
          </cell>
        </row>
        <row r="20">
          <cell r="I20">
            <v>1</v>
          </cell>
          <cell r="O20">
            <v>0.8</v>
          </cell>
        </row>
        <row r="21">
          <cell r="I21">
            <v>0.85000000000000009</v>
          </cell>
          <cell r="O21">
            <v>0.85000000000000009</v>
          </cell>
        </row>
        <row r="22">
          <cell r="I22">
            <v>0.72499999999999998</v>
          </cell>
          <cell r="O22">
            <v>0.875</v>
          </cell>
        </row>
        <row r="23">
          <cell r="I23">
            <v>0.875</v>
          </cell>
          <cell r="O23">
            <v>0.97499999999999998</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RECUENTO"/>
      <sheetName val="Hoja1"/>
      <sheetName val="RESUMEN"/>
      <sheetName val="SIG-IND-001"/>
      <sheetName val="SIG-IND-002"/>
      <sheetName val="SIG-IND-003"/>
      <sheetName val="PES-IND-001"/>
      <sheetName val="PES-IND-002"/>
      <sheetName val="PES-IND-003"/>
      <sheetName val="PES-IND-004"/>
      <sheetName val="COM-IND-001"/>
      <sheetName val="COM-IND-002"/>
      <sheetName val="COM-IND-003"/>
      <sheetName val="PDV-IND-001"/>
      <sheetName val="PDV-IND-002"/>
      <sheetName val="PDV-IND-003"/>
      <sheetName val="AII-IND-001"/>
      <sheetName val="PRO-IND-001"/>
      <sheetName val="PRO-IND-002"/>
      <sheetName val="PRO-IND-003"/>
      <sheetName val="PRO-IND-004"/>
      <sheetName val="IMV-IND-001"/>
      <sheetName val="IMV-IND-002"/>
      <sheetName val="IMV-IND-003"/>
      <sheetName val="GAM-IND-001"/>
      <sheetName val="GAM-IND-002"/>
      <sheetName val="GAM-IND-003"/>
      <sheetName val="GAM-IND-004"/>
      <sheetName val="GAM-IND-005"/>
      <sheetName val="GAM-IND-006"/>
      <sheetName val="SAP-IND-001"/>
      <sheetName val="SAP-IND-002"/>
      <sheetName val="ACI-IND-001"/>
      <sheetName val="JUR-IND-001"/>
      <sheetName val="JUR-IND-002"/>
      <sheetName val="JUR-IND-003"/>
      <sheetName val="JUR-IND-004"/>
      <sheetName val="JUR-IND-005"/>
      <sheetName val="CON-IND-001"/>
      <sheetName val="CON-IND-002"/>
      <sheetName val="GDO-IND-001"/>
      <sheetName val="GDO-IND-002"/>
      <sheetName val="GDO-IND-003"/>
      <sheetName val="FIN-IND-001"/>
      <sheetName val="FIN-IND-002"/>
      <sheetName val="FIN-IND-003"/>
      <sheetName val="FIN-IND-004"/>
      <sheetName val="FIN-IND-005"/>
      <sheetName val="FIN-IND-006"/>
      <sheetName val="FIN-IND-007"/>
      <sheetName val="FIN-IND-008"/>
      <sheetName val="THU-IND-001"/>
      <sheetName val="THU-IND-002"/>
      <sheetName val="THU-IND-003"/>
      <sheetName val="THU-IND-004"/>
      <sheetName val="THU-IND-005"/>
      <sheetName val="THU-IND-006"/>
      <sheetName val="CDI-IND-001"/>
      <sheetName val="ABI-IND-001"/>
      <sheetName val="ABI-IND-002"/>
      <sheetName val="ODM-IND-001"/>
      <sheetName val="CMG-IND-001"/>
      <sheetName val="CMG-IND-002"/>
    </sheetNames>
    <sheetDataSet>
      <sheetData sheetId="0"/>
      <sheetData sheetId="1"/>
      <sheetData sheetId="2"/>
      <sheetData sheetId="3"/>
      <sheetData sheetId="4"/>
      <sheetData sheetId="5"/>
      <sheetData sheetId="6"/>
      <sheetData sheetId="7"/>
      <sheetData sheetId="8"/>
      <sheetData sheetId="9"/>
      <sheetData sheetId="10">
        <row r="30">
          <cell r="C30" t="str">
            <v>TRIMESTRE 1</v>
          </cell>
        </row>
        <row r="31">
          <cell r="C31" t="str">
            <v>TRIMESTRE 2</v>
          </cell>
        </row>
        <row r="32">
          <cell r="C32" t="str">
            <v>TRIMESTRE 3</v>
          </cell>
        </row>
        <row r="33">
          <cell r="C33" t="str">
            <v>TRIMESTRE 4</v>
          </cell>
        </row>
        <row r="34">
          <cell r="C34" t="str">
            <v>TOTAL</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D-006"/>
    </sheetNames>
    <sheetDataSet>
      <sheetData sheetId="0">
        <row r="29">
          <cell r="J29" t="str">
            <v>% DE EJECUCIÓN EN GIROS</v>
          </cell>
        </row>
        <row r="30">
          <cell r="J30">
            <v>0</v>
          </cell>
        </row>
        <row r="31">
          <cell r="J31">
            <v>1.6324959213759214E-3</v>
          </cell>
        </row>
        <row r="32">
          <cell r="J32">
            <v>1.9408108108108109E-3</v>
          </cell>
        </row>
        <row r="34">
          <cell r="J34">
            <v>1.6324959213759214E-3</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D-007"/>
    </sheetNames>
    <sheetDataSet>
      <sheetData sheetId="0">
        <row r="28">
          <cell r="H28" t="str">
            <v>Valor ejecutado (giros) del presupuesto de funcionamiento en el periodo</v>
          </cell>
          <cell r="I28" t="str">
            <v xml:space="preserve"> Valor total de presupuesto de funcionamiento asignado para Gastos de Computador</v>
          </cell>
          <cell r="J28" t="str">
            <v>Porcentaje de ejecución del rubro de gastos</v>
          </cell>
        </row>
        <row r="29">
          <cell r="C29" t="str">
            <v>TRIMESTRE 1</v>
          </cell>
          <cell r="H29">
            <v>1830000</v>
          </cell>
          <cell r="I29">
            <v>156382000</v>
          </cell>
          <cell r="J29">
            <v>1.1702114054047141E-2</v>
          </cell>
        </row>
        <row r="30">
          <cell r="C30" t="str">
            <v>TRIMESTRE 2</v>
          </cell>
          <cell r="H30">
            <v>3750466</v>
          </cell>
          <cell r="I30">
            <v>156382000</v>
          </cell>
          <cell r="J30">
            <v>2.3982721796626211E-2</v>
          </cell>
        </row>
        <row r="31">
          <cell r="C31" t="str">
            <v>TRIMESTRE 3</v>
          </cell>
          <cell r="H31">
            <v>410000</v>
          </cell>
          <cell r="I31">
            <v>156382000</v>
          </cell>
          <cell r="J31">
            <v>2.621785115934059E-3</v>
          </cell>
        </row>
        <row r="32">
          <cell r="C32" t="str">
            <v>TRIMESTRE 4</v>
          </cell>
          <cell r="H32">
            <v>3180974</v>
          </cell>
          <cell r="I32">
            <v>156382000</v>
          </cell>
          <cell r="J32">
            <v>2.0341049481398116E-2</v>
          </cell>
        </row>
        <row r="33">
          <cell r="C33" t="str">
            <v>TOTAL</v>
          </cell>
          <cell r="H33">
            <v>9171440</v>
          </cell>
          <cell r="I33">
            <v>156382000</v>
          </cell>
          <cell r="J33">
            <v>5.8647670448005521E-2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Indicador de Gestión"/>
      <sheetName val="SIG-IND-001"/>
      <sheetName val="SIG-IND-002"/>
      <sheetName val="SIG-IND-003"/>
      <sheetName val="PES-IND-001"/>
      <sheetName val="PES-IND-002"/>
      <sheetName val="PES-IND-003"/>
      <sheetName val="PES-IND-004"/>
      <sheetName val="COM-IND-001"/>
      <sheetName val="COM-IND-002"/>
      <sheetName val="COM-IND-003"/>
      <sheetName val="PDV-IND-001"/>
      <sheetName val="PDV-IND-002"/>
      <sheetName val="PDV-IND-003"/>
      <sheetName val="AII-IND-001"/>
      <sheetName val="PRO-IND-001"/>
      <sheetName val="PRO-IND-002"/>
      <sheetName val="PRO-IND-003"/>
      <sheetName val="PRO-IND-004"/>
      <sheetName val="IMV-IND-001"/>
      <sheetName val="IMV-IND-002"/>
      <sheetName val="IMV-IND-003"/>
      <sheetName val="GAM-IND-001"/>
      <sheetName val="GAM-IND-002"/>
      <sheetName val="GAM-IND-003"/>
      <sheetName val="GAM-IND-004"/>
      <sheetName val="GAM-IND-005"/>
      <sheetName val="GAM-IND-006"/>
      <sheetName val="SAP-IND-001"/>
      <sheetName val="ACI-IND-001"/>
      <sheetName val="JUR-IND-001"/>
      <sheetName val="JUR-IND-002"/>
      <sheetName val="JUR-IND-003"/>
      <sheetName val="JUR-IND-004"/>
      <sheetName val="JUR-IND-005"/>
      <sheetName val="CON-IND-001"/>
      <sheetName val="CON-IND-002"/>
      <sheetName val="GDO-IND-001"/>
      <sheetName val="GDO-IND-002"/>
      <sheetName val="GDO-IND-003"/>
      <sheetName val="SIT-IND-001"/>
      <sheetName val="SIT-IND-002"/>
      <sheetName val="FIN-IND-001"/>
      <sheetName val="FIN-IND-002"/>
      <sheetName val="FIN-IND-003"/>
      <sheetName val="FIN-IND-004"/>
      <sheetName val="FIN-IND-005"/>
      <sheetName val="THU-IND-001"/>
      <sheetName val="THU-IND-002"/>
      <sheetName val="THU-IND-003"/>
      <sheetName val="THU-IND-004"/>
      <sheetName val="THU-IND-005"/>
      <sheetName val="THU-IND-006"/>
      <sheetName val="CDI-IND-001"/>
      <sheetName val="ABI-IND-001"/>
      <sheetName val="ABI-IND-002"/>
      <sheetName val="ABI-IND-003"/>
      <sheetName val="ABI-IND-004"/>
      <sheetName val="ODM-IND-001"/>
      <sheetName val="CMG-IND-001"/>
      <sheetName val="CMG-IND-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8">
          <cell r="H28" t="str">
            <v>Valor ejecutado en giros del presupuesto del pi en el periodo</v>
          </cell>
          <cell r="I28" t="str">
            <v>Valor en ejecutado en compromisos del presupuesto del pi en el periodo</v>
          </cell>
          <cell r="J28" t="str">
            <v>Valor total del presupuesto asignado para el proyecto de inversión</v>
          </cell>
          <cell r="K28" t="str">
            <v>% de ejecución en giros</v>
          </cell>
          <cell r="L28" t="str">
            <v>% de ejecución en compromisos</v>
          </cell>
        </row>
        <row r="30">
          <cell r="C30" t="str">
            <v>TRIMESTRE 1</v>
          </cell>
        </row>
        <row r="31">
          <cell r="C31" t="str">
            <v>TRIMESTRE 2</v>
          </cell>
        </row>
        <row r="32">
          <cell r="C32" t="str">
            <v>TRIMESTRE 3</v>
          </cell>
        </row>
        <row r="33">
          <cell r="C33" t="str">
            <v>TRIMESTRE 4</v>
          </cell>
        </row>
        <row r="34">
          <cell r="C34" t="str">
            <v>TOTAL</v>
          </cell>
          <cell r="H34">
            <v>0</v>
          </cell>
          <cell r="I34">
            <v>0</v>
          </cell>
          <cell r="J34">
            <v>0</v>
          </cell>
          <cell r="K34">
            <v>0</v>
          </cell>
          <cell r="L34">
            <v>0</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I-IND-001"/>
    </sheetNames>
    <sheetDataSet>
      <sheetData sheetId="0">
        <row r="28">
          <cell r="H28" t="str">
            <v>No. de bienes inactivos dados de baja</v>
          </cell>
          <cell r="I28" t="str">
            <v>Total de bienes devolutivos identificados</v>
          </cell>
          <cell r="J28" t="str">
            <v>Porcentaje  de bienes inactivos dados de baja</v>
          </cell>
        </row>
        <row r="29">
          <cell r="C29" t="str">
            <v>TRIMESTRE 1</v>
          </cell>
          <cell r="H29">
            <v>0</v>
          </cell>
          <cell r="I29">
            <v>5239</v>
          </cell>
          <cell r="J29">
            <v>0</v>
          </cell>
        </row>
        <row r="30">
          <cell r="C30" t="str">
            <v>TRIMESTRE 2</v>
          </cell>
          <cell r="H30">
            <v>2128</v>
          </cell>
          <cell r="I30">
            <v>5245</v>
          </cell>
          <cell r="J30">
            <v>0.40571973307912296</v>
          </cell>
        </row>
        <row r="31">
          <cell r="C31" t="str">
            <v>TRIMESTRE 3</v>
          </cell>
          <cell r="H31">
            <v>0</v>
          </cell>
          <cell r="I31">
            <v>3589</v>
          </cell>
          <cell r="J31">
            <v>0</v>
          </cell>
        </row>
        <row r="32">
          <cell r="C32" t="str">
            <v>TRIMESTRE 4</v>
          </cell>
          <cell r="H32">
            <v>0</v>
          </cell>
          <cell r="I32">
            <v>4569</v>
          </cell>
          <cell r="J32">
            <v>0</v>
          </cell>
        </row>
        <row r="33">
          <cell r="C33" t="str">
            <v>TOTAL</v>
          </cell>
          <cell r="H33">
            <v>532</v>
          </cell>
          <cell r="I33">
            <v>4660.5</v>
          </cell>
          <cell r="J33">
            <v>0.10142993326978074</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I-IND-002"/>
    </sheetNames>
    <sheetDataSet>
      <sheetData sheetId="0">
        <row r="28">
          <cell r="H28" t="str">
            <v>No. de bienes devolutivos en uso durante el período</v>
          </cell>
          <cell r="I28" t="str">
            <v>No. de bienes devolutivos totales</v>
          </cell>
          <cell r="J28" t="str">
            <v>Porcentaje de  bienes devolutivos en uso</v>
          </cell>
        </row>
        <row r="30">
          <cell r="C30" t="str">
            <v>TRIMESTRE 1</v>
          </cell>
          <cell r="H30">
            <v>4597</v>
          </cell>
          <cell r="I30">
            <v>5239</v>
          </cell>
          <cell r="J30">
            <v>0.8774575300629891</v>
          </cell>
        </row>
        <row r="31">
          <cell r="C31" t="str">
            <v>TRIMESTRE 2</v>
          </cell>
          <cell r="H31">
            <v>1263</v>
          </cell>
          <cell r="I31">
            <v>5245</v>
          </cell>
          <cell r="J31">
            <v>0.24080076263107722</v>
          </cell>
        </row>
        <row r="32">
          <cell r="C32" t="str">
            <v>TRIMESTRE 3</v>
          </cell>
          <cell r="H32">
            <v>2271</v>
          </cell>
          <cell r="I32">
            <v>3589</v>
          </cell>
          <cell r="J32">
            <v>0.63276678740596271</v>
          </cell>
        </row>
        <row r="33">
          <cell r="C33" t="str">
            <v>TRIMESTRE 4</v>
          </cell>
          <cell r="H33">
            <v>2535</v>
          </cell>
          <cell r="I33">
            <v>4569</v>
          </cell>
          <cell r="J33">
            <v>0.55482600131319759</v>
          </cell>
        </row>
        <row r="34">
          <cell r="C34" t="str">
            <v>TOTAL</v>
          </cell>
          <cell r="H34">
            <v>2666.5</v>
          </cell>
          <cell r="I34">
            <v>4660.5</v>
          </cell>
          <cell r="J34">
            <v>0.57646277035330673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RECUENTO"/>
      <sheetName val="Hoja1"/>
      <sheetName val="RESUMEN"/>
      <sheetName val="SIG-IND-001"/>
      <sheetName val="SIG-IND-002"/>
      <sheetName val="SIG-IND-003"/>
      <sheetName val="PES-IND-001"/>
      <sheetName val="PES-IND-002"/>
      <sheetName val="PES-IND-003"/>
      <sheetName val="PES-IND-004"/>
      <sheetName val="COM-IND-001"/>
      <sheetName val="COM-IND-002"/>
      <sheetName val="COM-IND-003"/>
      <sheetName val="PDV-IND-001"/>
      <sheetName val="PDV-IND-002"/>
      <sheetName val="PDV-IND-003"/>
      <sheetName val="AII-IND-001"/>
      <sheetName val="PRO-IND-001"/>
      <sheetName val="PRO-IND-002"/>
      <sheetName val="PRO-IND-003"/>
      <sheetName val="PRO-IND-004"/>
      <sheetName val="IMV-IND-001"/>
      <sheetName val="IMV-IND-002"/>
      <sheetName val="IMV-IND-003"/>
      <sheetName val="GAM-IND-001"/>
      <sheetName val="GAM-IND-002"/>
      <sheetName val="GAM-IND-003"/>
      <sheetName val="GAM-IND-004"/>
      <sheetName val="GAM-IND-005"/>
      <sheetName val="GAM-IND-006"/>
      <sheetName val="SAP-IND-001"/>
      <sheetName val="SAP-IND-002"/>
      <sheetName val="ACI-IND-001"/>
      <sheetName val="JUR-IND-001"/>
      <sheetName val="JUR-IND-002"/>
      <sheetName val="JUR-IND-003"/>
      <sheetName val="JUR-IND-004"/>
      <sheetName val="JUR-IND-005"/>
      <sheetName val="CON-IND-001"/>
      <sheetName val="CON-IND-002"/>
      <sheetName val="GDO-IND-001"/>
      <sheetName val="GDO-IND-002"/>
      <sheetName val="GDO-IND-003"/>
      <sheetName val="SIT-IND-002"/>
      <sheetName val="FIN-IND-001"/>
      <sheetName val="FIN-IND-002"/>
      <sheetName val="FIN-IND-003"/>
      <sheetName val="FIN-IND-004"/>
      <sheetName val="FIN-IND-005"/>
      <sheetName val="FIN-IND-006"/>
      <sheetName val="FIN-IND-007"/>
      <sheetName val="FIN-IND-008"/>
      <sheetName val="THU-IND-001"/>
      <sheetName val="THU-IND-002"/>
      <sheetName val="THU-IND-003"/>
      <sheetName val="THU-IND-004"/>
      <sheetName val="THU-IND-005"/>
      <sheetName val="THU-IND-006"/>
      <sheetName val="CDI-IND-001"/>
      <sheetName val="ABI-IND-001"/>
      <sheetName val="ABI-IND-002"/>
      <sheetName val="ODM-IND-001"/>
      <sheetName val="CMG-IND-001"/>
      <sheetName val="CMG-IND-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H28" t="str">
            <v xml:space="preserve">No. de expedientes tramitados  dentro de términos legales </v>
          </cell>
          <cell r="I28" t="str">
            <v>N° de expedientes tramitados en el periodo</v>
          </cell>
          <cell r="J28" t="str">
            <v>% de procesos tramitados en terminos</v>
          </cell>
        </row>
        <row r="29">
          <cell r="C29" t="str">
            <v>SEMESTRE I</v>
          </cell>
        </row>
        <row r="30">
          <cell r="C30" t="str">
            <v>SEMESTRE II</v>
          </cell>
        </row>
        <row r="31">
          <cell r="C31" t="str">
            <v>TOTAL</v>
          </cell>
        </row>
      </sheetData>
      <sheetData sheetId="60"/>
      <sheetData sheetId="61"/>
      <sheetData sheetId="62"/>
      <sheetData sheetId="63"/>
      <sheetData sheetId="6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G-IND-002"/>
    </sheetNames>
    <sheetDataSet>
      <sheetData sheetId="0">
        <row r="28">
          <cell r="H28" t="str">
            <v xml:space="preserve"># ACTIVIDADES REALIZADAS PARA MITIGAR RIESGOS </v>
          </cell>
          <cell r="I28" t="str">
            <v># ACTIVIDADES PROGRAMADAS PARA MITIGAR RIESGOS</v>
          </cell>
          <cell r="J28" t="str">
            <v>%DE CUMPLIMIENTO</v>
          </cell>
        </row>
        <row r="29">
          <cell r="C29" t="str">
            <v>TRIMESTRE 1</v>
          </cell>
          <cell r="H29">
            <v>152</v>
          </cell>
          <cell r="I29">
            <v>154</v>
          </cell>
          <cell r="J29">
            <v>0.98701298701298701</v>
          </cell>
        </row>
        <row r="30">
          <cell r="C30" t="str">
            <v>TRIMESTRE 2</v>
          </cell>
          <cell r="H30">
            <v>154</v>
          </cell>
          <cell r="I30">
            <v>154</v>
          </cell>
          <cell r="J30">
            <v>1</v>
          </cell>
        </row>
        <row r="31">
          <cell r="C31" t="str">
            <v>TRIMESTRE 3</v>
          </cell>
          <cell r="H31">
            <v>181</v>
          </cell>
          <cell r="I31">
            <v>181</v>
          </cell>
          <cell r="J31">
            <v>1</v>
          </cell>
        </row>
        <row r="32">
          <cell r="C32" t="str">
            <v>TRIMESTRE 4</v>
          </cell>
          <cell r="H32">
            <v>181</v>
          </cell>
          <cell r="I32">
            <v>181</v>
          </cell>
          <cell r="J32">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
      <sheetName val="COM"/>
      <sheetName val="SIG"/>
      <sheetName val="PDV"/>
      <sheetName val="CSE"/>
      <sheetName val="AII"/>
      <sheetName val="PRO"/>
      <sheetName val="IMV"/>
      <sheetName val="SAP"/>
      <sheetName val="GAM"/>
      <sheetName val="ACI"/>
      <sheetName val="GDO"/>
      <sheetName val="SIT"/>
      <sheetName val="JUR"/>
      <sheetName val="CON"/>
      <sheetName val="THU"/>
      <sheetName val="ABI"/>
      <sheetName val="ODM"/>
      <sheetName val="CDI"/>
      <sheetName val="FIN"/>
      <sheetName val="CMG"/>
      <sheetName val="Plan Estratégico"/>
      <sheetName val="PES-IND-001"/>
      <sheetName val="PES-IND-002"/>
      <sheetName val="RESUMEN"/>
    </sheetNames>
    <sheetDataSet>
      <sheetData sheetId="0">
        <row r="18">
          <cell r="B18">
            <v>0.2</v>
          </cell>
          <cell r="E18">
            <v>0.2</v>
          </cell>
          <cell r="H18">
            <v>1</v>
          </cell>
          <cell r="I18">
            <v>1</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E19">
            <v>0.1</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0.5</v>
          </cell>
          <cell r="AC19">
            <v>0.5</v>
          </cell>
          <cell r="AD19">
            <v>0.5</v>
          </cell>
          <cell r="AE19">
            <v>0.5</v>
          </cell>
        </row>
        <row r="20">
          <cell r="E20">
            <v>0.2</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1</v>
          </cell>
          <cell r="AE20">
            <v>0</v>
          </cell>
        </row>
        <row r="21">
          <cell r="E21">
            <v>0.25</v>
          </cell>
          <cell r="H21">
            <v>0.34</v>
          </cell>
          <cell r="I21">
            <v>0.34</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0.33</v>
          </cell>
          <cell r="Y21">
            <v>0.33</v>
          </cell>
          <cell r="Z21">
            <v>0</v>
          </cell>
          <cell r="AA21">
            <v>0</v>
          </cell>
          <cell r="AB21">
            <v>0</v>
          </cell>
          <cell r="AC21">
            <v>0</v>
          </cell>
          <cell r="AD21">
            <v>0.33329999999999999</v>
          </cell>
          <cell r="AE21">
            <v>0.33</v>
          </cell>
        </row>
        <row r="22">
          <cell r="E22">
            <v>0.25</v>
          </cell>
          <cell r="H22">
            <v>0.25</v>
          </cell>
          <cell r="I22">
            <v>0.25</v>
          </cell>
          <cell r="J22">
            <v>0</v>
          </cell>
          <cell r="K22">
            <v>0</v>
          </cell>
          <cell r="L22">
            <v>0</v>
          </cell>
          <cell r="M22">
            <v>0</v>
          </cell>
          <cell r="N22">
            <v>0.25</v>
          </cell>
          <cell r="O22">
            <v>0.25</v>
          </cell>
          <cell r="P22">
            <v>0</v>
          </cell>
          <cell r="Q22">
            <v>0</v>
          </cell>
          <cell r="R22">
            <v>0</v>
          </cell>
          <cell r="S22">
            <v>0</v>
          </cell>
          <cell r="T22">
            <v>0.25</v>
          </cell>
          <cell r="U22">
            <v>0.25</v>
          </cell>
          <cell r="V22">
            <v>0</v>
          </cell>
          <cell r="W22">
            <v>0</v>
          </cell>
          <cell r="X22">
            <v>0</v>
          </cell>
          <cell r="Y22">
            <v>0</v>
          </cell>
          <cell r="Z22">
            <v>0.25</v>
          </cell>
          <cell r="AA22">
            <v>0.25</v>
          </cell>
          <cell r="AB22">
            <v>0</v>
          </cell>
          <cell r="AC22">
            <v>0</v>
          </cell>
          <cell r="AD22">
            <v>0</v>
          </cell>
          <cell r="AE22">
            <v>0</v>
          </cell>
        </row>
        <row r="27">
          <cell r="B27">
            <v>0.3</v>
          </cell>
          <cell r="E27">
            <v>0.33</v>
          </cell>
          <cell r="H27">
            <v>0</v>
          </cell>
          <cell r="I27">
            <v>0</v>
          </cell>
          <cell r="J27">
            <v>0</v>
          </cell>
          <cell r="K27">
            <v>0</v>
          </cell>
          <cell r="L27">
            <v>0</v>
          </cell>
          <cell r="M27">
            <v>0</v>
          </cell>
          <cell r="N27">
            <v>0.25</v>
          </cell>
          <cell r="O27">
            <v>0.25</v>
          </cell>
          <cell r="P27">
            <v>0</v>
          </cell>
          <cell r="Q27">
            <v>0</v>
          </cell>
          <cell r="R27">
            <v>0</v>
          </cell>
          <cell r="S27">
            <v>0</v>
          </cell>
          <cell r="T27">
            <v>0.25</v>
          </cell>
          <cell r="U27">
            <v>0.25</v>
          </cell>
          <cell r="V27">
            <v>0</v>
          </cell>
          <cell r="W27">
            <v>0</v>
          </cell>
          <cell r="X27">
            <v>0</v>
          </cell>
          <cell r="Y27">
            <v>0</v>
          </cell>
          <cell r="Z27">
            <v>0.25</v>
          </cell>
          <cell r="AA27">
            <v>0.25</v>
          </cell>
          <cell r="AB27">
            <v>0</v>
          </cell>
          <cell r="AC27">
            <v>0</v>
          </cell>
          <cell r="AD27">
            <v>0.25</v>
          </cell>
          <cell r="AE27">
            <v>0.25</v>
          </cell>
        </row>
        <row r="28">
          <cell r="E28">
            <v>0.33</v>
          </cell>
          <cell r="H28">
            <v>0</v>
          </cell>
          <cell r="I28">
            <v>0</v>
          </cell>
          <cell r="J28">
            <v>0</v>
          </cell>
          <cell r="K28">
            <v>8.2500000000000004E-2</v>
          </cell>
          <cell r="L28">
            <v>0</v>
          </cell>
          <cell r="M28">
            <v>0</v>
          </cell>
          <cell r="N28">
            <v>0.25</v>
          </cell>
          <cell r="O28">
            <v>0.23</v>
          </cell>
          <cell r="P28">
            <v>0</v>
          </cell>
          <cell r="Q28">
            <v>0</v>
          </cell>
          <cell r="R28">
            <v>0</v>
          </cell>
          <cell r="S28">
            <v>0</v>
          </cell>
          <cell r="T28">
            <v>0.25</v>
          </cell>
          <cell r="U28">
            <v>0.23</v>
          </cell>
          <cell r="V28">
            <v>0</v>
          </cell>
          <cell r="W28">
            <v>0</v>
          </cell>
          <cell r="X28">
            <v>0</v>
          </cell>
          <cell r="Y28">
            <v>0</v>
          </cell>
          <cell r="Z28">
            <v>0.25</v>
          </cell>
          <cell r="AA28">
            <v>0.23</v>
          </cell>
          <cell r="AB28">
            <v>0</v>
          </cell>
          <cell r="AC28">
            <v>0</v>
          </cell>
          <cell r="AD28">
            <v>0.25</v>
          </cell>
          <cell r="AE28">
            <v>0.23</v>
          </cell>
        </row>
        <row r="29">
          <cell r="E29">
            <v>0.34</v>
          </cell>
          <cell r="H29">
            <v>0</v>
          </cell>
          <cell r="I29">
            <v>0</v>
          </cell>
          <cell r="J29">
            <v>0</v>
          </cell>
          <cell r="K29">
            <v>0</v>
          </cell>
          <cell r="L29">
            <v>0</v>
          </cell>
          <cell r="M29">
            <v>0</v>
          </cell>
          <cell r="N29">
            <v>0</v>
          </cell>
          <cell r="O29">
            <v>0</v>
          </cell>
          <cell r="P29">
            <v>0</v>
          </cell>
          <cell r="Q29">
            <v>0</v>
          </cell>
          <cell r="R29">
            <v>0</v>
          </cell>
          <cell r="S29">
            <v>0</v>
          </cell>
          <cell r="T29">
            <v>0.5</v>
          </cell>
          <cell r="U29">
            <v>0.5</v>
          </cell>
          <cell r="V29">
            <v>0</v>
          </cell>
          <cell r="W29">
            <v>0</v>
          </cell>
          <cell r="X29">
            <v>0</v>
          </cell>
          <cell r="Y29">
            <v>0</v>
          </cell>
          <cell r="Z29">
            <v>0</v>
          </cell>
          <cell r="AA29">
            <v>0</v>
          </cell>
          <cell r="AB29">
            <v>0</v>
          </cell>
          <cell r="AC29">
            <v>0</v>
          </cell>
          <cell r="AD29">
            <v>0.5</v>
          </cell>
          <cell r="AE29">
            <v>0.5</v>
          </cell>
        </row>
        <row r="34">
          <cell r="B34">
            <v>0.2</v>
          </cell>
          <cell r="E34">
            <v>0.4</v>
          </cell>
          <cell r="H34">
            <v>0</v>
          </cell>
          <cell r="I34">
            <v>0</v>
          </cell>
          <cell r="J34">
            <v>0</v>
          </cell>
          <cell r="K34">
            <v>0</v>
          </cell>
          <cell r="L34">
            <v>0.25</v>
          </cell>
          <cell r="M34">
            <v>0</v>
          </cell>
          <cell r="N34">
            <v>0</v>
          </cell>
          <cell r="O34">
            <v>0</v>
          </cell>
          <cell r="P34">
            <v>0</v>
          </cell>
          <cell r="Q34">
            <v>0</v>
          </cell>
          <cell r="R34">
            <v>0.25</v>
          </cell>
          <cell r="S34">
            <v>0</v>
          </cell>
          <cell r="T34">
            <v>0</v>
          </cell>
          <cell r="U34">
            <v>0</v>
          </cell>
          <cell r="V34">
            <v>0</v>
          </cell>
          <cell r="W34">
            <v>0</v>
          </cell>
          <cell r="X34">
            <v>0.25</v>
          </cell>
          <cell r="Y34">
            <v>0.75</v>
          </cell>
          <cell r="Z34">
            <v>0</v>
          </cell>
          <cell r="AA34">
            <v>0</v>
          </cell>
          <cell r="AB34">
            <v>0</v>
          </cell>
          <cell r="AC34">
            <v>0</v>
          </cell>
          <cell r="AD34">
            <v>0.25</v>
          </cell>
          <cell r="AE34">
            <v>0.25</v>
          </cell>
        </row>
        <row r="35">
          <cell r="E35">
            <v>0.4</v>
          </cell>
          <cell r="H35">
            <v>0.14280000000000001</v>
          </cell>
          <cell r="I35">
            <v>0.14280000000000001</v>
          </cell>
          <cell r="J35">
            <v>0.14280000000000001</v>
          </cell>
          <cell r="K35">
            <v>0.14280000000000001</v>
          </cell>
          <cell r="L35">
            <v>0.14280000000000001</v>
          </cell>
          <cell r="M35">
            <v>0.14280000000000001</v>
          </cell>
          <cell r="N35">
            <v>0.14280000000000001</v>
          </cell>
          <cell r="O35">
            <v>0.14280000000000001</v>
          </cell>
          <cell r="P35">
            <v>0</v>
          </cell>
          <cell r="Q35">
            <v>0</v>
          </cell>
          <cell r="R35">
            <v>0.14280000000000001</v>
          </cell>
          <cell r="S35">
            <v>0.14280000000000001</v>
          </cell>
          <cell r="T35">
            <v>0</v>
          </cell>
          <cell r="U35">
            <v>0</v>
          </cell>
          <cell r="V35">
            <v>0</v>
          </cell>
          <cell r="W35">
            <v>0</v>
          </cell>
          <cell r="X35">
            <v>0.14280000000000001</v>
          </cell>
          <cell r="Y35">
            <v>0</v>
          </cell>
          <cell r="Z35">
            <v>0</v>
          </cell>
          <cell r="AA35">
            <v>0</v>
          </cell>
          <cell r="AB35">
            <v>0</v>
          </cell>
          <cell r="AC35">
            <v>0.14299999999999999</v>
          </cell>
          <cell r="AD35">
            <v>0.14280000000000001</v>
          </cell>
          <cell r="AE35">
            <v>0</v>
          </cell>
        </row>
        <row r="36">
          <cell r="E36">
            <v>0.2</v>
          </cell>
          <cell r="H36">
            <v>0</v>
          </cell>
          <cell r="I36">
            <v>0</v>
          </cell>
          <cell r="J36">
            <v>0</v>
          </cell>
          <cell r="K36">
            <v>0</v>
          </cell>
          <cell r="L36">
            <v>0.125</v>
          </cell>
          <cell r="M36">
            <v>0</v>
          </cell>
          <cell r="N36">
            <v>0</v>
          </cell>
          <cell r="O36">
            <v>0</v>
          </cell>
          <cell r="P36">
            <v>0</v>
          </cell>
          <cell r="Q36">
            <v>0</v>
          </cell>
          <cell r="R36">
            <v>0.625</v>
          </cell>
          <cell r="S36">
            <v>0</v>
          </cell>
          <cell r="T36">
            <v>0</v>
          </cell>
          <cell r="U36">
            <v>0</v>
          </cell>
          <cell r="V36">
            <v>0</v>
          </cell>
          <cell r="W36">
            <v>0</v>
          </cell>
          <cell r="X36">
            <v>0.125</v>
          </cell>
          <cell r="Y36">
            <v>0</v>
          </cell>
          <cell r="Z36">
            <v>0</v>
          </cell>
          <cell r="AA36">
            <v>0</v>
          </cell>
          <cell r="AB36">
            <v>0</v>
          </cell>
          <cell r="AC36">
            <v>0</v>
          </cell>
          <cell r="AD36">
            <v>0.125</v>
          </cell>
          <cell r="AE36">
            <v>1</v>
          </cell>
        </row>
        <row r="41">
          <cell r="B41">
            <v>0.3</v>
          </cell>
          <cell r="E41">
            <v>0.17</v>
          </cell>
          <cell r="H41">
            <v>0</v>
          </cell>
          <cell r="I41">
            <v>0</v>
          </cell>
          <cell r="J41">
            <v>0</v>
          </cell>
          <cell r="K41">
            <v>0</v>
          </cell>
          <cell r="L41">
            <v>0</v>
          </cell>
          <cell r="M41">
            <v>0.41599999999999998</v>
          </cell>
          <cell r="N41">
            <v>0.25</v>
          </cell>
          <cell r="O41">
            <v>0.25</v>
          </cell>
          <cell r="P41">
            <v>0</v>
          </cell>
          <cell r="Q41">
            <v>0</v>
          </cell>
          <cell r="R41">
            <v>0</v>
          </cell>
          <cell r="S41">
            <v>0</v>
          </cell>
          <cell r="T41">
            <v>0.25</v>
          </cell>
          <cell r="U41">
            <v>0</v>
          </cell>
          <cell r="V41">
            <v>0</v>
          </cell>
          <cell r="W41">
            <v>0</v>
          </cell>
          <cell r="X41">
            <v>0</v>
          </cell>
          <cell r="Y41">
            <v>0</v>
          </cell>
          <cell r="Z41">
            <v>0.25</v>
          </cell>
          <cell r="AA41">
            <v>0</v>
          </cell>
          <cell r="AB41">
            <v>0</v>
          </cell>
          <cell r="AC41">
            <v>0</v>
          </cell>
          <cell r="AD41">
            <v>0.25</v>
          </cell>
          <cell r="AE41">
            <v>0.25</v>
          </cell>
        </row>
        <row r="42">
          <cell r="E42">
            <v>0.16</v>
          </cell>
          <cell r="H42">
            <v>1</v>
          </cell>
          <cell r="I42">
            <v>1</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row>
        <row r="43">
          <cell r="E43">
            <v>0.17</v>
          </cell>
          <cell r="H43">
            <v>0</v>
          </cell>
          <cell r="I43">
            <v>0</v>
          </cell>
          <cell r="J43">
            <v>0</v>
          </cell>
          <cell r="K43">
            <v>0</v>
          </cell>
          <cell r="L43">
            <v>0</v>
          </cell>
          <cell r="M43">
            <v>0</v>
          </cell>
          <cell r="N43">
            <v>0.25</v>
          </cell>
          <cell r="O43">
            <v>0.25</v>
          </cell>
          <cell r="P43">
            <v>0</v>
          </cell>
          <cell r="Q43">
            <v>0</v>
          </cell>
          <cell r="R43">
            <v>0</v>
          </cell>
          <cell r="S43">
            <v>0</v>
          </cell>
          <cell r="T43">
            <v>0.25</v>
          </cell>
          <cell r="U43">
            <v>0.25</v>
          </cell>
          <cell r="V43">
            <v>0</v>
          </cell>
          <cell r="W43">
            <v>0</v>
          </cell>
          <cell r="X43">
            <v>0</v>
          </cell>
          <cell r="Y43">
            <v>0</v>
          </cell>
          <cell r="Z43">
            <v>0.25</v>
          </cell>
          <cell r="AA43">
            <v>0.25</v>
          </cell>
          <cell r="AB43">
            <v>0</v>
          </cell>
          <cell r="AC43">
            <v>0</v>
          </cell>
          <cell r="AD43">
            <v>0.25</v>
          </cell>
          <cell r="AE43">
            <v>0.25</v>
          </cell>
        </row>
        <row r="44">
          <cell r="E44">
            <v>0.16</v>
          </cell>
          <cell r="H44">
            <v>0</v>
          </cell>
          <cell r="I44">
            <v>0</v>
          </cell>
          <cell r="J44">
            <v>0</v>
          </cell>
          <cell r="K44">
            <v>0</v>
          </cell>
          <cell r="L44">
            <v>0</v>
          </cell>
          <cell r="M44">
            <v>0</v>
          </cell>
          <cell r="N44">
            <v>0.25</v>
          </cell>
          <cell r="O44">
            <v>0.25</v>
          </cell>
          <cell r="P44">
            <v>0</v>
          </cell>
          <cell r="Q44">
            <v>0</v>
          </cell>
          <cell r="R44">
            <v>0</v>
          </cell>
          <cell r="S44">
            <v>0</v>
          </cell>
          <cell r="T44">
            <v>0.25</v>
          </cell>
          <cell r="U44">
            <v>0.25</v>
          </cell>
          <cell r="V44">
            <v>0</v>
          </cell>
          <cell r="W44">
            <v>0</v>
          </cell>
          <cell r="X44">
            <v>0</v>
          </cell>
          <cell r="Y44">
            <v>0</v>
          </cell>
          <cell r="Z44">
            <v>0.25</v>
          </cell>
          <cell r="AA44">
            <v>0.25</v>
          </cell>
          <cell r="AB44">
            <v>0</v>
          </cell>
          <cell r="AC44">
            <v>0</v>
          </cell>
          <cell r="AD44">
            <v>0.25</v>
          </cell>
          <cell r="AE44">
            <v>0.25</v>
          </cell>
        </row>
        <row r="45">
          <cell r="E45">
            <v>0.17</v>
          </cell>
          <cell r="H45">
            <v>0</v>
          </cell>
          <cell r="I45">
            <v>0</v>
          </cell>
          <cell r="J45">
            <v>0</v>
          </cell>
          <cell r="K45">
            <v>0</v>
          </cell>
          <cell r="L45">
            <v>0</v>
          </cell>
          <cell r="M45">
            <v>0</v>
          </cell>
          <cell r="N45">
            <v>0.25</v>
          </cell>
          <cell r="O45">
            <v>0.25</v>
          </cell>
          <cell r="P45">
            <v>0</v>
          </cell>
          <cell r="Q45">
            <v>0</v>
          </cell>
          <cell r="R45">
            <v>0</v>
          </cell>
          <cell r="S45">
            <v>0</v>
          </cell>
          <cell r="T45">
            <v>0.25</v>
          </cell>
          <cell r="U45">
            <v>0.25</v>
          </cell>
          <cell r="V45">
            <v>0</v>
          </cell>
          <cell r="W45">
            <v>0</v>
          </cell>
          <cell r="X45">
            <v>0</v>
          </cell>
          <cell r="Y45">
            <v>0</v>
          </cell>
          <cell r="Z45">
            <v>0.25</v>
          </cell>
          <cell r="AA45">
            <v>0.25</v>
          </cell>
          <cell r="AB45">
            <v>0</v>
          </cell>
          <cell r="AC45">
            <v>0</v>
          </cell>
          <cell r="AD45">
            <v>0.25</v>
          </cell>
          <cell r="AE45">
            <v>0.25</v>
          </cell>
        </row>
        <row r="46">
          <cell r="E46">
            <v>0.17</v>
          </cell>
          <cell r="H46">
            <v>0</v>
          </cell>
          <cell r="I46">
            <v>0</v>
          </cell>
          <cell r="J46">
            <v>0</v>
          </cell>
          <cell r="K46">
            <v>0</v>
          </cell>
          <cell r="L46">
            <v>0</v>
          </cell>
          <cell r="M46">
            <v>0</v>
          </cell>
          <cell r="N46">
            <v>0.25</v>
          </cell>
          <cell r="O46">
            <v>0.25</v>
          </cell>
          <cell r="P46">
            <v>0</v>
          </cell>
          <cell r="Q46">
            <v>0</v>
          </cell>
          <cell r="R46">
            <v>0</v>
          </cell>
          <cell r="S46">
            <v>0</v>
          </cell>
          <cell r="T46">
            <v>0.25</v>
          </cell>
          <cell r="U46">
            <v>0.25</v>
          </cell>
          <cell r="V46">
            <v>0</v>
          </cell>
          <cell r="W46">
            <v>0</v>
          </cell>
          <cell r="X46">
            <v>0</v>
          </cell>
          <cell r="Y46">
            <v>0</v>
          </cell>
          <cell r="Z46">
            <v>0.25</v>
          </cell>
          <cell r="AA46">
            <v>0.25</v>
          </cell>
          <cell r="AB46">
            <v>0</v>
          </cell>
          <cell r="AC46">
            <v>0</v>
          </cell>
          <cell r="AD46">
            <v>0.25</v>
          </cell>
          <cell r="AE46">
            <v>0.25</v>
          </cell>
        </row>
      </sheetData>
      <sheetData sheetId="1">
        <row r="18">
          <cell r="B18">
            <v>0.35</v>
          </cell>
          <cell r="E18">
            <v>0.25</v>
          </cell>
          <cell r="H18">
            <v>8.3333333333333329E-2</v>
          </cell>
          <cell r="I18">
            <v>8.3333333333333329E-2</v>
          </cell>
          <cell r="J18">
            <v>8.3333333333333329E-2</v>
          </cell>
          <cell r="K18">
            <v>8.3333333333333329E-2</v>
          </cell>
          <cell r="L18">
            <v>8.3333333333333329E-2</v>
          </cell>
          <cell r="M18">
            <v>8.3333333333333329E-2</v>
          </cell>
          <cell r="N18">
            <v>8.3333333333333329E-2</v>
          </cell>
          <cell r="O18">
            <v>8.3333333333333329E-2</v>
          </cell>
          <cell r="P18">
            <v>8.3333333333333329E-2</v>
          </cell>
          <cell r="Q18">
            <v>8.3333333333333329E-2</v>
          </cell>
          <cell r="R18">
            <v>8.3333333333333329E-2</v>
          </cell>
          <cell r="S18">
            <v>8.3333333333333329E-2</v>
          </cell>
          <cell r="T18">
            <v>8.3333333333333329E-2</v>
          </cell>
          <cell r="U18">
            <v>8.3333333333333329E-2</v>
          </cell>
          <cell r="V18">
            <v>8.3333333333333329E-2</v>
          </cell>
          <cell r="W18">
            <v>8.3333333333333329E-2</v>
          </cell>
          <cell r="X18">
            <v>8.3333333333333329E-2</v>
          </cell>
          <cell r="Y18">
            <v>8.3333333333333329E-2</v>
          </cell>
          <cell r="Z18">
            <v>8.3333333333333329E-2</v>
          </cell>
          <cell r="AA18">
            <v>8.3333333333333329E-2</v>
          </cell>
          <cell r="AB18">
            <v>8.3333333333333329E-2</v>
          </cell>
          <cell r="AC18">
            <v>8.3333333333333329E-2</v>
          </cell>
          <cell r="AD18">
            <v>8.3333333333333329E-2</v>
          </cell>
          <cell r="AE18">
            <v>8.3333333333333329E-2</v>
          </cell>
        </row>
        <row r="19">
          <cell r="E19">
            <v>0.25</v>
          </cell>
          <cell r="H19">
            <v>8.3333333333333329E-2</v>
          </cell>
          <cell r="I19">
            <v>8.3333333333333329E-2</v>
          </cell>
          <cell r="J19">
            <v>8.3333333333333329E-2</v>
          </cell>
          <cell r="K19">
            <v>8.3333333333333329E-2</v>
          </cell>
          <cell r="L19">
            <v>8.3333333333333329E-2</v>
          </cell>
          <cell r="M19">
            <v>8.3333333333333329E-2</v>
          </cell>
          <cell r="N19">
            <v>8.3333333333333329E-2</v>
          </cell>
          <cell r="O19">
            <v>8.3333333333333329E-2</v>
          </cell>
          <cell r="P19">
            <v>8.3333333333333329E-2</v>
          </cell>
          <cell r="Q19">
            <v>8.3333333333333329E-2</v>
          </cell>
          <cell r="R19">
            <v>8.3333333333333329E-2</v>
          </cell>
          <cell r="S19">
            <v>8.3333333333333329E-2</v>
          </cell>
          <cell r="T19">
            <v>8.3333333333333329E-2</v>
          </cell>
          <cell r="U19">
            <v>8.3333333333333329E-2</v>
          </cell>
          <cell r="V19">
            <v>8.3333333333333329E-2</v>
          </cell>
          <cell r="W19">
            <v>8.3333333333333329E-2</v>
          </cell>
          <cell r="X19">
            <v>8.3333333333333329E-2</v>
          </cell>
          <cell r="Y19">
            <v>8.3333333333333329E-2</v>
          </cell>
          <cell r="Z19">
            <v>8.3333333333333329E-2</v>
          </cell>
          <cell r="AA19">
            <v>8.3333333333333329E-2</v>
          </cell>
          <cell r="AB19">
            <v>8.3333333333333329E-2</v>
          </cell>
          <cell r="AC19">
            <v>8.3333333333333329E-2</v>
          </cell>
          <cell r="AD19">
            <v>8.3333333333333329E-2</v>
          </cell>
          <cell r="AE19">
            <v>8.3333333333333329E-2</v>
          </cell>
        </row>
        <row r="20">
          <cell r="E20">
            <v>0.25</v>
          </cell>
          <cell r="H20">
            <v>0</v>
          </cell>
          <cell r="I20">
            <v>0</v>
          </cell>
          <cell r="J20">
            <v>0</v>
          </cell>
          <cell r="K20">
            <v>0</v>
          </cell>
          <cell r="L20">
            <v>0</v>
          </cell>
          <cell r="M20">
            <v>0</v>
          </cell>
          <cell r="N20">
            <v>0</v>
          </cell>
          <cell r="O20">
            <v>0</v>
          </cell>
          <cell r="P20">
            <v>0</v>
          </cell>
          <cell r="Q20">
            <v>0</v>
          </cell>
          <cell r="R20">
            <v>0</v>
          </cell>
          <cell r="S20">
            <v>0</v>
          </cell>
          <cell r="T20">
            <v>0.17</v>
          </cell>
          <cell r="U20">
            <v>0.17</v>
          </cell>
          <cell r="V20">
            <v>0.16600000000000001</v>
          </cell>
          <cell r="W20">
            <v>0.16600000000000001</v>
          </cell>
          <cell r="X20">
            <v>0.16600000000000001</v>
          </cell>
          <cell r="Y20">
            <v>0.16600000000000001</v>
          </cell>
          <cell r="Z20">
            <v>0.16600000000000001</v>
          </cell>
          <cell r="AA20">
            <v>0.16600000000000001</v>
          </cell>
          <cell r="AB20">
            <v>0.16600000000000001</v>
          </cell>
          <cell r="AC20">
            <v>0.16600000000000001</v>
          </cell>
          <cell r="AD20">
            <v>0.16600000000000001</v>
          </cell>
          <cell r="AE20">
            <v>0.16600000000000001</v>
          </cell>
        </row>
        <row r="21">
          <cell r="E21">
            <v>0.15</v>
          </cell>
          <cell r="H21">
            <v>0</v>
          </cell>
          <cell r="I21">
            <v>0</v>
          </cell>
          <cell r="J21">
            <v>0</v>
          </cell>
          <cell r="K21">
            <v>0</v>
          </cell>
          <cell r="L21">
            <v>0</v>
          </cell>
          <cell r="M21">
            <v>0</v>
          </cell>
          <cell r="N21">
            <v>0</v>
          </cell>
          <cell r="O21">
            <v>0</v>
          </cell>
          <cell r="P21">
            <v>0</v>
          </cell>
          <cell r="Q21">
            <v>0</v>
          </cell>
          <cell r="R21">
            <v>0</v>
          </cell>
          <cell r="S21">
            <v>0</v>
          </cell>
          <cell r="T21">
            <v>0.5</v>
          </cell>
          <cell r="U21">
            <v>0.5</v>
          </cell>
          <cell r="V21">
            <v>0</v>
          </cell>
          <cell r="W21">
            <v>0</v>
          </cell>
          <cell r="X21">
            <v>0</v>
          </cell>
          <cell r="Y21">
            <v>0</v>
          </cell>
          <cell r="Z21">
            <v>0</v>
          </cell>
          <cell r="AA21">
            <v>0</v>
          </cell>
          <cell r="AB21">
            <v>0</v>
          </cell>
          <cell r="AC21">
            <v>0</v>
          </cell>
          <cell r="AD21">
            <v>0.5</v>
          </cell>
          <cell r="AE21">
            <v>0.5</v>
          </cell>
        </row>
        <row r="22">
          <cell r="E22">
            <v>0.1</v>
          </cell>
          <cell r="H22">
            <v>0</v>
          </cell>
          <cell r="I22">
            <v>0</v>
          </cell>
          <cell r="J22">
            <v>0</v>
          </cell>
          <cell r="K22">
            <v>0</v>
          </cell>
          <cell r="L22">
            <v>0</v>
          </cell>
          <cell r="M22">
            <v>0</v>
          </cell>
          <cell r="N22">
            <v>0</v>
          </cell>
          <cell r="O22">
            <v>0</v>
          </cell>
          <cell r="P22">
            <v>0</v>
          </cell>
          <cell r="Q22">
            <v>0</v>
          </cell>
          <cell r="R22">
            <v>0.5</v>
          </cell>
          <cell r="S22">
            <v>0.5</v>
          </cell>
          <cell r="T22">
            <v>0</v>
          </cell>
          <cell r="U22">
            <v>0</v>
          </cell>
          <cell r="V22">
            <v>0</v>
          </cell>
          <cell r="W22">
            <v>0</v>
          </cell>
          <cell r="X22">
            <v>0</v>
          </cell>
          <cell r="Y22">
            <v>0</v>
          </cell>
          <cell r="Z22">
            <v>0</v>
          </cell>
          <cell r="AA22">
            <v>0</v>
          </cell>
          <cell r="AB22">
            <v>0</v>
          </cell>
          <cell r="AC22">
            <v>0</v>
          </cell>
          <cell r="AD22">
            <v>0.5</v>
          </cell>
          <cell r="AE22">
            <v>0.5</v>
          </cell>
        </row>
        <row r="27">
          <cell r="B27">
            <v>0.35</v>
          </cell>
          <cell r="E27">
            <v>0.14299999999999999</v>
          </cell>
          <cell r="H27">
            <v>8.3333333333333329E-2</v>
          </cell>
          <cell r="I27">
            <v>8.3333333333333329E-2</v>
          </cell>
          <cell r="J27">
            <v>8.3333333333333329E-2</v>
          </cell>
          <cell r="K27">
            <v>8.3333333333333329E-2</v>
          </cell>
          <cell r="L27">
            <v>8.3333333333333329E-2</v>
          </cell>
          <cell r="M27">
            <v>8.3333333333333329E-2</v>
          </cell>
          <cell r="N27">
            <v>8.3333333333333329E-2</v>
          </cell>
          <cell r="O27">
            <v>8.3333333333333329E-2</v>
          </cell>
          <cell r="P27">
            <v>8.3333333333333329E-2</v>
          </cell>
          <cell r="Q27">
            <v>8.3333333333333329E-2</v>
          </cell>
          <cell r="R27">
            <v>8.3333333333333329E-2</v>
          </cell>
          <cell r="S27">
            <v>8.3333333333333329E-2</v>
          </cell>
          <cell r="T27">
            <v>8.3333333333333329E-2</v>
          </cell>
          <cell r="U27">
            <v>8.3333333333333329E-2</v>
          </cell>
          <cell r="V27">
            <v>8.3333333333333329E-2</v>
          </cell>
          <cell r="W27">
            <v>8.3333333333333329E-2</v>
          </cell>
          <cell r="X27">
            <v>8.3333333333333329E-2</v>
          </cell>
          <cell r="Y27">
            <v>8.3333333333333329E-2</v>
          </cell>
          <cell r="Z27">
            <v>8.3333333333333329E-2</v>
          </cell>
          <cell r="AA27">
            <v>8.3333333333333329E-2</v>
          </cell>
          <cell r="AB27">
            <v>8.3333333333333329E-2</v>
          </cell>
          <cell r="AC27">
            <v>8.3333333333333329E-2</v>
          </cell>
          <cell r="AD27">
            <v>8.3333333333333329E-2</v>
          </cell>
          <cell r="AE27">
            <v>8.3333333333333329E-2</v>
          </cell>
        </row>
        <row r="28">
          <cell r="E28">
            <v>0.14299999999999999</v>
          </cell>
          <cell r="H28">
            <v>0</v>
          </cell>
          <cell r="I28">
            <v>0</v>
          </cell>
          <cell r="J28">
            <v>0</v>
          </cell>
          <cell r="K28">
            <v>0</v>
          </cell>
          <cell r="L28">
            <v>0.25</v>
          </cell>
          <cell r="M28">
            <v>0.25</v>
          </cell>
          <cell r="N28">
            <v>0</v>
          </cell>
          <cell r="O28">
            <v>0</v>
          </cell>
          <cell r="P28">
            <v>0</v>
          </cell>
          <cell r="Q28">
            <v>0</v>
          </cell>
          <cell r="R28">
            <v>0.25</v>
          </cell>
          <cell r="S28">
            <v>0.25</v>
          </cell>
          <cell r="T28">
            <v>0</v>
          </cell>
          <cell r="U28">
            <v>0</v>
          </cell>
          <cell r="V28">
            <v>0</v>
          </cell>
          <cell r="W28">
            <v>0</v>
          </cell>
          <cell r="X28">
            <v>0.25</v>
          </cell>
          <cell r="Y28">
            <v>0.25</v>
          </cell>
          <cell r="Z28">
            <v>0</v>
          </cell>
          <cell r="AA28">
            <v>0</v>
          </cell>
          <cell r="AB28">
            <v>0</v>
          </cell>
          <cell r="AC28">
            <v>0</v>
          </cell>
          <cell r="AD28">
            <v>0.25</v>
          </cell>
          <cell r="AE28">
            <v>0.25</v>
          </cell>
        </row>
        <row r="29">
          <cell r="E29">
            <v>0.14280000000000001</v>
          </cell>
          <cell r="H29">
            <v>0</v>
          </cell>
          <cell r="I29">
            <v>0</v>
          </cell>
          <cell r="J29">
            <v>0</v>
          </cell>
          <cell r="K29">
            <v>0</v>
          </cell>
          <cell r="L29">
            <v>0.25</v>
          </cell>
          <cell r="M29">
            <v>0.25</v>
          </cell>
          <cell r="N29">
            <v>0</v>
          </cell>
          <cell r="O29">
            <v>0</v>
          </cell>
          <cell r="P29">
            <v>0</v>
          </cell>
          <cell r="Q29">
            <v>0</v>
          </cell>
          <cell r="R29">
            <v>0.25</v>
          </cell>
          <cell r="S29">
            <v>0.25</v>
          </cell>
          <cell r="T29">
            <v>0</v>
          </cell>
          <cell r="U29">
            <v>0</v>
          </cell>
          <cell r="V29">
            <v>0</v>
          </cell>
          <cell r="W29">
            <v>0</v>
          </cell>
          <cell r="X29">
            <v>0.25</v>
          </cell>
          <cell r="Y29">
            <v>0.25</v>
          </cell>
          <cell r="Z29">
            <v>0</v>
          </cell>
          <cell r="AA29">
            <v>0</v>
          </cell>
          <cell r="AB29">
            <v>0</v>
          </cell>
          <cell r="AC29">
            <v>0</v>
          </cell>
          <cell r="AD29">
            <v>0.25</v>
          </cell>
          <cell r="AE29">
            <v>0.25</v>
          </cell>
        </row>
        <row r="30">
          <cell r="E30">
            <v>0.14280000000000001</v>
          </cell>
          <cell r="H30">
            <v>8.3333333333333329E-2</v>
          </cell>
          <cell r="I30">
            <v>8.3299999999999999E-2</v>
          </cell>
          <cell r="J30">
            <v>8.3333333333333329E-2</v>
          </cell>
          <cell r="K30">
            <v>8.3299999999999999E-2</v>
          </cell>
          <cell r="L30">
            <v>8.3333333333333329E-2</v>
          </cell>
          <cell r="M30">
            <v>8.3299999999999999E-2</v>
          </cell>
          <cell r="N30">
            <v>8.3333333333333329E-2</v>
          </cell>
          <cell r="O30">
            <v>0.08</v>
          </cell>
          <cell r="P30">
            <v>8.3333333333333329E-2</v>
          </cell>
          <cell r="Q30">
            <v>0.08</v>
          </cell>
          <cell r="R30">
            <v>8.3333333333333329E-2</v>
          </cell>
          <cell r="S30">
            <v>0.08</v>
          </cell>
          <cell r="T30">
            <v>8.3333333333333329E-2</v>
          </cell>
          <cell r="U30">
            <v>8.3299999999999999E-2</v>
          </cell>
          <cell r="V30">
            <v>8.3333333333333329E-2</v>
          </cell>
          <cell r="W30">
            <v>8.3299999999999999E-2</v>
          </cell>
          <cell r="X30">
            <v>8.3333333333333329E-2</v>
          </cell>
          <cell r="Y30">
            <v>8.3299999999999999E-2</v>
          </cell>
          <cell r="Z30">
            <v>8.3333333333333329E-2</v>
          </cell>
          <cell r="AA30">
            <v>8.3000000000000004E-2</v>
          </cell>
          <cell r="AB30">
            <v>8.3333333333333329E-2</v>
          </cell>
          <cell r="AC30">
            <v>8.3299999999999999E-2</v>
          </cell>
          <cell r="AD30">
            <v>8.3333333333333329E-2</v>
          </cell>
          <cell r="AE30">
            <v>8.3299999999999999E-2</v>
          </cell>
        </row>
        <row r="31">
          <cell r="E31">
            <v>0.14280000000000001</v>
          </cell>
          <cell r="H31">
            <v>0</v>
          </cell>
          <cell r="I31">
            <v>0</v>
          </cell>
          <cell r="J31">
            <v>0</v>
          </cell>
          <cell r="K31">
            <v>0</v>
          </cell>
          <cell r="L31">
            <v>0</v>
          </cell>
          <cell r="M31">
            <v>0</v>
          </cell>
          <cell r="N31">
            <v>0</v>
          </cell>
          <cell r="O31">
            <v>0</v>
          </cell>
          <cell r="P31">
            <v>0.5</v>
          </cell>
          <cell r="Q31">
            <v>0.5</v>
          </cell>
          <cell r="R31">
            <v>0</v>
          </cell>
          <cell r="S31">
            <v>0</v>
          </cell>
          <cell r="T31">
            <v>0</v>
          </cell>
          <cell r="U31">
            <v>0</v>
          </cell>
          <cell r="V31">
            <v>0</v>
          </cell>
          <cell r="W31">
            <v>0</v>
          </cell>
          <cell r="X31">
            <v>0.5</v>
          </cell>
          <cell r="Y31">
            <v>0.5</v>
          </cell>
          <cell r="Z31">
            <v>0</v>
          </cell>
          <cell r="AA31">
            <v>0</v>
          </cell>
          <cell r="AB31">
            <v>0</v>
          </cell>
          <cell r="AC31">
            <v>0</v>
          </cell>
          <cell r="AD31">
            <v>0</v>
          </cell>
          <cell r="AE31">
            <v>0</v>
          </cell>
        </row>
        <row r="32">
          <cell r="E32">
            <v>0.14280000000000001</v>
          </cell>
          <cell r="H32">
            <v>0</v>
          </cell>
          <cell r="I32">
            <v>0</v>
          </cell>
          <cell r="J32">
            <v>0</v>
          </cell>
          <cell r="K32">
            <v>0</v>
          </cell>
          <cell r="L32">
            <v>0</v>
          </cell>
          <cell r="M32">
            <v>0</v>
          </cell>
          <cell r="N32">
            <v>0</v>
          </cell>
          <cell r="O32">
            <v>0</v>
          </cell>
          <cell r="P32">
            <v>0</v>
          </cell>
          <cell r="Q32">
            <v>0</v>
          </cell>
          <cell r="R32">
            <v>0.5</v>
          </cell>
          <cell r="S32">
            <v>0.5</v>
          </cell>
          <cell r="T32">
            <v>0</v>
          </cell>
          <cell r="U32">
            <v>0</v>
          </cell>
          <cell r="V32">
            <v>0</v>
          </cell>
          <cell r="W32">
            <v>0</v>
          </cell>
          <cell r="X32">
            <v>0</v>
          </cell>
          <cell r="Y32">
            <v>0</v>
          </cell>
          <cell r="Z32">
            <v>0</v>
          </cell>
          <cell r="AA32">
            <v>0</v>
          </cell>
          <cell r="AB32">
            <v>0</v>
          </cell>
          <cell r="AC32">
            <v>0</v>
          </cell>
          <cell r="AD32">
            <v>0.5</v>
          </cell>
          <cell r="AE32">
            <v>0.5</v>
          </cell>
        </row>
        <row r="33">
          <cell r="E33">
            <v>0.14280000000000001</v>
          </cell>
          <cell r="H33">
            <v>0</v>
          </cell>
          <cell r="I33">
            <v>0</v>
          </cell>
          <cell r="J33">
            <v>0</v>
          </cell>
          <cell r="K33">
            <v>0</v>
          </cell>
          <cell r="L33">
            <v>0</v>
          </cell>
          <cell r="M33">
            <v>0</v>
          </cell>
          <cell r="N33">
            <v>0.33</v>
          </cell>
          <cell r="O33">
            <v>0.33</v>
          </cell>
          <cell r="P33">
            <v>0</v>
          </cell>
          <cell r="Q33">
            <v>0</v>
          </cell>
          <cell r="R33">
            <v>0</v>
          </cell>
          <cell r="S33">
            <v>0</v>
          </cell>
          <cell r="T33">
            <v>0</v>
          </cell>
          <cell r="U33">
            <v>0</v>
          </cell>
          <cell r="V33">
            <v>0.33</v>
          </cell>
          <cell r="W33">
            <v>0.33</v>
          </cell>
          <cell r="X33">
            <v>0</v>
          </cell>
          <cell r="Y33">
            <v>0</v>
          </cell>
          <cell r="Z33">
            <v>0</v>
          </cell>
          <cell r="AA33">
            <v>0</v>
          </cell>
          <cell r="AB33">
            <v>0</v>
          </cell>
          <cell r="AC33">
            <v>0</v>
          </cell>
          <cell r="AD33">
            <v>0.34</v>
          </cell>
          <cell r="AE33">
            <v>0.34</v>
          </cell>
        </row>
        <row r="38">
          <cell r="B38">
            <v>0.3</v>
          </cell>
          <cell r="E38">
            <v>0.17</v>
          </cell>
          <cell r="H38">
            <v>0</v>
          </cell>
          <cell r="I38">
            <v>0</v>
          </cell>
          <cell r="J38">
            <v>0</v>
          </cell>
          <cell r="K38">
            <v>0</v>
          </cell>
          <cell r="L38">
            <v>0</v>
          </cell>
          <cell r="M38">
            <v>0</v>
          </cell>
          <cell r="N38">
            <v>0.25</v>
          </cell>
          <cell r="O38">
            <v>0.25</v>
          </cell>
          <cell r="P38">
            <v>0</v>
          </cell>
          <cell r="Q38">
            <v>0</v>
          </cell>
          <cell r="R38">
            <v>0</v>
          </cell>
          <cell r="S38">
            <v>0</v>
          </cell>
          <cell r="T38">
            <v>0.25</v>
          </cell>
          <cell r="U38">
            <v>0.25</v>
          </cell>
          <cell r="V38">
            <v>0</v>
          </cell>
          <cell r="W38">
            <v>0</v>
          </cell>
          <cell r="X38">
            <v>0</v>
          </cell>
          <cell r="Y38">
            <v>0</v>
          </cell>
          <cell r="Z38">
            <v>0.25</v>
          </cell>
          <cell r="AA38">
            <v>0.25</v>
          </cell>
          <cell r="AB38">
            <v>0</v>
          </cell>
          <cell r="AC38">
            <v>0</v>
          </cell>
          <cell r="AD38">
            <v>0.25</v>
          </cell>
          <cell r="AE38">
            <v>0.25</v>
          </cell>
        </row>
        <row r="39">
          <cell r="E39">
            <v>0.16</v>
          </cell>
          <cell r="H39">
            <v>1</v>
          </cell>
          <cell r="I39">
            <v>1</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row>
        <row r="40">
          <cell r="E40">
            <v>0.17</v>
          </cell>
          <cell r="H40">
            <v>0</v>
          </cell>
          <cell r="I40">
            <v>0</v>
          </cell>
          <cell r="J40">
            <v>0</v>
          </cell>
          <cell r="K40">
            <v>0</v>
          </cell>
          <cell r="L40">
            <v>0</v>
          </cell>
          <cell r="M40">
            <v>0</v>
          </cell>
          <cell r="N40">
            <v>0.25</v>
          </cell>
          <cell r="O40">
            <v>0.25</v>
          </cell>
          <cell r="P40">
            <v>0</v>
          </cell>
          <cell r="Q40">
            <v>0</v>
          </cell>
          <cell r="R40">
            <v>0</v>
          </cell>
          <cell r="S40">
            <v>0</v>
          </cell>
          <cell r="T40">
            <v>0.25</v>
          </cell>
          <cell r="U40">
            <v>0.25</v>
          </cell>
          <cell r="V40">
            <v>0</v>
          </cell>
          <cell r="W40">
            <v>0</v>
          </cell>
          <cell r="X40">
            <v>0</v>
          </cell>
          <cell r="Y40">
            <v>0</v>
          </cell>
          <cell r="Z40">
            <v>0.25</v>
          </cell>
          <cell r="AA40">
            <v>0.25</v>
          </cell>
          <cell r="AB40">
            <v>0</v>
          </cell>
          <cell r="AC40">
            <v>0</v>
          </cell>
          <cell r="AD40">
            <v>0.25</v>
          </cell>
          <cell r="AE40">
            <v>0.25</v>
          </cell>
        </row>
        <row r="41">
          <cell r="E41">
            <v>0.16</v>
          </cell>
          <cell r="H41">
            <v>0</v>
          </cell>
          <cell r="I41">
            <v>0</v>
          </cell>
          <cell r="J41">
            <v>0</v>
          </cell>
          <cell r="K41">
            <v>0</v>
          </cell>
          <cell r="L41">
            <v>0</v>
          </cell>
          <cell r="M41">
            <v>0</v>
          </cell>
          <cell r="N41">
            <v>0.25</v>
          </cell>
          <cell r="O41">
            <v>0.25</v>
          </cell>
          <cell r="P41">
            <v>0</v>
          </cell>
          <cell r="Q41">
            <v>0</v>
          </cell>
          <cell r="R41">
            <v>0</v>
          </cell>
          <cell r="S41">
            <v>0</v>
          </cell>
          <cell r="T41">
            <v>0.25</v>
          </cell>
          <cell r="U41">
            <v>0.25</v>
          </cell>
          <cell r="V41">
            <v>0</v>
          </cell>
          <cell r="W41">
            <v>0</v>
          </cell>
          <cell r="X41">
            <v>0</v>
          </cell>
          <cell r="Y41">
            <v>0</v>
          </cell>
          <cell r="Z41">
            <v>0.25</v>
          </cell>
          <cell r="AA41">
            <v>0.25</v>
          </cell>
          <cell r="AB41">
            <v>0</v>
          </cell>
          <cell r="AC41">
            <v>0</v>
          </cell>
          <cell r="AD41">
            <v>0.25</v>
          </cell>
          <cell r="AE41">
            <v>0.25</v>
          </cell>
        </row>
        <row r="42">
          <cell r="E42">
            <v>0.17</v>
          </cell>
          <cell r="H42">
            <v>0</v>
          </cell>
          <cell r="I42">
            <v>0</v>
          </cell>
          <cell r="J42">
            <v>0</v>
          </cell>
          <cell r="K42">
            <v>0</v>
          </cell>
          <cell r="L42">
            <v>0</v>
          </cell>
          <cell r="M42">
            <v>0</v>
          </cell>
          <cell r="N42">
            <v>0.25</v>
          </cell>
          <cell r="O42">
            <v>0.25</v>
          </cell>
          <cell r="P42">
            <v>0</v>
          </cell>
          <cell r="Q42">
            <v>0</v>
          </cell>
          <cell r="R42">
            <v>0</v>
          </cell>
          <cell r="S42">
            <v>0</v>
          </cell>
          <cell r="T42">
            <v>0.25</v>
          </cell>
          <cell r="U42">
            <v>0.25</v>
          </cell>
          <cell r="V42">
            <v>0</v>
          </cell>
          <cell r="W42">
            <v>0</v>
          </cell>
          <cell r="X42">
            <v>0</v>
          </cell>
          <cell r="Y42">
            <v>0</v>
          </cell>
          <cell r="Z42">
            <v>0.25</v>
          </cell>
          <cell r="AA42">
            <v>0.25</v>
          </cell>
          <cell r="AB42">
            <v>0</v>
          </cell>
          <cell r="AC42">
            <v>0</v>
          </cell>
          <cell r="AD42">
            <v>0.25</v>
          </cell>
          <cell r="AE42">
            <v>0.25</v>
          </cell>
        </row>
        <row r="43">
          <cell r="E43">
            <v>0.17</v>
          </cell>
          <cell r="H43">
            <v>0</v>
          </cell>
          <cell r="I43">
            <v>0</v>
          </cell>
          <cell r="J43">
            <v>0</v>
          </cell>
          <cell r="K43">
            <v>0</v>
          </cell>
          <cell r="L43">
            <v>0</v>
          </cell>
          <cell r="M43">
            <v>0</v>
          </cell>
          <cell r="N43">
            <v>0.25</v>
          </cell>
          <cell r="O43">
            <v>0.25</v>
          </cell>
          <cell r="P43">
            <v>0</v>
          </cell>
          <cell r="Q43">
            <v>0</v>
          </cell>
          <cell r="R43">
            <v>0</v>
          </cell>
          <cell r="S43">
            <v>0</v>
          </cell>
          <cell r="T43">
            <v>0.25</v>
          </cell>
          <cell r="U43">
            <v>0.25</v>
          </cell>
          <cell r="V43">
            <v>0</v>
          </cell>
          <cell r="W43">
            <v>0</v>
          </cell>
          <cell r="X43">
            <v>0</v>
          </cell>
          <cell r="Y43">
            <v>0</v>
          </cell>
          <cell r="Z43">
            <v>0.25</v>
          </cell>
          <cell r="AA43">
            <v>0.25</v>
          </cell>
          <cell r="AB43">
            <v>0</v>
          </cell>
          <cell r="AC43">
            <v>0</v>
          </cell>
          <cell r="AD43">
            <v>0.25</v>
          </cell>
          <cell r="AE43">
            <v>0.25</v>
          </cell>
        </row>
      </sheetData>
      <sheetData sheetId="2">
        <row r="18">
          <cell r="B18">
            <v>0.3</v>
          </cell>
          <cell r="E18">
            <v>0.2</v>
          </cell>
          <cell r="H18">
            <v>0</v>
          </cell>
          <cell r="I18">
            <v>0</v>
          </cell>
          <cell r="J18">
            <v>0</v>
          </cell>
          <cell r="K18">
            <v>0</v>
          </cell>
          <cell r="L18">
            <v>0</v>
          </cell>
          <cell r="M18">
            <v>0</v>
          </cell>
          <cell r="N18">
            <v>0</v>
          </cell>
          <cell r="O18">
            <v>0</v>
          </cell>
          <cell r="P18">
            <v>0</v>
          </cell>
          <cell r="Q18">
            <v>0</v>
          </cell>
          <cell r="R18">
            <v>0</v>
          </cell>
          <cell r="S18">
            <v>0</v>
          </cell>
          <cell r="T18">
            <v>1</v>
          </cell>
          <cell r="U18">
            <v>1</v>
          </cell>
          <cell r="V18">
            <v>0</v>
          </cell>
          <cell r="W18">
            <v>0</v>
          </cell>
          <cell r="X18">
            <v>0</v>
          </cell>
          <cell r="Y18">
            <v>0</v>
          </cell>
          <cell r="Z18">
            <v>0</v>
          </cell>
          <cell r="AA18">
            <v>0</v>
          </cell>
          <cell r="AB18">
            <v>0</v>
          </cell>
          <cell r="AC18">
            <v>0</v>
          </cell>
          <cell r="AD18">
            <v>0</v>
          </cell>
          <cell r="AE18">
            <v>0</v>
          </cell>
        </row>
        <row r="19">
          <cell r="E19">
            <v>0.2</v>
          </cell>
          <cell r="H19">
            <v>0</v>
          </cell>
          <cell r="I19">
            <v>0</v>
          </cell>
          <cell r="J19">
            <v>0</v>
          </cell>
          <cell r="K19">
            <v>0</v>
          </cell>
          <cell r="L19">
            <v>0</v>
          </cell>
          <cell r="M19">
            <v>0</v>
          </cell>
          <cell r="N19">
            <v>0</v>
          </cell>
          <cell r="O19">
            <v>0</v>
          </cell>
          <cell r="P19">
            <v>0</v>
          </cell>
          <cell r="Q19">
            <v>0</v>
          </cell>
          <cell r="R19">
            <v>0.5</v>
          </cell>
          <cell r="S19">
            <v>0.5</v>
          </cell>
          <cell r="T19">
            <v>0</v>
          </cell>
          <cell r="U19">
            <v>0</v>
          </cell>
          <cell r="V19">
            <v>0</v>
          </cell>
          <cell r="W19">
            <v>0</v>
          </cell>
          <cell r="X19">
            <v>0</v>
          </cell>
          <cell r="Y19">
            <v>0</v>
          </cell>
          <cell r="Z19">
            <v>0</v>
          </cell>
          <cell r="AA19">
            <v>0</v>
          </cell>
          <cell r="AB19">
            <v>0.5</v>
          </cell>
          <cell r="AC19">
            <v>0.5</v>
          </cell>
          <cell r="AD19">
            <v>0</v>
          </cell>
          <cell r="AE19">
            <v>0</v>
          </cell>
        </row>
        <row r="20">
          <cell r="E20">
            <v>0.2</v>
          </cell>
          <cell r="H20">
            <v>0</v>
          </cell>
          <cell r="I20">
            <v>0</v>
          </cell>
          <cell r="J20">
            <v>0</v>
          </cell>
          <cell r="K20">
            <v>0</v>
          </cell>
          <cell r="L20">
            <v>0.25</v>
          </cell>
          <cell r="M20">
            <v>0.25</v>
          </cell>
          <cell r="N20">
            <v>0</v>
          </cell>
          <cell r="O20">
            <v>0</v>
          </cell>
          <cell r="P20">
            <v>0.25</v>
          </cell>
          <cell r="Q20">
            <v>0.25</v>
          </cell>
          <cell r="R20">
            <v>0</v>
          </cell>
          <cell r="S20">
            <v>0</v>
          </cell>
          <cell r="T20">
            <v>0</v>
          </cell>
          <cell r="U20">
            <v>0</v>
          </cell>
          <cell r="V20">
            <v>0.25</v>
          </cell>
          <cell r="W20">
            <v>0.25</v>
          </cell>
          <cell r="X20">
            <v>0</v>
          </cell>
          <cell r="Y20">
            <v>0</v>
          </cell>
          <cell r="Z20">
            <v>0</v>
          </cell>
          <cell r="AA20">
            <v>0</v>
          </cell>
          <cell r="AB20">
            <v>0.25</v>
          </cell>
          <cell r="AC20">
            <v>0.25</v>
          </cell>
          <cell r="AD20">
            <v>0</v>
          </cell>
          <cell r="AE20">
            <v>0</v>
          </cell>
        </row>
        <row r="21">
          <cell r="E21">
            <v>0.2</v>
          </cell>
          <cell r="H21">
            <v>0</v>
          </cell>
          <cell r="I21">
            <v>0</v>
          </cell>
          <cell r="J21">
            <v>0</v>
          </cell>
          <cell r="K21">
            <v>0</v>
          </cell>
          <cell r="L21">
            <v>0</v>
          </cell>
          <cell r="M21">
            <v>0</v>
          </cell>
          <cell r="N21">
            <v>0.25</v>
          </cell>
          <cell r="O21">
            <v>0.25</v>
          </cell>
          <cell r="P21">
            <v>0</v>
          </cell>
          <cell r="Q21">
            <v>0</v>
          </cell>
          <cell r="R21">
            <v>0.25</v>
          </cell>
          <cell r="S21">
            <v>0.25</v>
          </cell>
          <cell r="T21">
            <v>0</v>
          </cell>
          <cell r="U21">
            <v>0</v>
          </cell>
          <cell r="V21">
            <v>0</v>
          </cell>
          <cell r="W21">
            <v>0</v>
          </cell>
          <cell r="X21">
            <v>0.25</v>
          </cell>
          <cell r="Y21">
            <v>0.25</v>
          </cell>
          <cell r="Z21">
            <v>0</v>
          </cell>
          <cell r="AA21">
            <v>0</v>
          </cell>
          <cell r="AB21">
            <v>0</v>
          </cell>
          <cell r="AC21">
            <v>0</v>
          </cell>
          <cell r="AD21">
            <v>0.25</v>
          </cell>
          <cell r="AE21">
            <v>0.25</v>
          </cell>
        </row>
        <row r="22">
          <cell r="E22">
            <v>0.2</v>
          </cell>
          <cell r="H22">
            <v>0</v>
          </cell>
          <cell r="I22">
            <v>0</v>
          </cell>
          <cell r="J22">
            <v>0</v>
          </cell>
          <cell r="K22">
            <v>0</v>
          </cell>
          <cell r="L22">
            <v>0</v>
          </cell>
          <cell r="M22">
            <v>0</v>
          </cell>
          <cell r="N22">
            <v>0</v>
          </cell>
          <cell r="O22">
            <v>0</v>
          </cell>
          <cell r="P22">
            <v>0</v>
          </cell>
          <cell r="Q22">
            <v>0</v>
          </cell>
          <cell r="R22">
            <v>0.5</v>
          </cell>
          <cell r="S22">
            <v>0.5</v>
          </cell>
          <cell r="T22">
            <v>0.5</v>
          </cell>
          <cell r="U22">
            <v>0.5</v>
          </cell>
          <cell r="V22">
            <v>0</v>
          </cell>
          <cell r="W22">
            <v>0</v>
          </cell>
          <cell r="X22">
            <v>0</v>
          </cell>
          <cell r="Y22">
            <v>0</v>
          </cell>
          <cell r="Z22">
            <v>0</v>
          </cell>
          <cell r="AA22">
            <v>0</v>
          </cell>
          <cell r="AB22">
            <v>0</v>
          </cell>
          <cell r="AC22">
            <v>0</v>
          </cell>
          <cell r="AD22">
            <v>0</v>
          </cell>
          <cell r="AE22">
            <v>0</v>
          </cell>
        </row>
        <row r="27">
          <cell r="B27">
            <v>0.2</v>
          </cell>
          <cell r="E27">
            <v>0.2</v>
          </cell>
          <cell r="H27">
            <v>0.5</v>
          </cell>
          <cell r="I27">
            <v>0.5</v>
          </cell>
          <cell r="J27">
            <v>0</v>
          </cell>
          <cell r="K27">
            <v>0</v>
          </cell>
          <cell r="L27">
            <v>0</v>
          </cell>
          <cell r="M27">
            <v>0</v>
          </cell>
          <cell r="N27">
            <v>0</v>
          </cell>
          <cell r="O27">
            <v>0</v>
          </cell>
          <cell r="P27">
            <v>0</v>
          </cell>
          <cell r="Q27">
            <v>0</v>
          </cell>
          <cell r="R27">
            <v>0</v>
          </cell>
          <cell r="S27">
            <v>0</v>
          </cell>
          <cell r="T27">
            <v>0.5</v>
          </cell>
          <cell r="U27">
            <v>0.5</v>
          </cell>
          <cell r="V27">
            <v>0</v>
          </cell>
          <cell r="W27">
            <v>0</v>
          </cell>
          <cell r="X27">
            <v>0</v>
          </cell>
          <cell r="Y27">
            <v>0</v>
          </cell>
          <cell r="Z27">
            <v>0</v>
          </cell>
          <cell r="AA27">
            <v>0</v>
          </cell>
          <cell r="AB27">
            <v>0</v>
          </cell>
          <cell r="AC27">
            <v>0</v>
          </cell>
          <cell r="AD27">
            <v>0</v>
          </cell>
          <cell r="AE27">
            <v>0</v>
          </cell>
        </row>
        <row r="28">
          <cell r="E28">
            <v>0.1</v>
          </cell>
          <cell r="H28">
            <v>0.5</v>
          </cell>
          <cell r="I28">
            <v>0.5</v>
          </cell>
          <cell r="J28">
            <v>0</v>
          </cell>
          <cell r="K28">
            <v>0</v>
          </cell>
          <cell r="L28">
            <v>0</v>
          </cell>
          <cell r="M28">
            <v>0</v>
          </cell>
          <cell r="N28">
            <v>0</v>
          </cell>
          <cell r="O28">
            <v>0</v>
          </cell>
          <cell r="P28">
            <v>0</v>
          </cell>
          <cell r="Q28">
            <v>0</v>
          </cell>
          <cell r="R28">
            <v>0</v>
          </cell>
          <cell r="S28">
            <v>0</v>
          </cell>
          <cell r="T28">
            <v>0.5</v>
          </cell>
          <cell r="U28">
            <v>0.5</v>
          </cell>
          <cell r="V28">
            <v>0</v>
          </cell>
          <cell r="W28">
            <v>0</v>
          </cell>
          <cell r="X28">
            <v>0</v>
          </cell>
          <cell r="Y28">
            <v>0</v>
          </cell>
          <cell r="Z28">
            <v>0</v>
          </cell>
          <cell r="AA28">
            <v>0</v>
          </cell>
          <cell r="AB28">
            <v>0</v>
          </cell>
          <cell r="AC28">
            <v>0</v>
          </cell>
          <cell r="AD28">
            <v>0</v>
          </cell>
          <cell r="AE28">
            <v>0</v>
          </cell>
        </row>
        <row r="29">
          <cell r="E29">
            <v>0.2</v>
          </cell>
          <cell r="H29">
            <v>0.5</v>
          </cell>
          <cell r="I29">
            <v>0.5</v>
          </cell>
          <cell r="J29">
            <v>0</v>
          </cell>
          <cell r="K29">
            <v>0</v>
          </cell>
          <cell r="L29">
            <v>0</v>
          </cell>
          <cell r="M29">
            <v>0</v>
          </cell>
          <cell r="N29">
            <v>0</v>
          </cell>
          <cell r="O29">
            <v>0</v>
          </cell>
          <cell r="P29">
            <v>0</v>
          </cell>
          <cell r="Q29">
            <v>0</v>
          </cell>
          <cell r="R29">
            <v>0</v>
          </cell>
          <cell r="S29">
            <v>0</v>
          </cell>
          <cell r="T29">
            <v>0.5</v>
          </cell>
          <cell r="U29">
            <v>0.5</v>
          </cell>
          <cell r="V29">
            <v>0</v>
          </cell>
          <cell r="W29">
            <v>0</v>
          </cell>
          <cell r="X29">
            <v>0</v>
          </cell>
          <cell r="Y29">
            <v>0</v>
          </cell>
          <cell r="Z29">
            <v>0</v>
          </cell>
          <cell r="AA29">
            <v>0</v>
          </cell>
          <cell r="AB29">
            <v>0</v>
          </cell>
          <cell r="AC29">
            <v>0</v>
          </cell>
          <cell r="AD29">
            <v>0</v>
          </cell>
          <cell r="AE29">
            <v>0</v>
          </cell>
        </row>
        <row r="30">
          <cell r="E30">
            <v>0.2</v>
          </cell>
          <cell r="H30">
            <v>0</v>
          </cell>
          <cell r="I30">
            <v>0</v>
          </cell>
          <cell r="J30">
            <v>0</v>
          </cell>
          <cell r="K30">
            <v>0</v>
          </cell>
          <cell r="L30">
            <v>0</v>
          </cell>
          <cell r="M30">
            <v>0</v>
          </cell>
          <cell r="N30">
            <v>0</v>
          </cell>
          <cell r="O30">
            <v>0</v>
          </cell>
          <cell r="P30">
            <v>0</v>
          </cell>
          <cell r="Q30">
            <v>0</v>
          </cell>
          <cell r="R30">
            <v>0.5</v>
          </cell>
          <cell r="S30">
            <v>0.5</v>
          </cell>
          <cell r="T30">
            <v>0</v>
          </cell>
          <cell r="U30">
            <v>0</v>
          </cell>
          <cell r="V30">
            <v>0</v>
          </cell>
          <cell r="W30">
            <v>0</v>
          </cell>
          <cell r="X30">
            <v>0</v>
          </cell>
          <cell r="Y30">
            <v>0</v>
          </cell>
          <cell r="Z30">
            <v>0</v>
          </cell>
          <cell r="AA30">
            <v>0</v>
          </cell>
          <cell r="AB30">
            <v>0</v>
          </cell>
          <cell r="AC30">
            <v>0.25</v>
          </cell>
          <cell r="AD30">
            <v>0.5</v>
          </cell>
          <cell r="AE30">
            <v>0.25</v>
          </cell>
        </row>
        <row r="31">
          <cell r="E31">
            <v>0.1</v>
          </cell>
          <cell r="H31">
            <v>0</v>
          </cell>
          <cell r="I31">
            <v>0</v>
          </cell>
          <cell r="J31">
            <v>0</v>
          </cell>
          <cell r="K31">
            <v>0</v>
          </cell>
          <cell r="L31">
            <v>0</v>
          </cell>
          <cell r="M31">
            <v>0</v>
          </cell>
          <cell r="N31">
            <v>0</v>
          </cell>
          <cell r="O31">
            <v>0</v>
          </cell>
          <cell r="P31">
            <v>0</v>
          </cell>
          <cell r="Q31">
            <v>0</v>
          </cell>
          <cell r="R31">
            <v>0</v>
          </cell>
          <cell r="S31">
            <v>0</v>
          </cell>
          <cell r="T31">
            <v>0.5</v>
          </cell>
          <cell r="U31">
            <v>0.5</v>
          </cell>
          <cell r="V31">
            <v>0</v>
          </cell>
          <cell r="W31">
            <v>0</v>
          </cell>
          <cell r="X31">
            <v>0</v>
          </cell>
          <cell r="Y31">
            <v>0</v>
          </cell>
          <cell r="Z31">
            <v>0</v>
          </cell>
          <cell r="AA31">
            <v>0</v>
          </cell>
          <cell r="AB31">
            <v>0</v>
          </cell>
          <cell r="AC31">
            <v>0</v>
          </cell>
          <cell r="AD31">
            <v>0.5</v>
          </cell>
          <cell r="AE31">
            <v>0.5</v>
          </cell>
        </row>
        <row r="32">
          <cell r="E32">
            <v>0.2</v>
          </cell>
          <cell r="H32">
            <v>0</v>
          </cell>
          <cell r="I32">
            <v>0</v>
          </cell>
          <cell r="J32">
            <v>0</v>
          </cell>
          <cell r="K32">
            <v>0</v>
          </cell>
          <cell r="L32">
            <v>0</v>
          </cell>
          <cell r="M32">
            <v>0</v>
          </cell>
          <cell r="N32">
            <v>0</v>
          </cell>
          <cell r="O32">
            <v>0</v>
          </cell>
          <cell r="P32">
            <v>0</v>
          </cell>
          <cell r="Q32">
            <v>0</v>
          </cell>
          <cell r="R32">
            <v>0</v>
          </cell>
          <cell r="S32">
            <v>0</v>
          </cell>
          <cell r="T32">
            <v>0.5</v>
          </cell>
          <cell r="U32">
            <v>0.5</v>
          </cell>
          <cell r="V32">
            <v>0</v>
          </cell>
          <cell r="W32">
            <v>0</v>
          </cell>
          <cell r="X32">
            <v>0</v>
          </cell>
          <cell r="Y32">
            <v>0</v>
          </cell>
          <cell r="Z32">
            <v>0</v>
          </cell>
          <cell r="AA32">
            <v>0</v>
          </cell>
          <cell r="AB32">
            <v>0.25</v>
          </cell>
          <cell r="AC32">
            <v>0.25</v>
          </cell>
          <cell r="AD32">
            <v>0.25</v>
          </cell>
          <cell r="AE32">
            <v>0.25</v>
          </cell>
        </row>
        <row r="37">
          <cell r="B37">
            <v>0.2</v>
          </cell>
          <cell r="E37">
            <v>0.2</v>
          </cell>
          <cell r="H37">
            <v>0.5</v>
          </cell>
          <cell r="I37">
            <v>0.5</v>
          </cell>
          <cell r="J37">
            <v>0</v>
          </cell>
          <cell r="K37">
            <v>0</v>
          </cell>
          <cell r="L37">
            <v>0</v>
          </cell>
          <cell r="M37">
            <v>0</v>
          </cell>
          <cell r="N37">
            <v>0</v>
          </cell>
          <cell r="O37">
            <v>0</v>
          </cell>
          <cell r="P37">
            <v>0</v>
          </cell>
          <cell r="Q37">
            <v>0</v>
          </cell>
          <cell r="R37">
            <v>0</v>
          </cell>
          <cell r="S37">
            <v>0</v>
          </cell>
          <cell r="T37">
            <v>0.5</v>
          </cell>
          <cell r="U37">
            <v>0.5</v>
          </cell>
          <cell r="V37">
            <v>0</v>
          </cell>
          <cell r="W37">
            <v>0</v>
          </cell>
          <cell r="X37">
            <v>0</v>
          </cell>
          <cell r="Y37">
            <v>0</v>
          </cell>
          <cell r="Z37">
            <v>0</v>
          </cell>
          <cell r="AA37">
            <v>0</v>
          </cell>
          <cell r="AB37">
            <v>0</v>
          </cell>
          <cell r="AC37">
            <v>0</v>
          </cell>
          <cell r="AD37">
            <v>0</v>
          </cell>
          <cell r="AE37">
            <v>0</v>
          </cell>
        </row>
        <row r="38">
          <cell r="E38">
            <v>0.2</v>
          </cell>
          <cell r="H38">
            <v>0</v>
          </cell>
          <cell r="I38">
            <v>0</v>
          </cell>
          <cell r="J38">
            <v>0</v>
          </cell>
          <cell r="K38">
            <v>0</v>
          </cell>
          <cell r="L38">
            <v>0.33</v>
          </cell>
          <cell r="M38">
            <v>0.33</v>
          </cell>
          <cell r="N38">
            <v>0</v>
          </cell>
          <cell r="O38">
            <v>0</v>
          </cell>
          <cell r="P38">
            <v>0</v>
          </cell>
          <cell r="Q38">
            <v>0</v>
          </cell>
          <cell r="R38">
            <v>0.33</v>
          </cell>
          <cell r="S38">
            <v>0.33</v>
          </cell>
          <cell r="T38">
            <v>0</v>
          </cell>
          <cell r="U38">
            <v>0</v>
          </cell>
          <cell r="V38">
            <v>0</v>
          </cell>
          <cell r="W38">
            <v>0</v>
          </cell>
          <cell r="X38">
            <v>0</v>
          </cell>
          <cell r="Y38">
            <v>0</v>
          </cell>
          <cell r="Z38">
            <v>0.34</v>
          </cell>
          <cell r="AA38">
            <v>0.34</v>
          </cell>
          <cell r="AB38">
            <v>0</v>
          </cell>
          <cell r="AC38">
            <v>0</v>
          </cell>
          <cell r="AD38">
            <v>0</v>
          </cell>
          <cell r="AE38">
            <v>0</v>
          </cell>
        </row>
        <row r="39">
          <cell r="E39">
            <v>0.2</v>
          </cell>
          <cell r="H39">
            <v>0</v>
          </cell>
          <cell r="I39">
            <v>0</v>
          </cell>
          <cell r="J39">
            <v>0</v>
          </cell>
          <cell r="K39">
            <v>0</v>
          </cell>
          <cell r="L39">
            <v>0</v>
          </cell>
          <cell r="M39">
            <v>0</v>
          </cell>
          <cell r="N39">
            <v>0</v>
          </cell>
          <cell r="O39">
            <v>0</v>
          </cell>
          <cell r="P39">
            <v>0.5</v>
          </cell>
          <cell r="Q39">
            <v>0.5</v>
          </cell>
          <cell r="R39">
            <v>0</v>
          </cell>
          <cell r="S39">
            <v>0</v>
          </cell>
          <cell r="T39">
            <v>0</v>
          </cell>
          <cell r="U39">
            <v>0</v>
          </cell>
          <cell r="V39">
            <v>0</v>
          </cell>
          <cell r="W39">
            <v>0</v>
          </cell>
          <cell r="X39">
            <v>0</v>
          </cell>
          <cell r="Y39">
            <v>0</v>
          </cell>
          <cell r="Z39">
            <v>0.5</v>
          </cell>
          <cell r="AA39">
            <v>0.5</v>
          </cell>
          <cell r="AB39">
            <v>0</v>
          </cell>
          <cell r="AC39">
            <v>0</v>
          </cell>
          <cell r="AD39">
            <v>0</v>
          </cell>
          <cell r="AE39">
            <v>0</v>
          </cell>
        </row>
        <row r="40">
          <cell r="E40">
            <v>0.4</v>
          </cell>
          <cell r="H40">
            <v>0</v>
          </cell>
          <cell r="I40">
            <v>0</v>
          </cell>
          <cell r="J40">
            <v>0.5</v>
          </cell>
          <cell r="K40">
            <v>0.5</v>
          </cell>
          <cell r="L40">
            <v>0</v>
          </cell>
          <cell r="M40">
            <v>0</v>
          </cell>
          <cell r="N40">
            <v>0</v>
          </cell>
          <cell r="O40">
            <v>0</v>
          </cell>
          <cell r="P40">
            <v>0</v>
          </cell>
          <cell r="Q40">
            <v>0</v>
          </cell>
          <cell r="R40">
            <v>0</v>
          </cell>
          <cell r="S40">
            <v>0</v>
          </cell>
          <cell r="T40">
            <v>0.5</v>
          </cell>
          <cell r="U40">
            <v>0.5</v>
          </cell>
          <cell r="V40">
            <v>0</v>
          </cell>
          <cell r="W40">
            <v>0</v>
          </cell>
          <cell r="X40">
            <v>0</v>
          </cell>
          <cell r="Y40">
            <v>0</v>
          </cell>
          <cell r="Z40">
            <v>0</v>
          </cell>
          <cell r="AA40">
            <v>0</v>
          </cell>
          <cell r="AB40">
            <v>0</v>
          </cell>
          <cell r="AC40">
            <v>0</v>
          </cell>
          <cell r="AD40">
            <v>0</v>
          </cell>
          <cell r="AE40">
            <v>0</v>
          </cell>
        </row>
        <row r="45">
          <cell r="B45">
            <v>0.3</v>
          </cell>
          <cell r="E45">
            <v>0.17</v>
          </cell>
          <cell r="H45">
            <v>0</v>
          </cell>
          <cell r="I45">
            <v>0</v>
          </cell>
          <cell r="J45">
            <v>0</v>
          </cell>
          <cell r="K45">
            <v>0</v>
          </cell>
          <cell r="L45">
            <v>0</v>
          </cell>
          <cell r="M45">
            <v>0</v>
          </cell>
          <cell r="N45">
            <v>0.25</v>
          </cell>
          <cell r="O45">
            <v>0.25</v>
          </cell>
          <cell r="P45">
            <v>0</v>
          </cell>
          <cell r="Q45">
            <v>0</v>
          </cell>
          <cell r="R45">
            <v>0</v>
          </cell>
          <cell r="S45">
            <v>0</v>
          </cell>
          <cell r="T45">
            <v>0.25</v>
          </cell>
          <cell r="U45">
            <v>0.25</v>
          </cell>
          <cell r="V45">
            <v>0</v>
          </cell>
          <cell r="W45">
            <v>0</v>
          </cell>
          <cell r="X45">
            <v>0</v>
          </cell>
          <cell r="Y45">
            <v>0</v>
          </cell>
          <cell r="Z45">
            <v>0.25</v>
          </cell>
          <cell r="AA45">
            <v>0.25</v>
          </cell>
          <cell r="AB45">
            <v>0</v>
          </cell>
          <cell r="AC45">
            <v>0</v>
          </cell>
          <cell r="AD45">
            <v>0.25</v>
          </cell>
          <cell r="AE45">
            <v>0.25</v>
          </cell>
        </row>
        <row r="46">
          <cell r="E46">
            <v>0.16</v>
          </cell>
          <cell r="H46">
            <v>1</v>
          </cell>
          <cell r="I46">
            <v>1</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E47">
            <v>0.17</v>
          </cell>
          <cell r="H47">
            <v>0</v>
          </cell>
          <cell r="I47">
            <v>0</v>
          </cell>
          <cell r="J47">
            <v>0</v>
          </cell>
          <cell r="K47">
            <v>0</v>
          </cell>
          <cell r="L47">
            <v>0</v>
          </cell>
          <cell r="M47">
            <v>0</v>
          </cell>
          <cell r="N47">
            <v>0.25</v>
          </cell>
          <cell r="O47">
            <v>0.25</v>
          </cell>
          <cell r="P47">
            <v>0</v>
          </cell>
          <cell r="Q47">
            <v>0</v>
          </cell>
          <cell r="R47">
            <v>0</v>
          </cell>
          <cell r="S47">
            <v>0</v>
          </cell>
          <cell r="T47">
            <v>0.25</v>
          </cell>
          <cell r="U47">
            <v>0.25</v>
          </cell>
          <cell r="V47">
            <v>0</v>
          </cell>
          <cell r="W47">
            <v>0</v>
          </cell>
          <cell r="X47">
            <v>0</v>
          </cell>
          <cell r="Y47">
            <v>0</v>
          </cell>
          <cell r="Z47">
            <v>0.25</v>
          </cell>
          <cell r="AA47">
            <v>0.25</v>
          </cell>
          <cell r="AB47">
            <v>0</v>
          </cell>
          <cell r="AC47">
            <v>0</v>
          </cell>
          <cell r="AD47">
            <v>0.25</v>
          </cell>
          <cell r="AE47">
            <v>0.25</v>
          </cell>
        </row>
        <row r="48">
          <cell r="E48">
            <v>0.16</v>
          </cell>
          <cell r="H48">
            <v>0</v>
          </cell>
          <cell r="I48">
            <v>0</v>
          </cell>
          <cell r="J48">
            <v>0</v>
          </cell>
          <cell r="K48">
            <v>0</v>
          </cell>
          <cell r="L48">
            <v>0</v>
          </cell>
          <cell r="M48">
            <v>0</v>
          </cell>
          <cell r="N48">
            <v>0.25</v>
          </cell>
          <cell r="O48">
            <v>0.25</v>
          </cell>
          <cell r="P48">
            <v>0</v>
          </cell>
          <cell r="Q48">
            <v>0</v>
          </cell>
          <cell r="R48">
            <v>0</v>
          </cell>
          <cell r="S48">
            <v>0</v>
          </cell>
          <cell r="T48">
            <v>0.25</v>
          </cell>
          <cell r="U48">
            <v>0.25</v>
          </cell>
          <cell r="V48">
            <v>0</v>
          </cell>
          <cell r="W48">
            <v>0</v>
          </cell>
          <cell r="X48">
            <v>0</v>
          </cell>
          <cell r="Y48">
            <v>0</v>
          </cell>
          <cell r="Z48">
            <v>0.25</v>
          </cell>
          <cell r="AA48">
            <v>0.25</v>
          </cell>
          <cell r="AB48">
            <v>0</v>
          </cell>
          <cell r="AC48">
            <v>0</v>
          </cell>
          <cell r="AD48">
            <v>0.25</v>
          </cell>
          <cell r="AE48">
            <v>0.25</v>
          </cell>
        </row>
        <row r="49">
          <cell r="E49">
            <v>0.17</v>
          </cell>
          <cell r="H49">
            <v>0</v>
          </cell>
          <cell r="I49">
            <v>0</v>
          </cell>
          <cell r="J49">
            <v>0</v>
          </cell>
          <cell r="K49">
            <v>0</v>
          </cell>
          <cell r="L49">
            <v>0</v>
          </cell>
          <cell r="M49">
            <v>0</v>
          </cell>
          <cell r="N49">
            <v>0.25</v>
          </cell>
          <cell r="O49">
            <v>0.25</v>
          </cell>
          <cell r="P49">
            <v>0</v>
          </cell>
          <cell r="Q49">
            <v>0</v>
          </cell>
          <cell r="R49">
            <v>0</v>
          </cell>
          <cell r="S49">
            <v>0</v>
          </cell>
          <cell r="T49">
            <v>0.25</v>
          </cell>
          <cell r="U49">
            <v>0.25</v>
          </cell>
          <cell r="V49">
            <v>0</v>
          </cell>
          <cell r="W49">
            <v>0</v>
          </cell>
          <cell r="X49">
            <v>0</v>
          </cell>
          <cell r="Y49">
            <v>0</v>
          </cell>
          <cell r="Z49">
            <v>0.25</v>
          </cell>
          <cell r="AA49">
            <v>0.25</v>
          </cell>
          <cell r="AB49">
            <v>0</v>
          </cell>
          <cell r="AC49">
            <v>0</v>
          </cell>
          <cell r="AD49">
            <v>0.25</v>
          </cell>
          <cell r="AE49">
            <v>0.25</v>
          </cell>
        </row>
        <row r="50">
          <cell r="E50">
            <v>0.17</v>
          </cell>
          <cell r="H50">
            <v>0</v>
          </cell>
          <cell r="I50">
            <v>0</v>
          </cell>
          <cell r="J50">
            <v>0</v>
          </cell>
          <cell r="K50">
            <v>0</v>
          </cell>
          <cell r="L50">
            <v>0</v>
          </cell>
          <cell r="M50">
            <v>0</v>
          </cell>
          <cell r="N50">
            <v>0.25</v>
          </cell>
          <cell r="O50">
            <v>0.25</v>
          </cell>
          <cell r="P50">
            <v>0</v>
          </cell>
          <cell r="Q50">
            <v>0</v>
          </cell>
          <cell r="R50">
            <v>0</v>
          </cell>
          <cell r="S50">
            <v>0</v>
          </cell>
          <cell r="T50">
            <v>0.25</v>
          </cell>
          <cell r="U50">
            <v>0.25</v>
          </cell>
          <cell r="V50">
            <v>0</v>
          </cell>
          <cell r="W50">
            <v>0</v>
          </cell>
          <cell r="X50">
            <v>0</v>
          </cell>
          <cell r="Y50">
            <v>0</v>
          </cell>
          <cell r="Z50">
            <v>0.25</v>
          </cell>
          <cell r="AA50">
            <v>0.25</v>
          </cell>
          <cell r="AB50">
            <v>0</v>
          </cell>
          <cell r="AC50">
            <v>0</v>
          </cell>
          <cell r="AD50">
            <v>0.25</v>
          </cell>
          <cell r="AE50">
            <v>0.25</v>
          </cell>
        </row>
      </sheetData>
      <sheetData sheetId="3">
        <row r="18">
          <cell r="B18">
            <v>0.7</v>
          </cell>
          <cell r="E18">
            <v>0.16</v>
          </cell>
          <cell r="H18">
            <v>8.3000000000000004E-2</v>
          </cell>
          <cell r="I18">
            <v>0.33700000000000002</v>
          </cell>
          <cell r="J18">
            <v>8.3000000000000004E-2</v>
          </cell>
          <cell r="K18">
            <v>0.2019</v>
          </cell>
          <cell r="L18">
            <v>8.3000000000000004E-2</v>
          </cell>
          <cell r="M18">
            <v>3.5200000000000002E-2</v>
          </cell>
          <cell r="N18">
            <v>8.3000000000000004E-2</v>
          </cell>
          <cell r="O18">
            <v>2.6200000000000001E-2</v>
          </cell>
          <cell r="P18">
            <v>8.3000000000000004E-2</v>
          </cell>
          <cell r="Q18">
            <v>1.6899999999999998E-2</v>
          </cell>
          <cell r="R18">
            <v>8.3000000000000004E-2</v>
          </cell>
          <cell r="S18">
            <v>8.5800000000000001E-2</v>
          </cell>
          <cell r="T18">
            <v>8.3000000000000004E-2</v>
          </cell>
          <cell r="U18">
            <v>0.28160000000000002</v>
          </cell>
          <cell r="V18">
            <v>8.3000000000000004E-2</v>
          </cell>
          <cell r="W18">
            <v>3.1E-2</v>
          </cell>
          <cell r="X18">
            <v>8.3000000000000004E-2</v>
          </cell>
          <cell r="Y18">
            <v>7.7000000000000002E-3</v>
          </cell>
          <cell r="Z18">
            <v>8.3000000000000004E-2</v>
          </cell>
          <cell r="AA18">
            <v>0</v>
          </cell>
          <cell r="AB18">
            <v>8.3000000000000004E-2</v>
          </cell>
          <cell r="AC18">
            <v>0</v>
          </cell>
          <cell r="AD18">
            <v>8.3000000000000004E-2</v>
          </cell>
          <cell r="AE18">
            <v>0</v>
          </cell>
        </row>
        <row r="19">
          <cell r="E19">
            <v>0.12</v>
          </cell>
          <cell r="H19">
            <v>0</v>
          </cell>
          <cell r="I19">
            <v>0</v>
          </cell>
          <cell r="J19">
            <v>0</v>
          </cell>
          <cell r="K19">
            <v>0</v>
          </cell>
          <cell r="L19">
            <v>0.25</v>
          </cell>
          <cell r="M19">
            <v>0.25</v>
          </cell>
          <cell r="N19">
            <v>0</v>
          </cell>
          <cell r="O19">
            <v>0</v>
          </cell>
          <cell r="P19">
            <v>0</v>
          </cell>
          <cell r="Q19">
            <v>0</v>
          </cell>
          <cell r="R19">
            <v>0.25</v>
          </cell>
          <cell r="S19">
            <v>0.25</v>
          </cell>
          <cell r="T19">
            <v>0</v>
          </cell>
          <cell r="U19">
            <v>0</v>
          </cell>
          <cell r="V19">
            <v>0</v>
          </cell>
          <cell r="W19">
            <v>0</v>
          </cell>
          <cell r="X19">
            <v>0.25</v>
          </cell>
          <cell r="Y19">
            <v>0.25</v>
          </cell>
          <cell r="Z19">
            <v>0</v>
          </cell>
          <cell r="AA19">
            <v>0</v>
          </cell>
          <cell r="AB19">
            <v>0</v>
          </cell>
          <cell r="AC19">
            <v>0</v>
          </cell>
          <cell r="AD19">
            <v>0.25</v>
          </cell>
          <cell r="AE19">
            <v>0.25</v>
          </cell>
        </row>
        <row r="20">
          <cell r="E20">
            <v>0.09</v>
          </cell>
          <cell r="H20">
            <v>0</v>
          </cell>
          <cell r="I20">
            <v>0</v>
          </cell>
          <cell r="J20">
            <v>0</v>
          </cell>
          <cell r="K20">
            <v>0</v>
          </cell>
          <cell r="L20">
            <v>0</v>
          </cell>
          <cell r="M20">
            <v>0</v>
          </cell>
          <cell r="N20">
            <v>0</v>
          </cell>
          <cell r="O20">
            <v>0</v>
          </cell>
          <cell r="P20">
            <v>0.125</v>
          </cell>
          <cell r="Q20">
            <v>0.06</v>
          </cell>
          <cell r="R20">
            <v>0.125</v>
          </cell>
          <cell r="S20">
            <v>0.15</v>
          </cell>
          <cell r="T20">
            <v>0.125</v>
          </cell>
          <cell r="U20">
            <v>0.2</v>
          </cell>
          <cell r="V20">
            <v>0.125</v>
          </cell>
          <cell r="W20">
            <v>0.12</v>
          </cell>
          <cell r="X20">
            <v>0.125</v>
          </cell>
          <cell r="Y20">
            <v>0.35</v>
          </cell>
          <cell r="Z20">
            <v>0.125</v>
          </cell>
          <cell r="AA20">
            <v>0.02</v>
          </cell>
          <cell r="AB20">
            <v>0.125</v>
          </cell>
          <cell r="AC20">
            <v>0.05</v>
          </cell>
          <cell r="AD20">
            <v>0.125</v>
          </cell>
          <cell r="AE20">
            <v>0.08</v>
          </cell>
        </row>
        <row r="21">
          <cell r="E21">
            <v>0.15</v>
          </cell>
          <cell r="H21">
            <v>0</v>
          </cell>
          <cell r="I21">
            <v>0</v>
          </cell>
          <cell r="J21">
            <v>0</v>
          </cell>
          <cell r="K21">
            <v>0</v>
          </cell>
          <cell r="L21">
            <v>0.5</v>
          </cell>
          <cell r="M21">
            <v>0.5</v>
          </cell>
          <cell r="N21">
            <v>0</v>
          </cell>
          <cell r="O21">
            <v>0</v>
          </cell>
          <cell r="P21">
            <v>0</v>
          </cell>
          <cell r="Q21">
            <v>0</v>
          </cell>
          <cell r="R21">
            <v>0</v>
          </cell>
          <cell r="S21">
            <v>0</v>
          </cell>
          <cell r="T21">
            <v>0.5</v>
          </cell>
          <cell r="U21">
            <v>0.5</v>
          </cell>
          <cell r="V21">
            <v>0</v>
          </cell>
          <cell r="W21">
            <v>0</v>
          </cell>
          <cell r="X21">
            <v>0</v>
          </cell>
          <cell r="Y21">
            <v>0</v>
          </cell>
          <cell r="Z21">
            <v>0</v>
          </cell>
          <cell r="AA21">
            <v>0</v>
          </cell>
          <cell r="AB21">
            <v>0</v>
          </cell>
          <cell r="AC21">
            <v>0</v>
          </cell>
          <cell r="AD21">
            <v>0</v>
          </cell>
          <cell r="AE21">
            <v>0</v>
          </cell>
        </row>
        <row r="22">
          <cell r="E22">
            <v>0.15</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0.25</v>
          </cell>
          <cell r="W22">
            <v>0.25</v>
          </cell>
          <cell r="X22">
            <v>0.25</v>
          </cell>
          <cell r="Y22">
            <v>0.25</v>
          </cell>
          <cell r="Z22">
            <v>0.5</v>
          </cell>
          <cell r="AA22">
            <v>0.5</v>
          </cell>
          <cell r="AB22">
            <v>0</v>
          </cell>
          <cell r="AC22">
            <v>0</v>
          </cell>
          <cell r="AD22">
            <v>0</v>
          </cell>
          <cell r="AE22">
            <v>0</v>
          </cell>
        </row>
        <row r="23">
          <cell r="E23">
            <v>0.1</v>
          </cell>
          <cell r="H23">
            <v>0</v>
          </cell>
          <cell r="I23">
            <v>0</v>
          </cell>
          <cell r="J23">
            <v>0</v>
          </cell>
          <cell r="K23">
            <v>0</v>
          </cell>
          <cell r="L23">
            <v>0.2</v>
          </cell>
          <cell r="M23">
            <v>0.13</v>
          </cell>
          <cell r="N23">
            <v>0</v>
          </cell>
          <cell r="O23">
            <v>0</v>
          </cell>
          <cell r="P23">
            <v>0</v>
          </cell>
          <cell r="Q23">
            <v>0</v>
          </cell>
          <cell r="R23">
            <v>0.2</v>
          </cell>
          <cell r="S23">
            <v>0.13</v>
          </cell>
          <cell r="T23">
            <v>0</v>
          </cell>
          <cell r="U23">
            <v>0</v>
          </cell>
          <cell r="V23">
            <v>0</v>
          </cell>
          <cell r="W23">
            <v>0</v>
          </cell>
          <cell r="X23">
            <v>0.3</v>
          </cell>
          <cell r="Y23">
            <v>0.47</v>
          </cell>
          <cell r="Z23">
            <v>0</v>
          </cell>
          <cell r="AA23">
            <v>0</v>
          </cell>
          <cell r="AB23">
            <v>0</v>
          </cell>
          <cell r="AC23">
            <v>0</v>
          </cell>
          <cell r="AD23">
            <v>0.3</v>
          </cell>
          <cell r="AE23">
            <v>0.33</v>
          </cell>
        </row>
        <row r="24">
          <cell r="E24">
            <v>0.11</v>
          </cell>
          <cell r="H24">
            <v>0</v>
          </cell>
          <cell r="I24">
            <v>0</v>
          </cell>
          <cell r="J24">
            <v>0</v>
          </cell>
          <cell r="K24">
            <v>0</v>
          </cell>
          <cell r="L24">
            <v>0</v>
          </cell>
          <cell r="M24">
            <v>0</v>
          </cell>
          <cell r="N24">
            <v>0</v>
          </cell>
          <cell r="O24">
            <v>0</v>
          </cell>
          <cell r="P24">
            <v>0</v>
          </cell>
          <cell r="Q24">
            <v>0</v>
          </cell>
          <cell r="R24">
            <v>0.5</v>
          </cell>
          <cell r="S24">
            <v>0.33</v>
          </cell>
          <cell r="T24">
            <v>0</v>
          </cell>
          <cell r="U24">
            <v>0</v>
          </cell>
          <cell r="V24">
            <v>0</v>
          </cell>
          <cell r="W24">
            <v>0</v>
          </cell>
          <cell r="X24">
            <v>0.5</v>
          </cell>
          <cell r="Y24">
            <v>0.67</v>
          </cell>
          <cell r="Z24">
            <v>0</v>
          </cell>
          <cell r="AA24">
            <v>0</v>
          </cell>
          <cell r="AB24">
            <v>0</v>
          </cell>
          <cell r="AC24">
            <v>0</v>
          </cell>
          <cell r="AD24">
            <v>0</v>
          </cell>
          <cell r="AE24">
            <v>0</v>
          </cell>
        </row>
        <row r="25">
          <cell r="E25">
            <v>0.12</v>
          </cell>
          <cell r="H25">
            <v>8.3333333333333343E-2</v>
          </cell>
          <cell r="I25">
            <v>1.0500000000000001E-2</v>
          </cell>
          <cell r="J25">
            <v>8.3333333333333343E-2</v>
          </cell>
          <cell r="K25">
            <v>8.4199999999999997E-2</v>
          </cell>
          <cell r="L25">
            <v>8.3333333333333343E-2</v>
          </cell>
          <cell r="M25">
            <v>0.1895</v>
          </cell>
          <cell r="N25">
            <v>8.3333333333333343E-2</v>
          </cell>
          <cell r="O25">
            <v>9.4700000000000006E-2</v>
          </cell>
          <cell r="P25">
            <v>8.3333333333333343E-2</v>
          </cell>
          <cell r="Q25">
            <v>0.1263</v>
          </cell>
          <cell r="R25">
            <v>8.3333333333333343E-2</v>
          </cell>
          <cell r="S25">
            <v>8.4199999999999997E-2</v>
          </cell>
          <cell r="T25">
            <v>8.3333333333333343E-2</v>
          </cell>
          <cell r="U25">
            <v>0.1263</v>
          </cell>
          <cell r="V25">
            <v>8.3333333333333343E-2</v>
          </cell>
          <cell r="W25">
            <v>5.2600000000000001E-2</v>
          </cell>
          <cell r="X25">
            <v>8.3333333333333343E-2</v>
          </cell>
          <cell r="Y25">
            <v>4.2099999999999999E-2</v>
          </cell>
          <cell r="Z25">
            <v>8.3333333333333343E-2</v>
          </cell>
          <cell r="AA25">
            <v>4.2099999999999999E-2</v>
          </cell>
          <cell r="AB25">
            <v>8.3333333333333343E-2</v>
          </cell>
          <cell r="AC25">
            <v>0.1158</v>
          </cell>
          <cell r="AD25">
            <v>8.3333333333333343E-2</v>
          </cell>
          <cell r="AE25">
            <v>3.1600000000000003E-2</v>
          </cell>
        </row>
        <row r="30">
          <cell r="B30">
            <v>0.3</v>
          </cell>
          <cell r="E30">
            <v>0.17</v>
          </cell>
          <cell r="H30">
            <v>0</v>
          </cell>
          <cell r="I30">
            <v>0</v>
          </cell>
          <cell r="J30">
            <v>0</v>
          </cell>
          <cell r="K30">
            <v>0</v>
          </cell>
          <cell r="L30">
            <v>0</v>
          </cell>
          <cell r="M30">
            <v>0</v>
          </cell>
          <cell r="N30">
            <v>0.25</v>
          </cell>
          <cell r="O30">
            <v>0.25</v>
          </cell>
          <cell r="P30">
            <v>0</v>
          </cell>
          <cell r="Q30">
            <v>0</v>
          </cell>
          <cell r="R30">
            <v>0</v>
          </cell>
          <cell r="S30">
            <v>0</v>
          </cell>
          <cell r="T30">
            <v>0.25</v>
          </cell>
          <cell r="U30">
            <v>0</v>
          </cell>
          <cell r="V30">
            <v>0</v>
          </cell>
          <cell r="W30">
            <v>0.35</v>
          </cell>
          <cell r="X30">
            <v>0</v>
          </cell>
          <cell r="Y30">
            <v>0.4</v>
          </cell>
          <cell r="Z30">
            <v>0.25</v>
          </cell>
          <cell r="AA30">
            <v>0</v>
          </cell>
          <cell r="AB30">
            <v>0</v>
          </cell>
          <cell r="AC30">
            <v>0</v>
          </cell>
          <cell r="AD30">
            <v>0.25</v>
          </cell>
          <cell r="AE30">
            <v>0</v>
          </cell>
        </row>
        <row r="31">
          <cell r="E31">
            <v>0.16</v>
          </cell>
          <cell r="H31">
            <v>1</v>
          </cell>
          <cell r="I31">
            <v>1</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E32">
            <v>0.17</v>
          </cell>
          <cell r="H32">
            <v>0</v>
          </cell>
          <cell r="I32">
            <v>0</v>
          </cell>
          <cell r="J32">
            <v>0</v>
          </cell>
          <cell r="K32">
            <v>0</v>
          </cell>
          <cell r="L32">
            <v>0</v>
          </cell>
          <cell r="M32">
            <v>0</v>
          </cell>
          <cell r="N32">
            <v>0.25</v>
          </cell>
          <cell r="O32">
            <v>0.25</v>
          </cell>
          <cell r="P32">
            <v>0</v>
          </cell>
          <cell r="Q32">
            <v>0</v>
          </cell>
          <cell r="R32">
            <v>0</v>
          </cell>
          <cell r="S32">
            <v>0</v>
          </cell>
          <cell r="T32">
            <v>0.25</v>
          </cell>
          <cell r="U32">
            <v>0</v>
          </cell>
          <cell r="V32">
            <v>0</v>
          </cell>
          <cell r="W32">
            <v>0.25</v>
          </cell>
          <cell r="X32">
            <v>0</v>
          </cell>
          <cell r="Y32">
            <v>0.25</v>
          </cell>
          <cell r="Z32">
            <v>0.25</v>
          </cell>
          <cell r="AA32">
            <v>0.25</v>
          </cell>
          <cell r="AB32">
            <v>0</v>
          </cell>
          <cell r="AC32">
            <v>0</v>
          </cell>
          <cell r="AD32">
            <v>0.25</v>
          </cell>
          <cell r="AE32">
            <v>0</v>
          </cell>
        </row>
        <row r="33">
          <cell r="E33">
            <v>0.16</v>
          </cell>
          <cell r="H33">
            <v>0</v>
          </cell>
          <cell r="I33">
            <v>0</v>
          </cell>
          <cell r="J33">
            <v>0</v>
          </cell>
          <cell r="K33">
            <v>0</v>
          </cell>
          <cell r="L33">
            <v>0</v>
          </cell>
          <cell r="M33">
            <v>0</v>
          </cell>
          <cell r="N33">
            <v>0.25</v>
          </cell>
          <cell r="O33">
            <v>0.25</v>
          </cell>
          <cell r="P33">
            <v>0</v>
          </cell>
          <cell r="Q33">
            <v>0</v>
          </cell>
          <cell r="R33">
            <v>0</v>
          </cell>
          <cell r="S33">
            <v>0</v>
          </cell>
          <cell r="T33">
            <v>0.25</v>
          </cell>
          <cell r="U33">
            <v>0</v>
          </cell>
          <cell r="V33">
            <v>0</v>
          </cell>
          <cell r="W33">
            <v>0.1</v>
          </cell>
          <cell r="X33">
            <v>0</v>
          </cell>
          <cell r="Y33">
            <v>0.25</v>
          </cell>
          <cell r="Z33">
            <v>0.25</v>
          </cell>
          <cell r="AA33">
            <v>0.15</v>
          </cell>
          <cell r="AB33">
            <v>0</v>
          </cell>
          <cell r="AC33">
            <v>0.15</v>
          </cell>
          <cell r="AD33">
            <v>0.25</v>
          </cell>
          <cell r="AE33">
            <v>0.1</v>
          </cell>
        </row>
        <row r="34">
          <cell r="E34">
            <v>0.17</v>
          </cell>
          <cell r="H34">
            <v>0</v>
          </cell>
          <cell r="I34">
            <v>0</v>
          </cell>
          <cell r="J34">
            <v>0</v>
          </cell>
          <cell r="K34">
            <v>0</v>
          </cell>
          <cell r="L34">
            <v>0</v>
          </cell>
          <cell r="M34">
            <v>0</v>
          </cell>
          <cell r="N34">
            <v>0.25</v>
          </cell>
          <cell r="O34">
            <v>0.25</v>
          </cell>
          <cell r="P34">
            <v>0</v>
          </cell>
          <cell r="Q34">
            <v>0</v>
          </cell>
          <cell r="R34">
            <v>0</v>
          </cell>
          <cell r="S34">
            <v>0</v>
          </cell>
          <cell r="T34">
            <v>0.25</v>
          </cell>
          <cell r="U34">
            <v>0</v>
          </cell>
          <cell r="V34">
            <v>0</v>
          </cell>
          <cell r="W34">
            <v>0.25</v>
          </cell>
          <cell r="X34">
            <v>0</v>
          </cell>
          <cell r="Y34">
            <v>0.25</v>
          </cell>
          <cell r="Z34">
            <v>0.25</v>
          </cell>
          <cell r="AA34">
            <v>0.1</v>
          </cell>
          <cell r="AB34">
            <v>0</v>
          </cell>
          <cell r="AC34">
            <v>0.15</v>
          </cell>
          <cell r="AD34">
            <v>0.25</v>
          </cell>
          <cell r="AE34">
            <v>0</v>
          </cell>
        </row>
        <row r="35">
          <cell r="E35">
            <v>0.17</v>
          </cell>
          <cell r="H35">
            <v>0</v>
          </cell>
          <cell r="I35">
            <v>0</v>
          </cell>
          <cell r="J35">
            <v>0</v>
          </cell>
          <cell r="K35">
            <v>0</v>
          </cell>
          <cell r="L35">
            <v>0</v>
          </cell>
          <cell r="M35">
            <v>0</v>
          </cell>
          <cell r="N35">
            <v>0.25</v>
          </cell>
          <cell r="O35">
            <v>0.25</v>
          </cell>
          <cell r="P35">
            <v>0</v>
          </cell>
          <cell r="Q35">
            <v>0</v>
          </cell>
          <cell r="R35">
            <v>0</v>
          </cell>
          <cell r="S35">
            <v>0</v>
          </cell>
          <cell r="T35">
            <v>0.25</v>
          </cell>
          <cell r="U35">
            <v>0</v>
          </cell>
          <cell r="V35">
            <v>0</v>
          </cell>
          <cell r="W35">
            <v>0.25</v>
          </cell>
          <cell r="X35">
            <v>0</v>
          </cell>
          <cell r="Y35">
            <v>0.25</v>
          </cell>
          <cell r="Z35">
            <v>0.25</v>
          </cell>
          <cell r="AA35">
            <v>0.15</v>
          </cell>
          <cell r="AB35">
            <v>0</v>
          </cell>
          <cell r="AC35">
            <v>0.1</v>
          </cell>
          <cell r="AD35">
            <v>0.25</v>
          </cell>
          <cell r="AE35">
            <v>0</v>
          </cell>
        </row>
      </sheetData>
      <sheetData sheetId="4"/>
      <sheetData sheetId="5">
        <row r="18">
          <cell r="B18">
            <v>0.35</v>
          </cell>
          <cell r="E18">
            <v>0.33329999999999999</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1</v>
          </cell>
          <cell r="AA18">
            <v>1</v>
          </cell>
          <cell r="AB18">
            <v>0</v>
          </cell>
          <cell r="AC18">
            <v>0</v>
          </cell>
          <cell r="AD18">
            <v>0</v>
          </cell>
          <cell r="AE18">
            <v>0</v>
          </cell>
        </row>
        <row r="19">
          <cell r="E19">
            <v>0.33329999999999999</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1</v>
          </cell>
          <cell r="AE19">
            <v>1</v>
          </cell>
        </row>
        <row r="20">
          <cell r="E20">
            <v>0.33329999999999999</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1</v>
          </cell>
          <cell r="AE20">
            <v>1</v>
          </cell>
        </row>
        <row r="25">
          <cell r="B25">
            <v>0.35</v>
          </cell>
          <cell r="E25">
            <v>0.5</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1</v>
          </cell>
          <cell r="AE25">
            <v>1</v>
          </cell>
        </row>
        <row r="26">
          <cell r="E26">
            <v>0.5</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1</v>
          </cell>
          <cell r="AE26">
            <v>1</v>
          </cell>
        </row>
        <row r="31">
          <cell r="B31">
            <v>0.3</v>
          </cell>
          <cell r="E31">
            <v>0.17</v>
          </cell>
          <cell r="H31">
            <v>0</v>
          </cell>
          <cell r="I31">
            <v>0</v>
          </cell>
          <cell r="J31">
            <v>0</v>
          </cell>
          <cell r="K31">
            <v>0</v>
          </cell>
          <cell r="L31">
            <v>0</v>
          </cell>
          <cell r="M31">
            <v>0</v>
          </cell>
          <cell r="N31">
            <v>0.25</v>
          </cell>
          <cell r="O31">
            <v>0.25</v>
          </cell>
          <cell r="P31">
            <v>0</v>
          </cell>
          <cell r="Q31">
            <v>0</v>
          </cell>
          <cell r="R31">
            <v>0</v>
          </cell>
          <cell r="S31">
            <v>0</v>
          </cell>
          <cell r="T31">
            <v>0.25</v>
          </cell>
          <cell r="U31">
            <v>0.25</v>
          </cell>
          <cell r="V31">
            <v>0</v>
          </cell>
          <cell r="W31">
            <v>0</v>
          </cell>
          <cell r="X31">
            <v>0</v>
          </cell>
          <cell r="Y31">
            <v>0</v>
          </cell>
          <cell r="Z31">
            <v>0.25</v>
          </cell>
          <cell r="AA31">
            <v>0.25</v>
          </cell>
          <cell r="AB31">
            <v>0</v>
          </cell>
          <cell r="AC31">
            <v>0</v>
          </cell>
          <cell r="AD31">
            <v>0.25</v>
          </cell>
          <cell r="AE31">
            <v>0.25</v>
          </cell>
        </row>
        <row r="32">
          <cell r="E32">
            <v>0.16</v>
          </cell>
          <cell r="H32">
            <v>1</v>
          </cell>
          <cell r="I32">
            <v>1</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row>
        <row r="33">
          <cell r="E33">
            <v>0.17</v>
          </cell>
          <cell r="H33">
            <v>0</v>
          </cell>
          <cell r="I33">
            <v>0</v>
          </cell>
          <cell r="J33">
            <v>0</v>
          </cell>
          <cell r="K33">
            <v>0</v>
          </cell>
          <cell r="L33">
            <v>0</v>
          </cell>
          <cell r="M33">
            <v>0</v>
          </cell>
          <cell r="N33">
            <v>0.25</v>
          </cell>
          <cell r="O33">
            <v>0.25</v>
          </cell>
          <cell r="P33">
            <v>0</v>
          </cell>
          <cell r="Q33">
            <v>0</v>
          </cell>
          <cell r="R33">
            <v>0</v>
          </cell>
          <cell r="S33">
            <v>0</v>
          </cell>
          <cell r="T33">
            <v>0.25</v>
          </cell>
          <cell r="U33">
            <v>0.25</v>
          </cell>
          <cell r="V33">
            <v>0</v>
          </cell>
          <cell r="W33">
            <v>0</v>
          </cell>
          <cell r="X33">
            <v>0</v>
          </cell>
          <cell r="Y33">
            <v>0</v>
          </cell>
          <cell r="Z33">
            <v>0.25</v>
          </cell>
          <cell r="AA33">
            <v>0.25</v>
          </cell>
          <cell r="AB33">
            <v>0</v>
          </cell>
          <cell r="AC33">
            <v>0</v>
          </cell>
          <cell r="AD33">
            <v>0.25</v>
          </cell>
          <cell r="AE33">
            <v>0.25</v>
          </cell>
        </row>
        <row r="34">
          <cell r="E34">
            <v>0.16</v>
          </cell>
          <cell r="H34">
            <v>0</v>
          </cell>
          <cell r="I34">
            <v>0</v>
          </cell>
          <cell r="J34">
            <v>0</v>
          </cell>
          <cell r="K34">
            <v>0</v>
          </cell>
          <cell r="L34">
            <v>0</v>
          </cell>
          <cell r="M34">
            <v>0</v>
          </cell>
          <cell r="N34">
            <v>0.25</v>
          </cell>
          <cell r="O34">
            <v>0.25</v>
          </cell>
          <cell r="P34">
            <v>0</v>
          </cell>
          <cell r="Q34">
            <v>0</v>
          </cell>
          <cell r="R34">
            <v>0</v>
          </cell>
          <cell r="S34">
            <v>0</v>
          </cell>
          <cell r="T34">
            <v>0.25</v>
          </cell>
          <cell r="U34">
            <v>0.25</v>
          </cell>
          <cell r="V34">
            <v>0</v>
          </cell>
          <cell r="W34">
            <v>0</v>
          </cell>
          <cell r="X34">
            <v>0</v>
          </cell>
          <cell r="Y34">
            <v>0</v>
          </cell>
          <cell r="Z34">
            <v>0.25</v>
          </cell>
          <cell r="AA34">
            <v>0.25</v>
          </cell>
          <cell r="AB34">
            <v>0</v>
          </cell>
          <cell r="AC34">
            <v>0</v>
          </cell>
          <cell r="AD34">
            <v>0.25</v>
          </cell>
          <cell r="AE34">
            <v>0.25</v>
          </cell>
        </row>
        <row r="35">
          <cell r="E35">
            <v>0.17</v>
          </cell>
          <cell r="H35">
            <v>0</v>
          </cell>
          <cell r="I35">
            <v>0</v>
          </cell>
          <cell r="J35">
            <v>0</v>
          </cell>
          <cell r="K35">
            <v>0</v>
          </cell>
          <cell r="L35">
            <v>0</v>
          </cell>
          <cell r="M35">
            <v>0</v>
          </cell>
          <cell r="N35">
            <v>0.25</v>
          </cell>
          <cell r="O35">
            <v>0.25</v>
          </cell>
          <cell r="P35">
            <v>0</v>
          </cell>
          <cell r="Q35">
            <v>0</v>
          </cell>
          <cell r="R35">
            <v>0</v>
          </cell>
          <cell r="S35">
            <v>0</v>
          </cell>
          <cell r="T35">
            <v>0.25</v>
          </cell>
          <cell r="U35">
            <v>0.25</v>
          </cell>
          <cell r="V35">
            <v>0</v>
          </cell>
          <cell r="W35">
            <v>0</v>
          </cell>
          <cell r="X35">
            <v>0</v>
          </cell>
          <cell r="Y35">
            <v>0</v>
          </cell>
          <cell r="Z35">
            <v>0.25</v>
          </cell>
          <cell r="AA35">
            <v>0.25</v>
          </cell>
          <cell r="AB35">
            <v>0</v>
          </cell>
          <cell r="AC35">
            <v>0</v>
          </cell>
          <cell r="AD35">
            <v>0.25</v>
          </cell>
          <cell r="AE35">
            <v>0.25</v>
          </cell>
        </row>
        <row r="36">
          <cell r="E36">
            <v>0.17</v>
          </cell>
          <cell r="H36">
            <v>0</v>
          </cell>
          <cell r="I36">
            <v>0</v>
          </cell>
          <cell r="J36">
            <v>0</v>
          </cell>
          <cell r="K36">
            <v>0</v>
          </cell>
          <cell r="L36">
            <v>0</v>
          </cell>
          <cell r="M36">
            <v>0</v>
          </cell>
          <cell r="N36">
            <v>0.25</v>
          </cell>
          <cell r="O36">
            <v>0.25</v>
          </cell>
          <cell r="P36">
            <v>0</v>
          </cell>
          <cell r="Q36">
            <v>0</v>
          </cell>
          <cell r="R36">
            <v>0</v>
          </cell>
          <cell r="S36">
            <v>0</v>
          </cell>
          <cell r="T36">
            <v>0.25</v>
          </cell>
          <cell r="U36">
            <v>0.25</v>
          </cell>
          <cell r="V36">
            <v>0</v>
          </cell>
          <cell r="W36">
            <v>0</v>
          </cell>
          <cell r="X36">
            <v>0</v>
          </cell>
          <cell r="Y36">
            <v>0</v>
          </cell>
          <cell r="Z36">
            <v>0.25</v>
          </cell>
          <cell r="AA36">
            <v>0.25</v>
          </cell>
          <cell r="AB36">
            <v>0</v>
          </cell>
          <cell r="AC36">
            <v>0</v>
          </cell>
          <cell r="AD36">
            <v>0.25</v>
          </cell>
          <cell r="AE36">
            <v>0.25</v>
          </cell>
        </row>
      </sheetData>
      <sheetData sheetId="6">
        <row r="18">
          <cell r="B18">
            <v>0.45</v>
          </cell>
          <cell r="E18">
            <v>0.25</v>
          </cell>
          <cell r="H18">
            <v>0</v>
          </cell>
          <cell r="I18">
            <v>0</v>
          </cell>
          <cell r="J18">
            <v>0</v>
          </cell>
          <cell r="K18">
            <v>0</v>
          </cell>
          <cell r="L18">
            <v>0</v>
          </cell>
          <cell r="M18">
            <v>0</v>
          </cell>
          <cell r="N18">
            <v>0</v>
          </cell>
          <cell r="O18">
            <v>0</v>
          </cell>
          <cell r="P18">
            <v>0</v>
          </cell>
          <cell r="Q18">
            <v>0</v>
          </cell>
          <cell r="R18">
            <v>0</v>
          </cell>
          <cell r="S18">
            <v>0</v>
          </cell>
          <cell r="T18">
            <v>0.16669999999999999</v>
          </cell>
          <cell r="U18">
            <v>0.16669999999999999</v>
          </cell>
          <cell r="V18">
            <v>0.16669999999999999</v>
          </cell>
          <cell r="W18">
            <v>0.16669999999999999</v>
          </cell>
          <cell r="X18">
            <v>0.16669999999999999</v>
          </cell>
          <cell r="Y18">
            <v>0.16669999999999999</v>
          </cell>
          <cell r="Z18">
            <v>0.16669999999999999</v>
          </cell>
          <cell r="AA18">
            <v>0.16669999999999999</v>
          </cell>
          <cell r="AB18">
            <v>0.16669999999999999</v>
          </cell>
          <cell r="AC18">
            <v>0.16669999999999999</v>
          </cell>
          <cell r="AD18">
            <v>0.16669999999999999</v>
          </cell>
          <cell r="AE18">
            <v>0.16669999999999999</v>
          </cell>
        </row>
        <row r="19">
          <cell r="E19">
            <v>0.25</v>
          </cell>
          <cell r="H19">
            <v>0</v>
          </cell>
          <cell r="I19">
            <v>0</v>
          </cell>
          <cell r="J19">
            <v>0</v>
          </cell>
          <cell r="K19">
            <v>0</v>
          </cell>
          <cell r="L19">
            <v>0</v>
          </cell>
          <cell r="M19">
            <v>0</v>
          </cell>
          <cell r="N19">
            <v>0</v>
          </cell>
          <cell r="O19">
            <v>0</v>
          </cell>
          <cell r="P19">
            <v>0</v>
          </cell>
          <cell r="Q19">
            <v>0</v>
          </cell>
          <cell r="R19">
            <v>0</v>
          </cell>
          <cell r="S19">
            <v>0</v>
          </cell>
          <cell r="T19">
            <v>0.16669999999999999</v>
          </cell>
          <cell r="U19">
            <v>0.16669999999999999</v>
          </cell>
          <cell r="V19">
            <v>0.16669999999999999</v>
          </cell>
          <cell r="W19">
            <v>0.16669999999999999</v>
          </cell>
          <cell r="X19">
            <v>0.16669999999999999</v>
          </cell>
          <cell r="Y19">
            <v>0.16669999999999999</v>
          </cell>
          <cell r="Z19">
            <v>0.16669999999999999</v>
          </cell>
          <cell r="AA19">
            <v>0.16669999999999999</v>
          </cell>
          <cell r="AB19">
            <v>0.16669999999999999</v>
          </cell>
          <cell r="AC19">
            <v>0.16669999999999999</v>
          </cell>
          <cell r="AD19">
            <v>0.16669999999999999</v>
          </cell>
          <cell r="AE19">
            <v>0.16669999999999999</v>
          </cell>
        </row>
        <row r="20">
          <cell r="E20">
            <v>0.25</v>
          </cell>
          <cell r="H20">
            <v>0</v>
          </cell>
          <cell r="I20">
            <v>0</v>
          </cell>
          <cell r="J20">
            <v>0</v>
          </cell>
          <cell r="K20">
            <v>0</v>
          </cell>
          <cell r="L20">
            <v>0.5</v>
          </cell>
          <cell r="M20">
            <v>0.5</v>
          </cell>
          <cell r="N20">
            <v>0</v>
          </cell>
          <cell r="O20">
            <v>0</v>
          </cell>
          <cell r="P20">
            <v>0</v>
          </cell>
          <cell r="Q20">
            <v>0</v>
          </cell>
          <cell r="R20">
            <v>0</v>
          </cell>
          <cell r="S20">
            <v>0</v>
          </cell>
          <cell r="T20">
            <v>0.5</v>
          </cell>
          <cell r="U20">
            <v>0.5</v>
          </cell>
          <cell r="V20">
            <v>0</v>
          </cell>
          <cell r="W20">
            <v>0</v>
          </cell>
          <cell r="X20">
            <v>0</v>
          </cell>
          <cell r="Y20">
            <v>0</v>
          </cell>
          <cell r="Z20">
            <v>0</v>
          </cell>
          <cell r="AA20">
            <v>0</v>
          </cell>
          <cell r="AB20">
            <v>0</v>
          </cell>
          <cell r="AC20">
            <v>0</v>
          </cell>
          <cell r="AD20">
            <v>0</v>
          </cell>
          <cell r="AE20">
            <v>0</v>
          </cell>
        </row>
        <row r="21">
          <cell r="E21">
            <v>0.25</v>
          </cell>
          <cell r="H21">
            <v>0</v>
          </cell>
          <cell r="I21">
            <v>0</v>
          </cell>
          <cell r="J21">
            <v>0</v>
          </cell>
          <cell r="K21">
            <v>0</v>
          </cell>
          <cell r="L21">
            <v>0</v>
          </cell>
          <cell r="M21">
            <v>0</v>
          </cell>
          <cell r="N21">
            <v>0.33333333333333331</v>
          </cell>
          <cell r="O21">
            <v>0.33333333333333331</v>
          </cell>
          <cell r="P21">
            <v>0</v>
          </cell>
          <cell r="Q21">
            <v>0</v>
          </cell>
          <cell r="R21">
            <v>0</v>
          </cell>
          <cell r="S21">
            <v>0</v>
          </cell>
          <cell r="T21">
            <v>0</v>
          </cell>
          <cell r="U21">
            <v>0</v>
          </cell>
          <cell r="V21">
            <v>0.33333333333333331</v>
          </cell>
          <cell r="W21">
            <v>0.33333333333333331</v>
          </cell>
          <cell r="X21">
            <v>0</v>
          </cell>
          <cell r="Y21">
            <v>0</v>
          </cell>
          <cell r="Z21">
            <v>0</v>
          </cell>
          <cell r="AA21">
            <v>0</v>
          </cell>
          <cell r="AB21">
            <v>0</v>
          </cell>
          <cell r="AC21">
            <v>0</v>
          </cell>
          <cell r="AD21">
            <v>0.33333333333333331</v>
          </cell>
          <cell r="AE21">
            <v>0.33333333333333331</v>
          </cell>
        </row>
        <row r="26">
          <cell r="B26">
            <v>0.25</v>
          </cell>
          <cell r="E26">
            <v>0.5</v>
          </cell>
          <cell r="H26">
            <v>0</v>
          </cell>
          <cell r="I26">
            <v>0</v>
          </cell>
          <cell r="J26">
            <v>0</v>
          </cell>
          <cell r="K26">
            <v>0</v>
          </cell>
          <cell r="L26">
            <v>0</v>
          </cell>
          <cell r="M26">
            <v>0</v>
          </cell>
          <cell r="N26">
            <v>0</v>
          </cell>
          <cell r="O26">
            <v>0</v>
          </cell>
          <cell r="P26">
            <v>0.125</v>
          </cell>
          <cell r="Q26">
            <v>0.125</v>
          </cell>
          <cell r="R26">
            <v>0.125</v>
          </cell>
          <cell r="S26">
            <v>0.125</v>
          </cell>
          <cell r="T26">
            <v>0.125</v>
          </cell>
          <cell r="U26">
            <v>0.125</v>
          </cell>
          <cell r="V26">
            <v>0.125</v>
          </cell>
          <cell r="W26">
            <v>0.51</v>
          </cell>
          <cell r="X26">
            <v>0.125</v>
          </cell>
          <cell r="Y26">
            <v>0.11</v>
          </cell>
          <cell r="Z26">
            <v>0.125</v>
          </cell>
          <cell r="AA26">
            <v>0</v>
          </cell>
          <cell r="AB26">
            <v>0.125</v>
          </cell>
          <cell r="AC26">
            <v>0</v>
          </cell>
          <cell r="AD26">
            <v>0.125</v>
          </cell>
          <cell r="AE26">
            <v>0</v>
          </cell>
        </row>
        <row r="27">
          <cell r="E27">
            <v>0.5</v>
          </cell>
          <cell r="H27">
            <v>0</v>
          </cell>
          <cell r="I27">
            <v>0</v>
          </cell>
          <cell r="J27">
            <v>0</v>
          </cell>
          <cell r="K27">
            <v>0</v>
          </cell>
          <cell r="L27">
            <v>0</v>
          </cell>
          <cell r="M27">
            <v>0</v>
          </cell>
          <cell r="N27">
            <v>0</v>
          </cell>
          <cell r="O27">
            <v>0</v>
          </cell>
          <cell r="P27">
            <v>0.125</v>
          </cell>
          <cell r="Q27">
            <v>0.125</v>
          </cell>
          <cell r="R27">
            <v>0.125</v>
          </cell>
          <cell r="S27">
            <v>0.125</v>
          </cell>
          <cell r="T27">
            <v>0.125</v>
          </cell>
          <cell r="U27">
            <v>0.125</v>
          </cell>
          <cell r="V27">
            <v>0.125</v>
          </cell>
          <cell r="W27">
            <v>0.125</v>
          </cell>
          <cell r="X27">
            <v>0.125</v>
          </cell>
          <cell r="Y27">
            <v>0.125</v>
          </cell>
          <cell r="Z27">
            <v>0.125</v>
          </cell>
          <cell r="AA27">
            <v>0.125</v>
          </cell>
          <cell r="AB27">
            <v>0.125</v>
          </cell>
          <cell r="AC27">
            <v>0.125</v>
          </cell>
          <cell r="AD27">
            <v>0.125</v>
          </cell>
          <cell r="AE27">
            <v>0.125</v>
          </cell>
        </row>
        <row r="32">
          <cell r="B32">
            <v>0.3</v>
          </cell>
          <cell r="E32">
            <v>0.17</v>
          </cell>
          <cell r="H32">
            <v>0</v>
          </cell>
          <cell r="I32">
            <v>0</v>
          </cell>
          <cell r="J32">
            <v>0</v>
          </cell>
          <cell r="K32">
            <v>0</v>
          </cell>
          <cell r="L32">
            <v>0</v>
          </cell>
          <cell r="M32">
            <v>0</v>
          </cell>
          <cell r="N32">
            <v>0.25</v>
          </cell>
          <cell r="O32">
            <v>0.25</v>
          </cell>
          <cell r="P32">
            <v>0</v>
          </cell>
          <cell r="Q32">
            <v>0</v>
          </cell>
          <cell r="R32">
            <v>0</v>
          </cell>
          <cell r="S32">
            <v>0</v>
          </cell>
          <cell r="T32">
            <v>0.25</v>
          </cell>
          <cell r="U32">
            <v>0.25</v>
          </cell>
          <cell r="V32">
            <v>0</v>
          </cell>
          <cell r="W32">
            <v>0</v>
          </cell>
          <cell r="X32">
            <v>0</v>
          </cell>
          <cell r="Y32">
            <v>0</v>
          </cell>
          <cell r="Z32">
            <v>0.25</v>
          </cell>
          <cell r="AA32">
            <v>0.25</v>
          </cell>
          <cell r="AB32">
            <v>0</v>
          </cell>
          <cell r="AC32">
            <v>0</v>
          </cell>
          <cell r="AD32">
            <v>0.25</v>
          </cell>
          <cell r="AE32">
            <v>0.25</v>
          </cell>
        </row>
        <row r="33">
          <cell r="E33">
            <v>0.16</v>
          </cell>
          <cell r="H33">
            <v>1</v>
          </cell>
          <cell r="I33">
            <v>1</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row>
        <row r="34">
          <cell r="E34">
            <v>0.17</v>
          </cell>
          <cell r="H34">
            <v>0</v>
          </cell>
          <cell r="I34">
            <v>0</v>
          </cell>
          <cell r="J34">
            <v>0</v>
          </cell>
          <cell r="K34">
            <v>0</v>
          </cell>
          <cell r="L34">
            <v>0</v>
          </cell>
          <cell r="M34">
            <v>0</v>
          </cell>
          <cell r="N34">
            <v>0.25</v>
          </cell>
          <cell r="O34">
            <v>0.25</v>
          </cell>
          <cell r="P34">
            <v>0</v>
          </cell>
          <cell r="Q34">
            <v>0</v>
          </cell>
          <cell r="R34">
            <v>0</v>
          </cell>
          <cell r="S34">
            <v>0</v>
          </cell>
          <cell r="T34">
            <v>0.25</v>
          </cell>
          <cell r="U34">
            <v>0.25</v>
          </cell>
          <cell r="V34">
            <v>0</v>
          </cell>
          <cell r="W34">
            <v>0</v>
          </cell>
          <cell r="X34">
            <v>0</v>
          </cell>
          <cell r="Y34">
            <v>0</v>
          </cell>
          <cell r="Z34">
            <v>0.25</v>
          </cell>
          <cell r="AA34">
            <v>0.25</v>
          </cell>
          <cell r="AB34">
            <v>0</v>
          </cell>
          <cell r="AC34">
            <v>0</v>
          </cell>
          <cell r="AD34">
            <v>0.25</v>
          </cell>
          <cell r="AE34">
            <v>0.25</v>
          </cell>
        </row>
        <row r="35">
          <cell r="E35">
            <v>0.16</v>
          </cell>
          <cell r="H35">
            <v>0</v>
          </cell>
          <cell r="I35">
            <v>0</v>
          </cell>
          <cell r="J35">
            <v>0</v>
          </cell>
          <cell r="K35">
            <v>0</v>
          </cell>
          <cell r="L35">
            <v>0</v>
          </cell>
          <cell r="M35">
            <v>0</v>
          </cell>
          <cell r="N35">
            <v>0.25</v>
          </cell>
          <cell r="O35">
            <v>0.25</v>
          </cell>
          <cell r="P35">
            <v>0</v>
          </cell>
          <cell r="Q35">
            <v>0</v>
          </cell>
          <cell r="R35">
            <v>0</v>
          </cell>
          <cell r="S35">
            <v>0</v>
          </cell>
          <cell r="T35">
            <v>0.25</v>
          </cell>
          <cell r="U35">
            <v>0.25</v>
          </cell>
          <cell r="V35">
            <v>0</v>
          </cell>
          <cell r="W35">
            <v>0</v>
          </cell>
          <cell r="X35">
            <v>0</v>
          </cell>
          <cell r="Y35">
            <v>0</v>
          </cell>
          <cell r="Z35">
            <v>0.25</v>
          </cell>
          <cell r="AA35">
            <v>0.25</v>
          </cell>
          <cell r="AB35">
            <v>0</v>
          </cell>
          <cell r="AC35">
            <v>0</v>
          </cell>
          <cell r="AD35">
            <v>0.25</v>
          </cell>
          <cell r="AE35">
            <v>0.25</v>
          </cell>
        </row>
        <row r="36">
          <cell r="E36">
            <v>0.17</v>
          </cell>
          <cell r="H36">
            <v>0</v>
          </cell>
          <cell r="I36">
            <v>0</v>
          </cell>
          <cell r="J36">
            <v>0</v>
          </cell>
          <cell r="K36">
            <v>0</v>
          </cell>
          <cell r="L36">
            <v>0</v>
          </cell>
          <cell r="M36">
            <v>0</v>
          </cell>
          <cell r="N36">
            <v>0.25</v>
          </cell>
          <cell r="O36">
            <v>0.25</v>
          </cell>
          <cell r="P36">
            <v>0</v>
          </cell>
          <cell r="Q36">
            <v>0</v>
          </cell>
          <cell r="R36">
            <v>0</v>
          </cell>
          <cell r="S36">
            <v>0</v>
          </cell>
          <cell r="T36">
            <v>0.25</v>
          </cell>
          <cell r="U36">
            <v>0.25</v>
          </cell>
          <cell r="V36">
            <v>0</v>
          </cell>
          <cell r="W36">
            <v>0</v>
          </cell>
          <cell r="X36">
            <v>0</v>
          </cell>
          <cell r="Y36">
            <v>0</v>
          </cell>
          <cell r="Z36">
            <v>0.25</v>
          </cell>
          <cell r="AA36">
            <v>0.25</v>
          </cell>
          <cell r="AB36">
            <v>0</v>
          </cell>
          <cell r="AC36">
            <v>0</v>
          </cell>
          <cell r="AD36">
            <v>0.25</v>
          </cell>
          <cell r="AE36">
            <v>0.25</v>
          </cell>
        </row>
        <row r="37">
          <cell r="E37">
            <v>0.17</v>
          </cell>
          <cell r="H37">
            <v>0</v>
          </cell>
          <cell r="I37">
            <v>0</v>
          </cell>
          <cell r="J37">
            <v>0</v>
          </cell>
          <cell r="K37">
            <v>0</v>
          </cell>
          <cell r="L37">
            <v>0</v>
          </cell>
          <cell r="M37">
            <v>0</v>
          </cell>
          <cell r="N37">
            <v>0.25</v>
          </cell>
          <cell r="O37">
            <v>0.25</v>
          </cell>
          <cell r="P37">
            <v>0</v>
          </cell>
          <cell r="Q37">
            <v>0</v>
          </cell>
          <cell r="R37">
            <v>0</v>
          </cell>
          <cell r="S37">
            <v>0</v>
          </cell>
          <cell r="T37">
            <v>0.25</v>
          </cell>
          <cell r="U37">
            <v>0.25</v>
          </cell>
          <cell r="V37">
            <v>0</v>
          </cell>
          <cell r="W37">
            <v>0</v>
          </cell>
          <cell r="X37">
            <v>0</v>
          </cell>
          <cell r="Y37">
            <v>0</v>
          </cell>
          <cell r="Z37">
            <v>0.25</v>
          </cell>
          <cell r="AA37">
            <v>0.25</v>
          </cell>
          <cell r="AB37">
            <v>0</v>
          </cell>
          <cell r="AC37">
            <v>0</v>
          </cell>
          <cell r="AD37">
            <v>0.25</v>
          </cell>
          <cell r="AE37">
            <v>0.25</v>
          </cell>
        </row>
      </sheetData>
      <sheetData sheetId="7">
        <row r="18">
          <cell r="B18">
            <v>0.35</v>
          </cell>
          <cell r="E18">
            <v>0.4</v>
          </cell>
          <cell r="H18">
            <v>0</v>
          </cell>
          <cell r="I18">
            <v>0</v>
          </cell>
          <cell r="J18">
            <v>0.25</v>
          </cell>
          <cell r="K18">
            <v>0.25</v>
          </cell>
          <cell r="L18">
            <v>0</v>
          </cell>
          <cell r="M18">
            <v>0.25</v>
          </cell>
          <cell r="N18">
            <v>0</v>
          </cell>
          <cell r="O18">
            <v>0.25</v>
          </cell>
          <cell r="P18">
            <v>0.25</v>
          </cell>
          <cell r="Q18">
            <v>0</v>
          </cell>
          <cell r="R18">
            <v>0</v>
          </cell>
          <cell r="S18">
            <v>0</v>
          </cell>
          <cell r="T18">
            <v>0.25</v>
          </cell>
          <cell r="U18">
            <v>0.25</v>
          </cell>
          <cell r="V18">
            <v>0</v>
          </cell>
          <cell r="W18">
            <v>0</v>
          </cell>
          <cell r="X18">
            <v>0</v>
          </cell>
          <cell r="Y18">
            <v>0</v>
          </cell>
          <cell r="Z18">
            <v>0.25</v>
          </cell>
          <cell r="AA18">
            <v>0</v>
          </cell>
          <cell r="AB18">
            <v>0</v>
          </cell>
          <cell r="AC18">
            <v>0</v>
          </cell>
          <cell r="AD18">
            <v>0</v>
          </cell>
          <cell r="AE18">
            <v>0</v>
          </cell>
        </row>
        <row r="19">
          <cell r="E19">
            <v>0.6</v>
          </cell>
          <cell r="H19">
            <v>8.4000000000000005E-2</v>
          </cell>
          <cell r="I19">
            <v>8.4000000000000005E-2</v>
          </cell>
          <cell r="J19">
            <v>8.3000000000000004E-2</v>
          </cell>
          <cell r="K19">
            <v>8.3000000000000004E-2</v>
          </cell>
          <cell r="L19">
            <v>8.3000000000000004E-2</v>
          </cell>
          <cell r="M19">
            <v>8.3000000000000004E-2</v>
          </cell>
          <cell r="N19">
            <v>8.3000000000000004E-2</v>
          </cell>
          <cell r="O19">
            <v>8.3000000000000004E-2</v>
          </cell>
          <cell r="P19">
            <v>8.3000000000000004E-2</v>
          </cell>
          <cell r="Q19">
            <v>8.3000000000000004E-2</v>
          </cell>
          <cell r="R19">
            <v>8.3000000000000004E-2</v>
          </cell>
          <cell r="S19">
            <v>8.3000000000000004E-2</v>
          </cell>
          <cell r="T19">
            <v>8.3000000000000004E-2</v>
          </cell>
          <cell r="U19">
            <v>8.3000000000000004E-2</v>
          </cell>
          <cell r="V19">
            <v>8.3000000000000004E-2</v>
          </cell>
          <cell r="W19">
            <v>8.3000000000000004E-2</v>
          </cell>
          <cell r="X19">
            <v>8.3000000000000004E-2</v>
          </cell>
          <cell r="Y19">
            <v>8.3000000000000004E-2</v>
          </cell>
          <cell r="Z19">
            <v>8.3000000000000004E-2</v>
          </cell>
          <cell r="AA19">
            <v>8.3000000000000004E-2</v>
          </cell>
          <cell r="AB19">
            <v>8.3000000000000004E-2</v>
          </cell>
          <cell r="AC19">
            <v>8.3000000000000004E-2</v>
          </cell>
          <cell r="AD19">
            <v>8.5999999999999993E-2</v>
          </cell>
          <cell r="AE19">
            <v>8.5999999999999993E-2</v>
          </cell>
        </row>
        <row r="24">
          <cell r="B24">
            <v>0.35</v>
          </cell>
          <cell r="E24">
            <v>0.5</v>
          </cell>
          <cell r="H24">
            <v>0.17</v>
          </cell>
          <cell r="I24">
            <v>0.17</v>
          </cell>
          <cell r="J24">
            <v>0</v>
          </cell>
          <cell r="K24">
            <v>0</v>
          </cell>
          <cell r="L24">
            <v>0.16600000000000001</v>
          </cell>
          <cell r="M24">
            <v>0.16600000000000001</v>
          </cell>
          <cell r="N24">
            <v>0</v>
          </cell>
          <cell r="O24">
            <v>0.08</v>
          </cell>
          <cell r="P24">
            <v>0.16600000000000001</v>
          </cell>
          <cell r="Q24">
            <v>8.5999999999999993E-2</v>
          </cell>
          <cell r="R24">
            <v>0</v>
          </cell>
          <cell r="S24">
            <v>0.08</v>
          </cell>
          <cell r="T24">
            <v>0.16600000000000001</v>
          </cell>
          <cell r="U24">
            <v>8.5999999999999993E-2</v>
          </cell>
          <cell r="V24">
            <v>0</v>
          </cell>
          <cell r="W24">
            <v>0.08</v>
          </cell>
          <cell r="X24">
            <v>0.16600000000000001</v>
          </cell>
          <cell r="Y24">
            <v>8.5999999999999993E-2</v>
          </cell>
          <cell r="Z24">
            <v>0</v>
          </cell>
          <cell r="AA24">
            <v>0.08</v>
          </cell>
          <cell r="AB24">
            <v>0.16600000000000001</v>
          </cell>
          <cell r="AC24">
            <v>8.5999999999999993E-2</v>
          </cell>
          <cell r="AD24">
            <v>0</v>
          </cell>
          <cell r="AE24">
            <v>0</v>
          </cell>
        </row>
        <row r="25">
          <cell r="E25">
            <v>0.5</v>
          </cell>
          <cell r="H25">
            <v>8.4000000000000005E-2</v>
          </cell>
          <cell r="I25">
            <v>8.4000000000000005E-2</v>
          </cell>
          <cell r="J25">
            <v>8.3000000000000004E-2</v>
          </cell>
          <cell r="K25">
            <v>8.3000000000000004E-2</v>
          </cell>
          <cell r="L25">
            <v>8.3000000000000004E-2</v>
          </cell>
          <cell r="M25">
            <v>8.3000000000000004E-2</v>
          </cell>
          <cell r="N25">
            <v>8.3000000000000004E-2</v>
          </cell>
          <cell r="O25">
            <v>8.3000000000000004E-2</v>
          </cell>
          <cell r="P25">
            <v>8.3000000000000004E-2</v>
          </cell>
          <cell r="Q25">
            <v>8.3000000000000004E-2</v>
          </cell>
          <cell r="R25">
            <v>8.3000000000000004E-2</v>
          </cell>
          <cell r="S25">
            <v>8.3000000000000004E-2</v>
          </cell>
          <cell r="T25">
            <v>8.3000000000000004E-2</v>
          </cell>
          <cell r="U25">
            <v>8.3000000000000004E-2</v>
          </cell>
          <cell r="V25">
            <v>8.3000000000000004E-2</v>
          </cell>
          <cell r="W25">
            <v>8.3000000000000004E-2</v>
          </cell>
          <cell r="X25">
            <v>8.3000000000000004E-2</v>
          </cell>
          <cell r="Y25">
            <v>8.3000000000000004E-2</v>
          </cell>
          <cell r="Z25">
            <v>8.3000000000000004E-2</v>
          </cell>
          <cell r="AA25">
            <v>8.3000000000000004E-2</v>
          </cell>
          <cell r="AB25">
            <v>8.3000000000000004E-2</v>
          </cell>
          <cell r="AC25">
            <v>8.3000000000000004E-2</v>
          </cell>
          <cell r="AD25">
            <v>8.5999999999999993E-2</v>
          </cell>
          <cell r="AE25">
            <v>8.5999999999999993E-2</v>
          </cell>
        </row>
        <row r="30">
          <cell r="B30">
            <v>0.3</v>
          </cell>
          <cell r="E30">
            <v>0.17</v>
          </cell>
          <cell r="H30">
            <v>0</v>
          </cell>
          <cell r="I30">
            <v>0</v>
          </cell>
          <cell r="J30">
            <v>0</v>
          </cell>
          <cell r="K30">
            <v>0</v>
          </cell>
          <cell r="L30">
            <v>0</v>
          </cell>
          <cell r="M30">
            <v>0.1</v>
          </cell>
          <cell r="N30">
            <v>0.25</v>
          </cell>
          <cell r="O30">
            <v>0.15</v>
          </cell>
          <cell r="P30">
            <v>0</v>
          </cell>
          <cell r="Q30">
            <v>0</v>
          </cell>
          <cell r="R30">
            <v>0</v>
          </cell>
          <cell r="S30">
            <v>0</v>
          </cell>
          <cell r="T30">
            <v>0.25</v>
          </cell>
          <cell r="U30">
            <v>0.15</v>
          </cell>
          <cell r="V30">
            <v>0</v>
          </cell>
          <cell r="W30">
            <v>0.15</v>
          </cell>
          <cell r="X30">
            <v>0</v>
          </cell>
          <cell r="Y30">
            <v>0.05</v>
          </cell>
          <cell r="Z30">
            <v>0.25</v>
          </cell>
          <cell r="AA30">
            <v>0.2</v>
          </cell>
          <cell r="AB30">
            <v>0</v>
          </cell>
          <cell r="AC30">
            <v>0.15</v>
          </cell>
          <cell r="AD30">
            <v>0.25</v>
          </cell>
          <cell r="AE30">
            <v>0.05</v>
          </cell>
        </row>
        <row r="31">
          <cell r="E31">
            <v>0.16</v>
          </cell>
          <cell r="H31">
            <v>1</v>
          </cell>
          <cell r="I31">
            <v>1</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E32">
            <v>0.17</v>
          </cell>
          <cell r="H32">
            <v>0</v>
          </cell>
          <cell r="I32">
            <v>0</v>
          </cell>
          <cell r="J32">
            <v>0</v>
          </cell>
          <cell r="K32">
            <v>0</v>
          </cell>
          <cell r="L32">
            <v>0</v>
          </cell>
          <cell r="M32">
            <v>0.1</v>
          </cell>
          <cell r="N32">
            <v>0.25</v>
          </cell>
          <cell r="O32">
            <v>0.25</v>
          </cell>
          <cell r="P32">
            <v>0</v>
          </cell>
          <cell r="Q32">
            <v>0</v>
          </cell>
          <cell r="R32">
            <v>0</v>
          </cell>
          <cell r="S32">
            <v>0.1</v>
          </cell>
          <cell r="T32">
            <v>0.25</v>
          </cell>
          <cell r="U32">
            <v>0.15</v>
          </cell>
          <cell r="V32">
            <v>0</v>
          </cell>
          <cell r="W32">
            <v>0.1</v>
          </cell>
          <cell r="X32">
            <v>0</v>
          </cell>
          <cell r="Y32">
            <v>0.05</v>
          </cell>
          <cell r="Z32">
            <v>0.25</v>
          </cell>
          <cell r="AA32">
            <v>0.1</v>
          </cell>
          <cell r="AB32">
            <v>0</v>
          </cell>
          <cell r="AC32">
            <v>0.1</v>
          </cell>
          <cell r="AD32">
            <v>0.25</v>
          </cell>
          <cell r="AE32">
            <v>0.05</v>
          </cell>
        </row>
        <row r="33">
          <cell r="E33">
            <v>0.16</v>
          </cell>
          <cell r="H33">
            <v>0</v>
          </cell>
          <cell r="I33">
            <v>0</v>
          </cell>
          <cell r="J33">
            <v>0</v>
          </cell>
          <cell r="K33">
            <v>0</v>
          </cell>
          <cell r="L33">
            <v>0</v>
          </cell>
          <cell r="M33">
            <v>0</v>
          </cell>
          <cell r="N33">
            <v>0.25</v>
          </cell>
          <cell r="O33">
            <v>0.25</v>
          </cell>
          <cell r="P33">
            <v>0</v>
          </cell>
          <cell r="Q33">
            <v>0</v>
          </cell>
          <cell r="R33">
            <v>0</v>
          </cell>
          <cell r="S33">
            <v>0.1</v>
          </cell>
          <cell r="T33">
            <v>0.25</v>
          </cell>
          <cell r="U33">
            <v>0.15</v>
          </cell>
          <cell r="V33">
            <v>0</v>
          </cell>
          <cell r="W33">
            <v>0.1</v>
          </cell>
          <cell r="X33">
            <v>0</v>
          </cell>
          <cell r="Y33">
            <v>0.05</v>
          </cell>
          <cell r="Z33">
            <v>0.25</v>
          </cell>
          <cell r="AA33">
            <v>0.2</v>
          </cell>
          <cell r="AB33">
            <v>0</v>
          </cell>
          <cell r="AC33">
            <v>0.1</v>
          </cell>
          <cell r="AD33">
            <v>0.25</v>
          </cell>
          <cell r="AE33">
            <v>0.05</v>
          </cell>
        </row>
        <row r="34">
          <cell r="E34">
            <v>0.17</v>
          </cell>
          <cell r="H34">
            <v>0</v>
          </cell>
          <cell r="I34">
            <v>0</v>
          </cell>
          <cell r="J34">
            <v>0</v>
          </cell>
          <cell r="K34">
            <v>0</v>
          </cell>
          <cell r="L34">
            <v>0</v>
          </cell>
          <cell r="M34">
            <v>0</v>
          </cell>
          <cell r="N34">
            <v>0.25</v>
          </cell>
          <cell r="O34">
            <v>0.25</v>
          </cell>
          <cell r="P34">
            <v>0</v>
          </cell>
          <cell r="Q34">
            <v>0</v>
          </cell>
          <cell r="R34">
            <v>0</v>
          </cell>
          <cell r="S34">
            <v>0.1</v>
          </cell>
          <cell r="T34">
            <v>0.25</v>
          </cell>
          <cell r="U34">
            <v>0.15</v>
          </cell>
          <cell r="V34">
            <v>0</v>
          </cell>
          <cell r="W34">
            <v>0.05</v>
          </cell>
          <cell r="X34">
            <v>0</v>
          </cell>
          <cell r="Y34">
            <v>0.05</v>
          </cell>
          <cell r="Z34">
            <v>0.25</v>
          </cell>
          <cell r="AA34">
            <v>0.25</v>
          </cell>
          <cell r="AB34">
            <v>0</v>
          </cell>
          <cell r="AC34">
            <v>0.1</v>
          </cell>
          <cell r="AD34">
            <v>0.25</v>
          </cell>
          <cell r="AE34">
            <v>0.05</v>
          </cell>
        </row>
        <row r="35">
          <cell r="E35">
            <v>0.17</v>
          </cell>
          <cell r="H35">
            <v>0</v>
          </cell>
          <cell r="I35">
            <v>0</v>
          </cell>
          <cell r="J35">
            <v>0</v>
          </cell>
          <cell r="K35">
            <v>0</v>
          </cell>
          <cell r="L35">
            <v>0</v>
          </cell>
          <cell r="M35">
            <v>0</v>
          </cell>
          <cell r="N35">
            <v>0.25</v>
          </cell>
          <cell r="O35">
            <v>0.25</v>
          </cell>
          <cell r="P35">
            <v>0</v>
          </cell>
          <cell r="Q35">
            <v>0</v>
          </cell>
          <cell r="R35">
            <v>0</v>
          </cell>
          <cell r="S35">
            <v>0.1</v>
          </cell>
          <cell r="T35">
            <v>0.25</v>
          </cell>
          <cell r="U35">
            <v>0.15</v>
          </cell>
          <cell r="V35">
            <v>0</v>
          </cell>
          <cell r="W35">
            <v>0.05</v>
          </cell>
          <cell r="X35">
            <v>0</v>
          </cell>
          <cell r="Y35">
            <v>0.05</v>
          </cell>
          <cell r="Z35">
            <v>0.25</v>
          </cell>
          <cell r="AA35">
            <v>0.25</v>
          </cell>
          <cell r="AB35">
            <v>0</v>
          </cell>
          <cell r="AC35">
            <v>0.1</v>
          </cell>
          <cell r="AD35">
            <v>0.25</v>
          </cell>
          <cell r="AE35">
            <v>0.05</v>
          </cell>
        </row>
      </sheetData>
      <sheetData sheetId="8">
        <row r="18">
          <cell r="B18">
            <v>0.3</v>
          </cell>
          <cell r="E18">
            <v>0.5</v>
          </cell>
          <cell r="H18">
            <v>8.3333333333333329E-2</v>
          </cell>
          <cell r="I18">
            <v>8.3333333333333329E-2</v>
          </cell>
          <cell r="J18">
            <v>8.3333333333333329E-2</v>
          </cell>
          <cell r="K18">
            <v>8.3333333333333329E-2</v>
          </cell>
          <cell r="L18">
            <v>8.3333333333333329E-2</v>
          </cell>
          <cell r="M18">
            <v>8.3333333333333329E-2</v>
          </cell>
          <cell r="N18">
            <v>8.3333333333333329E-2</v>
          </cell>
          <cell r="O18">
            <v>8.3333333333333329E-2</v>
          </cell>
          <cell r="P18">
            <v>8.3333333333333329E-2</v>
          </cell>
          <cell r="Q18">
            <v>8.3333333333333329E-2</v>
          </cell>
          <cell r="R18">
            <v>8.3333333333333329E-2</v>
          </cell>
          <cell r="S18">
            <v>8.3333333333333329E-2</v>
          </cell>
          <cell r="T18">
            <v>8.3333333333333329E-2</v>
          </cell>
          <cell r="U18">
            <v>8.3333333333333329E-2</v>
          </cell>
          <cell r="V18">
            <v>8.3333333333333329E-2</v>
          </cell>
          <cell r="W18">
            <v>8.3333333333333329E-2</v>
          </cell>
          <cell r="X18">
            <v>8.3333333333333329E-2</v>
          </cell>
          <cell r="Y18">
            <v>8.3333333333333329E-2</v>
          </cell>
          <cell r="Z18">
            <v>8.3333333333333329E-2</v>
          </cell>
          <cell r="AA18">
            <v>8.3333333333333329E-2</v>
          </cell>
          <cell r="AB18">
            <v>8.3333333333333329E-2</v>
          </cell>
          <cell r="AC18">
            <v>8.3333333333333329E-2</v>
          </cell>
          <cell r="AD18">
            <v>8.3333333333333329E-2</v>
          </cell>
          <cell r="AE18">
            <v>8.3333333333333329E-2</v>
          </cell>
        </row>
        <row r="19">
          <cell r="E19">
            <v>0.2</v>
          </cell>
          <cell r="H19">
            <v>0</v>
          </cell>
          <cell r="I19">
            <v>0</v>
          </cell>
          <cell r="J19">
            <v>0</v>
          </cell>
          <cell r="K19">
            <v>0</v>
          </cell>
          <cell r="L19">
            <v>0</v>
          </cell>
          <cell r="M19">
            <v>0</v>
          </cell>
          <cell r="N19">
            <v>0</v>
          </cell>
          <cell r="O19">
            <v>0</v>
          </cell>
          <cell r="P19">
            <v>0</v>
          </cell>
          <cell r="Q19">
            <v>0</v>
          </cell>
          <cell r="R19">
            <v>0.5</v>
          </cell>
          <cell r="S19">
            <v>0</v>
          </cell>
          <cell r="T19">
            <v>0</v>
          </cell>
          <cell r="U19">
            <v>0.5</v>
          </cell>
          <cell r="V19">
            <v>0</v>
          </cell>
          <cell r="W19">
            <v>0</v>
          </cell>
          <cell r="X19">
            <v>0</v>
          </cell>
          <cell r="Y19">
            <v>0</v>
          </cell>
          <cell r="Z19">
            <v>0</v>
          </cell>
          <cell r="AA19">
            <v>0</v>
          </cell>
          <cell r="AB19">
            <v>0</v>
          </cell>
          <cell r="AC19">
            <v>0</v>
          </cell>
          <cell r="AD19">
            <v>0.5</v>
          </cell>
          <cell r="AE19">
            <v>0.5</v>
          </cell>
        </row>
        <row r="20">
          <cell r="E20">
            <v>0.3</v>
          </cell>
          <cell r="H20">
            <v>8.3333333333333329E-2</v>
          </cell>
          <cell r="I20">
            <v>8.3333333333333329E-2</v>
          </cell>
          <cell r="J20">
            <v>8.3333333333333329E-2</v>
          </cell>
          <cell r="K20">
            <v>8.3333333333333329E-2</v>
          </cell>
          <cell r="L20">
            <v>8.3333333333333329E-2</v>
          </cell>
          <cell r="M20">
            <v>8.3333333333333329E-2</v>
          </cell>
          <cell r="N20">
            <v>8.3333333333333329E-2</v>
          </cell>
          <cell r="O20">
            <v>8.3333333333333329E-2</v>
          </cell>
          <cell r="P20">
            <v>8.3333333333333329E-2</v>
          </cell>
          <cell r="Q20">
            <v>8.3333333333333329E-2</v>
          </cell>
          <cell r="R20">
            <v>8.3333333333333329E-2</v>
          </cell>
          <cell r="S20">
            <v>8.3333333333333329E-2</v>
          </cell>
          <cell r="T20">
            <v>8.3333333333333329E-2</v>
          </cell>
          <cell r="U20">
            <v>8.3333333333333329E-2</v>
          </cell>
          <cell r="V20">
            <v>8.3333333333333329E-2</v>
          </cell>
          <cell r="W20">
            <v>8.3333333333333329E-2</v>
          </cell>
          <cell r="X20">
            <v>8.3333333333333329E-2</v>
          </cell>
          <cell r="Y20">
            <v>8.3333333333333329E-2</v>
          </cell>
          <cell r="Z20">
            <v>8.3333333333333329E-2</v>
          </cell>
          <cell r="AA20">
            <v>8.3333333333333329E-2</v>
          </cell>
          <cell r="AB20">
            <v>8.3333333333333329E-2</v>
          </cell>
          <cell r="AC20">
            <v>8.3333333333333329E-2</v>
          </cell>
          <cell r="AD20">
            <v>8.3333333333333329E-2</v>
          </cell>
          <cell r="AE20">
            <v>8.3333333333333329E-2</v>
          </cell>
        </row>
        <row r="25">
          <cell r="B25">
            <v>0.3</v>
          </cell>
          <cell r="E25">
            <v>0.4</v>
          </cell>
          <cell r="H25">
            <v>8.3333333333333329E-2</v>
          </cell>
          <cell r="I25">
            <v>8.3333333333333329E-2</v>
          </cell>
          <cell r="J25">
            <v>8.3333333333333329E-2</v>
          </cell>
          <cell r="K25">
            <v>8.3333333333333329E-2</v>
          </cell>
          <cell r="L25">
            <v>8.3333333333333329E-2</v>
          </cell>
          <cell r="M25">
            <v>8.3333333333333329E-2</v>
          </cell>
          <cell r="N25">
            <v>8.3333333333333329E-2</v>
          </cell>
          <cell r="O25">
            <v>8.3333333333333329E-2</v>
          </cell>
          <cell r="P25">
            <v>8.3333333333333329E-2</v>
          </cell>
          <cell r="Q25">
            <v>8.3333333333333329E-2</v>
          </cell>
          <cell r="R25">
            <v>8.3333333333333329E-2</v>
          </cell>
          <cell r="S25">
            <v>8.3333333333333329E-2</v>
          </cell>
          <cell r="T25">
            <v>8.3333333333333329E-2</v>
          </cell>
          <cell r="U25">
            <v>8.3333333333333329E-2</v>
          </cell>
          <cell r="V25">
            <v>8.3333333333333329E-2</v>
          </cell>
          <cell r="W25">
            <v>8.3333333333333329E-2</v>
          </cell>
          <cell r="X25">
            <v>8.3333333333333329E-2</v>
          </cell>
          <cell r="Y25">
            <v>8.3333333333333329E-2</v>
          </cell>
          <cell r="Z25">
            <v>8.3333333333333329E-2</v>
          </cell>
          <cell r="AA25">
            <v>8.3333333333333329E-2</v>
          </cell>
          <cell r="AB25">
            <v>8.3333333333333329E-2</v>
          </cell>
          <cell r="AC25">
            <v>8.3333333333333329E-2</v>
          </cell>
          <cell r="AD25">
            <v>8.3333333333333329E-2</v>
          </cell>
          <cell r="AE25">
            <v>8.3333333333333329E-2</v>
          </cell>
        </row>
        <row r="26">
          <cell r="E26">
            <v>0.2</v>
          </cell>
          <cell r="H26">
            <v>8.3333333333333329E-2</v>
          </cell>
          <cell r="I26">
            <v>8.3333333333333329E-2</v>
          </cell>
          <cell r="J26">
            <v>8.3333333333333329E-2</v>
          </cell>
          <cell r="K26">
            <v>8.3333333333333329E-2</v>
          </cell>
          <cell r="L26">
            <v>8.3333333333333329E-2</v>
          </cell>
          <cell r="M26">
            <v>8.3333333333333329E-2</v>
          </cell>
          <cell r="N26">
            <v>8.3333333333333329E-2</v>
          </cell>
          <cell r="O26">
            <v>8.3333333333333329E-2</v>
          </cell>
          <cell r="P26">
            <v>8.3333333333333329E-2</v>
          </cell>
          <cell r="Q26">
            <v>8.3333333333333329E-2</v>
          </cell>
          <cell r="R26">
            <v>8.3333333333333329E-2</v>
          </cell>
          <cell r="S26">
            <v>8.3333333333333329E-2</v>
          </cell>
          <cell r="T26">
            <v>8.3333333333333329E-2</v>
          </cell>
          <cell r="U26">
            <v>8.3333333333333329E-2</v>
          </cell>
          <cell r="V26">
            <v>8.3333333333333329E-2</v>
          </cell>
          <cell r="W26">
            <v>8.3333333333333329E-2</v>
          </cell>
          <cell r="X26">
            <v>8.3333333333333329E-2</v>
          </cell>
          <cell r="Y26">
            <v>8.3333333333333329E-2</v>
          </cell>
          <cell r="Z26">
            <v>8.3333333333333329E-2</v>
          </cell>
          <cell r="AA26">
            <v>8.3333333333333329E-2</v>
          </cell>
          <cell r="AB26">
            <v>8.3333333333333329E-2</v>
          </cell>
          <cell r="AC26">
            <v>8.3333333333333329E-2</v>
          </cell>
          <cell r="AD26">
            <v>8.3333333333333329E-2</v>
          </cell>
          <cell r="AE26">
            <v>8.3333333333333329E-2</v>
          </cell>
        </row>
        <row r="27">
          <cell r="E27">
            <v>0.4</v>
          </cell>
          <cell r="H27">
            <v>8.3333333333333329E-2</v>
          </cell>
          <cell r="I27">
            <v>8.3333333333333329E-2</v>
          </cell>
          <cell r="J27">
            <v>8.3333333333333329E-2</v>
          </cell>
          <cell r="K27">
            <v>8.3333333333333329E-2</v>
          </cell>
          <cell r="L27">
            <v>8.3333333333333329E-2</v>
          </cell>
          <cell r="M27">
            <v>8.3333333333333329E-2</v>
          </cell>
          <cell r="N27">
            <v>8.3333333333333329E-2</v>
          </cell>
          <cell r="O27">
            <v>8.3333333333333329E-2</v>
          </cell>
          <cell r="P27">
            <v>8.3333333333333329E-2</v>
          </cell>
          <cell r="Q27">
            <v>8.3333333333333329E-2</v>
          </cell>
          <cell r="R27">
            <v>8.3333333333333329E-2</v>
          </cell>
          <cell r="S27">
            <v>8.3333333333333329E-2</v>
          </cell>
          <cell r="T27">
            <v>8.3333333333333329E-2</v>
          </cell>
          <cell r="U27">
            <v>8.3333333333333329E-2</v>
          </cell>
          <cell r="V27">
            <v>8.3333333333333329E-2</v>
          </cell>
          <cell r="W27">
            <v>8.3333333333333329E-2</v>
          </cell>
          <cell r="X27">
            <v>8.3333333333333329E-2</v>
          </cell>
          <cell r="Y27">
            <v>8.3333333333333329E-2</v>
          </cell>
          <cell r="Z27">
            <v>8.3333333333333329E-2</v>
          </cell>
          <cell r="AA27">
            <v>8.3333333333333329E-2</v>
          </cell>
          <cell r="AB27">
            <v>8.3333333333333329E-2</v>
          </cell>
          <cell r="AC27">
            <v>8.3333333333333329E-2</v>
          </cell>
          <cell r="AD27">
            <v>8.3333333333333329E-2</v>
          </cell>
          <cell r="AE27">
            <v>8.3333333333333329E-2</v>
          </cell>
        </row>
        <row r="32">
          <cell r="B32">
            <v>0.3</v>
          </cell>
          <cell r="E32">
            <v>0.17</v>
          </cell>
          <cell r="H32">
            <v>0</v>
          </cell>
          <cell r="I32">
            <v>0</v>
          </cell>
          <cell r="J32">
            <v>0</v>
          </cell>
          <cell r="K32">
            <v>0</v>
          </cell>
          <cell r="L32">
            <v>0</v>
          </cell>
          <cell r="M32">
            <v>0</v>
          </cell>
          <cell r="N32">
            <v>0.25</v>
          </cell>
          <cell r="O32">
            <v>0.25</v>
          </cell>
          <cell r="P32">
            <v>0</v>
          </cell>
          <cell r="Q32">
            <v>0</v>
          </cell>
          <cell r="R32">
            <v>0</v>
          </cell>
          <cell r="S32">
            <v>0</v>
          </cell>
          <cell r="T32">
            <v>0.25</v>
          </cell>
          <cell r="U32">
            <v>0.25</v>
          </cell>
          <cell r="V32">
            <v>0</v>
          </cell>
          <cell r="W32">
            <v>0</v>
          </cell>
          <cell r="X32">
            <v>0</v>
          </cell>
          <cell r="Y32">
            <v>0</v>
          </cell>
          <cell r="Z32">
            <v>0.25</v>
          </cell>
          <cell r="AA32">
            <v>0.25</v>
          </cell>
          <cell r="AB32">
            <v>0</v>
          </cell>
          <cell r="AC32">
            <v>0</v>
          </cell>
          <cell r="AD32">
            <v>0.25</v>
          </cell>
          <cell r="AE32">
            <v>0.25</v>
          </cell>
        </row>
        <row r="33">
          <cell r="E33">
            <v>0.16</v>
          </cell>
          <cell r="H33">
            <v>1</v>
          </cell>
          <cell r="I33">
            <v>1</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row>
        <row r="34">
          <cell r="E34">
            <v>0.17</v>
          </cell>
          <cell r="H34">
            <v>0</v>
          </cell>
          <cell r="I34">
            <v>0</v>
          </cell>
          <cell r="J34">
            <v>0</v>
          </cell>
          <cell r="K34">
            <v>0</v>
          </cell>
          <cell r="L34">
            <v>0</v>
          </cell>
          <cell r="M34">
            <v>0</v>
          </cell>
          <cell r="N34">
            <v>0.25</v>
          </cell>
          <cell r="O34">
            <v>0.25</v>
          </cell>
          <cell r="P34">
            <v>0</v>
          </cell>
          <cell r="Q34">
            <v>0</v>
          </cell>
          <cell r="R34">
            <v>0</v>
          </cell>
          <cell r="S34">
            <v>0</v>
          </cell>
          <cell r="T34">
            <v>0.25</v>
          </cell>
          <cell r="U34">
            <v>0.25</v>
          </cell>
          <cell r="V34">
            <v>0</v>
          </cell>
          <cell r="W34">
            <v>0</v>
          </cell>
          <cell r="X34">
            <v>0</v>
          </cell>
          <cell r="Y34">
            <v>0</v>
          </cell>
          <cell r="Z34">
            <v>0.25</v>
          </cell>
          <cell r="AA34">
            <v>0.25</v>
          </cell>
          <cell r="AB34">
            <v>0</v>
          </cell>
          <cell r="AC34">
            <v>0</v>
          </cell>
          <cell r="AD34">
            <v>0.25</v>
          </cell>
          <cell r="AE34">
            <v>0.25</v>
          </cell>
        </row>
        <row r="35">
          <cell r="E35">
            <v>0.16</v>
          </cell>
          <cell r="H35">
            <v>0</v>
          </cell>
          <cell r="I35">
            <v>0</v>
          </cell>
          <cell r="J35">
            <v>0</v>
          </cell>
          <cell r="K35">
            <v>0</v>
          </cell>
          <cell r="L35">
            <v>0</v>
          </cell>
          <cell r="M35">
            <v>0</v>
          </cell>
          <cell r="N35">
            <v>0.25</v>
          </cell>
          <cell r="O35">
            <v>0.25</v>
          </cell>
          <cell r="P35">
            <v>0</v>
          </cell>
          <cell r="Q35">
            <v>0</v>
          </cell>
          <cell r="R35">
            <v>0</v>
          </cell>
          <cell r="S35">
            <v>0</v>
          </cell>
          <cell r="T35">
            <v>0.25</v>
          </cell>
          <cell r="U35">
            <v>0.25</v>
          </cell>
          <cell r="V35">
            <v>0</v>
          </cell>
          <cell r="W35">
            <v>0</v>
          </cell>
          <cell r="X35">
            <v>0</v>
          </cell>
          <cell r="Y35">
            <v>0</v>
          </cell>
          <cell r="Z35">
            <v>0.25</v>
          </cell>
          <cell r="AA35">
            <v>0.25</v>
          </cell>
          <cell r="AB35">
            <v>0</v>
          </cell>
          <cell r="AC35">
            <v>0</v>
          </cell>
          <cell r="AD35">
            <v>0.25</v>
          </cell>
          <cell r="AE35">
            <v>0.25</v>
          </cell>
        </row>
        <row r="36">
          <cell r="E36">
            <v>0.17</v>
          </cell>
          <cell r="H36">
            <v>0</v>
          </cell>
          <cell r="I36">
            <v>0</v>
          </cell>
          <cell r="J36">
            <v>0</v>
          </cell>
          <cell r="K36">
            <v>0</v>
          </cell>
          <cell r="L36">
            <v>0</v>
          </cell>
          <cell r="M36">
            <v>0</v>
          </cell>
          <cell r="N36">
            <v>0.25</v>
          </cell>
          <cell r="O36">
            <v>0.25</v>
          </cell>
          <cell r="P36">
            <v>0</v>
          </cell>
          <cell r="Q36">
            <v>0</v>
          </cell>
          <cell r="R36">
            <v>0</v>
          </cell>
          <cell r="S36">
            <v>0</v>
          </cell>
          <cell r="T36">
            <v>0.25</v>
          </cell>
          <cell r="U36">
            <v>0.25</v>
          </cell>
          <cell r="V36">
            <v>0</v>
          </cell>
          <cell r="W36">
            <v>0</v>
          </cell>
          <cell r="X36">
            <v>0</v>
          </cell>
          <cell r="Y36">
            <v>0</v>
          </cell>
          <cell r="Z36">
            <v>0.25</v>
          </cell>
          <cell r="AA36">
            <v>0.25</v>
          </cell>
          <cell r="AB36">
            <v>0</v>
          </cell>
          <cell r="AC36">
            <v>0</v>
          </cell>
          <cell r="AD36">
            <v>0.25</v>
          </cell>
          <cell r="AE36">
            <v>0.25</v>
          </cell>
        </row>
        <row r="37">
          <cell r="E37">
            <v>0.17</v>
          </cell>
          <cell r="H37">
            <v>0</v>
          </cell>
          <cell r="I37">
            <v>0</v>
          </cell>
          <cell r="J37">
            <v>0</v>
          </cell>
          <cell r="K37">
            <v>0</v>
          </cell>
          <cell r="L37">
            <v>0</v>
          </cell>
          <cell r="M37">
            <v>0</v>
          </cell>
          <cell r="N37">
            <v>0.25</v>
          </cell>
          <cell r="O37">
            <v>0.25</v>
          </cell>
          <cell r="P37">
            <v>0</v>
          </cell>
          <cell r="Q37">
            <v>0</v>
          </cell>
          <cell r="R37">
            <v>0</v>
          </cell>
          <cell r="S37">
            <v>0</v>
          </cell>
          <cell r="T37">
            <v>0.25</v>
          </cell>
          <cell r="U37">
            <v>0.25</v>
          </cell>
          <cell r="V37">
            <v>0</v>
          </cell>
          <cell r="W37">
            <v>0</v>
          </cell>
          <cell r="X37">
            <v>0</v>
          </cell>
          <cell r="Y37">
            <v>0</v>
          </cell>
          <cell r="Z37">
            <v>0.25</v>
          </cell>
          <cell r="AA37">
            <v>0.25</v>
          </cell>
          <cell r="AB37">
            <v>0</v>
          </cell>
          <cell r="AC37">
            <v>0</v>
          </cell>
          <cell r="AD37">
            <v>0.25</v>
          </cell>
          <cell r="AE37">
            <v>0.25</v>
          </cell>
        </row>
        <row r="42">
          <cell r="B42">
            <v>0.1</v>
          </cell>
          <cell r="E42">
            <v>0.25</v>
          </cell>
          <cell r="H42">
            <v>0</v>
          </cell>
          <cell r="I42">
            <v>0</v>
          </cell>
          <cell r="J42">
            <v>0</v>
          </cell>
          <cell r="K42">
            <v>0</v>
          </cell>
          <cell r="L42">
            <v>0</v>
          </cell>
          <cell r="M42">
            <v>0</v>
          </cell>
          <cell r="N42">
            <v>0</v>
          </cell>
          <cell r="O42">
            <v>0</v>
          </cell>
          <cell r="P42">
            <v>0</v>
          </cell>
          <cell r="Q42">
            <v>0</v>
          </cell>
          <cell r="R42">
            <v>1</v>
          </cell>
          <cell r="S42">
            <v>1</v>
          </cell>
          <cell r="T42">
            <v>0</v>
          </cell>
          <cell r="U42">
            <v>0</v>
          </cell>
          <cell r="V42">
            <v>0</v>
          </cell>
          <cell r="W42">
            <v>0</v>
          </cell>
          <cell r="X42">
            <v>0</v>
          </cell>
          <cell r="Y42">
            <v>0</v>
          </cell>
          <cell r="Z42">
            <v>0</v>
          </cell>
          <cell r="AA42">
            <v>0</v>
          </cell>
          <cell r="AB42">
            <v>0</v>
          </cell>
          <cell r="AC42">
            <v>0</v>
          </cell>
          <cell r="AD42">
            <v>0</v>
          </cell>
          <cell r="AE42">
            <v>0</v>
          </cell>
        </row>
        <row r="43">
          <cell r="E43">
            <v>0.25</v>
          </cell>
          <cell r="H43">
            <v>0</v>
          </cell>
          <cell r="I43">
            <v>0</v>
          </cell>
          <cell r="J43">
            <v>0</v>
          </cell>
          <cell r="K43">
            <v>0</v>
          </cell>
          <cell r="L43">
            <v>0</v>
          </cell>
          <cell r="M43">
            <v>0</v>
          </cell>
          <cell r="N43">
            <v>0</v>
          </cell>
          <cell r="O43">
            <v>0</v>
          </cell>
          <cell r="P43">
            <v>0</v>
          </cell>
          <cell r="Q43">
            <v>0</v>
          </cell>
          <cell r="R43">
            <v>0</v>
          </cell>
          <cell r="S43">
            <v>0</v>
          </cell>
          <cell r="T43">
            <v>0.5</v>
          </cell>
          <cell r="U43">
            <v>0.5</v>
          </cell>
          <cell r="V43">
            <v>0</v>
          </cell>
          <cell r="W43">
            <v>0</v>
          </cell>
          <cell r="X43">
            <v>0</v>
          </cell>
          <cell r="Y43">
            <v>0</v>
          </cell>
          <cell r="Z43">
            <v>0</v>
          </cell>
          <cell r="AA43">
            <v>0</v>
          </cell>
          <cell r="AB43">
            <v>0</v>
          </cell>
          <cell r="AC43">
            <v>0</v>
          </cell>
          <cell r="AD43">
            <v>0.5</v>
          </cell>
          <cell r="AE43">
            <v>0.5</v>
          </cell>
        </row>
        <row r="44">
          <cell r="E44">
            <v>0.25</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0.5</v>
          </cell>
          <cell r="W44">
            <v>0.5</v>
          </cell>
          <cell r="X44">
            <v>0</v>
          </cell>
          <cell r="Y44">
            <v>0</v>
          </cell>
          <cell r="Z44">
            <v>0</v>
          </cell>
          <cell r="AA44">
            <v>0</v>
          </cell>
          <cell r="AB44">
            <v>0</v>
          </cell>
          <cell r="AC44">
            <v>0</v>
          </cell>
          <cell r="AD44">
            <v>0.5</v>
          </cell>
          <cell r="AE44">
            <v>0.5</v>
          </cell>
        </row>
        <row r="45">
          <cell r="E45">
            <v>0.25</v>
          </cell>
          <cell r="H45">
            <v>0</v>
          </cell>
          <cell r="I45">
            <v>0</v>
          </cell>
          <cell r="J45">
            <v>0</v>
          </cell>
          <cell r="K45">
            <v>0</v>
          </cell>
          <cell r="L45">
            <v>0</v>
          </cell>
          <cell r="M45">
            <v>0</v>
          </cell>
          <cell r="N45">
            <v>0</v>
          </cell>
          <cell r="O45">
            <v>0</v>
          </cell>
          <cell r="P45">
            <v>0</v>
          </cell>
          <cell r="Q45">
            <v>0</v>
          </cell>
          <cell r="R45">
            <v>0.14000000000000001</v>
          </cell>
          <cell r="S45">
            <v>0.14000000000000001</v>
          </cell>
          <cell r="T45">
            <v>0.14000000000000001</v>
          </cell>
          <cell r="U45">
            <v>0.14000000000000001</v>
          </cell>
          <cell r="V45">
            <v>0.14000000000000001</v>
          </cell>
          <cell r="W45">
            <v>0.14000000000000001</v>
          </cell>
          <cell r="X45">
            <v>0.14000000000000001</v>
          </cell>
          <cell r="Y45">
            <v>0.14000000000000001</v>
          </cell>
          <cell r="Z45">
            <v>0.14000000000000001</v>
          </cell>
          <cell r="AA45">
            <v>0.14000000000000001</v>
          </cell>
          <cell r="AB45">
            <v>0.15</v>
          </cell>
          <cell r="AC45">
            <v>0.15</v>
          </cell>
          <cell r="AD45">
            <v>0.15</v>
          </cell>
          <cell r="AE45">
            <v>0.15</v>
          </cell>
        </row>
      </sheetData>
      <sheetData sheetId="9">
        <row r="18">
          <cell r="B18">
            <v>0.3</v>
          </cell>
          <cell r="E18">
            <v>1</v>
          </cell>
          <cell r="H18">
            <v>0.08</v>
          </cell>
          <cell r="I18">
            <v>0.08</v>
          </cell>
          <cell r="J18">
            <v>8.3000000000000004E-2</v>
          </cell>
          <cell r="K18">
            <v>8.3000000000000004E-2</v>
          </cell>
          <cell r="L18">
            <v>8.3000000000000004E-2</v>
          </cell>
          <cell r="M18">
            <v>8.3000000000000004E-2</v>
          </cell>
          <cell r="N18">
            <v>8.3000000000000004E-2</v>
          </cell>
          <cell r="O18">
            <v>8.3000000000000004E-2</v>
          </cell>
          <cell r="P18">
            <v>8.3000000000000004E-2</v>
          </cell>
          <cell r="Q18">
            <v>8.3000000000000004E-2</v>
          </cell>
          <cell r="R18">
            <v>8.3000000000000004E-2</v>
          </cell>
          <cell r="S18">
            <v>8.3000000000000004E-2</v>
          </cell>
          <cell r="T18">
            <v>8.4000000000000005E-2</v>
          </cell>
          <cell r="U18">
            <v>8.4000000000000005E-2</v>
          </cell>
          <cell r="V18">
            <v>8.4000000000000005E-2</v>
          </cell>
          <cell r="W18">
            <v>8.4000000000000005E-2</v>
          </cell>
          <cell r="X18">
            <v>8.4000000000000005E-2</v>
          </cell>
          <cell r="Y18">
            <v>8.4000000000000005E-2</v>
          </cell>
          <cell r="Z18">
            <v>8.4000000000000005E-2</v>
          </cell>
          <cell r="AA18">
            <v>8.4000000000000005E-2</v>
          </cell>
          <cell r="AB18">
            <v>8.4000000000000005E-2</v>
          </cell>
          <cell r="AC18">
            <v>8.4000000000000005E-2</v>
          </cell>
          <cell r="AD18">
            <v>8.5000000000000006E-2</v>
          </cell>
          <cell r="AE18">
            <v>8.5000000000000006E-2</v>
          </cell>
        </row>
        <row r="23">
          <cell r="B23">
            <v>0.4</v>
          </cell>
          <cell r="E23">
            <v>7.0000000000000007E-2</v>
          </cell>
          <cell r="H23">
            <v>0.08</v>
          </cell>
          <cell r="I23">
            <v>0.08</v>
          </cell>
          <cell r="J23">
            <v>8.3000000000000004E-2</v>
          </cell>
          <cell r="K23">
            <v>8.3000000000000004E-2</v>
          </cell>
          <cell r="L23">
            <v>8.3000000000000004E-2</v>
          </cell>
          <cell r="M23">
            <v>8.3000000000000004E-2</v>
          </cell>
          <cell r="N23">
            <v>8.3000000000000004E-2</v>
          </cell>
          <cell r="O23">
            <v>8.3000000000000004E-2</v>
          </cell>
          <cell r="P23">
            <v>8.3000000000000004E-2</v>
          </cell>
          <cell r="Q23">
            <v>8.3000000000000004E-2</v>
          </cell>
          <cell r="R23">
            <v>8.3000000000000004E-2</v>
          </cell>
          <cell r="S23">
            <v>8.3000000000000004E-2</v>
          </cell>
          <cell r="T23">
            <v>8.4000000000000005E-2</v>
          </cell>
          <cell r="U23">
            <v>8.4000000000000005E-2</v>
          </cell>
          <cell r="V23">
            <v>8.4000000000000005E-2</v>
          </cell>
          <cell r="W23">
            <v>8.4000000000000005E-2</v>
          </cell>
          <cell r="X23">
            <v>8.4000000000000005E-2</v>
          </cell>
          <cell r="Y23">
            <v>8.4000000000000005E-2</v>
          </cell>
          <cell r="Z23">
            <v>8.4000000000000005E-2</v>
          </cell>
          <cell r="AA23">
            <v>8.4000000000000005E-2</v>
          </cell>
          <cell r="AB23">
            <v>8.4000000000000005E-2</v>
          </cell>
          <cell r="AC23">
            <v>8.4000000000000005E-2</v>
          </cell>
          <cell r="AD23">
            <v>8.5000000000000006E-2</v>
          </cell>
          <cell r="AE23">
            <v>8.5000000000000006E-2</v>
          </cell>
        </row>
        <row r="24">
          <cell r="E24">
            <v>0.06</v>
          </cell>
          <cell r="H24">
            <v>0.08</v>
          </cell>
          <cell r="I24">
            <v>0.08</v>
          </cell>
          <cell r="J24">
            <v>8.3000000000000004E-2</v>
          </cell>
          <cell r="K24">
            <v>8.3000000000000004E-2</v>
          </cell>
          <cell r="L24">
            <v>8.3000000000000004E-2</v>
          </cell>
          <cell r="M24">
            <v>8.3000000000000004E-2</v>
          </cell>
          <cell r="N24">
            <v>8.3000000000000004E-2</v>
          </cell>
          <cell r="O24">
            <v>8.3000000000000004E-2</v>
          </cell>
          <cell r="P24">
            <v>8.3000000000000004E-2</v>
          </cell>
          <cell r="Q24">
            <v>8.3000000000000004E-2</v>
          </cell>
          <cell r="R24">
            <v>8.3000000000000004E-2</v>
          </cell>
          <cell r="S24">
            <v>8.3000000000000004E-2</v>
          </cell>
          <cell r="T24">
            <v>8.4000000000000005E-2</v>
          </cell>
          <cell r="U24">
            <v>8.4000000000000005E-2</v>
          </cell>
          <cell r="V24">
            <v>8.4000000000000005E-2</v>
          </cell>
          <cell r="W24">
            <v>8.4000000000000005E-2</v>
          </cell>
          <cell r="X24">
            <v>8.4000000000000005E-2</v>
          </cell>
          <cell r="Y24">
            <v>8.4000000000000005E-2</v>
          </cell>
          <cell r="Z24">
            <v>8.4000000000000005E-2</v>
          </cell>
          <cell r="AA24">
            <v>8.4000000000000005E-2</v>
          </cell>
          <cell r="AB24">
            <v>8.4000000000000005E-2</v>
          </cell>
          <cell r="AC24">
            <v>8.4000000000000005E-2</v>
          </cell>
          <cell r="AD24">
            <v>8.5000000000000006E-2</v>
          </cell>
          <cell r="AE24">
            <v>8.5000000000000006E-2</v>
          </cell>
        </row>
        <row r="25">
          <cell r="E25">
            <v>0.06</v>
          </cell>
          <cell r="H25">
            <v>0.08</v>
          </cell>
          <cell r="I25">
            <v>0.08</v>
          </cell>
          <cell r="J25">
            <v>8.3000000000000004E-2</v>
          </cell>
          <cell r="K25">
            <v>8.3000000000000004E-2</v>
          </cell>
          <cell r="L25">
            <v>8.3000000000000004E-2</v>
          </cell>
          <cell r="M25">
            <v>8.3000000000000004E-2</v>
          </cell>
          <cell r="N25">
            <v>8.3000000000000004E-2</v>
          </cell>
          <cell r="O25">
            <v>8.3000000000000004E-2</v>
          </cell>
          <cell r="P25">
            <v>8.3000000000000004E-2</v>
          </cell>
          <cell r="Q25">
            <v>8.3000000000000004E-2</v>
          </cell>
          <cell r="R25">
            <v>8.3000000000000004E-2</v>
          </cell>
          <cell r="S25">
            <v>8.3000000000000004E-2</v>
          </cell>
          <cell r="T25">
            <v>8.4000000000000005E-2</v>
          </cell>
          <cell r="U25">
            <v>8.4000000000000005E-2</v>
          </cell>
          <cell r="V25">
            <v>8.4000000000000005E-2</v>
          </cell>
          <cell r="W25">
            <v>8.4000000000000005E-2</v>
          </cell>
          <cell r="X25">
            <v>8.4000000000000005E-2</v>
          </cell>
          <cell r="Y25">
            <v>8.4000000000000005E-2</v>
          </cell>
          <cell r="Z25">
            <v>8.4000000000000005E-2</v>
          </cell>
          <cell r="AA25">
            <v>8.4000000000000005E-2</v>
          </cell>
          <cell r="AB25">
            <v>8.4000000000000005E-2</v>
          </cell>
          <cell r="AC25">
            <v>8.4000000000000005E-2</v>
          </cell>
          <cell r="AD25">
            <v>8.5000000000000006E-2</v>
          </cell>
          <cell r="AE25">
            <v>8.5000000000000006E-2</v>
          </cell>
        </row>
        <row r="26">
          <cell r="E26">
            <v>7.0000000000000007E-2</v>
          </cell>
          <cell r="H26">
            <v>0.08</v>
          </cell>
          <cell r="I26">
            <v>0.08</v>
          </cell>
          <cell r="J26">
            <v>8.3000000000000004E-2</v>
          </cell>
          <cell r="K26">
            <v>8.3000000000000004E-2</v>
          </cell>
          <cell r="L26">
            <v>8.3000000000000004E-2</v>
          </cell>
          <cell r="M26">
            <v>8.3000000000000004E-2</v>
          </cell>
          <cell r="N26">
            <v>8.3000000000000004E-2</v>
          </cell>
          <cell r="O26">
            <v>8.3000000000000004E-2</v>
          </cell>
          <cell r="P26">
            <v>8.3000000000000004E-2</v>
          </cell>
          <cell r="Q26">
            <v>8.3000000000000004E-2</v>
          </cell>
          <cell r="R26">
            <v>8.3000000000000004E-2</v>
          </cell>
          <cell r="S26">
            <v>8.3000000000000004E-2</v>
          </cell>
          <cell r="T26">
            <v>8.4000000000000005E-2</v>
          </cell>
          <cell r="U26">
            <v>8.4000000000000005E-2</v>
          </cell>
          <cell r="V26">
            <v>8.4000000000000005E-2</v>
          </cell>
          <cell r="W26">
            <v>8.4000000000000005E-2</v>
          </cell>
          <cell r="X26">
            <v>8.4000000000000005E-2</v>
          </cell>
          <cell r="Y26">
            <v>8.4000000000000005E-2</v>
          </cell>
          <cell r="Z26">
            <v>8.4000000000000005E-2</v>
          </cell>
          <cell r="AA26">
            <v>8.4000000000000005E-2</v>
          </cell>
          <cell r="AB26">
            <v>8.4000000000000005E-2</v>
          </cell>
          <cell r="AC26">
            <v>8.4000000000000005E-2</v>
          </cell>
          <cell r="AD26">
            <v>8.5000000000000006E-2</v>
          </cell>
          <cell r="AE26">
            <v>8.5000000000000006E-2</v>
          </cell>
        </row>
        <row r="27">
          <cell r="E27">
            <v>7.0000000000000007E-2</v>
          </cell>
          <cell r="H27">
            <v>0.08</v>
          </cell>
          <cell r="I27">
            <v>0.08</v>
          </cell>
          <cell r="J27">
            <v>8.3000000000000004E-2</v>
          </cell>
          <cell r="K27">
            <v>8.3000000000000004E-2</v>
          </cell>
          <cell r="L27">
            <v>8.3000000000000004E-2</v>
          </cell>
          <cell r="M27">
            <v>8.3000000000000004E-2</v>
          </cell>
          <cell r="N27">
            <v>8.3000000000000004E-2</v>
          </cell>
          <cell r="O27">
            <v>8.3000000000000004E-2</v>
          </cell>
          <cell r="P27">
            <v>8.3000000000000004E-2</v>
          </cell>
          <cell r="Q27">
            <v>8.3000000000000004E-2</v>
          </cell>
          <cell r="R27">
            <v>8.3000000000000004E-2</v>
          </cell>
          <cell r="S27">
            <v>8.3000000000000004E-2</v>
          </cell>
          <cell r="T27">
            <v>8.4000000000000005E-2</v>
          </cell>
          <cell r="U27">
            <v>8.4000000000000005E-2</v>
          </cell>
          <cell r="V27">
            <v>8.4000000000000005E-2</v>
          </cell>
          <cell r="W27">
            <v>8.4000000000000005E-2</v>
          </cell>
          <cell r="X27">
            <v>8.4000000000000005E-2</v>
          </cell>
          <cell r="Y27">
            <v>8.4000000000000005E-2</v>
          </cell>
          <cell r="Z27">
            <v>8.4000000000000005E-2</v>
          </cell>
          <cell r="AA27">
            <v>8.4000000000000005E-2</v>
          </cell>
          <cell r="AB27">
            <v>8.4000000000000005E-2</v>
          </cell>
          <cell r="AC27">
            <v>8.4000000000000005E-2</v>
          </cell>
          <cell r="AD27">
            <v>8.5000000000000006E-2</v>
          </cell>
          <cell r="AE27">
            <v>8.5000000000000006E-2</v>
          </cell>
        </row>
        <row r="28">
          <cell r="E28">
            <v>0.1</v>
          </cell>
          <cell r="H28">
            <v>0.5</v>
          </cell>
          <cell r="I28">
            <v>0.8</v>
          </cell>
          <cell r="J28">
            <v>0</v>
          </cell>
          <cell r="K28">
            <v>0</v>
          </cell>
          <cell r="L28">
            <v>0.5</v>
          </cell>
          <cell r="M28">
            <v>0</v>
          </cell>
          <cell r="N28">
            <v>0</v>
          </cell>
          <cell r="O28">
            <v>0</v>
          </cell>
          <cell r="P28">
            <v>0</v>
          </cell>
          <cell r="Q28">
            <v>0</v>
          </cell>
          <cell r="R28">
            <v>0</v>
          </cell>
          <cell r="S28">
            <v>0.2</v>
          </cell>
          <cell r="T28">
            <v>0</v>
          </cell>
          <cell r="U28">
            <v>0</v>
          </cell>
          <cell r="V28">
            <v>0</v>
          </cell>
          <cell r="W28">
            <v>0</v>
          </cell>
          <cell r="X28">
            <v>0</v>
          </cell>
          <cell r="Y28">
            <v>0</v>
          </cell>
          <cell r="Z28">
            <v>0</v>
          </cell>
          <cell r="AA28">
            <v>0</v>
          </cell>
          <cell r="AB28">
            <v>0</v>
          </cell>
          <cell r="AC28">
            <v>0</v>
          </cell>
          <cell r="AD28">
            <v>0</v>
          </cell>
          <cell r="AE28">
            <v>0</v>
          </cell>
        </row>
        <row r="29">
          <cell r="E29">
            <v>0.1</v>
          </cell>
          <cell r="H29">
            <v>0</v>
          </cell>
          <cell r="I29">
            <v>0</v>
          </cell>
          <cell r="J29">
            <v>0.5</v>
          </cell>
          <cell r="K29">
            <v>0</v>
          </cell>
          <cell r="L29">
            <v>0.5</v>
          </cell>
          <cell r="M29">
            <v>0</v>
          </cell>
          <cell r="N29">
            <v>0</v>
          </cell>
          <cell r="O29">
            <v>0</v>
          </cell>
          <cell r="P29">
            <v>0</v>
          </cell>
          <cell r="Q29">
            <v>0</v>
          </cell>
          <cell r="R29">
            <v>0</v>
          </cell>
          <cell r="S29">
            <v>0</v>
          </cell>
          <cell r="T29">
            <v>0</v>
          </cell>
          <cell r="U29">
            <v>0.5</v>
          </cell>
          <cell r="V29">
            <v>0</v>
          </cell>
          <cell r="W29">
            <v>0.5</v>
          </cell>
          <cell r="X29">
            <v>0</v>
          </cell>
          <cell r="Y29">
            <v>0</v>
          </cell>
          <cell r="Z29">
            <v>0</v>
          </cell>
          <cell r="AA29">
            <v>0</v>
          </cell>
          <cell r="AB29">
            <v>0</v>
          </cell>
          <cell r="AC29">
            <v>0</v>
          </cell>
          <cell r="AD29">
            <v>0</v>
          </cell>
          <cell r="AE29">
            <v>0</v>
          </cell>
        </row>
        <row r="30">
          <cell r="E30">
            <v>0.1</v>
          </cell>
          <cell r="H30">
            <v>0.5</v>
          </cell>
          <cell r="I30">
            <v>0.5</v>
          </cell>
          <cell r="J30">
            <v>0.5</v>
          </cell>
          <cell r="K30">
            <v>0.5</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row>
        <row r="31">
          <cell r="E31">
            <v>7.0000000000000007E-2</v>
          </cell>
          <cell r="H31">
            <v>0.08</v>
          </cell>
          <cell r="I31">
            <v>0.08</v>
          </cell>
          <cell r="J31">
            <v>8.3000000000000004E-2</v>
          </cell>
          <cell r="K31">
            <v>8.3000000000000004E-2</v>
          </cell>
          <cell r="L31">
            <v>8.3000000000000004E-2</v>
          </cell>
          <cell r="M31">
            <v>8.3000000000000004E-2</v>
          </cell>
          <cell r="N31">
            <v>8.3000000000000004E-2</v>
          </cell>
          <cell r="O31">
            <v>8.3000000000000004E-2</v>
          </cell>
          <cell r="P31">
            <v>8.3000000000000004E-2</v>
          </cell>
          <cell r="Q31">
            <v>8.3000000000000004E-2</v>
          </cell>
          <cell r="R31">
            <v>8.3000000000000004E-2</v>
          </cell>
          <cell r="S31">
            <v>8.3000000000000004E-2</v>
          </cell>
          <cell r="T31">
            <v>8.4000000000000005E-2</v>
          </cell>
          <cell r="U31">
            <v>8.4000000000000005E-2</v>
          </cell>
          <cell r="V31">
            <v>8.4000000000000005E-2</v>
          </cell>
          <cell r="W31">
            <v>8.4000000000000005E-2</v>
          </cell>
          <cell r="X31">
            <v>8.4000000000000005E-2</v>
          </cell>
          <cell r="Y31">
            <v>8.4000000000000005E-2</v>
          </cell>
          <cell r="Z31">
            <v>8.4000000000000005E-2</v>
          </cell>
          <cell r="AA31">
            <v>8.4000000000000005E-2</v>
          </cell>
          <cell r="AB31">
            <v>8.4000000000000005E-2</v>
          </cell>
          <cell r="AC31">
            <v>8.4000000000000005E-2</v>
          </cell>
          <cell r="AD31">
            <v>8.5000000000000006E-2</v>
          </cell>
          <cell r="AE31">
            <v>8.5000000000000006E-2</v>
          </cell>
        </row>
        <row r="32">
          <cell r="E32">
            <v>0.1</v>
          </cell>
          <cell r="H32">
            <v>0</v>
          </cell>
          <cell r="I32">
            <v>0</v>
          </cell>
          <cell r="J32">
            <v>0</v>
          </cell>
          <cell r="K32">
            <v>0</v>
          </cell>
          <cell r="L32">
            <v>0</v>
          </cell>
          <cell r="M32">
            <v>0</v>
          </cell>
          <cell r="N32">
            <v>0.5</v>
          </cell>
          <cell r="O32">
            <v>0.5</v>
          </cell>
          <cell r="P32">
            <v>0</v>
          </cell>
          <cell r="Q32">
            <v>0</v>
          </cell>
          <cell r="R32">
            <v>0</v>
          </cell>
          <cell r="S32">
            <v>0</v>
          </cell>
          <cell r="T32">
            <v>0</v>
          </cell>
          <cell r="U32">
            <v>0</v>
          </cell>
          <cell r="V32">
            <v>0</v>
          </cell>
          <cell r="W32">
            <v>0</v>
          </cell>
          <cell r="X32">
            <v>0</v>
          </cell>
          <cell r="Y32">
            <v>0</v>
          </cell>
          <cell r="Z32">
            <v>0.5</v>
          </cell>
          <cell r="AA32">
            <v>0.5</v>
          </cell>
          <cell r="AB32">
            <v>0</v>
          </cell>
          <cell r="AC32">
            <v>0</v>
          </cell>
          <cell r="AD32">
            <v>0</v>
          </cell>
          <cell r="AE32">
            <v>0</v>
          </cell>
        </row>
        <row r="33">
          <cell r="E33">
            <v>0.06</v>
          </cell>
          <cell r="H33">
            <v>0.08</v>
          </cell>
          <cell r="I33">
            <v>0.08</v>
          </cell>
          <cell r="J33">
            <v>8.3000000000000004E-2</v>
          </cell>
          <cell r="K33">
            <v>8.3000000000000004E-2</v>
          </cell>
          <cell r="L33">
            <v>8.3000000000000004E-2</v>
          </cell>
          <cell r="M33">
            <v>8.3000000000000004E-2</v>
          </cell>
          <cell r="N33">
            <v>8.3000000000000004E-2</v>
          </cell>
          <cell r="O33">
            <v>8.3000000000000004E-2</v>
          </cell>
          <cell r="P33">
            <v>8.3000000000000004E-2</v>
          </cell>
          <cell r="Q33">
            <v>8.3000000000000004E-2</v>
          </cell>
          <cell r="R33">
            <v>8.3000000000000004E-2</v>
          </cell>
          <cell r="S33">
            <v>8.3000000000000004E-2</v>
          </cell>
          <cell r="T33">
            <v>8.4000000000000005E-2</v>
          </cell>
          <cell r="U33">
            <v>8.4000000000000005E-2</v>
          </cell>
          <cell r="V33">
            <v>8.4000000000000005E-2</v>
          </cell>
          <cell r="W33">
            <v>8.4000000000000005E-2</v>
          </cell>
          <cell r="X33">
            <v>8.4000000000000005E-2</v>
          </cell>
          <cell r="Y33">
            <v>8.4000000000000005E-2</v>
          </cell>
          <cell r="Z33">
            <v>8.4000000000000005E-2</v>
          </cell>
          <cell r="AA33">
            <v>8.4000000000000005E-2</v>
          </cell>
          <cell r="AB33">
            <v>8.4000000000000005E-2</v>
          </cell>
          <cell r="AC33">
            <v>8.4000000000000005E-2</v>
          </cell>
          <cell r="AD33">
            <v>8.5000000000000006E-2</v>
          </cell>
          <cell r="AE33">
            <v>8.5000000000000006E-2</v>
          </cell>
        </row>
        <row r="34">
          <cell r="E34">
            <v>7.0000000000000007E-2</v>
          </cell>
          <cell r="H34">
            <v>0.08</v>
          </cell>
          <cell r="I34">
            <v>0.08</v>
          </cell>
          <cell r="J34">
            <v>8.3000000000000004E-2</v>
          </cell>
          <cell r="K34">
            <v>8.3000000000000004E-2</v>
          </cell>
          <cell r="L34">
            <v>8.3000000000000004E-2</v>
          </cell>
          <cell r="M34">
            <v>8.3000000000000004E-2</v>
          </cell>
          <cell r="N34">
            <v>8.3000000000000004E-2</v>
          </cell>
          <cell r="O34">
            <v>8.3000000000000004E-2</v>
          </cell>
          <cell r="P34">
            <v>8.3000000000000004E-2</v>
          </cell>
          <cell r="Q34">
            <v>8.3000000000000004E-2</v>
          </cell>
          <cell r="R34">
            <v>8.3000000000000004E-2</v>
          </cell>
          <cell r="S34">
            <v>8.3000000000000004E-2</v>
          </cell>
          <cell r="T34">
            <v>8.4000000000000005E-2</v>
          </cell>
          <cell r="U34">
            <v>8.4000000000000005E-2</v>
          </cell>
          <cell r="V34">
            <v>8.4000000000000005E-2</v>
          </cell>
          <cell r="W34">
            <v>8.4000000000000005E-2</v>
          </cell>
          <cell r="X34">
            <v>8.4000000000000005E-2</v>
          </cell>
          <cell r="Y34">
            <v>8.4000000000000005E-2</v>
          </cell>
          <cell r="Z34">
            <v>8.4000000000000005E-2</v>
          </cell>
          <cell r="AA34">
            <v>8.4000000000000005E-2</v>
          </cell>
          <cell r="AB34">
            <v>8.4000000000000005E-2</v>
          </cell>
          <cell r="AC34">
            <v>8.4000000000000005E-2</v>
          </cell>
          <cell r="AD34">
            <v>8.5000000000000006E-2</v>
          </cell>
          <cell r="AE34">
            <v>8.5000000000000006E-2</v>
          </cell>
        </row>
        <row r="35">
          <cell r="E35">
            <v>7.0000000000000007E-2</v>
          </cell>
          <cell r="H35">
            <v>0</v>
          </cell>
          <cell r="I35">
            <v>0</v>
          </cell>
          <cell r="J35">
            <v>0</v>
          </cell>
          <cell r="K35">
            <v>0</v>
          </cell>
          <cell r="L35">
            <v>0.25</v>
          </cell>
          <cell r="M35">
            <v>0</v>
          </cell>
          <cell r="N35">
            <v>0</v>
          </cell>
          <cell r="O35">
            <v>0</v>
          </cell>
          <cell r="P35">
            <v>0</v>
          </cell>
          <cell r="Q35">
            <v>0</v>
          </cell>
          <cell r="R35">
            <v>0.25</v>
          </cell>
          <cell r="S35">
            <v>0</v>
          </cell>
          <cell r="T35">
            <v>0</v>
          </cell>
          <cell r="U35">
            <v>0</v>
          </cell>
          <cell r="V35">
            <v>0</v>
          </cell>
          <cell r="W35">
            <v>0</v>
          </cell>
          <cell r="X35">
            <v>0.25</v>
          </cell>
          <cell r="Y35">
            <v>0.25</v>
          </cell>
          <cell r="Z35">
            <v>0</v>
          </cell>
          <cell r="AA35">
            <v>0.25</v>
          </cell>
          <cell r="AB35">
            <v>0</v>
          </cell>
          <cell r="AC35">
            <v>0.25</v>
          </cell>
          <cell r="AD35">
            <v>0.25</v>
          </cell>
          <cell r="AE35">
            <v>0.25</v>
          </cell>
        </row>
        <row r="40">
          <cell r="B40">
            <v>0.3</v>
          </cell>
          <cell r="E40">
            <v>0.17</v>
          </cell>
          <cell r="H40">
            <v>0</v>
          </cell>
          <cell r="I40">
            <v>0</v>
          </cell>
          <cell r="J40">
            <v>0</v>
          </cell>
          <cell r="K40">
            <v>0</v>
          </cell>
          <cell r="L40">
            <v>0</v>
          </cell>
          <cell r="M40">
            <v>0</v>
          </cell>
          <cell r="N40">
            <v>0.25</v>
          </cell>
          <cell r="O40">
            <v>0.25</v>
          </cell>
          <cell r="P40">
            <v>0</v>
          </cell>
          <cell r="Q40">
            <v>0</v>
          </cell>
          <cell r="R40">
            <v>0</v>
          </cell>
          <cell r="S40">
            <v>0</v>
          </cell>
          <cell r="T40">
            <v>0.25</v>
          </cell>
          <cell r="U40">
            <v>0.25</v>
          </cell>
          <cell r="V40">
            <v>0</v>
          </cell>
          <cell r="W40">
            <v>0</v>
          </cell>
          <cell r="X40">
            <v>0</v>
          </cell>
          <cell r="Y40">
            <v>0</v>
          </cell>
          <cell r="Z40">
            <v>0.25</v>
          </cell>
          <cell r="AA40">
            <v>0.25</v>
          </cell>
          <cell r="AB40">
            <v>0</v>
          </cell>
          <cell r="AC40">
            <v>0</v>
          </cell>
          <cell r="AD40">
            <v>0.25</v>
          </cell>
          <cell r="AE40">
            <v>0.25</v>
          </cell>
        </row>
        <row r="41">
          <cell r="E41">
            <v>0.16</v>
          </cell>
          <cell r="H41">
            <v>1</v>
          </cell>
          <cell r="I41">
            <v>1</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row>
        <row r="42">
          <cell r="E42">
            <v>0.17</v>
          </cell>
          <cell r="H42">
            <v>0</v>
          </cell>
          <cell r="I42">
            <v>0</v>
          </cell>
          <cell r="J42">
            <v>0</v>
          </cell>
          <cell r="K42">
            <v>0</v>
          </cell>
          <cell r="L42">
            <v>0</v>
          </cell>
          <cell r="M42">
            <v>0</v>
          </cell>
          <cell r="N42">
            <v>0.25</v>
          </cell>
          <cell r="O42">
            <v>0.25</v>
          </cell>
          <cell r="P42">
            <v>0</v>
          </cell>
          <cell r="Q42">
            <v>0</v>
          </cell>
          <cell r="R42">
            <v>0</v>
          </cell>
          <cell r="S42">
            <v>0</v>
          </cell>
          <cell r="T42">
            <v>0.25</v>
          </cell>
          <cell r="U42">
            <v>0.25</v>
          </cell>
          <cell r="V42">
            <v>0</v>
          </cell>
          <cell r="W42">
            <v>0</v>
          </cell>
          <cell r="X42">
            <v>0</v>
          </cell>
          <cell r="Y42">
            <v>0</v>
          </cell>
          <cell r="Z42">
            <v>0.25</v>
          </cell>
          <cell r="AA42">
            <v>0.25</v>
          </cell>
          <cell r="AB42">
            <v>0</v>
          </cell>
          <cell r="AC42">
            <v>0</v>
          </cell>
          <cell r="AD42">
            <v>0.25</v>
          </cell>
          <cell r="AE42">
            <v>0.25</v>
          </cell>
        </row>
        <row r="43">
          <cell r="E43">
            <v>0.16</v>
          </cell>
          <cell r="H43">
            <v>0</v>
          </cell>
          <cell r="I43">
            <v>0</v>
          </cell>
          <cell r="J43">
            <v>0</v>
          </cell>
          <cell r="K43">
            <v>0</v>
          </cell>
          <cell r="L43">
            <v>0</v>
          </cell>
          <cell r="M43">
            <v>0</v>
          </cell>
          <cell r="N43">
            <v>0.25</v>
          </cell>
          <cell r="O43">
            <v>0.25</v>
          </cell>
          <cell r="P43">
            <v>0</v>
          </cell>
          <cell r="Q43">
            <v>0</v>
          </cell>
          <cell r="R43">
            <v>0</v>
          </cell>
          <cell r="S43">
            <v>0</v>
          </cell>
          <cell r="T43">
            <v>0.25</v>
          </cell>
          <cell r="U43">
            <v>0.25</v>
          </cell>
          <cell r="V43">
            <v>0</v>
          </cell>
          <cell r="W43">
            <v>0</v>
          </cell>
          <cell r="X43">
            <v>0</v>
          </cell>
          <cell r="Y43">
            <v>0</v>
          </cell>
          <cell r="Z43">
            <v>0.25</v>
          </cell>
          <cell r="AA43">
            <v>0.25</v>
          </cell>
          <cell r="AB43">
            <v>0</v>
          </cell>
          <cell r="AC43">
            <v>0</v>
          </cell>
          <cell r="AD43">
            <v>0.25</v>
          </cell>
          <cell r="AE43">
            <v>0.25</v>
          </cell>
        </row>
        <row r="44">
          <cell r="E44">
            <v>0.17</v>
          </cell>
          <cell r="H44">
            <v>0</v>
          </cell>
          <cell r="I44">
            <v>0</v>
          </cell>
          <cell r="J44">
            <v>0</v>
          </cell>
          <cell r="K44">
            <v>0</v>
          </cell>
          <cell r="L44">
            <v>0</v>
          </cell>
          <cell r="M44">
            <v>0</v>
          </cell>
          <cell r="N44">
            <v>0.25</v>
          </cell>
          <cell r="O44">
            <v>0.25</v>
          </cell>
          <cell r="P44">
            <v>0</v>
          </cell>
          <cell r="Q44">
            <v>0</v>
          </cell>
          <cell r="R44">
            <v>0</v>
          </cell>
          <cell r="S44">
            <v>0</v>
          </cell>
          <cell r="T44">
            <v>0.25</v>
          </cell>
          <cell r="U44">
            <v>0.25</v>
          </cell>
          <cell r="V44">
            <v>0</v>
          </cell>
          <cell r="W44">
            <v>0</v>
          </cell>
          <cell r="X44">
            <v>0</v>
          </cell>
          <cell r="Y44">
            <v>0</v>
          </cell>
          <cell r="Z44">
            <v>0.25</v>
          </cell>
          <cell r="AA44">
            <v>0.25</v>
          </cell>
          <cell r="AB44">
            <v>0</v>
          </cell>
          <cell r="AC44">
            <v>0</v>
          </cell>
          <cell r="AD44">
            <v>0.25</v>
          </cell>
          <cell r="AE44">
            <v>0.25</v>
          </cell>
        </row>
        <row r="45">
          <cell r="E45">
            <v>0.17</v>
          </cell>
          <cell r="H45">
            <v>0</v>
          </cell>
          <cell r="I45">
            <v>0</v>
          </cell>
          <cell r="J45">
            <v>0</v>
          </cell>
          <cell r="K45">
            <v>0</v>
          </cell>
          <cell r="L45">
            <v>0</v>
          </cell>
          <cell r="M45">
            <v>0</v>
          </cell>
          <cell r="N45">
            <v>0.25</v>
          </cell>
          <cell r="O45">
            <v>0.25</v>
          </cell>
          <cell r="P45">
            <v>0</v>
          </cell>
          <cell r="Q45">
            <v>0</v>
          </cell>
          <cell r="R45">
            <v>0</v>
          </cell>
          <cell r="S45">
            <v>0</v>
          </cell>
          <cell r="T45">
            <v>0.25</v>
          </cell>
          <cell r="U45">
            <v>0.25</v>
          </cell>
          <cell r="V45">
            <v>0</v>
          </cell>
          <cell r="W45">
            <v>0</v>
          </cell>
          <cell r="X45">
            <v>0</v>
          </cell>
          <cell r="Y45">
            <v>0</v>
          </cell>
          <cell r="Z45">
            <v>0.25</v>
          </cell>
          <cell r="AA45">
            <v>0.25</v>
          </cell>
          <cell r="AB45">
            <v>0</v>
          </cell>
          <cell r="AC45">
            <v>0</v>
          </cell>
          <cell r="AD45">
            <v>0.25</v>
          </cell>
          <cell r="AE45">
            <v>0.25</v>
          </cell>
        </row>
      </sheetData>
      <sheetData sheetId="10">
        <row r="18">
          <cell r="B18">
            <v>0.35</v>
          </cell>
          <cell r="E18">
            <v>0.5</v>
          </cell>
          <cell r="H18">
            <v>0.08</v>
          </cell>
          <cell r="I18">
            <v>0.08</v>
          </cell>
          <cell r="J18">
            <v>0.08</v>
          </cell>
          <cell r="K18">
            <v>0.08</v>
          </cell>
          <cell r="L18">
            <v>0.08</v>
          </cell>
          <cell r="M18">
            <v>0.08</v>
          </cell>
          <cell r="N18">
            <v>0.08</v>
          </cell>
          <cell r="O18">
            <v>0.08</v>
          </cell>
          <cell r="P18">
            <v>0.08</v>
          </cell>
          <cell r="Q18">
            <v>0.08</v>
          </cell>
          <cell r="R18">
            <v>0.08</v>
          </cell>
          <cell r="S18">
            <v>0.08</v>
          </cell>
          <cell r="T18">
            <v>0.08</v>
          </cell>
          <cell r="U18">
            <v>0.08</v>
          </cell>
          <cell r="V18">
            <v>0.08</v>
          </cell>
          <cell r="W18">
            <v>0.08</v>
          </cell>
          <cell r="X18">
            <v>0.08</v>
          </cell>
          <cell r="Y18">
            <v>0.08</v>
          </cell>
          <cell r="Z18">
            <v>0.08</v>
          </cell>
          <cell r="AA18">
            <v>0</v>
          </cell>
          <cell r="AB18">
            <v>0.08</v>
          </cell>
          <cell r="AC18">
            <v>0</v>
          </cell>
          <cell r="AD18">
            <v>0.12</v>
          </cell>
          <cell r="AE18">
            <v>0</v>
          </cell>
        </row>
        <row r="19">
          <cell r="E19">
            <v>0.5</v>
          </cell>
          <cell r="H19">
            <v>0.08</v>
          </cell>
          <cell r="I19">
            <v>0.08</v>
          </cell>
          <cell r="J19">
            <v>0.08</v>
          </cell>
          <cell r="K19">
            <v>0.08</v>
          </cell>
          <cell r="L19">
            <v>0.08</v>
          </cell>
          <cell r="M19">
            <v>0.08</v>
          </cell>
          <cell r="N19">
            <v>0.08</v>
          </cell>
          <cell r="O19">
            <v>0.08</v>
          </cell>
          <cell r="P19">
            <v>0.08</v>
          </cell>
          <cell r="Q19">
            <v>0.08</v>
          </cell>
          <cell r="R19">
            <v>0.08</v>
          </cell>
          <cell r="S19">
            <v>0.08</v>
          </cell>
          <cell r="T19">
            <v>0.08</v>
          </cell>
          <cell r="U19">
            <v>0.08</v>
          </cell>
          <cell r="V19">
            <v>0.08</v>
          </cell>
          <cell r="W19">
            <v>0.08</v>
          </cell>
          <cell r="X19">
            <v>0.08</v>
          </cell>
          <cell r="Y19">
            <v>0.08</v>
          </cell>
          <cell r="Z19">
            <v>0.08</v>
          </cell>
          <cell r="AA19">
            <v>0</v>
          </cell>
          <cell r="AB19">
            <v>0.08</v>
          </cell>
          <cell r="AC19">
            <v>0</v>
          </cell>
          <cell r="AD19">
            <v>0.12</v>
          </cell>
          <cell r="AE19">
            <v>0</v>
          </cell>
        </row>
        <row r="24">
          <cell r="B24">
            <v>0.35</v>
          </cell>
          <cell r="E24">
            <v>0.6</v>
          </cell>
          <cell r="H24">
            <v>0</v>
          </cell>
          <cell r="I24">
            <v>0</v>
          </cell>
          <cell r="J24">
            <v>0</v>
          </cell>
          <cell r="K24">
            <v>0</v>
          </cell>
          <cell r="L24">
            <v>0.5</v>
          </cell>
          <cell r="M24">
            <v>0</v>
          </cell>
          <cell r="N24">
            <v>0.5</v>
          </cell>
          <cell r="O24">
            <v>0</v>
          </cell>
          <cell r="P24">
            <v>0</v>
          </cell>
          <cell r="Q24">
            <v>0</v>
          </cell>
          <cell r="R24">
            <v>0</v>
          </cell>
          <cell r="S24">
            <v>0.5</v>
          </cell>
          <cell r="T24">
            <v>0</v>
          </cell>
          <cell r="U24">
            <v>0.5</v>
          </cell>
          <cell r="V24">
            <v>0</v>
          </cell>
          <cell r="W24">
            <v>0</v>
          </cell>
          <cell r="X24">
            <v>0</v>
          </cell>
          <cell r="Y24">
            <v>0</v>
          </cell>
          <cell r="Z24">
            <v>0</v>
          </cell>
          <cell r="AA24">
            <v>0</v>
          </cell>
          <cell r="AB24">
            <v>0</v>
          </cell>
          <cell r="AC24">
            <v>0</v>
          </cell>
          <cell r="AD24">
            <v>0</v>
          </cell>
          <cell r="AE24">
            <v>0</v>
          </cell>
        </row>
        <row r="25">
          <cell r="E25">
            <v>0.4</v>
          </cell>
          <cell r="H25">
            <v>0.08</v>
          </cell>
          <cell r="I25">
            <v>0.08</v>
          </cell>
          <cell r="J25">
            <v>0.08</v>
          </cell>
          <cell r="K25">
            <v>0</v>
          </cell>
          <cell r="L25">
            <v>0.08</v>
          </cell>
          <cell r="M25">
            <v>0.08</v>
          </cell>
          <cell r="N25">
            <v>0.08</v>
          </cell>
          <cell r="O25">
            <v>0.08</v>
          </cell>
          <cell r="P25">
            <v>0.08</v>
          </cell>
          <cell r="Q25">
            <v>0.08</v>
          </cell>
          <cell r="R25">
            <v>0.08</v>
          </cell>
          <cell r="S25">
            <v>0.08</v>
          </cell>
          <cell r="T25">
            <v>0.08</v>
          </cell>
          <cell r="U25">
            <v>0.08</v>
          </cell>
          <cell r="V25">
            <v>0.08</v>
          </cell>
          <cell r="W25">
            <v>0.08</v>
          </cell>
          <cell r="X25">
            <v>0.08</v>
          </cell>
          <cell r="Y25">
            <v>0.08</v>
          </cell>
          <cell r="Z25">
            <v>0.08</v>
          </cell>
          <cell r="AA25">
            <v>0</v>
          </cell>
          <cell r="AB25">
            <v>0.08</v>
          </cell>
          <cell r="AC25">
            <v>0</v>
          </cell>
          <cell r="AD25">
            <v>0.12</v>
          </cell>
          <cell r="AE25">
            <v>0</v>
          </cell>
        </row>
        <row r="30">
          <cell r="B30">
            <v>0.3</v>
          </cell>
          <cell r="E30">
            <v>0.17</v>
          </cell>
          <cell r="H30">
            <v>0</v>
          </cell>
          <cell r="I30">
            <v>0</v>
          </cell>
          <cell r="J30">
            <v>0</v>
          </cell>
          <cell r="K30">
            <v>0</v>
          </cell>
          <cell r="L30">
            <v>0</v>
          </cell>
          <cell r="M30">
            <v>0</v>
          </cell>
          <cell r="N30">
            <v>0.25</v>
          </cell>
          <cell r="O30">
            <v>0.25</v>
          </cell>
          <cell r="P30">
            <v>0</v>
          </cell>
          <cell r="Q30">
            <v>0</v>
          </cell>
          <cell r="R30">
            <v>0</v>
          </cell>
          <cell r="S30">
            <v>0.25</v>
          </cell>
          <cell r="T30">
            <v>0.25</v>
          </cell>
          <cell r="U30">
            <v>0.25</v>
          </cell>
          <cell r="V30">
            <v>0</v>
          </cell>
          <cell r="W30">
            <v>0</v>
          </cell>
          <cell r="X30">
            <v>0</v>
          </cell>
          <cell r="Y30">
            <v>0</v>
          </cell>
          <cell r="Z30">
            <v>0.25</v>
          </cell>
          <cell r="AA30">
            <v>0</v>
          </cell>
          <cell r="AB30">
            <v>0</v>
          </cell>
          <cell r="AC30">
            <v>0</v>
          </cell>
          <cell r="AD30">
            <v>0.25</v>
          </cell>
          <cell r="AE30">
            <v>0</v>
          </cell>
        </row>
        <row r="31">
          <cell r="E31">
            <v>0.16</v>
          </cell>
          <cell r="H31">
            <v>1</v>
          </cell>
          <cell r="I31">
            <v>1</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E32">
            <v>0.17</v>
          </cell>
          <cell r="H32">
            <v>0</v>
          </cell>
          <cell r="I32">
            <v>0</v>
          </cell>
          <cell r="J32">
            <v>0</v>
          </cell>
          <cell r="K32">
            <v>0</v>
          </cell>
          <cell r="L32">
            <v>0</v>
          </cell>
          <cell r="M32">
            <v>0</v>
          </cell>
          <cell r="N32">
            <v>0.25</v>
          </cell>
          <cell r="O32">
            <v>0</v>
          </cell>
          <cell r="P32">
            <v>0</v>
          </cell>
          <cell r="Q32">
            <v>0.25</v>
          </cell>
          <cell r="R32">
            <v>0</v>
          </cell>
          <cell r="S32">
            <v>0.25</v>
          </cell>
          <cell r="T32">
            <v>0.25</v>
          </cell>
          <cell r="U32">
            <v>0.15</v>
          </cell>
          <cell r="V32">
            <v>0</v>
          </cell>
          <cell r="W32">
            <v>0</v>
          </cell>
          <cell r="X32">
            <v>0</v>
          </cell>
          <cell r="Y32">
            <v>0</v>
          </cell>
          <cell r="Z32">
            <v>0.25</v>
          </cell>
          <cell r="AA32">
            <v>0</v>
          </cell>
          <cell r="AB32">
            <v>0</v>
          </cell>
          <cell r="AC32">
            <v>0</v>
          </cell>
          <cell r="AD32">
            <v>0.25</v>
          </cell>
          <cell r="AE32">
            <v>0</v>
          </cell>
        </row>
        <row r="33">
          <cell r="E33">
            <v>0.16</v>
          </cell>
          <cell r="H33">
            <v>0</v>
          </cell>
          <cell r="I33">
            <v>0</v>
          </cell>
          <cell r="J33">
            <v>0</v>
          </cell>
          <cell r="K33">
            <v>0</v>
          </cell>
          <cell r="L33">
            <v>0</v>
          </cell>
          <cell r="M33">
            <v>0</v>
          </cell>
          <cell r="N33">
            <v>0.25</v>
          </cell>
          <cell r="O33">
            <v>0.25</v>
          </cell>
          <cell r="P33">
            <v>0</v>
          </cell>
          <cell r="Q33">
            <v>0</v>
          </cell>
          <cell r="R33">
            <v>0</v>
          </cell>
          <cell r="S33">
            <v>0.25</v>
          </cell>
          <cell r="T33">
            <v>0.25</v>
          </cell>
          <cell r="U33">
            <v>0.25</v>
          </cell>
          <cell r="V33">
            <v>0</v>
          </cell>
          <cell r="W33">
            <v>0</v>
          </cell>
          <cell r="X33">
            <v>0</v>
          </cell>
          <cell r="Y33">
            <v>0</v>
          </cell>
          <cell r="Z33">
            <v>0.25</v>
          </cell>
          <cell r="AA33">
            <v>0</v>
          </cell>
          <cell r="AB33">
            <v>0</v>
          </cell>
          <cell r="AC33">
            <v>0</v>
          </cell>
          <cell r="AD33">
            <v>0.25</v>
          </cell>
          <cell r="AE33">
            <v>0</v>
          </cell>
        </row>
        <row r="34">
          <cell r="E34">
            <v>0.17</v>
          </cell>
          <cell r="H34">
            <v>0</v>
          </cell>
          <cell r="I34">
            <v>0</v>
          </cell>
          <cell r="J34">
            <v>0</v>
          </cell>
          <cell r="K34">
            <v>0</v>
          </cell>
          <cell r="L34">
            <v>0</v>
          </cell>
          <cell r="M34">
            <v>0</v>
          </cell>
          <cell r="N34">
            <v>0.25</v>
          </cell>
          <cell r="O34">
            <v>0</v>
          </cell>
          <cell r="P34">
            <v>0</v>
          </cell>
          <cell r="Q34">
            <v>0</v>
          </cell>
          <cell r="R34">
            <v>0</v>
          </cell>
          <cell r="S34">
            <v>0</v>
          </cell>
          <cell r="T34">
            <v>0.25</v>
          </cell>
          <cell r="U34">
            <v>0.25</v>
          </cell>
          <cell r="V34">
            <v>0</v>
          </cell>
          <cell r="W34">
            <v>0</v>
          </cell>
          <cell r="X34">
            <v>0</v>
          </cell>
          <cell r="Y34">
            <v>0</v>
          </cell>
          <cell r="Z34">
            <v>0.25</v>
          </cell>
          <cell r="AA34">
            <v>0</v>
          </cell>
          <cell r="AB34">
            <v>0</v>
          </cell>
          <cell r="AC34">
            <v>0</v>
          </cell>
          <cell r="AD34">
            <v>0.25</v>
          </cell>
          <cell r="AE34">
            <v>0</v>
          </cell>
        </row>
        <row r="35">
          <cell r="E35">
            <v>0.17</v>
          </cell>
          <cell r="H35">
            <v>0</v>
          </cell>
          <cell r="I35">
            <v>0</v>
          </cell>
          <cell r="J35">
            <v>0</v>
          </cell>
          <cell r="K35">
            <v>0</v>
          </cell>
          <cell r="L35">
            <v>0</v>
          </cell>
          <cell r="M35">
            <v>0</v>
          </cell>
          <cell r="N35">
            <v>0.25</v>
          </cell>
          <cell r="O35">
            <v>0</v>
          </cell>
          <cell r="P35">
            <v>0</v>
          </cell>
          <cell r="Q35">
            <v>0.25</v>
          </cell>
          <cell r="R35">
            <v>0</v>
          </cell>
          <cell r="S35">
            <v>0.25</v>
          </cell>
          <cell r="T35">
            <v>0.25</v>
          </cell>
          <cell r="U35">
            <v>0.125</v>
          </cell>
          <cell r="V35">
            <v>0</v>
          </cell>
          <cell r="W35">
            <v>0</v>
          </cell>
          <cell r="X35">
            <v>0</v>
          </cell>
          <cell r="Y35">
            <v>0</v>
          </cell>
          <cell r="Z35">
            <v>0.25</v>
          </cell>
          <cell r="AA35">
            <v>0</v>
          </cell>
          <cell r="AB35">
            <v>0</v>
          </cell>
          <cell r="AC35">
            <v>0</v>
          </cell>
          <cell r="AD35">
            <v>0.25</v>
          </cell>
          <cell r="AE35">
            <v>0</v>
          </cell>
        </row>
      </sheetData>
      <sheetData sheetId="11">
        <row r="18">
          <cell r="B18">
            <v>0.7</v>
          </cell>
          <cell r="E18">
            <v>0.2</v>
          </cell>
          <cell r="H18">
            <v>0</v>
          </cell>
          <cell r="I18">
            <v>0</v>
          </cell>
          <cell r="J18">
            <v>0</v>
          </cell>
          <cell r="K18">
            <v>0</v>
          </cell>
          <cell r="L18">
            <v>0</v>
          </cell>
          <cell r="M18">
            <v>0</v>
          </cell>
          <cell r="N18">
            <v>0</v>
          </cell>
          <cell r="O18">
            <v>0</v>
          </cell>
          <cell r="P18">
            <v>0</v>
          </cell>
          <cell r="Q18">
            <v>0.05</v>
          </cell>
          <cell r="R18">
            <v>0.16</v>
          </cell>
          <cell r="S18">
            <v>0.05</v>
          </cell>
          <cell r="T18">
            <v>0.14000000000000001</v>
          </cell>
          <cell r="U18">
            <v>0.05</v>
          </cell>
          <cell r="V18">
            <v>0.14000000000000001</v>
          </cell>
          <cell r="W18">
            <v>0</v>
          </cell>
          <cell r="X18">
            <v>0.14000000000000001</v>
          </cell>
          <cell r="Y18">
            <v>0.14000000000000001</v>
          </cell>
          <cell r="Z18">
            <v>0.14000000000000001</v>
          </cell>
          <cell r="AA18">
            <v>0.14000000000000001</v>
          </cell>
          <cell r="AB18">
            <v>0.14000000000000001</v>
          </cell>
          <cell r="AC18">
            <v>0.14000000000000001</v>
          </cell>
          <cell r="AD18">
            <v>0.14000000000000001</v>
          </cell>
          <cell r="AE18">
            <v>0.14000000000000001</v>
          </cell>
        </row>
        <row r="19">
          <cell r="E19">
            <v>0.2</v>
          </cell>
          <cell r="H19">
            <v>0</v>
          </cell>
          <cell r="I19">
            <v>0</v>
          </cell>
          <cell r="J19">
            <v>0</v>
          </cell>
          <cell r="K19">
            <v>0</v>
          </cell>
          <cell r="L19">
            <v>0</v>
          </cell>
          <cell r="M19">
            <v>0</v>
          </cell>
          <cell r="N19">
            <v>0</v>
          </cell>
          <cell r="O19">
            <v>0</v>
          </cell>
          <cell r="P19">
            <v>0</v>
          </cell>
          <cell r="Q19">
            <v>0</v>
          </cell>
          <cell r="R19">
            <v>0</v>
          </cell>
          <cell r="S19">
            <v>0</v>
          </cell>
          <cell r="T19">
            <v>0</v>
          </cell>
          <cell r="U19">
            <v>0.05</v>
          </cell>
          <cell r="V19">
            <v>0.2</v>
          </cell>
          <cell r="W19">
            <v>0</v>
          </cell>
          <cell r="X19">
            <v>0.2</v>
          </cell>
          <cell r="Y19">
            <v>0</v>
          </cell>
          <cell r="Z19">
            <v>0.2</v>
          </cell>
          <cell r="AA19">
            <v>0</v>
          </cell>
          <cell r="AB19">
            <v>0.2</v>
          </cell>
          <cell r="AC19">
            <v>0</v>
          </cell>
          <cell r="AD19">
            <v>0.2</v>
          </cell>
          <cell r="AE19">
            <v>0</v>
          </cell>
        </row>
        <row r="20">
          <cell r="E20">
            <v>0.25</v>
          </cell>
          <cell r="H20">
            <v>0.09</v>
          </cell>
          <cell r="I20">
            <v>0</v>
          </cell>
          <cell r="J20">
            <v>0.09</v>
          </cell>
          <cell r="K20">
            <v>0</v>
          </cell>
          <cell r="L20">
            <v>0.09</v>
          </cell>
          <cell r="M20">
            <v>0.05</v>
          </cell>
          <cell r="N20">
            <v>0.09</v>
          </cell>
          <cell r="O20">
            <v>0.05</v>
          </cell>
          <cell r="P20">
            <v>0.08</v>
          </cell>
          <cell r="Q20">
            <v>0.05</v>
          </cell>
          <cell r="R20">
            <v>0.08</v>
          </cell>
          <cell r="S20">
            <v>0.05</v>
          </cell>
          <cell r="T20">
            <v>0.08</v>
          </cell>
          <cell r="U20">
            <v>0.05</v>
          </cell>
          <cell r="V20">
            <v>0.08</v>
          </cell>
          <cell r="W20">
            <v>0.08</v>
          </cell>
          <cell r="X20">
            <v>0.08</v>
          </cell>
          <cell r="Y20">
            <v>0.08</v>
          </cell>
          <cell r="Z20">
            <v>0.08</v>
          </cell>
          <cell r="AA20">
            <v>0.14000000000000001</v>
          </cell>
          <cell r="AB20">
            <v>0.08</v>
          </cell>
          <cell r="AC20">
            <v>0.14000000000000001</v>
          </cell>
          <cell r="AD20">
            <v>0.08</v>
          </cell>
          <cell r="AE20">
            <v>0.14000000000000001</v>
          </cell>
        </row>
        <row r="21">
          <cell r="E21">
            <v>0.2</v>
          </cell>
          <cell r="H21">
            <v>0.25</v>
          </cell>
          <cell r="I21">
            <v>0.25</v>
          </cell>
          <cell r="J21">
            <v>0.75</v>
          </cell>
          <cell r="K21">
            <v>0.75</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E22">
            <v>0.15</v>
          </cell>
          <cell r="H22">
            <v>0</v>
          </cell>
          <cell r="I22">
            <v>0</v>
          </cell>
          <cell r="J22">
            <v>0</v>
          </cell>
          <cell r="K22">
            <v>0</v>
          </cell>
          <cell r="L22">
            <v>0</v>
          </cell>
          <cell r="M22">
            <v>0</v>
          </cell>
          <cell r="N22">
            <v>0</v>
          </cell>
          <cell r="O22">
            <v>0</v>
          </cell>
          <cell r="P22">
            <v>0</v>
          </cell>
          <cell r="Q22">
            <v>0</v>
          </cell>
          <cell r="R22">
            <v>0</v>
          </cell>
          <cell r="S22">
            <v>0</v>
          </cell>
          <cell r="T22">
            <v>0.5</v>
          </cell>
          <cell r="U22">
            <v>0</v>
          </cell>
          <cell r="V22">
            <v>0.5</v>
          </cell>
          <cell r="W22">
            <v>0</v>
          </cell>
          <cell r="X22">
            <v>0</v>
          </cell>
          <cell r="Y22">
            <v>0</v>
          </cell>
          <cell r="Z22">
            <v>0</v>
          </cell>
          <cell r="AA22">
            <v>0</v>
          </cell>
          <cell r="AB22">
            <v>0</v>
          </cell>
          <cell r="AC22">
            <v>0</v>
          </cell>
          <cell r="AD22">
            <v>0</v>
          </cell>
          <cell r="AE22">
            <v>0</v>
          </cell>
        </row>
        <row r="27">
          <cell r="B27">
            <v>0.3</v>
          </cell>
          <cell r="E27">
            <v>0.17</v>
          </cell>
          <cell r="H27">
            <v>0</v>
          </cell>
          <cell r="I27">
            <v>0</v>
          </cell>
          <cell r="J27">
            <v>0</v>
          </cell>
          <cell r="K27">
            <v>0</v>
          </cell>
          <cell r="L27">
            <v>0</v>
          </cell>
          <cell r="M27">
            <v>0</v>
          </cell>
          <cell r="N27">
            <v>0.25</v>
          </cell>
          <cell r="O27">
            <v>0.05</v>
          </cell>
          <cell r="P27">
            <v>0</v>
          </cell>
          <cell r="Q27">
            <v>0.25</v>
          </cell>
          <cell r="R27">
            <v>0</v>
          </cell>
          <cell r="S27">
            <v>0</v>
          </cell>
          <cell r="T27">
            <v>0.25</v>
          </cell>
          <cell r="U27">
            <v>0.25</v>
          </cell>
          <cell r="V27">
            <v>0</v>
          </cell>
          <cell r="W27">
            <v>0</v>
          </cell>
          <cell r="X27">
            <v>0</v>
          </cell>
          <cell r="Y27">
            <v>0</v>
          </cell>
          <cell r="Z27">
            <v>0.25</v>
          </cell>
          <cell r="AA27">
            <v>0.25</v>
          </cell>
          <cell r="AB27">
            <v>0</v>
          </cell>
          <cell r="AC27">
            <v>0</v>
          </cell>
          <cell r="AD27">
            <v>0.25</v>
          </cell>
          <cell r="AE27">
            <v>0.2</v>
          </cell>
        </row>
        <row r="28">
          <cell r="E28">
            <v>0.16</v>
          </cell>
          <cell r="H28">
            <v>1</v>
          </cell>
          <cell r="I28">
            <v>1</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E29">
            <v>0.17</v>
          </cell>
          <cell r="H29">
            <v>0</v>
          </cell>
          <cell r="I29">
            <v>0</v>
          </cell>
          <cell r="J29">
            <v>0</v>
          </cell>
          <cell r="K29">
            <v>0</v>
          </cell>
          <cell r="L29">
            <v>0</v>
          </cell>
          <cell r="M29">
            <v>0</v>
          </cell>
          <cell r="N29">
            <v>0.25</v>
          </cell>
          <cell r="O29">
            <v>0</v>
          </cell>
          <cell r="P29">
            <v>0</v>
          </cell>
          <cell r="Q29">
            <v>0.25</v>
          </cell>
          <cell r="R29">
            <v>0</v>
          </cell>
          <cell r="S29">
            <v>0</v>
          </cell>
          <cell r="T29">
            <v>0.25</v>
          </cell>
          <cell r="U29">
            <v>0.25</v>
          </cell>
          <cell r="V29">
            <v>0</v>
          </cell>
          <cell r="W29">
            <v>0</v>
          </cell>
          <cell r="X29">
            <v>0</v>
          </cell>
          <cell r="Y29">
            <v>0</v>
          </cell>
          <cell r="Z29">
            <v>0.25</v>
          </cell>
          <cell r="AA29">
            <v>0.25</v>
          </cell>
          <cell r="AB29">
            <v>0</v>
          </cell>
          <cell r="AC29">
            <v>0</v>
          </cell>
          <cell r="AD29">
            <v>0.25</v>
          </cell>
          <cell r="AE29">
            <v>0.25</v>
          </cell>
        </row>
        <row r="30">
          <cell r="E30">
            <v>0.16</v>
          </cell>
          <cell r="H30">
            <v>0</v>
          </cell>
          <cell r="I30">
            <v>0</v>
          </cell>
          <cell r="J30">
            <v>0</v>
          </cell>
          <cell r="K30">
            <v>0</v>
          </cell>
          <cell r="L30">
            <v>0</v>
          </cell>
          <cell r="M30">
            <v>0</v>
          </cell>
          <cell r="N30">
            <v>0.25</v>
          </cell>
          <cell r="O30">
            <v>0.25</v>
          </cell>
          <cell r="P30">
            <v>0</v>
          </cell>
          <cell r="Q30">
            <v>0</v>
          </cell>
          <cell r="R30">
            <v>0</v>
          </cell>
          <cell r="S30">
            <v>0</v>
          </cell>
          <cell r="T30">
            <v>0.25</v>
          </cell>
          <cell r="U30">
            <v>0.25</v>
          </cell>
          <cell r="V30">
            <v>0</v>
          </cell>
          <cell r="W30">
            <v>0</v>
          </cell>
          <cell r="X30">
            <v>0</v>
          </cell>
          <cell r="Y30">
            <v>0</v>
          </cell>
          <cell r="Z30">
            <v>0.25</v>
          </cell>
          <cell r="AA30">
            <v>0.25</v>
          </cell>
          <cell r="AB30">
            <v>0</v>
          </cell>
          <cell r="AC30">
            <v>0</v>
          </cell>
          <cell r="AD30">
            <v>0.25</v>
          </cell>
          <cell r="AE30">
            <v>0.25</v>
          </cell>
        </row>
        <row r="31">
          <cell r="E31">
            <v>0.17</v>
          </cell>
          <cell r="H31">
            <v>0</v>
          </cell>
          <cell r="I31">
            <v>0</v>
          </cell>
          <cell r="J31">
            <v>0</v>
          </cell>
          <cell r="K31">
            <v>0</v>
          </cell>
          <cell r="L31">
            <v>0</v>
          </cell>
          <cell r="M31">
            <v>0</v>
          </cell>
          <cell r="N31">
            <v>0.25</v>
          </cell>
          <cell r="O31">
            <v>0</v>
          </cell>
          <cell r="P31">
            <v>0</v>
          </cell>
          <cell r="Q31">
            <v>0</v>
          </cell>
          <cell r="R31">
            <v>0</v>
          </cell>
          <cell r="S31">
            <v>0.25</v>
          </cell>
          <cell r="T31">
            <v>0.25</v>
          </cell>
          <cell r="U31">
            <v>0.25</v>
          </cell>
          <cell r="V31">
            <v>0</v>
          </cell>
          <cell r="W31">
            <v>0</v>
          </cell>
          <cell r="X31">
            <v>0</v>
          </cell>
          <cell r="Y31">
            <v>0</v>
          </cell>
          <cell r="Z31">
            <v>0.25</v>
          </cell>
          <cell r="AA31">
            <v>0.25</v>
          </cell>
          <cell r="AB31">
            <v>0</v>
          </cell>
          <cell r="AC31">
            <v>0</v>
          </cell>
          <cell r="AD31">
            <v>0.25</v>
          </cell>
          <cell r="AE31">
            <v>0.25</v>
          </cell>
        </row>
        <row r="32">
          <cell r="E32">
            <v>0.17</v>
          </cell>
          <cell r="H32">
            <v>0</v>
          </cell>
          <cell r="I32">
            <v>0</v>
          </cell>
          <cell r="J32">
            <v>0</v>
          </cell>
          <cell r="K32">
            <v>0</v>
          </cell>
          <cell r="L32">
            <v>0</v>
          </cell>
          <cell r="M32">
            <v>0</v>
          </cell>
          <cell r="N32">
            <v>0.25</v>
          </cell>
          <cell r="O32">
            <v>0</v>
          </cell>
          <cell r="P32">
            <v>0</v>
          </cell>
          <cell r="Q32">
            <v>0.25</v>
          </cell>
          <cell r="R32">
            <v>0</v>
          </cell>
          <cell r="S32">
            <v>0</v>
          </cell>
          <cell r="T32">
            <v>0.25</v>
          </cell>
          <cell r="U32">
            <v>0.25</v>
          </cell>
          <cell r="V32">
            <v>0</v>
          </cell>
          <cell r="W32">
            <v>0</v>
          </cell>
          <cell r="X32">
            <v>0</v>
          </cell>
          <cell r="Y32">
            <v>0</v>
          </cell>
          <cell r="Z32">
            <v>0.25</v>
          </cell>
          <cell r="AA32">
            <v>0.25</v>
          </cell>
          <cell r="AB32">
            <v>0</v>
          </cell>
          <cell r="AC32">
            <v>0</v>
          </cell>
          <cell r="AD32">
            <v>0.25</v>
          </cell>
          <cell r="AE32">
            <v>0.25</v>
          </cell>
        </row>
      </sheetData>
      <sheetData sheetId="12">
        <row r="18">
          <cell r="B18">
            <v>0.14000000000000001</v>
          </cell>
          <cell r="E18">
            <v>0.25</v>
          </cell>
          <cell r="H18">
            <v>0</v>
          </cell>
          <cell r="I18">
            <v>0.1</v>
          </cell>
          <cell r="J18">
            <v>0</v>
          </cell>
          <cell r="K18">
            <v>0.25</v>
          </cell>
          <cell r="L18">
            <v>0</v>
          </cell>
          <cell r="M18">
            <v>0.1</v>
          </cell>
          <cell r="N18">
            <v>0.8</v>
          </cell>
          <cell r="O18">
            <v>0.25</v>
          </cell>
          <cell r="P18">
            <v>0</v>
          </cell>
          <cell r="Q18">
            <v>0.05</v>
          </cell>
          <cell r="R18">
            <v>0</v>
          </cell>
          <cell r="S18">
            <v>0.05</v>
          </cell>
          <cell r="T18">
            <v>0</v>
          </cell>
          <cell r="U18">
            <v>0.05</v>
          </cell>
          <cell r="V18">
            <v>0</v>
          </cell>
          <cell r="W18">
            <v>0.05</v>
          </cell>
          <cell r="X18">
            <v>0</v>
          </cell>
          <cell r="Y18">
            <v>0.05</v>
          </cell>
          <cell r="Z18">
            <v>0</v>
          </cell>
          <cell r="AA18">
            <v>0.05</v>
          </cell>
          <cell r="AB18">
            <v>0.2</v>
          </cell>
          <cell r="AC18">
            <v>0</v>
          </cell>
          <cell r="AD18">
            <v>0</v>
          </cell>
          <cell r="AE18">
            <v>0</v>
          </cell>
        </row>
        <row r="19">
          <cell r="E19">
            <v>0.25</v>
          </cell>
          <cell r="H19">
            <v>0</v>
          </cell>
          <cell r="I19">
            <v>0.1</v>
          </cell>
          <cell r="J19">
            <v>0</v>
          </cell>
          <cell r="K19">
            <v>0.5</v>
          </cell>
          <cell r="L19">
            <v>0.7</v>
          </cell>
          <cell r="M19">
            <v>0.1</v>
          </cell>
          <cell r="N19">
            <v>0</v>
          </cell>
          <cell r="O19">
            <v>0.1</v>
          </cell>
          <cell r="P19">
            <v>0</v>
          </cell>
          <cell r="Q19">
            <v>0.1</v>
          </cell>
          <cell r="R19">
            <v>0</v>
          </cell>
          <cell r="S19">
            <v>0.05</v>
          </cell>
          <cell r="T19">
            <v>0</v>
          </cell>
          <cell r="U19">
            <v>0.05</v>
          </cell>
          <cell r="V19">
            <v>0</v>
          </cell>
          <cell r="W19">
            <v>0</v>
          </cell>
          <cell r="X19">
            <v>0</v>
          </cell>
          <cell r="Y19">
            <v>0</v>
          </cell>
          <cell r="Z19">
            <v>0</v>
          </cell>
          <cell r="AA19">
            <v>0</v>
          </cell>
          <cell r="AB19">
            <v>0.3</v>
          </cell>
          <cell r="AC19">
            <v>0</v>
          </cell>
          <cell r="AD19">
            <v>0</v>
          </cell>
          <cell r="AE19">
            <v>0</v>
          </cell>
        </row>
        <row r="20">
          <cell r="E20">
            <v>0.25</v>
          </cell>
          <cell r="H20">
            <v>0</v>
          </cell>
          <cell r="I20">
            <v>0.1</v>
          </cell>
          <cell r="J20">
            <v>0</v>
          </cell>
          <cell r="K20">
            <v>0.4</v>
          </cell>
          <cell r="L20">
            <v>0</v>
          </cell>
          <cell r="M20">
            <v>0.05</v>
          </cell>
          <cell r="N20">
            <v>0</v>
          </cell>
          <cell r="O20">
            <v>0.1</v>
          </cell>
          <cell r="P20">
            <v>0</v>
          </cell>
          <cell r="Q20">
            <v>0.05</v>
          </cell>
          <cell r="R20">
            <v>0</v>
          </cell>
          <cell r="S20">
            <v>0.05</v>
          </cell>
          <cell r="T20">
            <v>0</v>
          </cell>
          <cell r="U20">
            <v>0.05</v>
          </cell>
          <cell r="V20">
            <v>1</v>
          </cell>
          <cell r="W20">
            <v>0.05</v>
          </cell>
          <cell r="X20">
            <v>0</v>
          </cell>
          <cell r="Y20">
            <v>0.05</v>
          </cell>
          <cell r="Z20">
            <v>0</v>
          </cell>
          <cell r="AA20">
            <v>0.05</v>
          </cell>
          <cell r="AB20">
            <v>0</v>
          </cell>
          <cell r="AC20">
            <v>0.02</v>
          </cell>
          <cell r="AD20">
            <v>0</v>
          </cell>
          <cell r="AE20">
            <v>0.03</v>
          </cell>
        </row>
        <row r="21">
          <cell r="E21">
            <v>0.25</v>
          </cell>
          <cell r="H21">
            <v>0</v>
          </cell>
          <cell r="I21">
            <v>0.2</v>
          </cell>
          <cell r="J21">
            <v>0</v>
          </cell>
          <cell r="K21">
            <v>0</v>
          </cell>
          <cell r="L21">
            <v>0.8</v>
          </cell>
          <cell r="M21">
            <v>0.3</v>
          </cell>
          <cell r="N21">
            <v>0</v>
          </cell>
          <cell r="O21">
            <v>0.1</v>
          </cell>
          <cell r="P21">
            <v>0</v>
          </cell>
          <cell r="Q21">
            <v>0.05</v>
          </cell>
          <cell r="R21">
            <v>0</v>
          </cell>
          <cell r="S21">
            <v>0</v>
          </cell>
          <cell r="T21">
            <v>0.2</v>
          </cell>
          <cell r="U21">
            <v>0</v>
          </cell>
          <cell r="V21">
            <v>0</v>
          </cell>
          <cell r="W21">
            <v>0.05</v>
          </cell>
          <cell r="X21">
            <v>0</v>
          </cell>
          <cell r="Y21">
            <v>0</v>
          </cell>
          <cell r="Z21">
            <v>0</v>
          </cell>
          <cell r="AA21">
            <v>0.05</v>
          </cell>
          <cell r="AB21">
            <v>0</v>
          </cell>
          <cell r="AC21">
            <v>0.1</v>
          </cell>
          <cell r="AD21">
            <v>0</v>
          </cell>
          <cell r="AE21">
            <v>0.15</v>
          </cell>
        </row>
        <row r="26">
          <cell r="B26">
            <v>0.14000000000000001</v>
          </cell>
          <cell r="E26">
            <v>1</v>
          </cell>
          <cell r="H26">
            <v>0.1</v>
          </cell>
          <cell r="I26">
            <v>0.1</v>
          </cell>
          <cell r="J26">
            <v>0.3</v>
          </cell>
          <cell r="K26">
            <v>0.3</v>
          </cell>
          <cell r="L26">
            <v>0.05</v>
          </cell>
          <cell r="M26">
            <v>0.1</v>
          </cell>
          <cell r="N26">
            <v>0.05</v>
          </cell>
          <cell r="O26">
            <v>0.1</v>
          </cell>
          <cell r="P26">
            <v>0.05</v>
          </cell>
          <cell r="Q26">
            <v>0.1</v>
          </cell>
          <cell r="R26">
            <v>0.05</v>
          </cell>
          <cell r="S26">
            <v>0.05</v>
          </cell>
          <cell r="T26">
            <v>0.05</v>
          </cell>
          <cell r="U26">
            <v>0.05</v>
          </cell>
          <cell r="V26">
            <v>0.05</v>
          </cell>
          <cell r="W26">
            <v>0.05</v>
          </cell>
          <cell r="X26">
            <v>0.15</v>
          </cell>
          <cell r="Y26">
            <v>0.05</v>
          </cell>
          <cell r="Z26">
            <v>0.05</v>
          </cell>
          <cell r="AA26">
            <v>0</v>
          </cell>
          <cell r="AB26">
            <v>0.05</v>
          </cell>
          <cell r="AC26">
            <v>0</v>
          </cell>
          <cell r="AD26">
            <v>0.05</v>
          </cell>
          <cell r="AE26">
            <v>0</v>
          </cell>
        </row>
        <row r="31">
          <cell r="B31">
            <v>0.14000000000000001</v>
          </cell>
          <cell r="E31">
            <v>0.5</v>
          </cell>
          <cell r="H31">
            <v>0</v>
          </cell>
          <cell r="I31">
            <v>0.1</v>
          </cell>
          <cell r="J31">
            <v>0</v>
          </cell>
          <cell r="K31">
            <v>0.4</v>
          </cell>
          <cell r="L31">
            <v>0.25</v>
          </cell>
          <cell r="M31">
            <v>0.1</v>
          </cell>
          <cell r="N31">
            <v>0</v>
          </cell>
          <cell r="O31">
            <v>0.05</v>
          </cell>
          <cell r="P31">
            <v>0</v>
          </cell>
          <cell r="Q31">
            <v>0.05</v>
          </cell>
          <cell r="R31">
            <v>0.25</v>
          </cell>
          <cell r="S31">
            <v>0.1</v>
          </cell>
          <cell r="T31">
            <v>0</v>
          </cell>
          <cell r="U31">
            <v>0.05</v>
          </cell>
          <cell r="V31">
            <v>0</v>
          </cell>
          <cell r="W31">
            <v>0.05</v>
          </cell>
          <cell r="X31">
            <v>0.25</v>
          </cell>
          <cell r="Y31">
            <v>0.05</v>
          </cell>
          <cell r="Z31">
            <v>0</v>
          </cell>
          <cell r="AA31">
            <v>0.02</v>
          </cell>
          <cell r="AB31">
            <v>0</v>
          </cell>
          <cell r="AC31">
            <v>0.01</v>
          </cell>
          <cell r="AD31">
            <v>0.25</v>
          </cell>
          <cell r="AE31">
            <v>0.02</v>
          </cell>
        </row>
        <row r="32">
          <cell r="E32">
            <v>0.5</v>
          </cell>
          <cell r="H32">
            <v>0</v>
          </cell>
          <cell r="I32">
            <v>0</v>
          </cell>
          <cell r="J32">
            <v>0</v>
          </cell>
          <cell r="K32">
            <v>0</v>
          </cell>
          <cell r="L32">
            <v>0.25</v>
          </cell>
          <cell r="M32">
            <v>0</v>
          </cell>
          <cell r="N32">
            <v>0</v>
          </cell>
          <cell r="O32">
            <v>0</v>
          </cell>
          <cell r="P32">
            <v>0</v>
          </cell>
          <cell r="Q32">
            <v>0</v>
          </cell>
          <cell r="R32">
            <v>0.25</v>
          </cell>
          <cell r="S32">
            <v>0</v>
          </cell>
          <cell r="T32">
            <v>0</v>
          </cell>
          <cell r="U32">
            <v>0</v>
          </cell>
          <cell r="V32">
            <v>0</v>
          </cell>
          <cell r="W32">
            <v>0</v>
          </cell>
          <cell r="X32">
            <v>0.25</v>
          </cell>
          <cell r="Y32">
            <v>0.25</v>
          </cell>
          <cell r="Z32">
            <v>0</v>
          </cell>
          <cell r="AA32">
            <v>0.05</v>
          </cell>
          <cell r="AB32">
            <v>0</v>
          </cell>
          <cell r="AC32">
            <v>0</v>
          </cell>
          <cell r="AD32">
            <v>0.25</v>
          </cell>
          <cell r="AE32">
            <v>0</v>
          </cell>
        </row>
        <row r="37">
          <cell r="B37">
            <v>0.14000000000000001</v>
          </cell>
          <cell r="E37">
            <v>0.4</v>
          </cell>
          <cell r="H37">
            <v>0</v>
          </cell>
          <cell r="I37">
            <v>0.1</v>
          </cell>
          <cell r="J37">
            <v>0.25</v>
          </cell>
          <cell r="K37">
            <v>0.3</v>
          </cell>
          <cell r="L37">
            <v>0</v>
          </cell>
          <cell r="M37">
            <v>0.1</v>
          </cell>
          <cell r="N37">
            <v>0</v>
          </cell>
          <cell r="O37">
            <v>0.05</v>
          </cell>
          <cell r="P37">
            <v>0</v>
          </cell>
          <cell r="Q37">
            <v>0.05</v>
          </cell>
          <cell r="R37">
            <v>0</v>
          </cell>
          <cell r="S37">
            <v>0.05</v>
          </cell>
          <cell r="T37">
            <v>0.75</v>
          </cell>
          <cell r="U37">
            <v>0.04</v>
          </cell>
          <cell r="V37">
            <v>0</v>
          </cell>
          <cell r="W37">
            <v>0.08</v>
          </cell>
          <cell r="X37">
            <v>0</v>
          </cell>
          <cell r="Y37">
            <v>0.08</v>
          </cell>
          <cell r="Z37">
            <v>0</v>
          </cell>
          <cell r="AA37">
            <v>0.05</v>
          </cell>
          <cell r="AB37">
            <v>0</v>
          </cell>
          <cell r="AC37">
            <v>0.05</v>
          </cell>
          <cell r="AD37">
            <v>0</v>
          </cell>
          <cell r="AE37">
            <v>0.05</v>
          </cell>
        </row>
        <row r="38">
          <cell r="E38">
            <v>0.4</v>
          </cell>
          <cell r="H38">
            <v>0</v>
          </cell>
          <cell r="I38">
            <v>0.1</v>
          </cell>
          <cell r="J38">
            <v>0</v>
          </cell>
          <cell r="K38">
            <v>0.3</v>
          </cell>
          <cell r="L38">
            <v>0</v>
          </cell>
          <cell r="M38">
            <v>0.3</v>
          </cell>
          <cell r="N38">
            <v>0</v>
          </cell>
          <cell r="O38">
            <v>0.05</v>
          </cell>
          <cell r="P38">
            <v>1</v>
          </cell>
          <cell r="Q38">
            <v>0.1</v>
          </cell>
          <cell r="R38">
            <v>0</v>
          </cell>
          <cell r="S38">
            <v>0</v>
          </cell>
          <cell r="T38">
            <v>0</v>
          </cell>
          <cell r="U38">
            <v>0.05</v>
          </cell>
          <cell r="V38">
            <v>0</v>
          </cell>
          <cell r="W38">
            <v>0.05</v>
          </cell>
          <cell r="X38">
            <v>0</v>
          </cell>
          <cell r="Y38">
            <v>0.05</v>
          </cell>
          <cell r="Z38">
            <v>0</v>
          </cell>
          <cell r="AA38">
            <v>0</v>
          </cell>
          <cell r="AB38">
            <v>0</v>
          </cell>
          <cell r="AC38">
            <v>0</v>
          </cell>
          <cell r="AD38">
            <v>0</v>
          </cell>
          <cell r="AE38">
            <v>0</v>
          </cell>
        </row>
        <row r="39">
          <cell r="E39">
            <v>0.2</v>
          </cell>
          <cell r="H39">
            <v>0</v>
          </cell>
          <cell r="I39">
            <v>0</v>
          </cell>
          <cell r="J39">
            <v>0</v>
          </cell>
          <cell r="K39">
            <v>0.1</v>
          </cell>
          <cell r="L39">
            <v>0</v>
          </cell>
          <cell r="M39">
            <v>0.1</v>
          </cell>
          <cell r="N39">
            <v>0.2</v>
          </cell>
          <cell r="O39">
            <v>0.05</v>
          </cell>
          <cell r="P39">
            <v>0.2</v>
          </cell>
          <cell r="Q39">
            <v>0.05</v>
          </cell>
          <cell r="R39">
            <v>0.2</v>
          </cell>
          <cell r="S39">
            <v>0</v>
          </cell>
          <cell r="T39">
            <v>0.2</v>
          </cell>
          <cell r="U39">
            <v>0.1</v>
          </cell>
          <cell r="V39">
            <v>0.2</v>
          </cell>
          <cell r="W39">
            <v>0.05</v>
          </cell>
          <cell r="X39">
            <v>0</v>
          </cell>
          <cell r="Y39">
            <v>0.05</v>
          </cell>
          <cell r="Z39">
            <v>0</v>
          </cell>
          <cell r="AA39">
            <v>0.1</v>
          </cell>
          <cell r="AB39">
            <v>0</v>
          </cell>
          <cell r="AC39">
            <v>0.05</v>
          </cell>
          <cell r="AD39">
            <v>0</v>
          </cell>
          <cell r="AE39">
            <v>0.2</v>
          </cell>
        </row>
        <row r="44">
          <cell r="B44">
            <v>0.14000000000000001</v>
          </cell>
          <cell r="E44">
            <v>0.4</v>
          </cell>
          <cell r="H44">
            <v>0.25</v>
          </cell>
          <cell r="I44">
            <v>0.5</v>
          </cell>
          <cell r="J44">
            <v>0.25</v>
          </cell>
          <cell r="K44">
            <v>0.04</v>
          </cell>
          <cell r="L44">
            <v>0.05</v>
          </cell>
          <cell r="M44">
            <v>0.04</v>
          </cell>
          <cell r="N44">
            <v>0.05</v>
          </cell>
          <cell r="O44">
            <v>0.05</v>
          </cell>
          <cell r="P44">
            <v>0.05</v>
          </cell>
          <cell r="Q44">
            <v>0.05</v>
          </cell>
          <cell r="R44">
            <v>0.05</v>
          </cell>
          <cell r="S44">
            <v>0.05</v>
          </cell>
          <cell r="T44">
            <v>0.05</v>
          </cell>
          <cell r="U44">
            <v>0.05</v>
          </cell>
          <cell r="V44">
            <v>0.05</v>
          </cell>
          <cell r="W44">
            <v>0.05</v>
          </cell>
          <cell r="X44">
            <v>0.05</v>
          </cell>
          <cell r="Y44">
            <v>0.05</v>
          </cell>
          <cell r="Z44">
            <v>0.05</v>
          </cell>
          <cell r="AA44">
            <v>0.05</v>
          </cell>
          <cell r="AB44">
            <v>0.05</v>
          </cell>
          <cell r="AC44">
            <v>0.05</v>
          </cell>
          <cell r="AD44">
            <v>0.05</v>
          </cell>
          <cell r="AE44">
            <v>0.02</v>
          </cell>
        </row>
        <row r="45">
          <cell r="E45">
            <v>0.3</v>
          </cell>
          <cell r="H45">
            <v>0.45</v>
          </cell>
          <cell r="I45">
            <v>0.65</v>
          </cell>
          <cell r="J45">
            <v>0.05</v>
          </cell>
          <cell r="K45">
            <v>0.15</v>
          </cell>
          <cell r="L45">
            <v>0.05</v>
          </cell>
          <cell r="M45">
            <v>0.02</v>
          </cell>
          <cell r="N45">
            <v>0.05</v>
          </cell>
          <cell r="O45">
            <v>0.05</v>
          </cell>
          <cell r="P45">
            <v>0.05</v>
          </cell>
          <cell r="Q45">
            <v>0.05</v>
          </cell>
          <cell r="R45">
            <v>0.05</v>
          </cell>
          <cell r="S45">
            <v>0.05</v>
          </cell>
          <cell r="T45">
            <v>0.05</v>
          </cell>
          <cell r="U45">
            <v>0.01</v>
          </cell>
          <cell r="V45">
            <v>0.05</v>
          </cell>
          <cell r="W45">
            <v>0.02</v>
          </cell>
          <cell r="X45">
            <v>0.05</v>
          </cell>
          <cell r="Y45">
            <v>0</v>
          </cell>
          <cell r="Z45">
            <v>0.05</v>
          </cell>
          <cell r="AA45">
            <v>0</v>
          </cell>
          <cell r="AB45">
            <v>0.05</v>
          </cell>
          <cell r="AC45">
            <v>0</v>
          </cell>
          <cell r="AD45">
            <v>0.05</v>
          </cell>
          <cell r="AE45">
            <v>0</v>
          </cell>
        </row>
        <row r="46">
          <cell r="E46">
            <v>0.1</v>
          </cell>
          <cell r="H46">
            <v>0</v>
          </cell>
          <cell r="I46">
            <v>0.1</v>
          </cell>
          <cell r="J46">
            <v>0</v>
          </cell>
          <cell r="K46">
            <v>0.05</v>
          </cell>
          <cell r="L46">
            <v>0.25</v>
          </cell>
          <cell r="M46">
            <v>0.05</v>
          </cell>
          <cell r="N46">
            <v>0</v>
          </cell>
          <cell r="O46">
            <v>0.05</v>
          </cell>
          <cell r="P46">
            <v>0</v>
          </cell>
          <cell r="Q46">
            <v>0.15</v>
          </cell>
          <cell r="R46">
            <v>0.25</v>
          </cell>
          <cell r="S46">
            <v>0.2</v>
          </cell>
          <cell r="T46">
            <v>0</v>
          </cell>
          <cell r="U46">
            <v>0.05</v>
          </cell>
          <cell r="V46">
            <v>0</v>
          </cell>
          <cell r="W46">
            <v>0.05</v>
          </cell>
          <cell r="X46">
            <v>0.25</v>
          </cell>
          <cell r="Y46">
            <v>0.05</v>
          </cell>
          <cell r="Z46">
            <v>0</v>
          </cell>
          <cell r="AA46">
            <v>0.05</v>
          </cell>
          <cell r="AB46">
            <v>0</v>
          </cell>
          <cell r="AC46">
            <v>0.1</v>
          </cell>
          <cell r="AD46">
            <v>0.25</v>
          </cell>
          <cell r="AE46">
            <v>0.1</v>
          </cell>
        </row>
        <row r="47">
          <cell r="E47">
            <v>0.2</v>
          </cell>
          <cell r="H47">
            <v>0</v>
          </cell>
          <cell r="I47">
            <v>0.1</v>
          </cell>
          <cell r="J47">
            <v>0.75</v>
          </cell>
          <cell r="K47">
            <v>0.75</v>
          </cell>
          <cell r="L47">
            <v>0.25</v>
          </cell>
          <cell r="M47">
            <v>0.15</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52">
          <cell r="B52">
            <v>0.3</v>
          </cell>
          <cell r="E52">
            <v>0.17</v>
          </cell>
          <cell r="H52">
            <v>0</v>
          </cell>
          <cell r="I52">
            <v>0</v>
          </cell>
          <cell r="J52">
            <v>0</v>
          </cell>
          <cell r="K52">
            <v>0</v>
          </cell>
          <cell r="L52">
            <v>0</v>
          </cell>
          <cell r="M52">
            <v>0</v>
          </cell>
          <cell r="N52">
            <v>0.25</v>
          </cell>
          <cell r="O52">
            <v>0.05</v>
          </cell>
          <cell r="P52">
            <v>0</v>
          </cell>
          <cell r="Q52">
            <v>0</v>
          </cell>
          <cell r="R52">
            <v>0</v>
          </cell>
          <cell r="S52">
            <v>0.05</v>
          </cell>
          <cell r="T52">
            <v>0.25</v>
          </cell>
          <cell r="U52">
            <v>0.05</v>
          </cell>
          <cell r="V52">
            <v>0</v>
          </cell>
          <cell r="W52">
            <v>0.05</v>
          </cell>
          <cell r="X52">
            <v>0</v>
          </cell>
          <cell r="Y52">
            <v>0.05</v>
          </cell>
          <cell r="Z52">
            <v>0.25</v>
          </cell>
          <cell r="AA52">
            <v>0.25</v>
          </cell>
          <cell r="AB52">
            <v>0</v>
          </cell>
          <cell r="AC52">
            <v>0.1</v>
          </cell>
          <cell r="AD52">
            <v>0.25</v>
          </cell>
          <cell r="AE52">
            <v>0.1</v>
          </cell>
        </row>
        <row r="53">
          <cell r="E53">
            <v>0.16</v>
          </cell>
          <cell r="H53">
            <v>1</v>
          </cell>
          <cell r="I53">
            <v>1</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E54">
            <v>0.17</v>
          </cell>
          <cell r="H54">
            <v>0</v>
          </cell>
          <cell r="I54">
            <v>0</v>
          </cell>
          <cell r="J54">
            <v>0</v>
          </cell>
          <cell r="K54">
            <v>0</v>
          </cell>
          <cell r="L54">
            <v>0</v>
          </cell>
          <cell r="M54">
            <v>0</v>
          </cell>
          <cell r="N54">
            <v>0.25</v>
          </cell>
          <cell r="O54">
            <v>0</v>
          </cell>
          <cell r="P54">
            <v>0</v>
          </cell>
          <cell r="Q54">
            <v>0</v>
          </cell>
          <cell r="R54">
            <v>0</v>
          </cell>
          <cell r="S54">
            <v>0.2</v>
          </cell>
          <cell r="T54">
            <v>0.25</v>
          </cell>
          <cell r="U54">
            <v>0.25</v>
          </cell>
          <cell r="V54">
            <v>0</v>
          </cell>
          <cell r="W54">
            <v>0</v>
          </cell>
          <cell r="X54">
            <v>0</v>
          </cell>
          <cell r="Y54">
            <v>0</v>
          </cell>
          <cell r="Z54">
            <v>0.25</v>
          </cell>
          <cell r="AA54">
            <v>0.3</v>
          </cell>
          <cell r="AB54">
            <v>0</v>
          </cell>
          <cell r="AC54">
            <v>0</v>
          </cell>
          <cell r="AD54">
            <v>0.25</v>
          </cell>
          <cell r="AE54">
            <v>0.25</v>
          </cell>
        </row>
        <row r="55">
          <cell r="E55">
            <v>0.16</v>
          </cell>
          <cell r="H55">
            <v>0</v>
          </cell>
          <cell r="I55">
            <v>0</v>
          </cell>
          <cell r="J55">
            <v>0</v>
          </cell>
          <cell r="K55">
            <v>0</v>
          </cell>
          <cell r="L55">
            <v>0</v>
          </cell>
          <cell r="M55">
            <v>0</v>
          </cell>
          <cell r="N55">
            <v>0.25</v>
          </cell>
          <cell r="O55">
            <v>0.25</v>
          </cell>
          <cell r="P55">
            <v>0</v>
          </cell>
          <cell r="Q55">
            <v>0</v>
          </cell>
          <cell r="R55">
            <v>0</v>
          </cell>
          <cell r="S55">
            <v>0</v>
          </cell>
          <cell r="T55">
            <v>0.25</v>
          </cell>
          <cell r="U55">
            <v>0.25</v>
          </cell>
          <cell r="V55">
            <v>0</v>
          </cell>
          <cell r="W55">
            <v>0</v>
          </cell>
          <cell r="X55">
            <v>0</v>
          </cell>
          <cell r="Y55">
            <v>0</v>
          </cell>
          <cell r="Z55">
            <v>0.25</v>
          </cell>
          <cell r="AA55">
            <v>0.25</v>
          </cell>
          <cell r="AB55">
            <v>0</v>
          </cell>
          <cell r="AC55">
            <v>0</v>
          </cell>
          <cell r="AD55">
            <v>0.25</v>
          </cell>
          <cell r="AE55">
            <v>0.25</v>
          </cell>
        </row>
        <row r="56">
          <cell r="E56">
            <v>0.17</v>
          </cell>
          <cell r="H56">
            <v>0</v>
          </cell>
          <cell r="I56">
            <v>0</v>
          </cell>
          <cell r="J56">
            <v>0</v>
          </cell>
          <cell r="K56">
            <v>0</v>
          </cell>
          <cell r="L56">
            <v>0</v>
          </cell>
          <cell r="M56">
            <v>0</v>
          </cell>
          <cell r="N56">
            <v>0.25</v>
          </cell>
          <cell r="O56">
            <v>0</v>
          </cell>
          <cell r="P56">
            <v>0</v>
          </cell>
          <cell r="Q56">
            <v>0</v>
          </cell>
          <cell r="R56">
            <v>0</v>
          </cell>
          <cell r="S56">
            <v>0.25</v>
          </cell>
          <cell r="T56">
            <v>0.25</v>
          </cell>
          <cell r="U56">
            <v>0.25</v>
          </cell>
          <cell r="V56">
            <v>0</v>
          </cell>
          <cell r="W56">
            <v>0</v>
          </cell>
          <cell r="X56">
            <v>0</v>
          </cell>
          <cell r="Y56">
            <v>0</v>
          </cell>
          <cell r="Z56">
            <v>0.25</v>
          </cell>
          <cell r="AA56">
            <v>0.25</v>
          </cell>
          <cell r="AB56">
            <v>0</v>
          </cell>
          <cell r="AC56">
            <v>0</v>
          </cell>
          <cell r="AD56">
            <v>0.25</v>
          </cell>
          <cell r="AE56">
            <v>0.25</v>
          </cell>
        </row>
        <row r="57">
          <cell r="E57">
            <v>0.17</v>
          </cell>
          <cell r="H57">
            <v>0</v>
          </cell>
          <cell r="I57">
            <v>0</v>
          </cell>
          <cell r="J57">
            <v>0</v>
          </cell>
          <cell r="K57">
            <v>0</v>
          </cell>
          <cell r="L57">
            <v>0</v>
          </cell>
          <cell r="M57">
            <v>0</v>
          </cell>
          <cell r="N57">
            <v>0.25</v>
          </cell>
          <cell r="O57">
            <v>0</v>
          </cell>
          <cell r="P57">
            <v>0</v>
          </cell>
          <cell r="Q57">
            <v>0</v>
          </cell>
          <cell r="R57">
            <v>0</v>
          </cell>
          <cell r="S57">
            <v>0.25</v>
          </cell>
          <cell r="T57">
            <v>0.25</v>
          </cell>
          <cell r="U57">
            <v>0.25</v>
          </cell>
          <cell r="V57">
            <v>0</v>
          </cell>
          <cell r="W57">
            <v>0</v>
          </cell>
          <cell r="X57">
            <v>0</v>
          </cell>
          <cell r="Y57">
            <v>0</v>
          </cell>
          <cell r="Z57">
            <v>0.25</v>
          </cell>
          <cell r="AA57">
            <v>0.25</v>
          </cell>
          <cell r="AB57">
            <v>0</v>
          </cell>
          <cell r="AC57">
            <v>0</v>
          </cell>
          <cell r="AD57">
            <v>0.25</v>
          </cell>
          <cell r="AE57">
            <v>0.25</v>
          </cell>
        </row>
      </sheetData>
      <sheetData sheetId="13">
        <row r="18">
          <cell r="B18">
            <v>0.45</v>
          </cell>
          <cell r="E18">
            <v>0.5</v>
          </cell>
          <cell r="H18">
            <v>0</v>
          </cell>
          <cell r="I18">
            <v>0.5</v>
          </cell>
          <cell r="J18">
            <v>0</v>
          </cell>
          <cell r="K18">
            <v>0</v>
          </cell>
          <cell r="L18">
            <v>0</v>
          </cell>
          <cell r="M18">
            <v>0</v>
          </cell>
          <cell r="N18">
            <v>0</v>
          </cell>
          <cell r="O18">
            <v>0</v>
          </cell>
          <cell r="P18">
            <v>0.5</v>
          </cell>
          <cell r="Q18">
            <v>0</v>
          </cell>
          <cell r="R18">
            <v>0</v>
          </cell>
          <cell r="S18">
            <v>0</v>
          </cell>
          <cell r="T18">
            <v>0</v>
          </cell>
          <cell r="U18">
            <v>0</v>
          </cell>
          <cell r="V18">
            <v>0</v>
          </cell>
          <cell r="W18">
            <v>0</v>
          </cell>
          <cell r="X18">
            <v>0</v>
          </cell>
          <cell r="Y18">
            <v>0</v>
          </cell>
          <cell r="Z18">
            <v>0.5</v>
          </cell>
          <cell r="AA18">
            <v>0.25</v>
          </cell>
          <cell r="AB18">
            <v>0</v>
          </cell>
          <cell r="AC18">
            <v>0.25</v>
          </cell>
          <cell r="AD18">
            <v>0</v>
          </cell>
          <cell r="AE18">
            <v>0</v>
          </cell>
        </row>
        <row r="19">
          <cell r="E19">
            <v>0.5</v>
          </cell>
          <cell r="H19">
            <v>0</v>
          </cell>
          <cell r="I19">
            <v>0</v>
          </cell>
          <cell r="J19">
            <v>0</v>
          </cell>
          <cell r="K19">
            <v>0</v>
          </cell>
          <cell r="L19">
            <v>0</v>
          </cell>
          <cell r="M19">
            <v>0</v>
          </cell>
          <cell r="N19">
            <v>0</v>
          </cell>
          <cell r="O19">
            <v>0</v>
          </cell>
          <cell r="P19">
            <v>0</v>
          </cell>
          <cell r="Q19">
            <v>0</v>
          </cell>
          <cell r="R19">
            <v>0.5</v>
          </cell>
          <cell r="S19">
            <v>0.5</v>
          </cell>
          <cell r="T19">
            <v>0</v>
          </cell>
          <cell r="U19">
            <v>0</v>
          </cell>
          <cell r="V19">
            <v>0</v>
          </cell>
          <cell r="W19">
            <v>0</v>
          </cell>
          <cell r="X19">
            <v>0</v>
          </cell>
          <cell r="Y19">
            <v>0</v>
          </cell>
          <cell r="Z19">
            <v>0</v>
          </cell>
          <cell r="AA19">
            <v>0</v>
          </cell>
          <cell r="AB19">
            <v>0</v>
          </cell>
          <cell r="AC19">
            <v>0</v>
          </cell>
          <cell r="AD19">
            <v>0.5</v>
          </cell>
          <cell r="AE19">
            <v>0.5</v>
          </cell>
        </row>
        <row r="24">
          <cell r="B24">
            <v>0.25</v>
          </cell>
          <cell r="E24">
            <v>1</v>
          </cell>
          <cell r="H24">
            <v>8.3299999999999999E-2</v>
          </cell>
          <cell r="I24">
            <v>8.3299999999999999E-2</v>
          </cell>
          <cell r="J24">
            <v>8.3299999999999999E-2</v>
          </cell>
          <cell r="K24">
            <v>8.3299999999999999E-2</v>
          </cell>
          <cell r="L24">
            <v>8.3299999999999999E-2</v>
          </cell>
          <cell r="M24">
            <v>0.249</v>
          </cell>
          <cell r="N24">
            <v>8.3299999999999999E-2</v>
          </cell>
          <cell r="O24">
            <v>8.3299999999999999E-2</v>
          </cell>
          <cell r="P24">
            <v>8.3299999999999999E-2</v>
          </cell>
          <cell r="Q24">
            <v>8.3299999999999999E-2</v>
          </cell>
          <cell r="R24">
            <v>8.3299999999999999E-2</v>
          </cell>
          <cell r="S24">
            <v>8.3299999999999999E-2</v>
          </cell>
          <cell r="T24">
            <v>8.3299999999999999E-2</v>
          </cell>
          <cell r="U24">
            <v>0.08</v>
          </cell>
          <cell r="V24">
            <v>8.3299999999999999E-2</v>
          </cell>
          <cell r="W24">
            <v>0.08</v>
          </cell>
          <cell r="X24">
            <v>8.3299999999999999E-2</v>
          </cell>
          <cell r="Y24">
            <v>0.08</v>
          </cell>
          <cell r="Z24">
            <v>8.3299999999999999E-2</v>
          </cell>
          <cell r="AA24">
            <v>0.08</v>
          </cell>
          <cell r="AB24">
            <v>8.3299999999999999E-2</v>
          </cell>
          <cell r="AC24">
            <v>1.4500000000000001E-2</v>
          </cell>
          <cell r="AD24">
            <v>8.3299999999999999E-2</v>
          </cell>
          <cell r="AE24">
            <v>0</v>
          </cell>
        </row>
        <row r="29">
          <cell r="B29">
            <v>0.3</v>
          </cell>
          <cell r="E29">
            <v>0.17</v>
          </cell>
          <cell r="H29">
            <v>0</v>
          </cell>
          <cell r="I29">
            <v>0</v>
          </cell>
          <cell r="J29">
            <v>0</v>
          </cell>
          <cell r="K29">
            <v>0</v>
          </cell>
          <cell r="L29">
            <v>0</v>
          </cell>
          <cell r="M29">
            <v>0.17</v>
          </cell>
          <cell r="N29">
            <v>0.25</v>
          </cell>
          <cell r="O29">
            <v>0.25</v>
          </cell>
          <cell r="P29">
            <v>0</v>
          </cell>
          <cell r="Q29">
            <v>0</v>
          </cell>
          <cell r="R29">
            <v>0</v>
          </cell>
          <cell r="S29">
            <v>0</v>
          </cell>
          <cell r="T29">
            <v>0.25</v>
          </cell>
          <cell r="U29">
            <v>0.57999999999999996</v>
          </cell>
          <cell r="V29">
            <v>0</v>
          </cell>
          <cell r="W29">
            <v>0</v>
          </cell>
          <cell r="X29">
            <v>0</v>
          </cell>
          <cell r="Y29">
            <v>0</v>
          </cell>
          <cell r="Z29">
            <v>0.25</v>
          </cell>
          <cell r="AA29">
            <v>0</v>
          </cell>
          <cell r="AB29">
            <v>0</v>
          </cell>
          <cell r="AC29">
            <v>0</v>
          </cell>
          <cell r="AD29">
            <v>0.25</v>
          </cell>
          <cell r="AE29">
            <v>0</v>
          </cell>
        </row>
        <row r="30">
          <cell r="E30">
            <v>0.16</v>
          </cell>
          <cell r="H30">
            <v>1</v>
          </cell>
          <cell r="I30">
            <v>1</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row>
        <row r="31">
          <cell r="E31">
            <v>0.17</v>
          </cell>
          <cell r="H31">
            <v>0</v>
          </cell>
          <cell r="I31">
            <v>0</v>
          </cell>
          <cell r="J31">
            <v>0</v>
          </cell>
          <cell r="K31">
            <v>0</v>
          </cell>
          <cell r="L31">
            <v>0</v>
          </cell>
          <cell r="M31">
            <v>0</v>
          </cell>
          <cell r="N31">
            <v>0.25</v>
          </cell>
          <cell r="O31">
            <v>0.25</v>
          </cell>
          <cell r="P31">
            <v>0</v>
          </cell>
          <cell r="Q31">
            <v>0</v>
          </cell>
          <cell r="R31">
            <v>0</v>
          </cell>
          <cell r="S31">
            <v>0.25</v>
          </cell>
          <cell r="T31">
            <v>0.25</v>
          </cell>
          <cell r="U31">
            <v>0</v>
          </cell>
          <cell r="V31">
            <v>0</v>
          </cell>
          <cell r="W31">
            <v>0</v>
          </cell>
          <cell r="X31">
            <v>0</v>
          </cell>
          <cell r="Y31">
            <v>0.4</v>
          </cell>
          <cell r="Z31">
            <v>0.25</v>
          </cell>
          <cell r="AA31">
            <v>0</v>
          </cell>
          <cell r="AB31">
            <v>0</v>
          </cell>
          <cell r="AC31">
            <v>0</v>
          </cell>
          <cell r="AD31">
            <v>0.25</v>
          </cell>
          <cell r="AE31">
            <v>0.1</v>
          </cell>
        </row>
        <row r="32">
          <cell r="E32">
            <v>0.16</v>
          </cell>
          <cell r="H32">
            <v>0</v>
          </cell>
          <cell r="I32">
            <v>0</v>
          </cell>
          <cell r="J32">
            <v>0</v>
          </cell>
          <cell r="K32">
            <v>0</v>
          </cell>
          <cell r="L32">
            <v>0</v>
          </cell>
          <cell r="M32">
            <v>0.16</v>
          </cell>
          <cell r="N32">
            <v>0.25</v>
          </cell>
          <cell r="O32">
            <v>0.25</v>
          </cell>
          <cell r="P32">
            <v>0</v>
          </cell>
          <cell r="Q32">
            <v>0</v>
          </cell>
          <cell r="R32">
            <v>0</v>
          </cell>
          <cell r="S32">
            <v>0</v>
          </cell>
          <cell r="T32">
            <v>0.25</v>
          </cell>
          <cell r="U32">
            <v>0</v>
          </cell>
          <cell r="V32">
            <v>0</v>
          </cell>
          <cell r="W32">
            <v>0</v>
          </cell>
          <cell r="X32">
            <v>0</v>
          </cell>
          <cell r="Y32">
            <v>0.25</v>
          </cell>
          <cell r="Z32">
            <v>0.25</v>
          </cell>
          <cell r="AA32">
            <v>0.25</v>
          </cell>
          <cell r="AB32">
            <v>0</v>
          </cell>
          <cell r="AC32">
            <v>0</v>
          </cell>
          <cell r="AD32">
            <v>0.25</v>
          </cell>
          <cell r="AE32">
            <v>0.09</v>
          </cell>
        </row>
        <row r="33">
          <cell r="E33">
            <v>0.17</v>
          </cell>
          <cell r="H33">
            <v>0</v>
          </cell>
          <cell r="I33">
            <v>0</v>
          </cell>
          <cell r="J33">
            <v>0</v>
          </cell>
          <cell r="K33">
            <v>0</v>
          </cell>
          <cell r="L33">
            <v>0</v>
          </cell>
          <cell r="M33">
            <v>0</v>
          </cell>
          <cell r="N33">
            <v>0.25</v>
          </cell>
          <cell r="O33">
            <v>0.25</v>
          </cell>
          <cell r="P33">
            <v>0</v>
          </cell>
          <cell r="Q33">
            <v>0</v>
          </cell>
          <cell r="R33">
            <v>0</v>
          </cell>
          <cell r="S33">
            <v>0</v>
          </cell>
          <cell r="T33">
            <v>0.25</v>
          </cell>
          <cell r="U33">
            <v>0</v>
          </cell>
          <cell r="V33">
            <v>0</v>
          </cell>
          <cell r="W33">
            <v>0</v>
          </cell>
          <cell r="X33">
            <v>0</v>
          </cell>
          <cell r="Y33">
            <v>0.25</v>
          </cell>
          <cell r="Z33">
            <v>0.25</v>
          </cell>
          <cell r="AA33">
            <v>0.25</v>
          </cell>
          <cell r="AB33">
            <v>0</v>
          </cell>
          <cell r="AC33">
            <v>0</v>
          </cell>
          <cell r="AD33">
            <v>0.25</v>
          </cell>
          <cell r="AE33">
            <v>0.25</v>
          </cell>
        </row>
        <row r="34">
          <cell r="E34">
            <v>0.17</v>
          </cell>
          <cell r="H34">
            <v>0</v>
          </cell>
          <cell r="I34">
            <v>0</v>
          </cell>
          <cell r="J34">
            <v>0</v>
          </cell>
          <cell r="K34">
            <v>0</v>
          </cell>
          <cell r="L34">
            <v>0</v>
          </cell>
          <cell r="M34">
            <v>0</v>
          </cell>
          <cell r="N34">
            <v>0.25</v>
          </cell>
          <cell r="O34">
            <v>0.25</v>
          </cell>
          <cell r="P34">
            <v>0</v>
          </cell>
          <cell r="Q34">
            <v>0</v>
          </cell>
          <cell r="R34">
            <v>0</v>
          </cell>
          <cell r="S34">
            <v>0.75</v>
          </cell>
          <cell r="T34">
            <v>0.25</v>
          </cell>
          <cell r="U34">
            <v>0</v>
          </cell>
          <cell r="V34">
            <v>0</v>
          </cell>
          <cell r="W34">
            <v>0</v>
          </cell>
          <cell r="X34">
            <v>0</v>
          </cell>
          <cell r="Y34">
            <v>0</v>
          </cell>
          <cell r="Z34">
            <v>0.25</v>
          </cell>
          <cell r="AA34">
            <v>0</v>
          </cell>
          <cell r="AB34">
            <v>0</v>
          </cell>
          <cell r="AC34">
            <v>0</v>
          </cell>
          <cell r="AD34">
            <v>0.25</v>
          </cell>
          <cell r="AE34">
            <v>0</v>
          </cell>
        </row>
      </sheetData>
      <sheetData sheetId="14">
        <row r="18">
          <cell r="B18">
            <v>0.7</v>
          </cell>
          <cell r="E18">
            <v>0.2</v>
          </cell>
          <cell r="H18">
            <v>0</v>
          </cell>
          <cell r="I18">
            <v>0</v>
          </cell>
          <cell r="J18">
            <v>0</v>
          </cell>
          <cell r="K18">
            <v>0</v>
          </cell>
          <cell r="L18">
            <v>0</v>
          </cell>
          <cell r="M18">
            <v>0</v>
          </cell>
          <cell r="N18">
            <v>0</v>
          </cell>
          <cell r="O18">
            <v>0</v>
          </cell>
          <cell r="P18">
            <v>0</v>
          </cell>
          <cell r="Q18">
            <v>0</v>
          </cell>
          <cell r="R18">
            <v>0.5</v>
          </cell>
          <cell r="S18">
            <v>0</v>
          </cell>
          <cell r="T18">
            <v>0</v>
          </cell>
          <cell r="U18">
            <v>0</v>
          </cell>
          <cell r="V18">
            <v>0</v>
          </cell>
          <cell r="W18">
            <v>0</v>
          </cell>
          <cell r="X18">
            <v>0</v>
          </cell>
          <cell r="Y18">
            <v>0.5</v>
          </cell>
          <cell r="Z18">
            <v>0</v>
          </cell>
          <cell r="AA18">
            <v>0</v>
          </cell>
          <cell r="AB18">
            <v>0</v>
          </cell>
          <cell r="AC18">
            <v>0.3</v>
          </cell>
          <cell r="AD18">
            <v>0.5</v>
          </cell>
          <cell r="AE18">
            <v>0.2</v>
          </cell>
        </row>
        <row r="19">
          <cell r="E19">
            <v>0.3</v>
          </cell>
          <cell r="H19">
            <v>0</v>
          </cell>
          <cell r="I19">
            <v>0</v>
          </cell>
          <cell r="J19">
            <v>0</v>
          </cell>
          <cell r="K19">
            <v>0</v>
          </cell>
          <cell r="L19">
            <v>0</v>
          </cell>
          <cell r="M19">
            <v>0</v>
          </cell>
          <cell r="N19">
            <v>0</v>
          </cell>
          <cell r="O19">
            <v>0</v>
          </cell>
          <cell r="P19">
            <v>0</v>
          </cell>
          <cell r="Q19">
            <v>0</v>
          </cell>
          <cell r="R19">
            <v>0.5</v>
          </cell>
          <cell r="S19">
            <v>0.5</v>
          </cell>
          <cell r="T19">
            <v>0</v>
          </cell>
          <cell r="U19">
            <v>0</v>
          </cell>
          <cell r="V19">
            <v>0</v>
          </cell>
          <cell r="W19">
            <v>0</v>
          </cell>
          <cell r="X19">
            <v>0</v>
          </cell>
          <cell r="Y19">
            <v>0.2</v>
          </cell>
          <cell r="Z19">
            <v>0</v>
          </cell>
          <cell r="AA19">
            <v>0</v>
          </cell>
          <cell r="AB19">
            <v>0.5</v>
          </cell>
          <cell r="AC19">
            <v>0.3</v>
          </cell>
          <cell r="AD19">
            <v>0</v>
          </cell>
          <cell r="AE19">
            <v>0</v>
          </cell>
        </row>
        <row r="20">
          <cell r="E20">
            <v>0.3</v>
          </cell>
          <cell r="H20">
            <v>0</v>
          </cell>
          <cell r="I20">
            <v>0</v>
          </cell>
          <cell r="J20">
            <v>0</v>
          </cell>
          <cell r="K20">
            <v>0</v>
          </cell>
          <cell r="L20">
            <v>0.2</v>
          </cell>
          <cell r="M20">
            <v>0.2</v>
          </cell>
          <cell r="N20">
            <v>0</v>
          </cell>
          <cell r="O20">
            <v>0</v>
          </cell>
          <cell r="P20">
            <v>0.2</v>
          </cell>
          <cell r="Q20">
            <v>0.2</v>
          </cell>
          <cell r="R20">
            <v>0</v>
          </cell>
          <cell r="S20">
            <v>0</v>
          </cell>
          <cell r="T20">
            <v>0.2</v>
          </cell>
          <cell r="U20">
            <v>0.2</v>
          </cell>
          <cell r="V20">
            <v>0</v>
          </cell>
          <cell r="W20">
            <v>0</v>
          </cell>
          <cell r="X20">
            <v>0.2</v>
          </cell>
          <cell r="Y20">
            <v>0.2</v>
          </cell>
          <cell r="Z20">
            <v>0</v>
          </cell>
          <cell r="AA20">
            <v>0</v>
          </cell>
          <cell r="AB20">
            <v>0.2</v>
          </cell>
          <cell r="AC20">
            <v>0.2</v>
          </cell>
          <cell r="AD20">
            <v>0</v>
          </cell>
          <cell r="AE20">
            <v>0</v>
          </cell>
        </row>
        <row r="21">
          <cell r="E21">
            <v>0.2</v>
          </cell>
          <cell r="H21">
            <v>0</v>
          </cell>
          <cell r="I21">
            <v>0</v>
          </cell>
          <cell r="J21">
            <v>0</v>
          </cell>
          <cell r="K21">
            <v>0</v>
          </cell>
          <cell r="L21">
            <v>0</v>
          </cell>
          <cell r="M21">
            <v>0</v>
          </cell>
          <cell r="N21">
            <v>0.5</v>
          </cell>
          <cell r="O21">
            <v>0</v>
          </cell>
          <cell r="P21">
            <v>0.1</v>
          </cell>
          <cell r="Q21">
            <v>0</v>
          </cell>
          <cell r="R21">
            <v>0</v>
          </cell>
          <cell r="S21">
            <v>0</v>
          </cell>
          <cell r="T21">
            <v>0.1</v>
          </cell>
          <cell r="U21">
            <v>0</v>
          </cell>
          <cell r="V21">
            <v>0</v>
          </cell>
          <cell r="W21">
            <v>0.5</v>
          </cell>
          <cell r="X21">
            <v>0.1</v>
          </cell>
          <cell r="Y21">
            <v>0.1</v>
          </cell>
          <cell r="Z21">
            <v>0</v>
          </cell>
          <cell r="AA21">
            <v>0</v>
          </cell>
          <cell r="AB21">
            <v>0.1</v>
          </cell>
          <cell r="AC21">
            <v>0.2</v>
          </cell>
          <cell r="AD21">
            <v>0.1</v>
          </cell>
          <cell r="AE21">
            <v>0</v>
          </cell>
        </row>
        <row r="26">
          <cell r="B26">
            <v>0.3</v>
          </cell>
          <cell r="E26">
            <v>0.17</v>
          </cell>
          <cell r="H26">
            <v>0</v>
          </cell>
          <cell r="I26">
            <v>0</v>
          </cell>
          <cell r="J26">
            <v>0</v>
          </cell>
          <cell r="K26">
            <v>0</v>
          </cell>
          <cell r="L26">
            <v>0</v>
          </cell>
          <cell r="M26">
            <v>0</v>
          </cell>
          <cell r="N26">
            <v>0.25</v>
          </cell>
          <cell r="O26">
            <v>0</v>
          </cell>
          <cell r="P26">
            <v>0</v>
          </cell>
          <cell r="Q26">
            <v>0.25</v>
          </cell>
          <cell r="R26">
            <v>0</v>
          </cell>
          <cell r="S26">
            <v>0</v>
          </cell>
          <cell r="T26">
            <v>0.25</v>
          </cell>
          <cell r="U26">
            <v>0.25</v>
          </cell>
          <cell r="V26">
            <v>0</v>
          </cell>
          <cell r="W26">
            <v>0</v>
          </cell>
          <cell r="X26">
            <v>0</v>
          </cell>
          <cell r="Y26">
            <v>0</v>
          </cell>
          <cell r="Z26">
            <v>0.25</v>
          </cell>
          <cell r="AA26">
            <v>0.25</v>
          </cell>
          <cell r="AB26">
            <v>0</v>
          </cell>
          <cell r="AC26">
            <v>0</v>
          </cell>
          <cell r="AD26">
            <v>0.25</v>
          </cell>
          <cell r="AE26">
            <v>0</v>
          </cell>
        </row>
        <row r="27">
          <cell r="E27">
            <v>0.16</v>
          </cell>
          <cell r="H27">
            <v>1</v>
          </cell>
          <cell r="I27">
            <v>1</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E28">
            <v>0.17</v>
          </cell>
          <cell r="H28">
            <v>0</v>
          </cell>
          <cell r="I28">
            <v>0</v>
          </cell>
          <cell r="J28">
            <v>0</v>
          </cell>
          <cell r="K28">
            <v>0</v>
          </cell>
          <cell r="L28">
            <v>0</v>
          </cell>
          <cell r="M28">
            <v>0</v>
          </cell>
          <cell r="N28">
            <v>0.25</v>
          </cell>
          <cell r="O28">
            <v>0</v>
          </cell>
          <cell r="P28">
            <v>0</v>
          </cell>
          <cell r="Q28">
            <v>0</v>
          </cell>
          <cell r="R28">
            <v>0</v>
          </cell>
          <cell r="S28">
            <v>0</v>
          </cell>
          <cell r="T28">
            <v>0.25</v>
          </cell>
          <cell r="U28">
            <v>0</v>
          </cell>
          <cell r="V28">
            <v>0</v>
          </cell>
          <cell r="W28">
            <v>0.5</v>
          </cell>
          <cell r="X28">
            <v>0</v>
          </cell>
          <cell r="Y28">
            <v>0</v>
          </cell>
          <cell r="Z28">
            <v>0.25</v>
          </cell>
          <cell r="AA28">
            <v>0.25</v>
          </cell>
          <cell r="AB28">
            <v>0</v>
          </cell>
          <cell r="AC28">
            <v>0</v>
          </cell>
          <cell r="AD28">
            <v>0.25</v>
          </cell>
          <cell r="AE28">
            <v>0.25</v>
          </cell>
        </row>
        <row r="29">
          <cell r="E29">
            <v>0.16</v>
          </cell>
          <cell r="H29">
            <v>0</v>
          </cell>
          <cell r="I29">
            <v>0</v>
          </cell>
          <cell r="J29">
            <v>0</v>
          </cell>
          <cell r="K29">
            <v>0</v>
          </cell>
          <cell r="L29">
            <v>0</v>
          </cell>
          <cell r="M29">
            <v>0</v>
          </cell>
          <cell r="N29">
            <v>0.25</v>
          </cell>
          <cell r="O29">
            <v>0</v>
          </cell>
          <cell r="P29">
            <v>0</v>
          </cell>
          <cell r="Q29">
            <v>0.25</v>
          </cell>
          <cell r="R29">
            <v>0</v>
          </cell>
          <cell r="S29">
            <v>0</v>
          </cell>
          <cell r="T29">
            <v>0.25</v>
          </cell>
          <cell r="U29">
            <v>0</v>
          </cell>
          <cell r="V29">
            <v>0</v>
          </cell>
          <cell r="W29">
            <v>0.25</v>
          </cell>
          <cell r="X29">
            <v>0</v>
          </cell>
          <cell r="Y29">
            <v>0</v>
          </cell>
          <cell r="Z29">
            <v>0.25</v>
          </cell>
          <cell r="AA29">
            <v>0.25</v>
          </cell>
          <cell r="AB29">
            <v>0</v>
          </cell>
          <cell r="AC29">
            <v>0</v>
          </cell>
          <cell r="AD29">
            <v>0.25</v>
          </cell>
          <cell r="AE29">
            <v>0.25</v>
          </cell>
        </row>
        <row r="30">
          <cell r="E30">
            <v>0.17</v>
          </cell>
          <cell r="H30">
            <v>0</v>
          </cell>
          <cell r="I30">
            <v>0</v>
          </cell>
          <cell r="J30">
            <v>0</v>
          </cell>
          <cell r="K30">
            <v>0</v>
          </cell>
          <cell r="L30">
            <v>0</v>
          </cell>
          <cell r="M30">
            <v>0</v>
          </cell>
          <cell r="N30">
            <v>0.25</v>
          </cell>
          <cell r="O30">
            <v>0</v>
          </cell>
          <cell r="P30">
            <v>0</v>
          </cell>
          <cell r="Q30">
            <v>0</v>
          </cell>
          <cell r="R30">
            <v>0</v>
          </cell>
          <cell r="S30">
            <v>0</v>
          </cell>
          <cell r="T30">
            <v>0.25</v>
          </cell>
          <cell r="U30">
            <v>0</v>
          </cell>
          <cell r="V30">
            <v>0</v>
          </cell>
          <cell r="W30">
            <v>0.5</v>
          </cell>
          <cell r="X30">
            <v>0</v>
          </cell>
          <cell r="Y30">
            <v>0</v>
          </cell>
          <cell r="Z30">
            <v>0.25</v>
          </cell>
          <cell r="AA30">
            <v>0.25</v>
          </cell>
          <cell r="AB30">
            <v>0</v>
          </cell>
          <cell r="AC30">
            <v>0</v>
          </cell>
          <cell r="AD30">
            <v>0.25</v>
          </cell>
          <cell r="AE30">
            <v>0.25</v>
          </cell>
        </row>
        <row r="31">
          <cell r="E31">
            <v>0.17</v>
          </cell>
          <cell r="H31">
            <v>0</v>
          </cell>
          <cell r="I31">
            <v>0</v>
          </cell>
          <cell r="J31">
            <v>0</v>
          </cell>
          <cell r="K31">
            <v>0</v>
          </cell>
          <cell r="L31">
            <v>0</v>
          </cell>
          <cell r="M31">
            <v>0</v>
          </cell>
          <cell r="N31">
            <v>0.25</v>
          </cell>
          <cell r="O31">
            <v>0</v>
          </cell>
          <cell r="P31">
            <v>0</v>
          </cell>
          <cell r="Q31">
            <v>0</v>
          </cell>
          <cell r="R31">
            <v>0</v>
          </cell>
          <cell r="S31">
            <v>0</v>
          </cell>
          <cell r="T31">
            <v>0.25</v>
          </cell>
          <cell r="U31">
            <v>0</v>
          </cell>
          <cell r="V31">
            <v>0</v>
          </cell>
          <cell r="W31">
            <v>0.5</v>
          </cell>
          <cell r="X31">
            <v>0</v>
          </cell>
          <cell r="Y31">
            <v>0</v>
          </cell>
          <cell r="Z31">
            <v>0.25</v>
          </cell>
          <cell r="AA31">
            <v>0.25</v>
          </cell>
          <cell r="AB31">
            <v>0</v>
          </cell>
          <cell r="AC31">
            <v>0</v>
          </cell>
          <cell r="AD31">
            <v>0.25</v>
          </cell>
          <cell r="AE31">
            <v>0.25</v>
          </cell>
        </row>
      </sheetData>
      <sheetData sheetId="15">
        <row r="18">
          <cell r="B18">
            <v>0.23</v>
          </cell>
          <cell r="E18">
            <v>0.6</v>
          </cell>
          <cell r="H18">
            <v>0</v>
          </cell>
          <cell r="I18">
            <v>0</v>
          </cell>
          <cell r="J18">
            <v>0</v>
          </cell>
          <cell r="K18">
            <v>0</v>
          </cell>
          <cell r="L18">
            <v>0</v>
          </cell>
          <cell r="M18">
            <v>0</v>
          </cell>
          <cell r="N18">
            <v>0.11</v>
          </cell>
          <cell r="O18">
            <v>0.11</v>
          </cell>
          <cell r="P18">
            <v>0.11</v>
          </cell>
          <cell r="Q18">
            <v>0.11</v>
          </cell>
          <cell r="R18">
            <v>0.11</v>
          </cell>
          <cell r="S18">
            <v>0.11</v>
          </cell>
          <cell r="T18">
            <v>0.11</v>
          </cell>
          <cell r="U18">
            <v>0.11</v>
          </cell>
          <cell r="V18">
            <v>0.11</v>
          </cell>
          <cell r="W18">
            <v>0.11</v>
          </cell>
          <cell r="X18">
            <v>0.11</v>
          </cell>
          <cell r="Y18">
            <v>0.11</v>
          </cell>
          <cell r="Z18">
            <v>0.11</v>
          </cell>
          <cell r="AA18">
            <v>0.11</v>
          </cell>
          <cell r="AB18">
            <v>0.11</v>
          </cell>
          <cell r="AC18">
            <v>0.11</v>
          </cell>
          <cell r="AD18">
            <v>0.12</v>
          </cell>
          <cell r="AE18">
            <v>0</v>
          </cell>
        </row>
        <row r="19">
          <cell r="E19">
            <v>0.1</v>
          </cell>
          <cell r="H19">
            <v>0</v>
          </cell>
          <cell r="I19">
            <v>0</v>
          </cell>
          <cell r="J19">
            <v>0</v>
          </cell>
          <cell r="K19">
            <v>0</v>
          </cell>
          <cell r="L19">
            <v>0</v>
          </cell>
          <cell r="M19">
            <v>0</v>
          </cell>
          <cell r="N19">
            <v>0</v>
          </cell>
          <cell r="O19">
            <v>0</v>
          </cell>
          <cell r="P19">
            <v>0</v>
          </cell>
          <cell r="Q19">
            <v>0</v>
          </cell>
          <cell r="R19">
            <v>1</v>
          </cell>
          <cell r="S19">
            <v>0.2</v>
          </cell>
          <cell r="T19">
            <v>0</v>
          </cell>
          <cell r="U19">
            <v>0.2</v>
          </cell>
          <cell r="V19">
            <v>0</v>
          </cell>
          <cell r="W19">
            <v>0.4</v>
          </cell>
          <cell r="X19">
            <v>0</v>
          </cell>
          <cell r="Y19">
            <v>0</v>
          </cell>
          <cell r="Z19">
            <v>0</v>
          </cell>
          <cell r="AA19">
            <v>0</v>
          </cell>
          <cell r="AB19">
            <v>0</v>
          </cell>
          <cell r="AC19">
            <v>0</v>
          </cell>
          <cell r="AD19">
            <v>0</v>
          </cell>
          <cell r="AE19">
            <v>0</v>
          </cell>
        </row>
        <row r="20">
          <cell r="E20">
            <v>0.1</v>
          </cell>
          <cell r="H20">
            <v>0</v>
          </cell>
          <cell r="I20">
            <v>0</v>
          </cell>
          <cell r="J20">
            <v>0</v>
          </cell>
          <cell r="K20">
            <v>0</v>
          </cell>
          <cell r="L20">
            <v>0</v>
          </cell>
          <cell r="M20">
            <v>0</v>
          </cell>
          <cell r="N20">
            <v>0.11</v>
          </cell>
          <cell r="O20">
            <v>0.11</v>
          </cell>
          <cell r="P20">
            <v>0.11</v>
          </cell>
          <cell r="Q20">
            <v>0.11</v>
          </cell>
          <cell r="R20">
            <v>0.11</v>
          </cell>
          <cell r="S20">
            <v>0.11</v>
          </cell>
          <cell r="T20">
            <v>0.11</v>
          </cell>
          <cell r="U20">
            <v>0.11</v>
          </cell>
          <cell r="V20">
            <v>0.11</v>
          </cell>
          <cell r="W20">
            <v>0.11</v>
          </cell>
          <cell r="X20">
            <v>0.11</v>
          </cell>
          <cell r="Y20">
            <v>0.11</v>
          </cell>
          <cell r="Z20">
            <v>0.11</v>
          </cell>
          <cell r="AA20">
            <v>0.11</v>
          </cell>
          <cell r="AB20">
            <v>0.11</v>
          </cell>
          <cell r="AC20">
            <v>0</v>
          </cell>
          <cell r="AD20">
            <v>0.12</v>
          </cell>
          <cell r="AE20">
            <v>0</v>
          </cell>
        </row>
        <row r="21">
          <cell r="E21">
            <v>0.1</v>
          </cell>
          <cell r="H21">
            <v>0</v>
          </cell>
          <cell r="I21">
            <v>0</v>
          </cell>
          <cell r="J21">
            <v>0</v>
          </cell>
          <cell r="K21">
            <v>0</v>
          </cell>
          <cell r="L21">
            <v>0</v>
          </cell>
          <cell r="M21">
            <v>0</v>
          </cell>
          <cell r="N21">
            <v>0.11</v>
          </cell>
          <cell r="O21">
            <v>0.11</v>
          </cell>
          <cell r="P21">
            <v>0.11</v>
          </cell>
          <cell r="Q21">
            <v>0.11</v>
          </cell>
          <cell r="R21">
            <v>0.11</v>
          </cell>
          <cell r="S21">
            <v>0.11</v>
          </cell>
          <cell r="T21">
            <v>0.11</v>
          </cell>
          <cell r="U21">
            <v>0.11</v>
          </cell>
          <cell r="V21">
            <v>0.11</v>
          </cell>
          <cell r="W21">
            <v>0.11</v>
          </cell>
          <cell r="X21">
            <v>0.11</v>
          </cell>
          <cell r="Y21">
            <v>0.11</v>
          </cell>
          <cell r="Z21">
            <v>0.11</v>
          </cell>
          <cell r="AA21">
            <v>0.11</v>
          </cell>
          <cell r="AB21">
            <v>0.11</v>
          </cell>
          <cell r="AC21">
            <v>0.11</v>
          </cell>
          <cell r="AD21">
            <v>0.12</v>
          </cell>
          <cell r="AE21">
            <v>0</v>
          </cell>
        </row>
        <row r="22">
          <cell r="E22">
            <v>0.1</v>
          </cell>
          <cell r="H22">
            <v>0</v>
          </cell>
          <cell r="I22">
            <v>0</v>
          </cell>
          <cell r="J22">
            <v>0</v>
          </cell>
          <cell r="K22">
            <v>0</v>
          </cell>
          <cell r="L22">
            <v>0</v>
          </cell>
          <cell r="M22">
            <v>0</v>
          </cell>
          <cell r="N22">
            <v>0</v>
          </cell>
          <cell r="O22">
            <v>0</v>
          </cell>
          <cell r="P22">
            <v>0</v>
          </cell>
          <cell r="Q22">
            <v>0</v>
          </cell>
          <cell r="R22">
            <v>0</v>
          </cell>
          <cell r="S22">
            <v>0</v>
          </cell>
          <cell r="T22">
            <v>0</v>
          </cell>
          <cell r="U22">
            <v>0.4</v>
          </cell>
          <cell r="V22">
            <v>0</v>
          </cell>
          <cell r="W22">
            <v>0.4</v>
          </cell>
          <cell r="X22">
            <v>1</v>
          </cell>
          <cell r="Y22">
            <v>0.2</v>
          </cell>
          <cell r="Z22">
            <v>0</v>
          </cell>
          <cell r="AA22">
            <v>0</v>
          </cell>
          <cell r="AB22">
            <v>0</v>
          </cell>
          <cell r="AC22">
            <v>0</v>
          </cell>
          <cell r="AD22">
            <v>0</v>
          </cell>
          <cell r="AE22">
            <v>0</v>
          </cell>
        </row>
        <row r="27">
          <cell r="B27">
            <v>0.23</v>
          </cell>
          <cell r="E27">
            <v>0.1</v>
          </cell>
          <cell r="H27">
            <v>0</v>
          </cell>
          <cell r="I27">
            <v>0</v>
          </cell>
          <cell r="J27">
            <v>0</v>
          </cell>
          <cell r="K27">
            <v>0</v>
          </cell>
          <cell r="L27">
            <v>1</v>
          </cell>
          <cell r="M27">
            <v>0</v>
          </cell>
          <cell r="N27">
            <v>0</v>
          </cell>
          <cell r="O27">
            <v>0</v>
          </cell>
          <cell r="P27">
            <v>0</v>
          </cell>
          <cell r="Q27">
            <v>0</v>
          </cell>
          <cell r="R27">
            <v>0</v>
          </cell>
          <cell r="S27">
            <v>0</v>
          </cell>
          <cell r="T27">
            <v>0</v>
          </cell>
          <cell r="U27">
            <v>0</v>
          </cell>
          <cell r="V27">
            <v>0</v>
          </cell>
          <cell r="W27">
            <v>1</v>
          </cell>
          <cell r="X27">
            <v>0</v>
          </cell>
          <cell r="Y27">
            <v>0</v>
          </cell>
          <cell r="Z27">
            <v>0</v>
          </cell>
          <cell r="AA27">
            <v>0</v>
          </cell>
          <cell r="AB27">
            <v>0</v>
          </cell>
          <cell r="AC27">
            <v>0</v>
          </cell>
          <cell r="AD27">
            <v>0</v>
          </cell>
          <cell r="AE27">
            <v>0</v>
          </cell>
        </row>
        <row r="28">
          <cell r="E28">
            <v>0.25</v>
          </cell>
          <cell r="H28">
            <v>0</v>
          </cell>
          <cell r="I28">
            <v>0</v>
          </cell>
          <cell r="J28">
            <v>0</v>
          </cell>
          <cell r="K28">
            <v>0</v>
          </cell>
          <cell r="L28">
            <v>0</v>
          </cell>
          <cell r="M28">
            <v>0</v>
          </cell>
          <cell r="N28">
            <v>0</v>
          </cell>
          <cell r="O28">
            <v>0</v>
          </cell>
          <cell r="P28">
            <v>0</v>
          </cell>
          <cell r="Q28">
            <v>0</v>
          </cell>
          <cell r="R28">
            <v>0.25</v>
          </cell>
          <cell r="S28">
            <v>0</v>
          </cell>
          <cell r="T28">
            <v>0.25</v>
          </cell>
          <cell r="U28">
            <v>0</v>
          </cell>
          <cell r="V28">
            <v>0.25</v>
          </cell>
          <cell r="W28">
            <v>0</v>
          </cell>
          <cell r="X28">
            <v>0.25</v>
          </cell>
          <cell r="Y28">
            <v>0</v>
          </cell>
          <cell r="Z28">
            <v>0</v>
          </cell>
          <cell r="AA28">
            <v>0.1</v>
          </cell>
          <cell r="AB28">
            <v>0</v>
          </cell>
          <cell r="AC28">
            <v>0</v>
          </cell>
          <cell r="AD28">
            <v>0</v>
          </cell>
          <cell r="AE28">
            <v>0</v>
          </cell>
        </row>
        <row r="29">
          <cell r="E29">
            <v>0.1</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1</v>
          </cell>
          <cell r="AC29">
            <v>0</v>
          </cell>
          <cell r="AD29">
            <v>0</v>
          </cell>
          <cell r="AE29">
            <v>0</v>
          </cell>
        </row>
        <row r="30">
          <cell r="E30">
            <v>0.1</v>
          </cell>
          <cell r="H30">
            <v>0</v>
          </cell>
          <cell r="I30">
            <v>0</v>
          </cell>
          <cell r="J30">
            <v>0</v>
          </cell>
          <cell r="K30">
            <v>0</v>
          </cell>
          <cell r="L30">
            <v>0</v>
          </cell>
          <cell r="M30">
            <v>0</v>
          </cell>
          <cell r="N30">
            <v>1</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0</v>
          </cell>
          <cell r="AE30">
            <v>0</v>
          </cell>
        </row>
        <row r="31">
          <cell r="E31">
            <v>0.25</v>
          </cell>
          <cell r="H31">
            <v>0</v>
          </cell>
          <cell r="I31">
            <v>0</v>
          </cell>
          <cell r="J31">
            <v>0</v>
          </cell>
          <cell r="K31">
            <v>0</v>
          </cell>
          <cell r="L31">
            <v>0</v>
          </cell>
          <cell r="M31">
            <v>0</v>
          </cell>
          <cell r="N31">
            <v>0</v>
          </cell>
          <cell r="O31">
            <v>0</v>
          </cell>
          <cell r="P31">
            <v>0</v>
          </cell>
          <cell r="Q31">
            <v>0</v>
          </cell>
          <cell r="R31">
            <v>0</v>
          </cell>
          <cell r="S31">
            <v>0</v>
          </cell>
          <cell r="T31">
            <v>0.25</v>
          </cell>
          <cell r="U31">
            <v>0</v>
          </cell>
          <cell r="V31">
            <v>0.25</v>
          </cell>
          <cell r="W31">
            <v>0</v>
          </cell>
          <cell r="X31">
            <v>0.25</v>
          </cell>
          <cell r="Y31">
            <v>0</v>
          </cell>
          <cell r="Z31">
            <v>0.25</v>
          </cell>
          <cell r="AA31">
            <v>0.1</v>
          </cell>
          <cell r="AB31">
            <v>0</v>
          </cell>
          <cell r="AC31">
            <v>0</v>
          </cell>
          <cell r="AD31">
            <v>0</v>
          </cell>
          <cell r="AE31">
            <v>0</v>
          </cell>
        </row>
        <row r="32">
          <cell r="E32">
            <v>0.1</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1</v>
          </cell>
          <cell r="AE32">
            <v>0</v>
          </cell>
        </row>
        <row r="33">
          <cell r="E33">
            <v>0.1</v>
          </cell>
          <cell r="H33">
            <v>0</v>
          </cell>
          <cell r="I33">
            <v>0</v>
          </cell>
          <cell r="J33">
            <v>0</v>
          </cell>
          <cell r="K33">
            <v>0</v>
          </cell>
          <cell r="L33">
            <v>0</v>
          </cell>
          <cell r="M33">
            <v>0</v>
          </cell>
          <cell r="N33">
            <v>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1</v>
          </cell>
          <cell r="AD33">
            <v>0</v>
          </cell>
          <cell r="AE33">
            <v>0</v>
          </cell>
        </row>
        <row r="38">
          <cell r="B38">
            <v>0.24</v>
          </cell>
          <cell r="E38">
            <v>0.16</v>
          </cell>
          <cell r="H38">
            <v>0.12</v>
          </cell>
          <cell r="I38">
            <v>0.12</v>
          </cell>
          <cell r="J38">
            <v>0.08</v>
          </cell>
          <cell r="K38">
            <v>0.08</v>
          </cell>
          <cell r="L38">
            <v>0.08</v>
          </cell>
          <cell r="M38">
            <v>0.08</v>
          </cell>
          <cell r="N38">
            <v>0.08</v>
          </cell>
          <cell r="O38">
            <v>0.08</v>
          </cell>
          <cell r="P38">
            <v>0.08</v>
          </cell>
          <cell r="Q38">
            <v>0.08</v>
          </cell>
          <cell r="R38">
            <v>0.08</v>
          </cell>
          <cell r="S38">
            <v>0.08</v>
          </cell>
          <cell r="T38">
            <v>0.08</v>
          </cell>
          <cell r="U38">
            <v>0.08</v>
          </cell>
          <cell r="V38">
            <v>0.08</v>
          </cell>
          <cell r="W38">
            <v>0.08</v>
          </cell>
          <cell r="X38">
            <v>0.08</v>
          </cell>
          <cell r="Y38">
            <v>0.08</v>
          </cell>
          <cell r="Z38">
            <v>0.08</v>
          </cell>
          <cell r="AA38">
            <v>0.08</v>
          </cell>
          <cell r="AB38">
            <v>0.08</v>
          </cell>
          <cell r="AC38">
            <v>0.08</v>
          </cell>
          <cell r="AD38">
            <v>0.08</v>
          </cell>
          <cell r="AE38">
            <v>0</v>
          </cell>
        </row>
        <row r="39">
          <cell r="E39">
            <v>0.17</v>
          </cell>
          <cell r="H39">
            <v>0</v>
          </cell>
          <cell r="I39">
            <v>0</v>
          </cell>
          <cell r="J39">
            <v>0</v>
          </cell>
          <cell r="K39">
            <v>0</v>
          </cell>
          <cell r="L39">
            <v>0.25</v>
          </cell>
          <cell r="M39">
            <v>0.25</v>
          </cell>
          <cell r="N39">
            <v>0</v>
          </cell>
          <cell r="O39">
            <v>0</v>
          </cell>
          <cell r="P39">
            <v>0</v>
          </cell>
          <cell r="Q39">
            <v>0</v>
          </cell>
          <cell r="R39">
            <v>0.25</v>
          </cell>
          <cell r="S39">
            <v>0.25</v>
          </cell>
          <cell r="T39">
            <v>0</v>
          </cell>
          <cell r="U39">
            <v>0</v>
          </cell>
          <cell r="V39">
            <v>0</v>
          </cell>
          <cell r="W39">
            <v>0</v>
          </cell>
          <cell r="X39">
            <v>0.25</v>
          </cell>
          <cell r="Y39">
            <v>0.25</v>
          </cell>
          <cell r="Z39">
            <v>0</v>
          </cell>
          <cell r="AA39">
            <v>0</v>
          </cell>
          <cell r="AB39">
            <v>0</v>
          </cell>
          <cell r="AC39">
            <v>0</v>
          </cell>
          <cell r="AD39">
            <v>0.25</v>
          </cell>
          <cell r="AE39">
            <v>0</v>
          </cell>
        </row>
        <row r="40">
          <cell r="E40">
            <v>0.17</v>
          </cell>
          <cell r="H40">
            <v>0</v>
          </cell>
          <cell r="I40">
            <v>0</v>
          </cell>
          <cell r="J40">
            <v>0</v>
          </cell>
          <cell r="K40">
            <v>0</v>
          </cell>
          <cell r="L40">
            <v>0</v>
          </cell>
          <cell r="M40">
            <v>0</v>
          </cell>
          <cell r="N40">
            <v>0.12</v>
          </cell>
          <cell r="O40">
            <v>0</v>
          </cell>
          <cell r="P40">
            <v>0.11</v>
          </cell>
          <cell r="Q40">
            <v>0</v>
          </cell>
          <cell r="R40">
            <v>0.11</v>
          </cell>
          <cell r="S40">
            <v>0.11</v>
          </cell>
          <cell r="T40">
            <v>0.11</v>
          </cell>
          <cell r="U40">
            <v>0.11</v>
          </cell>
          <cell r="V40">
            <v>0.11</v>
          </cell>
          <cell r="W40">
            <v>0.11</v>
          </cell>
          <cell r="X40">
            <v>0.11</v>
          </cell>
          <cell r="Y40">
            <v>0.11</v>
          </cell>
          <cell r="Z40">
            <v>0.11</v>
          </cell>
          <cell r="AA40">
            <v>0.11</v>
          </cell>
          <cell r="AB40">
            <v>0.11</v>
          </cell>
          <cell r="AC40">
            <v>0.4</v>
          </cell>
          <cell r="AD40">
            <v>0.11</v>
          </cell>
          <cell r="AE40">
            <v>0</v>
          </cell>
        </row>
        <row r="41">
          <cell r="E41">
            <v>0.16</v>
          </cell>
          <cell r="H41">
            <v>0</v>
          </cell>
          <cell r="I41">
            <v>0</v>
          </cell>
          <cell r="J41">
            <v>0</v>
          </cell>
          <cell r="K41">
            <v>0</v>
          </cell>
          <cell r="L41">
            <v>0</v>
          </cell>
          <cell r="M41">
            <v>0</v>
          </cell>
          <cell r="N41">
            <v>0.33</v>
          </cell>
          <cell r="O41">
            <v>0.2</v>
          </cell>
          <cell r="P41">
            <v>0.33</v>
          </cell>
          <cell r="Q41">
            <v>0.2</v>
          </cell>
          <cell r="R41">
            <v>0.34</v>
          </cell>
          <cell r="S41">
            <v>0.25</v>
          </cell>
          <cell r="T41">
            <v>0</v>
          </cell>
          <cell r="U41">
            <v>0</v>
          </cell>
          <cell r="V41">
            <v>0</v>
          </cell>
          <cell r="W41">
            <v>0</v>
          </cell>
          <cell r="X41">
            <v>0</v>
          </cell>
          <cell r="Y41">
            <v>0</v>
          </cell>
          <cell r="Z41">
            <v>0</v>
          </cell>
          <cell r="AA41">
            <v>0</v>
          </cell>
          <cell r="AB41">
            <v>0</v>
          </cell>
          <cell r="AC41">
            <v>0</v>
          </cell>
          <cell r="AD41">
            <v>0</v>
          </cell>
          <cell r="AE41">
            <v>0</v>
          </cell>
        </row>
        <row r="42">
          <cell r="E42">
            <v>0.17</v>
          </cell>
          <cell r="H42">
            <v>0</v>
          </cell>
          <cell r="I42">
            <v>0</v>
          </cell>
          <cell r="J42">
            <v>0</v>
          </cell>
          <cell r="K42">
            <v>0</v>
          </cell>
          <cell r="L42">
            <v>0</v>
          </cell>
          <cell r="M42">
            <v>0</v>
          </cell>
          <cell r="N42">
            <v>0.25</v>
          </cell>
          <cell r="O42">
            <v>0.25</v>
          </cell>
          <cell r="P42">
            <v>0.25</v>
          </cell>
          <cell r="Q42">
            <v>0.25</v>
          </cell>
          <cell r="R42">
            <v>0.25</v>
          </cell>
          <cell r="S42">
            <v>0.25</v>
          </cell>
          <cell r="T42">
            <v>0.25</v>
          </cell>
          <cell r="U42">
            <v>0.12</v>
          </cell>
          <cell r="V42">
            <v>0</v>
          </cell>
          <cell r="W42">
            <v>0.13</v>
          </cell>
          <cell r="X42">
            <v>0</v>
          </cell>
          <cell r="Y42">
            <v>0</v>
          </cell>
          <cell r="Z42">
            <v>0</v>
          </cell>
          <cell r="AA42">
            <v>0</v>
          </cell>
          <cell r="AB42">
            <v>0</v>
          </cell>
          <cell r="AC42">
            <v>0</v>
          </cell>
          <cell r="AD42">
            <v>0</v>
          </cell>
          <cell r="AE42">
            <v>0</v>
          </cell>
        </row>
        <row r="43">
          <cell r="E43">
            <v>0.17</v>
          </cell>
          <cell r="H43">
            <v>0</v>
          </cell>
          <cell r="I43">
            <v>0</v>
          </cell>
          <cell r="J43">
            <v>0</v>
          </cell>
          <cell r="K43">
            <v>0</v>
          </cell>
          <cell r="L43">
            <v>0</v>
          </cell>
          <cell r="M43">
            <v>0</v>
          </cell>
          <cell r="N43">
            <v>0.25</v>
          </cell>
          <cell r="O43">
            <v>0.25</v>
          </cell>
          <cell r="P43">
            <v>0.25</v>
          </cell>
          <cell r="Q43">
            <v>0.25</v>
          </cell>
          <cell r="R43">
            <v>0.25</v>
          </cell>
          <cell r="S43">
            <v>0.25</v>
          </cell>
          <cell r="T43">
            <v>0.25</v>
          </cell>
          <cell r="U43">
            <v>0.2</v>
          </cell>
          <cell r="V43">
            <v>0</v>
          </cell>
          <cell r="W43">
            <v>0</v>
          </cell>
          <cell r="X43">
            <v>0</v>
          </cell>
          <cell r="Y43">
            <v>0</v>
          </cell>
          <cell r="Z43">
            <v>0</v>
          </cell>
          <cell r="AA43">
            <v>0</v>
          </cell>
          <cell r="AB43">
            <v>0</v>
          </cell>
          <cell r="AC43">
            <v>0</v>
          </cell>
          <cell r="AD43">
            <v>0</v>
          </cell>
          <cell r="AE43">
            <v>0</v>
          </cell>
        </row>
        <row r="48">
          <cell r="B48">
            <v>0.3</v>
          </cell>
          <cell r="E48">
            <v>0.17</v>
          </cell>
          <cell r="H48">
            <v>0</v>
          </cell>
          <cell r="I48">
            <v>0</v>
          </cell>
          <cell r="J48">
            <v>0</v>
          </cell>
          <cell r="K48">
            <v>0</v>
          </cell>
          <cell r="L48">
            <v>0</v>
          </cell>
          <cell r="M48">
            <v>0</v>
          </cell>
          <cell r="N48">
            <v>0.25</v>
          </cell>
          <cell r="O48">
            <v>0.25</v>
          </cell>
          <cell r="P48">
            <v>0</v>
          </cell>
          <cell r="Q48">
            <v>0</v>
          </cell>
          <cell r="R48">
            <v>0</v>
          </cell>
          <cell r="S48">
            <v>0</v>
          </cell>
          <cell r="T48">
            <v>0.25</v>
          </cell>
          <cell r="U48">
            <v>0</v>
          </cell>
          <cell r="V48">
            <v>0</v>
          </cell>
          <cell r="W48">
            <v>0</v>
          </cell>
          <cell r="X48">
            <v>0</v>
          </cell>
          <cell r="Y48">
            <v>0</v>
          </cell>
          <cell r="Z48">
            <v>0.25</v>
          </cell>
          <cell r="AA48">
            <v>0</v>
          </cell>
          <cell r="AB48">
            <v>0</v>
          </cell>
          <cell r="AC48">
            <v>0</v>
          </cell>
          <cell r="AD48">
            <v>0.25</v>
          </cell>
          <cell r="AE48">
            <v>0</v>
          </cell>
        </row>
        <row r="49">
          <cell r="E49">
            <v>0.16</v>
          </cell>
          <cell r="H49">
            <v>1</v>
          </cell>
          <cell r="I49">
            <v>1</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E50">
            <v>0.17</v>
          </cell>
          <cell r="H50">
            <v>0</v>
          </cell>
          <cell r="I50">
            <v>0</v>
          </cell>
          <cell r="J50">
            <v>0</v>
          </cell>
          <cell r="K50">
            <v>0</v>
          </cell>
          <cell r="L50">
            <v>0</v>
          </cell>
          <cell r="M50">
            <v>0</v>
          </cell>
          <cell r="N50">
            <v>0.25</v>
          </cell>
          <cell r="O50">
            <v>0</v>
          </cell>
          <cell r="P50">
            <v>0</v>
          </cell>
          <cell r="Q50">
            <v>0</v>
          </cell>
          <cell r="R50">
            <v>0</v>
          </cell>
          <cell r="S50">
            <v>0</v>
          </cell>
          <cell r="T50">
            <v>0.25</v>
          </cell>
          <cell r="U50">
            <v>0</v>
          </cell>
          <cell r="V50">
            <v>0</v>
          </cell>
          <cell r="W50">
            <v>0</v>
          </cell>
          <cell r="X50">
            <v>0</v>
          </cell>
          <cell r="Y50">
            <v>0</v>
          </cell>
          <cell r="Z50">
            <v>0.25</v>
          </cell>
          <cell r="AA50">
            <v>0</v>
          </cell>
          <cell r="AB50">
            <v>0</v>
          </cell>
          <cell r="AC50">
            <v>0</v>
          </cell>
          <cell r="AD50">
            <v>0.25</v>
          </cell>
          <cell r="AE50">
            <v>0</v>
          </cell>
        </row>
        <row r="51">
          <cell r="E51">
            <v>0.16</v>
          </cell>
          <cell r="H51">
            <v>0</v>
          </cell>
          <cell r="I51">
            <v>0</v>
          </cell>
          <cell r="J51">
            <v>0</v>
          </cell>
          <cell r="K51">
            <v>0</v>
          </cell>
          <cell r="L51">
            <v>0</v>
          </cell>
          <cell r="M51">
            <v>0</v>
          </cell>
          <cell r="N51">
            <v>0.25</v>
          </cell>
          <cell r="O51">
            <v>0.25</v>
          </cell>
          <cell r="P51">
            <v>0</v>
          </cell>
          <cell r="Q51">
            <v>0</v>
          </cell>
          <cell r="R51">
            <v>0</v>
          </cell>
          <cell r="S51">
            <v>0</v>
          </cell>
          <cell r="T51">
            <v>0.25</v>
          </cell>
          <cell r="U51">
            <v>0.25</v>
          </cell>
          <cell r="V51">
            <v>0</v>
          </cell>
          <cell r="W51">
            <v>0</v>
          </cell>
          <cell r="X51">
            <v>0</v>
          </cell>
          <cell r="Y51">
            <v>0</v>
          </cell>
          <cell r="Z51">
            <v>0.25</v>
          </cell>
          <cell r="AA51">
            <v>0</v>
          </cell>
          <cell r="AB51">
            <v>0</v>
          </cell>
          <cell r="AC51">
            <v>0</v>
          </cell>
          <cell r="AD51">
            <v>0.25</v>
          </cell>
          <cell r="AE51">
            <v>0</v>
          </cell>
        </row>
        <row r="52">
          <cell r="E52">
            <v>0.17</v>
          </cell>
          <cell r="H52">
            <v>0</v>
          </cell>
          <cell r="I52">
            <v>0</v>
          </cell>
          <cell r="J52">
            <v>0</v>
          </cell>
          <cell r="K52">
            <v>0</v>
          </cell>
          <cell r="L52">
            <v>0</v>
          </cell>
          <cell r="M52">
            <v>0</v>
          </cell>
          <cell r="N52">
            <v>0.25</v>
          </cell>
          <cell r="O52">
            <v>0</v>
          </cell>
          <cell r="P52">
            <v>0</v>
          </cell>
          <cell r="Q52">
            <v>0</v>
          </cell>
          <cell r="R52">
            <v>0</v>
          </cell>
          <cell r="S52">
            <v>0</v>
          </cell>
          <cell r="T52">
            <v>0.25</v>
          </cell>
          <cell r="U52">
            <v>0</v>
          </cell>
          <cell r="V52">
            <v>0</v>
          </cell>
          <cell r="W52">
            <v>0</v>
          </cell>
          <cell r="X52">
            <v>0</v>
          </cell>
          <cell r="Y52">
            <v>0</v>
          </cell>
          <cell r="Z52">
            <v>0.25</v>
          </cell>
          <cell r="AA52">
            <v>0</v>
          </cell>
          <cell r="AB52">
            <v>0</v>
          </cell>
          <cell r="AC52">
            <v>0</v>
          </cell>
          <cell r="AD52">
            <v>0.25</v>
          </cell>
          <cell r="AE52">
            <v>0</v>
          </cell>
        </row>
        <row r="53">
          <cell r="E53">
            <v>0.17</v>
          </cell>
          <cell r="H53">
            <v>0</v>
          </cell>
          <cell r="I53">
            <v>0</v>
          </cell>
          <cell r="J53">
            <v>0</v>
          </cell>
          <cell r="K53">
            <v>0</v>
          </cell>
          <cell r="L53">
            <v>0</v>
          </cell>
          <cell r="M53">
            <v>0</v>
          </cell>
          <cell r="N53">
            <v>0.25</v>
          </cell>
          <cell r="O53">
            <v>0.25</v>
          </cell>
          <cell r="P53">
            <v>0</v>
          </cell>
          <cell r="Q53">
            <v>0</v>
          </cell>
          <cell r="R53">
            <v>0</v>
          </cell>
          <cell r="S53">
            <v>0</v>
          </cell>
          <cell r="T53">
            <v>0.25</v>
          </cell>
          <cell r="U53">
            <v>0</v>
          </cell>
          <cell r="V53">
            <v>0</v>
          </cell>
          <cell r="W53">
            <v>0</v>
          </cell>
          <cell r="X53">
            <v>0</v>
          </cell>
          <cell r="Y53">
            <v>0</v>
          </cell>
          <cell r="Z53">
            <v>0.25</v>
          </cell>
          <cell r="AA53">
            <v>0</v>
          </cell>
          <cell r="AB53">
            <v>0</v>
          </cell>
          <cell r="AC53">
            <v>0</v>
          </cell>
          <cell r="AD53">
            <v>0.25</v>
          </cell>
          <cell r="AE53">
            <v>0</v>
          </cell>
        </row>
      </sheetData>
      <sheetData sheetId="16">
        <row r="18">
          <cell r="B18">
            <v>0.24</v>
          </cell>
          <cell r="E18">
            <v>0.5</v>
          </cell>
          <cell r="H18">
            <v>0</v>
          </cell>
          <cell r="I18">
            <v>0</v>
          </cell>
          <cell r="J18">
            <v>0</v>
          </cell>
          <cell r="K18">
            <v>0</v>
          </cell>
          <cell r="L18">
            <v>0</v>
          </cell>
          <cell r="M18">
            <v>0</v>
          </cell>
          <cell r="N18">
            <v>0.33</v>
          </cell>
          <cell r="O18">
            <v>0.2</v>
          </cell>
          <cell r="P18">
            <v>0</v>
          </cell>
          <cell r="Q18">
            <v>0.05</v>
          </cell>
          <cell r="R18">
            <v>0</v>
          </cell>
          <cell r="S18">
            <v>0</v>
          </cell>
          <cell r="T18">
            <v>0.34</v>
          </cell>
          <cell r="U18">
            <v>0.25</v>
          </cell>
          <cell r="V18">
            <v>0</v>
          </cell>
          <cell r="W18">
            <v>0</v>
          </cell>
          <cell r="X18">
            <v>0</v>
          </cell>
          <cell r="Y18">
            <v>0</v>
          </cell>
          <cell r="Z18">
            <v>0.33</v>
          </cell>
          <cell r="AA18">
            <v>0</v>
          </cell>
          <cell r="AB18">
            <v>0</v>
          </cell>
          <cell r="AC18">
            <v>0</v>
          </cell>
          <cell r="AD18">
            <v>0</v>
          </cell>
          <cell r="AE18">
            <v>0.3</v>
          </cell>
        </row>
        <row r="19">
          <cell r="E19">
            <v>0.5</v>
          </cell>
          <cell r="H19">
            <v>0</v>
          </cell>
          <cell r="I19">
            <v>0</v>
          </cell>
          <cell r="J19">
            <v>0</v>
          </cell>
          <cell r="K19">
            <v>0</v>
          </cell>
          <cell r="L19">
            <v>0</v>
          </cell>
          <cell r="M19">
            <v>0</v>
          </cell>
          <cell r="N19">
            <v>0</v>
          </cell>
          <cell r="O19">
            <v>0</v>
          </cell>
          <cell r="P19">
            <v>0.5</v>
          </cell>
          <cell r="Q19">
            <v>0.3</v>
          </cell>
          <cell r="R19">
            <v>0</v>
          </cell>
          <cell r="S19">
            <v>0</v>
          </cell>
          <cell r="T19">
            <v>0</v>
          </cell>
          <cell r="U19">
            <v>0</v>
          </cell>
          <cell r="V19">
            <v>0</v>
          </cell>
          <cell r="W19">
            <v>0.25</v>
          </cell>
          <cell r="X19">
            <v>0</v>
          </cell>
          <cell r="Y19">
            <v>0</v>
          </cell>
          <cell r="Z19">
            <v>0.5</v>
          </cell>
          <cell r="AA19">
            <v>0.2</v>
          </cell>
          <cell r="AB19">
            <v>0</v>
          </cell>
          <cell r="AC19">
            <v>0.05</v>
          </cell>
          <cell r="AD19">
            <v>0</v>
          </cell>
          <cell r="AE19">
            <v>0.1</v>
          </cell>
        </row>
        <row r="24">
          <cell r="B24">
            <v>0.23</v>
          </cell>
          <cell r="E24">
            <v>0.25</v>
          </cell>
          <cell r="H24">
            <v>0</v>
          </cell>
          <cell r="I24">
            <v>0</v>
          </cell>
          <cell r="J24">
            <v>0</v>
          </cell>
          <cell r="K24">
            <v>0</v>
          </cell>
          <cell r="L24">
            <v>0.5</v>
          </cell>
          <cell r="M24">
            <v>0.1</v>
          </cell>
          <cell r="N24">
            <v>0</v>
          </cell>
          <cell r="O24">
            <v>0.05</v>
          </cell>
          <cell r="P24">
            <v>0</v>
          </cell>
          <cell r="Q24">
            <v>0.1</v>
          </cell>
          <cell r="R24">
            <v>0.5</v>
          </cell>
          <cell r="S24">
            <v>0.35</v>
          </cell>
          <cell r="T24">
            <v>0</v>
          </cell>
          <cell r="U24">
            <v>0</v>
          </cell>
          <cell r="V24">
            <v>0</v>
          </cell>
          <cell r="W24">
            <v>0</v>
          </cell>
          <cell r="X24">
            <v>0</v>
          </cell>
          <cell r="Y24">
            <v>0</v>
          </cell>
          <cell r="Z24">
            <v>0</v>
          </cell>
          <cell r="AA24">
            <v>0</v>
          </cell>
          <cell r="AB24">
            <v>0</v>
          </cell>
          <cell r="AC24">
            <v>0.1</v>
          </cell>
          <cell r="AD24">
            <v>0</v>
          </cell>
          <cell r="AE24">
            <v>0.05</v>
          </cell>
        </row>
        <row r="25">
          <cell r="E25">
            <v>0.25</v>
          </cell>
          <cell r="H25">
            <v>0</v>
          </cell>
          <cell r="I25">
            <v>0</v>
          </cell>
          <cell r="J25">
            <v>0.2</v>
          </cell>
          <cell r="K25">
            <v>0.1</v>
          </cell>
          <cell r="L25">
            <v>0</v>
          </cell>
          <cell r="M25">
            <v>0.1</v>
          </cell>
          <cell r="N25">
            <v>0.2</v>
          </cell>
          <cell r="O25">
            <v>0.1</v>
          </cell>
          <cell r="P25">
            <v>0</v>
          </cell>
          <cell r="Q25">
            <v>0.03</v>
          </cell>
          <cell r="R25">
            <v>0.2</v>
          </cell>
          <cell r="S25">
            <v>0.3</v>
          </cell>
          <cell r="T25">
            <v>0</v>
          </cell>
          <cell r="U25">
            <v>0.17</v>
          </cell>
          <cell r="V25">
            <v>0.2</v>
          </cell>
          <cell r="W25">
            <v>0.1</v>
          </cell>
          <cell r="X25">
            <v>0</v>
          </cell>
          <cell r="Y25">
            <v>0.02</v>
          </cell>
          <cell r="Z25">
            <v>0.2</v>
          </cell>
          <cell r="AA25">
            <v>0.02</v>
          </cell>
          <cell r="AB25">
            <v>0</v>
          </cell>
          <cell r="AC25">
            <v>0.02</v>
          </cell>
          <cell r="AD25">
            <v>0</v>
          </cell>
          <cell r="AE25">
            <v>0.02</v>
          </cell>
        </row>
        <row r="26">
          <cell r="E26">
            <v>0.25</v>
          </cell>
          <cell r="H26">
            <v>0</v>
          </cell>
          <cell r="I26">
            <v>0</v>
          </cell>
          <cell r="J26">
            <v>0</v>
          </cell>
          <cell r="K26">
            <v>0</v>
          </cell>
          <cell r="L26">
            <v>0</v>
          </cell>
          <cell r="M26">
            <v>0</v>
          </cell>
          <cell r="N26">
            <v>0.33</v>
          </cell>
          <cell r="O26">
            <v>0.05</v>
          </cell>
          <cell r="P26">
            <v>0</v>
          </cell>
          <cell r="Q26">
            <v>0</v>
          </cell>
          <cell r="R26">
            <v>0</v>
          </cell>
          <cell r="S26">
            <v>0.1</v>
          </cell>
          <cell r="T26">
            <v>0</v>
          </cell>
          <cell r="U26">
            <v>0</v>
          </cell>
          <cell r="V26">
            <v>0.34</v>
          </cell>
          <cell r="W26">
            <v>0.25</v>
          </cell>
          <cell r="X26">
            <v>0</v>
          </cell>
          <cell r="Y26">
            <v>0.1</v>
          </cell>
          <cell r="Z26">
            <v>0</v>
          </cell>
          <cell r="AA26">
            <v>0</v>
          </cell>
          <cell r="AB26">
            <v>0</v>
          </cell>
          <cell r="AC26">
            <v>0.1</v>
          </cell>
          <cell r="AD26">
            <v>0.33</v>
          </cell>
          <cell r="AE26">
            <v>0.25</v>
          </cell>
        </row>
        <row r="27">
          <cell r="E27">
            <v>0.25</v>
          </cell>
          <cell r="H27">
            <v>0</v>
          </cell>
          <cell r="I27">
            <v>0</v>
          </cell>
          <cell r="J27">
            <v>0</v>
          </cell>
          <cell r="K27">
            <v>0</v>
          </cell>
          <cell r="L27">
            <v>0.4</v>
          </cell>
          <cell r="M27">
            <v>0.05</v>
          </cell>
          <cell r="N27">
            <v>0</v>
          </cell>
          <cell r="O27">
            <v>0.05</v>
          </cell>
          <cell r="P27">
            <v>0</v>
          </cell>
          <cell r="Q27">
            <v>0.05</v>
          </cell>
          <cell r="R27">
            <v>0.25</v>
          </cell>
          <cell r="S27">
            <v>0.25</v>
          </cell>
          <cell r="T27">
            <v>0</v>
          </cell>
          <cell r="U27">
            <v>0.1</v>
          </cell>
          <cell r="V27">
            <v>0.25</v>
          </cell>
          <cell r="W27">
            <v>0.25</v>
          </cell>
          <cell r="X27">
            <v>0.05</v>
          </cell>
          <cell r="Y27">
            <v>0.05</v>
          </cell>
          <cell r="Z27">
            <v>0.05</v>
          </cell>
          <cell r="AA27">
            <v>0.05</v>
          </cell>
          <cell r="AB27">
            <v>0</v>
          </cell>
          <cell r="AC27">
            <v>0.02</v>
          </cell>
          <cell r="AD27">
            <v>0</v>
          </cell>
          <cell r="AE27">
            <v>7.0000000000000007E-2</v>
          </cell>
        </row>
        <row r="32">
          <cell r="B32">
            <v>0.23</v>
          </cell>
          <cell r="E32">
            <v>0.4</v>
          </cell>
          <cell r="H32">
            <v>0</v>
          </cell>
          <cell r="I32">
            <v>0</v>
          </cell>
          <cell r="J32">
            <v>0</v>
          </cell>
          <cell r="K32">
            <v>0</v>
          </cell>
          <cell r="L32">
            <v>0</v>
          </cell>
          <cell r="M32">
            <v>0</v>
          </cell>
          <cell r="N32">
            <v>0.33</v>
          </cell>
          <cell r="O32">
            <v>0.05</v>
          </cell>
          <cell r="P32">
            <v>0</v>
          </cell>
          <cell r="Q32">
            <v>0</v>
          </cell>
          <cell r="R32">
            <v>0</v>
          </cell>
          <cell r="S32">
            <v>0</v>
          </cell>
          <cell r="T32">
            <v>0</v>
          </cell>
          <cell r="U32">
            <v>0.1</v>
          </cell>
          <cell r="V32">
            <v>0.34</v>
          </cell>
          <cell r="W32">
            <v>0.25</v>
          </cell>
          <cell r="X32">
            <v>0</v>
          </cell>
          <cell r="Y32">
            <v>0.1</v>
          </cell>
          <cell r="Z32">
            <v>0</v>
          </cell>
          <cell r="AA32">
            <v>0.2</v>
          </cell>
          <cell r="AB32">
            <v>0</v>
          </cell>
          <cell r="AC32">
            <v>0.05</v>
          </cell>
          <cell r="AD32">
            <v>0.33</v>
          </cell>
          <cell r="AE32">
            <v>0.2</v>
          </cell>
        </row>
        <row r="33">
          <cell r="E33">
            <v>0.4</v>
          </cell>
          <cell r="H33">
            <v>0</v>
          </cell>
          <cell r="I33">
            <v>0</v>
          </cell>
          <cell r="J33">
            <v>0</v>
          </cell>
          <cell r="K33">
            <v>0</v>
          </cell>
          <cell r="L33">
            <v>0.25</v>
          </cell>
          <cell r="M33">
            <v>0.2</v>
          </cell>
          <cell r="N33">
            <v>0</v>
          </cell>
          <cell r="O33">
            <v>0.05</v>
          </cell>
          <cell r="P33">
            <v>0</v>
          </cell>
          <cell r="Q33">
            <v>0.03</v>
          </cell>
          <cell r="R33">
            <v>0.5</v>
          </cell>
          <cell r="S33">
            <v>0</v>
          </cell>
          <cell r="T33">
            <v>0</v>
          </cell>
          <cell r="U33">
            <v>0</v>
          </cell>
          <cell r="V33">
            <v>0</v>
          </cell>
          <cell r="W33">
            <v>0</v>
          </cell>
          <cell r="X33">
            <v>0.25</v>
          </cell>
          <cell r="Y33">
            <v>0.05</v>
          </cell>
          <cell r="Z33">
            <v>0</v>
          </cell>
          <cell r="AA33">
            <v>0</v>
          </cell>
          <cell r="AB33">
            <v>0</v>
          </cell>
          <cell r="AC33">
            <v>0.02</v>
          </cell>
          <cell r="AD33">
            <v>0</v>
          </cell>
          <cell r="AE33">
            <v>0</v>
          </cell>
        </row>
        <row r="34">
          <cell r="E34">
            <v>0.2</v>
          </cell>
          <cell r="H34">
            <v>0</v>
          </cell>
          <cell r="I34">
            <v>0</v>
          </cell>
          <cell r="J34">
            <v>0.75</v>
          </cell>
          <cell r="K34">
            <v>0.75</v>
          </cell>
          <cell r="L34">
            <v>0.25</v>
          </cell>
          <cell r="M34">
            <v>0.15</v>
          </cell>
          <cell r="N34">
            <v>0</v>
          </cell>
          <cell r="O34">
            <v>0.05</v>
          </cell>
          <cell r="P34">
            <v>0</v>
          </cell>
          <cell r="Q34">
            <v>0.03</v>
          </cell>
          <cell r="R34">
            <v>0</v>
          </cell>
          <cell r="S34">
            <v>0.02</v>
          </cell>
          <cell r="T34">
            <v>0</v>
          </cell>
          <cell r="U34">
            <v>0</v>
          </cell>
          <cell r="V34">
            <v>0</v>
          </cell>
          <cell r="W34">
            <v>0</v>
          </cell>
          <cell r="X34">
            <v>0</v>
          </cell>
          <cell r="Y34">
            <v>0</v>
          </cell>
          <cell r="Z34">
            <v>0</v>
          </cell>
          <cell r="AA34">
            <v>0</v>
          </cell>
          <cell r="AB34">
            <v>0</v>
          </cell>
          <cell r="AC34">
            <v>0</v>
          </cell>
          <cell r="AD34">
            <v>0</v>
          </cell>
          <cell r="AE34">
            <v>0</v>
          </cell>
        </row>
        <row r="39">
          <cell r="B39">
            <v>0.3</v>
          </cell>
          <cell r="E39">
            <v>0.17</v>
          </cell>
          <cell r="H39">
            <v>0</v>
          </cell>
          <cell r="I39">
            <v>0</v>
          </cell>
          <cell r="J39">
            <v>0</v>
          </cell>
          <cell r="K39">
            <v>0</v>
          </cell>
          <cell r="L39">
            <v>0</v>
          </cell>
          <cell r="M39">
            <v>0</v>
          </cell>
          <cell r="N39">
            <v>0.25</v>
          </cell>
          <cell r="O39">
            <v>0.05</v>
          </cell>
          <cell r="P39">
            <v>0</v>
          </cell>
          <cell r="Q39">
            <v>0.05</v>
          </cell>
          <cell r="R39">
            <v>0</v>
          </cell>
          <cell r="S39">
            <v>0.05</v>
          </cell>
          <cell r="T39">
            <v>0.25</v>
          </cell>
          <cell r="U39">
            <v>0.05</v>
          </cell>
          <cell r="V39">
            <v>0</v>
          </cell>
          <cell r="W39">
            <v>0.3</v>
          </cell>
          <cell r="X39">
            <v>0</v>
          </cell>
          <cell r="Y39">
            <v>0.05</v>
          </cell>
          <cell r="Z39">
            <v>0.25</v>
          </cell>
          <cell r="AA39">
            <v>0.05</v>
          </cell>
          <cell r="AB39">
            <v>0</v>
          </cell>
          <cell r="AC39">
            <v>0.02</v>
          </cell>
          <cell r="AD39">
            <v>0.25</v>
          </cell>
          <cell r="AE39">
            <v>0.05</v>
          </cell>
        </row>
        <row r="40">
          <cell r="E40">
            <v>0.16</v>
          </cell>
          <cell r="H40">
            <v>1</v>
          </cell>
          <cell r="I40">
            <v>1</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row>
        <row r="41">
          <cell r="E41">
            <v>0.17</v>
          </cell>
          <cell r="H41">
            <v>0</v>
          </cell>
          <cell r="I41">
            <v>0</v>
          </cell>
          <cell r="J41">
            <v>0</v>
          </cell>
          <cell r="K41">
            <v>0</v>
          </cell>
          <cell r="L41">
            <v>0</v>
          </cell>
          <cell r="M41">
            <v>0</v>
          </cell>
          <cell r="N41">
            <v>0.25</v>
          </cell>
          <cell r="O41">
            <v>0</v>
          </cell>
          <cell r="P41">
            <v>0</v>
          </cell>
          <cell r="Q41">
            <v>0</v>
          </cell>
          <cell r="R41">
            <v>0</v>
          </cell>
          <cell r="S41">
            <v>0.1</v>
          </cell>
          <cell r="T41">
            <v>0.25</v>
          </cell>
          <cell r="U41">
            <v>0.25</v>
          </cell>
          <cell r="V41">
            <v>0</v>
          </cell>
          <cell r="W41">
            <v>0</v>
          </cell>
          <cell r="X41">
            <v>0</v>
          </cell>
          <cell r="Y41">
            <v>0.15</v>
          </cell>
          <cell r="Z41">
            <v>0.25</v>
          </cell>
          <cell r="AA41">
            <v>0.25</v>
          </cell>
          <cell r="AB41">
            <v>0</v>
          </cell>
          <cell r="AC41">
            <v>0</v>
          </cell>
          <cell r="AD41">
            <v>0.25</v>
          </cell>
          <cell r="AE41">
            <v>0.25</v>
          </cell>
        </row>
        <row r="42">
          <cell r="E42">
            <v>0.16</v>
          </cell>
          <cell r="H42">
            <v>0</v>
          </cell>
          <cell r="I42">
            <v>0</v>
          </cell>
          <cell r="J42">
            <v>0</v>
          </cell>
          <cell r="K42">
            <v>0</v>
          </cell>
          <cell r="L42">
            <v>0</v>
          </cell>
          <cell r="M42">
            <v>0</v>
          </cell>
          <cell r="N42">
            <v>0.25</v>
          </cell>
          <cell r="O42">
            <v>0.25</v>
          </cell>
          <cell r="P42">
            <v>0</v>
          </cell>
          <cell r="Q42">
            <v>0</v>
          </cell>
          <cell r="R42">
            <v>0</v>
          </cell>
          <cell r="S42">
            <v>0</v>
          </cell>
          <cell r="T42">
            <v>0.25</v>
          </cell>
          <cell r="U42">
            <v>0.25</v>
          </cell>
          <cell r="V42">
            <v>0</v>
          </cell>
          <cell r="W42">
            <v>0</v>
          </cell>
          <cell r="X42">
            <v>0</v>
          </cell>
          <cell r="Y42">
            <v>0</v>
          </cell>
          <cell r="Z42">
            <v>0.25</v>
          </cell>
          <cell r="AA42">
            <v>0.25</v>
          </cell>
          <cell r="AB42">
            <v>0</v>
          </cell>
          <cell r="AC42">
            <v>0</v>
          </cell>
          <cell r="AD42">
            <v>0.25</v>
          </cell>
          <cell r="AE42">
            <v>0.25</v>
          </cell>
        </row>
        <row r="43">
          <cell r="E43">
            <v>0.17</v>
          </cell>
          <cell r="H43">
            <v>0</v>
          </cell>
          <cell r="I43">
            <v>0</v>
          </cell>
          <cell r="J43">
            <v>0</v>
          </cell>
          <cell r="K43">
            <v>0</v>
          </cell>
          <cell r="L43">
            <v>0</v>
          </cell>
          <cell r="M43">
            <v>0</v>
          </cell>
          <cell r="N43">
            <v>0.25</v>
          </cell>
          <cell r="O43">
            <v>0</v>
          </cell>
          <cell r="P43">
            <v>0</v>
          </cell>
          <cell r="Q43">
            <v>0</v>
          </cell>
          <cell r="R43">
            <v>0</v>
          </cell>
          <cell r="S43">
            <v>0.25</v>
          </cell>
          <cell r="T43">
            <v>0.25</v>
          </cell>
          <cell r="U43">
            <v>0.25</v>
          </cell>
          <cell r="V43">
            <v>0</v>
          </cell>
          <cell r="W43">
            <v>0</v>
          </cell>
          <cell r="X43">
            <v>0</v>
          </cell>
          <cell r="Y43">
            <v>0</v>
          </cell>
          <cell r="Z43">
            <v>0.25</v>
          </cell>
          <cell r="AA43">
            <v>0.25</v>
          </cell>
          <cell r="AB43">
            <v>0</v>
          </cell>
          <cell r="AC43">
            <v>0</v>
          </cell>
          <cell r="AD43">
            <v>0.25</v>
          </cell>
          <cell r="AE43">
            <v>0.25</v>
          </cell>
        </row>
        <row r="44">
          <cell r="E44">
            <v>0.17</v>
          </cell>
          <cell r="H44">
            <v>0</v>
          </cell>
          <cell r="I44">
            <v>0</v>
          </cell>
          <cell r="J44">
            <v>0</v>
          </cell>
          <cell r="K44">
            <v>0</v>
          </cell>
          <cell r="L44">
            <v>0</v>
          </cell>
          <cell r="M44">
            <v>0</v>
          </cell>
          <cell r="N44">
            <v>0.25</v>
          </cell>
          <cell r="O44">
            <v>0</v>
          </cell>
          <cell r="P44">
            <v>0</v>
          </cell>
          <cell r="Q44">
            <v>0</v>
          </cell>
          <cell r="R44">
            <v>0</v>
          </cell>
          <cell r="S44">
            <v>0.25</v>
          </cell>
          <cell r="T44">
            <v>0.25</v>
          </cell>
          <cell r="U44">
            <v>0.25</v>
          </cell>
          <cell r="V44">
            <v>0</v>
          </cell>
          <cell r="W44">
            <v>0.25</v>
          </cell>
          <cell r="X44">
            <v>0</v>
          </cell>
          <cell r="Y44">
            <v>0</v>
          </cell>
          <cell r="Z44">
            <v>0.25</v>
          </cell>
          <cell r="AA44">
            <v>0</v>
          </cell>
          <cell r="AB44">
            <v>0</v>
          </cell>
          <cell r="AC44">
            <v>0</v>
          </cell>
          <cell r="AD44">
            <v>0.25</v>
          </cell>
          <cell r="AE44">
            <v>0.25</v>
          </cell>
        </row>
      </sheetData>
      <sheetData sheetId="17">
        <row r="18">
          <cell r="B18">
            <v>0.35</v>
          </cell>
          <cell r="E18">
            <v>0.25</v>
          </cell>
          <cell r="H18">
            <v>0</v>
          </cell>
          <cell r="I18">
            <v>0</v>
          </cell>
          <cell r="J18">
            <v>0.5</v>
          </cell>
          <cell r="K18">
            <v>0.5</v>
          </cell>
          <cell r="L18">
            <v>0.5</v>
          </cell>
          <cell r="M18">
            <v>0.5</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E19">
            <v>0.25</v>
          </cell>
          <cell r="H19">
            <v>0</v>
          </cell>
          <cell r="I19">
            <v>0</v>
          </cell>
          <cell r="J19">
            <v>0</v>
          </cell>
          <cell r="K19">
            <v>0</v>
          </cell>
          <cell r="L19">
            <v>0.1</v>
          </cell>
          <cell r="M19">
            <v>0.1</v>
          </cell>
          <cell r="N19">
            <v>0.1</v>
          </cell>
          <cell r="O19">
            <v>0.1</v>
          </cell>
          <cell r="P19">
            <v>0.1</v>
          </cell>
          <cell r="Q19">
            <v>0.1</v>
          </cell>
          <cell r="R19">
            <v>0.1</v>
          </cell>
          <cell r="S19">
            <v>0.1</v>
          </cell>
          <cell r="T19">
            <v>0.1</v>
          </cell>
          <cell r="U19">
            <v>0.1</v>
          </cell>
          <cell r="V19">
            <v>0.1</v>
          </cell>
          <cell r="W19">
            <v>0.1</v>
          </cell>
          <cell r="X19">
            <v>0.1</v>
          </cell>
          <cell r="Y19">
            <v>0.1</v>
          </cell>
          <cell r="Z19">
            <v>0.1</v>
          </cell>
          <cell r="AA19">
            <v>0</v>
          </cell>
          <cell r="AB19">
            <v>0.1</v>
          </cell>
          <cell r="AC19">
            <v>0</v>
          </cell>
          <cell r="AD19">
            <v>0.1</v>
          </cell>
          <cell r="AE19">
            <v>0</v>
          </cell>
        </row>
        <row r="20">
          <cell r="E20">
            <v>0.25</v>
          </cell>
          <cell r="H20">
            <v>0</v>
          </cell>
          <cell r="I20">
            <v>0</v>
          </cell>
          <cell r="J20">
            <v>0</v>
          </cell>
          <cell r="K20">
            <v>0</v>
          </cell>
          <cell r="L20">
            <v>0.1</v>
          </cell>
          <cell r="M20">
            <v>0</v>
          </cell>
          <cell r="N20">
            <v>0.1</v>
          </cell>
          <cell r="O20">
            <v>0.1</v>
          </cell>
          <cell r="P20">
            <v>0.1</v>
          </cell>
          <cell r="Q20">
            <v>0.1</v>
          </cell>
          <cell r="R20">
            <v>0.1</v>
          </cell>
          <cell r="S20">
            <v>0.2</v>
          </cell>
          <cell r="T20">
            <v>0.1</v>
          </cell>
          <cell r="U20">
            <v>0.1</v>
          </cell>
          <cell r="V20">
            <v>0.1</v>
          </cell>
          <cell r="W20">
            <v>0.1</v>
          </cell>
          <cell r="X20">
            <v>0.1</v>
          </cell>
          <cell r="Y20">
            <v>0.1</v>
          </cell>
          <cell r="Z20">
            <v>0.1</v>
          </cell>
          <cell r="AA20">
            <v>0</v>
          </cell>
          <cell r="AB20">
            <v>0.1</v>
          </cell>
          <cell r="AC20">
            <v>0</v>
          </cell>
          <cell r="AD20">
            <v>0.1</v>
          </cell>
          <cell r="AE20">
            <v>0</v>
          </cell>
        </row>
        <row r="21">
          <cell r="E21">
            <v>0.25</v>
          </cell>
          <cell r="H21">
            <v>0</v>
          </cell>
          <cell r="I21">
            <v>0</v>
          </cell>
          <cell r="J21">
            <v>0</v>
          </cell>
          <cell r="K21">
            <v>0</v>
          </cell>
          <cell r="L21">
            <v>0.1</v>
          </cell>
          <cell r="M21">
            <v>0.1</v>
          </cell>
          <cell r="N21">
            <v>0.1</v>
          </cell>
          <cell r="O21">
            <v>0.1</v>
          </cell>
          <cell r="P21">
            <v>0.1</v>
          </cell>
          <cell r="Q21">
            <v>0.1</v>
          </cell>
          <cell r="R21">
            <v>0.1</v>
          </cell>
          <cell r="S21">
            <v>0.1</v>
          </cell>
          <cell r="T21">
            <v>0.1</v>
          </cell>
          <cell r="U21">
            <v>0.1</v>
          </cell>
          <cell r="V21">
            <v>0.1</v>
          </cell>
          <cell r="W21">
            <v>0.1</v>
          </cell>
          <cell r="X21">
            <v>0.1</v>
          </cell>
          <cell r="Y21">
            <v>0.1</v>
          </cell>
          <cell r="Z21">
            <v>0.1</v>
          </cell>
          <cell r="AA21">
            <v>0</v>
          </cell>
          <cell r="AB21">
            <v>0.1</v>
          </cell>
          <cell r="AC21">
            <v>0</v>
          </cell>
          <cell r="AD21">
            <v>0.1</v>
          </cell>
          <cell r="AE21">
            <v>0</v>
          </cell>
        </row>
        <row r="26">
          <cell r="B26">
            <v>0.35</v>
          </cell>
          <cell r="E26">
            <v>0.4</v>
          </cell>
          <cell r="H26">
            <v>0</v>
          </cell>
          <cell r="I26">
            <v>0</v>
          </cell>
          <cell r="J26">
            <v>0</v>
          </cell>
          <cell r="K26">
            <v>0</v>
          </cell>
          <cell r="L26">
            <v>0.1</v>
          </cell>
          <cell r="M26">
            <v>0.1</v>
          </cell>
          <cell r="N26">
            <v>0.1</v>
          </cell>
          <cell r="O26">
            <v>0.1</v>
          </cell>
          <cell r="P26">
            <v>0.1</v>
          </cell>
          <cell r="Q26">
            <v>0.1</v>
          </cell>
          <cell r="R26">
            <v>0.1</v>
          </cell>
          <cell r="S26">
            <v>0.1</v>
          </cell>
          <cell r="T26">
            <v>0.1</v>
          </cell>
          <cell r="U26">
            <v>0.1</v>
          </cell>
          <cell r="V26">
            <v>0.1</v>
          </cell>
          <cell r="W26">
            <v>0.1</v>
          </cell>
          <cell r="X26">
            <v>0.1</v>
          </cell>
          <cell r="Y26">
            <v>0.1</v>
          </cell>
          <cell r="Z26">
            <v>0.1</v>
          </cell>
          <cell r="AA26">
            <v>0.1</v>
          </cell>
          <cell r="AB26">
            <v>0.1</v>
          </cell>
          <cell r="AC26">
            <v>0.1</v>
          </cell>
          <cell r="AD26">
            <v>0.1</v>
          </cell>
          <cell r="AE26">
            <v>0.1</v>
          </cell>
        </row>
        <row r="27">
          <cell r="E27">
            <v>0.4</v>
          </cell>
          <cell r="H27">
            <v>0</v>
          </cell>
          <cell r="I27">
            <v>0</v>
          </cell>
          <cell r="J27">
            <v>0</v>
          </cell>
          <cell r="K27">
            <v>0</v>
          </cell>
          <cell r="L27">
            <v>0.1</v>
          </cell>
          <cell r="M27">
            <v>0.1</v>
          </cell>
          <cell r="N27">
            <v>0.1</v>
          </cell>
          <cell r="O27">
            <v>0.1</v>
          </cell>
          <cell r="P27">
            <v>0.1</v>
          </cell>
          <cell r="Q27">
            <v>0.1</v>
          </cell>
          <cell r="R27">
            <v>0.1</v>
          </cell>
          <cell r="S27">
            <v>0.1</v>
          </cell>
          <cell r="T27">
            <v>0.1</v>
          </cell>
          <cell r="U27">
            <v>0.1</v>
          </cell>
          <cell r="V27">
            <v>0.1</v>
          </cell>
          <cell r="W27">
            <v>0.1</v>
          </cell>
          <cell r="X27">
            <v>0.1</v>
          </cell>
          <cell r="Y27">
            <v>0.1</v>
          </cell>
          <cell r="Z27">
            <v>0.1</v>
          </cell>
          <cell r="AA27">
            <v>0.1</v>
          </cell>
          <cell r="AB27">
            <v>0.1</v>
          </cell>
          <cell r="AC27">
            <v>0.1</v>
          </cell>
          <cell r="AD27">
            <v>0.1</v>
          </cell>
          <cell r="AE27">
            <v>0.1</v>
          </cell>
        </row>
        <row r="28">
          <cell r="E28">
            <v>0.2</v>
          </cell>
          <cell r="H28">
            <v>0</v>
          </cell>
          <cell r="I28">
            <v>0</v>
          </cell>
          <cell r="J28">
            <v>0</v>
          </cell>
          <cell r="K28">
            <v>0</v>
          </cell>
          <cell r="L28">
            <v>0.1</v>
          </cell>
          <cell r="M28">
            <v>0.1</v>
          </cell>
          <cell r="N28">
            <v>0.1</v>
          </cell>
          <cell r="O28">
            <v>0.1</v>
          </cell>
          <cell r="P28">
            <v>0.1</v>
          </cell>
          <cell r="Q28">
            <v>0.1</v>
          </cell>
          <cell r="R28">
            <v>0.1</v>
          </cell>
          <cell r="S28">
            <v>0.1</v>
          </cell>
          <cell r="T28">
            <v>0.1</v>
          </cell>
          <cell r="U28">
            <v>0.1</v>
          </cell>
          <cell r="V28">
            <v>0.1</v>
          </cell>
          <cell r="W28">
            <v>0.1</v>
          </cell>
          <cell r="X28">
            <v>0.1</v>
          </cell>
          <cell r="Y28">
            <v>0.1</v>
          </cell>
          <cell r="Z28">
            <v>0.1</v>
          </cell>
          <cell r="AA28">
            <v>0.1</v>
          </cell>
          <cell r="AB28">
            <v>0.1</v>
          </cell>
          <cell r="AC28">
            <v>0.1</v>
          </cell>
          <cell r="AD28">
            <v>0.1</v>
          </cell>
          <cell r="AE28">
            <v>0.1</v>
          </cell>
        </row>
        <row r="33">
          <cell r="B33">
            <v>0.3</v>
          </cell>
          <cell r="E33">
            <v>0.17</v>
          </cell>
          <cell r="H33">
            <v>0</v>
          </cell>
          <cell r="I33">
            <v>0</v>
          </cell>
          <cell r="J33">
            <v>0</v>
          </cell>
          <cell r="K33">
            <v>0</v>
          </cell>
          <cell r="L33">
            <v>0</v>
          </cell>
          <cell r="M33">
            <v>0</v>
          </cell>
          <cell r="N33">
            <v>0.25</v>
          </cell>
          <cell r="O33">
            <v>0.25</v>
          </cell>
          <cell r="P33">
            <v>0</v>
          </cell>
          <cell r="Q33">
            <v>0</v>
          </cell>
          <cell r="R33">
            <v>0</v>
          </cell>
          <cell r="S33">
            <v>0</v>
          </cell>
          <cell r="T33">
            <v>0.25</v>
          </cell>
          <cell r="U33">
            <v>0.25</v>
          </cell>
          <cell r="V33">
            <v>0</v>
          </cell>
          <cell r="W33">
            <v>0</v>
          </cell>
          <cell r="X33">
            <v>0</v>
          </cell>
          <cell r="Y33">
            <v>0</v>
          </cell>
          <cell r="Z33">
            <v>0.25</v>
          </cell>
          <cell r="AA33">
            <v>0.25</v>
          </cell>
          <cell r="AB33">
            <v>0</v>
          </cell>
          <cell r="AC33">
            <v>0</v>
          </cell>
          <cell r="AD33">
            <v>0.25</v>
          </cell>
          <cell r="AE33">
            <v>0.25</v>
          </cell>
        </row>
        <row r="34">
          <cell r="E34">
            <v>0.16</v>
          </cell>
          <cell r="H34">
            <v>1</v>
          </cell>
          <cell r="I34">
            <v>1</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E35">
            <v>0.17</v>
          </cell>
          <cell r="H35">
            <v>0</v>
          </cell>
          <cell r="I35">
            <v>0</v>
          </cell>
          <cell r="J35">
            <v>0</v>
          </cell>
          <cell r="K35">
            <v>0</v>
          </cell>
          <cell r="L35">
            <v>0</v>
          </cell>
          <cell r="M35">
            <v>0</v>
          </cell>
          <cell r="N35">
            <v>0.25</v>
          </cell>
          <cell r="O35">
            <v>0.25</v>
          </cell>
          <cell r="P35">
            <v>0</v>
          </cell>
          <cell r="Q35">
            <v>0</v>
          </cell>
          <cell r="R35">
            <v>0</v>
          </cell>
          <cell r="S35">
            <v>0</v>
          </cell>
          <cell r="T35">
            <v>0.25</v>
          </cell>
          <cell r="U35">
            <v>0.25</v>
          </cell>
          <cell r="V35">
            <v>0</v>
          </cell>
          <cell r="W35">
            <v>0</v>
          </cell>
          <cell r="X35">
            <v>0</v>
          </cell>
          <cell r="Y35">
            <v>0</v>
          </cell>
          <cell r="Z35">
            <v>0.25</v>
          </cell>
          <cell r="AA35">
            <v>0.25</v>
          </cell>
          <cell r="AB35">
            <v>0</v>
          </cell>
          <cell r="AC35">
            <v>0</v>
          </cell>
          <cell r="AD35">
            <v>0.25</v>
          </cell>
          <cell r="AE35">
            <v>0.25</v>
          </cell>
        </row>
        <row r="36">
          <cell r="E36">
            <v>0.16</v>
          </cell>
          <cell r="H36">
            <v>0</v>
          </cell>
          <cell r="I36">
            <v>0</v>
          </cell>
          <cell r="J36">
            <v>0</v>
          </cell>
          <cell r="K36">
            <v>0</v>
          </cell>
          <cell r="L36">
            <v>0</v>
          </cell>
          <cell r="M36">
            <v>0</v>
          </cell>
          <cell r="N36">
            <v>0.25</v>
          </cell>
          <cell r="O36">
            <v>0.25</v>
          </cell>
          <cell r="P36">
            <v>0</v>
          </cell>
          <cell r="Q36">
            <v>0</v>
          </cell>
          <cell r="R36">
            <v>0</v>
          </cell>
          <cell r="S36">
            <v>0</v>
          </cell>
          <cell r="T36">
            <v>0.25</v>
          </cell>
          <cell r="U36">
            <v>0.25</v>
          </cell>
          <cell r="V36">
            <v>0</v>
          </cell>
          <cell r="W36">
            <v>0</v>
          </cell>
          <cell r="X36">
            <v>0</v>
          </cell>
          <cell r="Y36">
            <v>0</v>
          </cell>
          <cell r="Z36">
            <v>0.25</v>
          </cell>
          <cell r="AA36">
            <v>0.25</v>
          </cell>
          <cell r="AB36">
            <v>0</v>
          </cell>
          <cell r="AC36">
            <v>0</v>
          </cell>
          <cell r="AD36">
            <v>0.25</v>
          </cell>
          <cell r="AE36">
            <v>0.25</v>
          </cell>
        </row>
        <row r="37">
          <cell r="E37">
            <v>0.17</v>
          </cell>
          <cell r="H37">
            <v>0</v>
          </cell>
          <cell r="I37">
            <v>0</v>
          </cell>
          <cell r="J37">
            <v>0</v>
          </cell>
          <cell r="K37">
            <v>0</v>
          </cell>
          <cell r="L37">
            <v>0</v>
          </cell>
          <cell r="M37">
            <v>0</v>
          </cell>
          <cell r="N37">
            <v>0.25</v>
          </cell>
          <cell r="O37">
            <v>0.25</v>
          </cell>
          <cell r="P37">
            <v>0</v>
          </cell>
          <cell r="Q37">
            <v>0</v>
          </cell>
          <cell r="R37">
            <v>0</v>
          </cell>
          <cell r="S37">
            <v>0</v>
          </cell>
          <cell r="T37">
            <v>0.25</v>
          </cell>
          <cell r="U37">
            <v>0.25</v>
          </cell>
          <cell r="V37">
            <v>0</v>
          </cell>
          <cell r="W37">
            <v>0</v>
          </cell>
          <cell r="X37">
            <v>0</v>
          </cell>
          <cell r="Y37">
            <v>0</v>
          </cell>
          <cell r="Z37">
            <v>0.25</v>
          </cell>
          <cell r="AA37">
            <v>0.25</v>
          </cell>
          <cell r="AB37">
            <v>0</v>
          </cell>
          <cell r="AC37">
            <v>0</v>
          </cell>
          <cell r="AD37">
            <v>0.25</v>
          </cell>
          <cell r="AE37">
            <v>0.25</v>
          </cell>
        </row>
        <row r="38">
          <cell r="E38">
            <v>0.17</v>
          </cell>
          <cell r="H38">
            <v>0</v>
          </cell>
          <cell r="I38">
            <v>0</v>
          </cell>
          <cell r="J38">
            <v>0</v>
          </cell>
          <cell r="K38">
            <v>0</v>
          </cell>
          <cell r="L38">
            <v>0</v>
          </cell>
          <cell r="M38">
            <v>0</v>
          </cell>
          <cell r="N38">
            <v>0.25</v>
          </cell>
          <cell r="O38">
            <v>0.25</v>
          </cell>
          <cell r="P38">
            <v>0</v>
          </cell>
          <cell r="Q38">
            <v>0</v>
          </cell>
          <cell r="R38">
            <v>0</v>
          </cell>
          <cell r="S38">
            <v>0</v>
          </cell>
          <cell r="T38">
            <v>0.25</v>
          </cell>
          <cell r="U38">
            <v>0.25</v>
          </cell>
          <cell r="V38">
            <v>0</v>
          </cell>
          <cell r="W38">
            <v>0</v>
          </cell>
          <cell r="X38">
            <v>0</v>
          </cell>
          <cell r="Y38">
            <v>0</v>
          </cell>
          <cell r="Z38">
            <v>0.25</v>
          </cell>
          <cell r="AA38">
            <v>0.25</v>
          </cell>
          <cell r="AB38">
            <v>0</v>
          </cell>
          <cell r="AC38">
            <v>0</v>
          </cell>
          <cell r="AD38">
            <v>0.25</v>
          </cell>
          <cell r="AE38">
            <v>0.25</v>
          </cell>
        </row>
      </sheetData>
      <sheetData sheetId="18">
        <row r="18">
          <cell r="B18">
            <v>0.35</v>
          </cell>
          <cell r="E18">
            <v>0.6</v>
          </cell>
          <cell r="H18">
            <v>0</v>
          </cell>
          <cell r="I18">
            <v>0</v>
          </cell>
          <cell r="J18">
            <v>9.5000000000000001E-2</v>
          </cell>
          <cell r="K18">
            <v>0</v>
          </cell>
          <cell r="L18">
            <v>9.5000000000000001E-2</v>
          </cell>
          <cell r="M18">
            <v>9.5000000000000001E-2</v>
          </cell>
          <cell r="N18">
            <v>0.09</v>
          </cell>
          <cell r="O18">
            <v>0.09</v>
          </cell>
          <cell r="P18">
            <v>0.09</v>
          </cell>
          <cell r="Q18">
            <v>0.09</v>
          </cell>
          <cell r="R18">
            <v>0.09</v>
          </cell>
          <cell r="S18">
            <v>0.09</v>
          </cell>
          <cell r="T18">
            <v>0.09</v>
          </cell>
          <cell r="U18">
            <v>0.09</v>
          </cell>
          <cell r="V18">
            <v>0.09</v>
          </cell>
          <cell r="W18">
            <v>0.09</v>
          </cell>
          <cell r="X18">
            <v>0.09</v>
          </cell>
          <cell r="Y18">
            <v>0.09</v>
          </cell>
          <cell r="Z18">
            <v>0.09</v>
          </cell>
          <cell r="AA18">
            <v>0.09</v>
          </cell>
          <cell r="AB18">
            <v>0.09</v>
          </cell>
          <cell r="AC18">
            <v>0.09</v>
          </cell>
          <cell r="AD18">
            <v>0.09</v>
          </cell>
          <cell r="AE18">
            <v>0.09</v>
          </cell>
        </row>
        <row r="19">
          <cell r="E19">
            <v>0.4</v>
          </cell>
          <cell r="H19">
            <v>0</v>
          </cell>
          <cell r="I19">
            <v>0</v>
          </cell>
          <cell r="J19">
            <v>0</v>
          </cell>
          <cell r="K19">
            <v>0</v>
          </cell>
          <cell r="L19">
            <v>0.1</v>
          </cell>
          <cell r="M19">
            <v>0.1</v>
          </cell>
          <cell r="N19">
            <v>0.1</v>
          </cell>
          <cell r="O19">
            <v>0.1</v>
          </cell>
          <cell r="P19">
            <v>0.1</v>
          </cell>
          <cell r="Q19">
            <v>0.1</v>
          </cell>
          <cell r="R19">
            <v>0.1</v>
          </cell>
          <cell r="S19">
            <v>0.1</v>
          </cell>
          <cell r="T19">
            <v>0.1</v>
          </cell>
          <cell r="U19">
            <v>0.1</v>
          </cell>
          <cell r="V19">
            <v>0.1</v>
          </cell>
          <cell r="W19">
            <v>0.1</v>
          </cell>
          <cell r="X19">
            <v>0.1</v>
          </cell>
          <cell r="Y19">
            <v>0.1</v>
          </cell>
          <cell r="Z19">
            <v>0.1</v>
          </cell>
          <cell r="AA19">
            <v>0.1</v>
          </cell>
          <cell r="AB19">
            <v>0.1</v>
          </cell>
          <cell r="AC19">
            <v>0.1</v>
          </cell>
          <cell r="AD19">
            <v>0.1</v>
          </cell>
          <cell r="AE19">
            <v>0.1</v>
          </cell>
        </row>
        <row r="24">
          <cell r="B24">
            <v>0.35</v>
          </cell>
          <cell r="E24">
            <v>1</v>
          </cell>
          <cell r="H24">
            <v>0.08</v>
          </cell>
          <cell r="I24">
            <v>0.08</v>
          </cell>
          <cell r="J24">
            <v>0.08</v>
          </cell>
          <cell r="K24">
            <v>0.08</v>
          </cell>
          <cell r="L24">
            <v>0.08</v>
          </cell>
          <cell r="M24">
            <v>0.08</v>
          </cell>
          <cell r="N24">
            <v>0.08</v>
          </cell>
          <cell r="O24">
            <v>0.08</v>
          </cell>
          <cell r="P24">
            <v>0.08</v>
          </cell>
          <cell r="Q24">
            <v>0.08</v>
          </cell>
          <cell r="R24">
            <v>0.08</v>
          </cell>
          <cell r="S24">
            <v>0.08</v>
          </cell>
          <cell r="T24">
            <v>0.09</v>
          </cell>
          <cell r="U24">
            <v>0.09</v>
          </cell>
          <cell r="V24">
            <v>0.08</v>
          </cell>
          <cell r="W24">
            <v>0.08</v>
          </cell>
          <cell r="X24">
            <v>0.08</v>
          </cell>
          <cell r="Y24">
            <v>0.08</v>
          </cell>
          <cell r="Z24">
            <v>0.09</v>
          </cell>
          <cell r="AA24">
            <v>0.09</v>
          </cell>
          <cell r="AB24">
            <v>0.09</v>
          </cell>
          <cell r="AC24">
            <v>0.09</v>
          </cell>
          <cell r="AD24">
            <v>0.09</v>
          </cell>
          <cell r="AE24">
            <v>0.09</v>
          </cell>
        </row>
        <row r="29">
          <cell r="B29">
            <v>0.3</v>
          </cell>
          <cell r="E29">
            <v>0.17</v>
          </cell>
          <cell r="H29">
            <v>0</v>
          </cell>
          <cell r="I29">
            <v>0</v>
          </cell>
          <cell r="J29">
            <v>0</v>
          </cell>
          <cell r="K29">
            <v>0</v>
          </cell>
          <cell r="L29">
            <v>0</v>
          </cell>
          <cell r="M29">
            <v>0</v>
          </cell>
          <cell r="N29">
            <v>0.25</v>
          </cell>
          <cell r="O29">
            <v>0.25</v>
          </cell>
          <cell r="P29">
            <v>0</v>
          </cell>
          <cell r="Q29">
            <v>0</v>
          </cell>
          <cell r="R29">
            <v>0</v>
          </cell>
          <cell r="S29">
            <v>0</v>
          </cell>
          <cell r="T29">
            <v>0.25</v>
          </cell>
          <cell r="U29">
            <v>0.25</v>
          </cell>
          <cell r="V29">
            <v>0</v>
          </cell>
          <cell r="W29">
            <v>0</v>
          </cell>
          <cell r="X29">
            <v>0</v>
          </cell>
          <cell r="Y29">
            <v>0</v>
          </cell>
          <cell r="Z29">
            <v>0.25</v>
          </cell>
          <cell r="AA29">
            <v>0.25</v>
          </cell>
          <cell r="AB29">
            <v>0</v>
          </cell>
          <cell r="AC29">
            <v>0</v>
          </cell>
          <cell r="AD29">
            <v>0.25</v>
          </cell>
          <cell r="AE29">
            <v>0.25</v>
          </cell>
        </row>
        <row r="30">
          <cell r="E30">
            <v>0.16</v>
          </cell>
          <cell r="H30">
            <v>1</v>
          </cell>
          <cell r="I30">
            <v>1</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row>
        <row r="31">
          <cell r="E31">
            <v>0.17</v>
          </cell>
          <cell r="H31">
            <v>0</v>
          </cell>
          <cell r="I31">
            <v>0</v>
          </cell>
          <cell r="J31">
            <v>0</v>
          </cell>
          <cell r="K31">
            <v>0</v>
          </cell>
          <cell r="L31">
            <v>0</v>
          </cell>
          <cell r="M31">
            <v>0</v>
          </cell>
          <cell r="N31">
            <v>0.25</v>
          </cell>
          <cell r="O31">
            <v>0</v>
          </cell>
          <cell r="P31">
            <v>0</v>
          </cell>
          <cell r="Q31">
            <v>0</v>
          </cell>
          <cell r="R31">
            <v>0</v>
          </cell>
          <cell r="S31">
            <v>0.25</v>
          </cell>
          <cell r="T31">
            <v>0.25</v>
          </cell>
          <cell r="U31">
            <v>0</v>
          </cell>
          <cell r="V31">
            <v>0</v>
          </cell>
          <cell r="W31">
            <v>0</v>
          </cell>
          <cell r="X31">
            <v>0</v>
          </cell>
          <cell r="Y31">
            <v>0</v>
          </cell>
          <cell r="Z31">
            <v>0.25</v>
          </cell>
          <cell r="AA31">
            <v>0</v>
          </cell>
          <cell r="AB31">
            <v>0</v>
          </cell>
          <cell r="AC31">
            <v>0</v>
          </cell>
          <cell r="AD31">
            <v>0.25</v>
          </cell>
          <cell r="AE31">
            <v>0</v>
          </cell>
        </row>
        <row r="32">
          <cell r="E32">
            <v>0.16</v>
          </cell>
          <cell r="H32">
            <v>0</v>
          </cell>
          <cell r="I32">
            <v>0</v>
          </cell>
          <cell r="J32">
            <v>0</v>
          </cell>
          <cell r="K32">
            <v>0</v>
          </cell>
          <cell r="L32">
            <v>0</v>
          </cell>
          <cell r="M32">
            <v>0</v>
          </cell>
          <cell r="N32">
            <v>0.25</v>
          </cell>
          <cell r="O32">
            <v>0</v>
          </cell>
          <cell r="P32">
            <v>0</v>
          </cell>
          <cell r="Q32">
            <v>0</v>
          </cell>
          <cell r="R32">
            <v>0</v>
          </cell>
          <cell r="S32">
            <v>0.25</v>
          </cell>
          <cell r="T32">
            <v>0.25</v>
          </cell>
          <cell r="U32">
            <v>0</v>
          </cell>
          <cell r="V32">
            <v>0</v>
          </cell>
          <cell r="W32">
            <v>0</v>
          </cell>
          <cell r="X32">
            <v>0</v>
          </cell>
          <cell r="Y32">
            <v>0</v>
          </cell>
          <cell r="Z32">
            <v>0.25</v>
          </cell>
          <cell r="AA32">
            <v>0</v>
          </cell>
          <cell r="AB32">
            <v>0</v>
          </cell>
          <cell r="AC32">
            <v>0</v>
          </cell>
          <cell r="AD32">
            <v>0.25</v>
          </cell>
          <cell r="AE32">
            <v>0</v>
          </cell>
        </row>
        <row r="33">
          <cell r="E33">
            <v>0.17</v>
          </cell>
          <cell r="H33">
            <v>0</v>
          </cell>
          <cell r="I33">
            <v>0</v>
          </cell>
          <cell r="J33">
            <v>0</v>
          </cell>
          <cell r="K33">
            <v>0</v>
          </cell>
          <cell r="L33">
            <v>0</v>
          </cell>
          <cell r="M33">
            <v>0</v>
          </cell>
          <cell r="N33">
            <v>0.25</v>
          </cell>
          <cell r="O33">
            <v>0</v>
          </cell>
          <cell r="P33">
            <v>0</v>
          </cell>
          <cell r="Q33">
            <v>0</v>
          </cell>
          <cell r="R33">
            <v>0</v>
          </cell>
          <cell r="S33">
            <v>0.25</v>
          </cell>
          <cell r="T33">
            <v>0.25</v>
          </cell>
          <cell r="U33">
            <v>0</v>
          </cell>
          <cell r="V33">
            <v>0</v>
          </cell>
          <cell r="W33">
            <v>0</v>
          </cell>
          <cell r="X33">
            <v>0</v>
          </cell>
          <cell r="Y33">
            <v>0</v>
          </cell>
          <cell r="Z33">
            <v>0.25</v>
          </cell>
          <cell r="AA33">
            <v>0</v>
          </cell>
          <cell r="AB33">
            <v>0</v>
          </cell>
          <cell r="AC33">
            <v>0</v>
          </cell>
          <cell r="AD33">
            <v>0.25</v>
          </cell>
          <cell r="AE33">
            <v>0</v>
          </cell>
        </row>
        <row r="34">
          <cell r="E34">
            <v>0.17</v>
          </cell>
          <cell r="H34">
            <v>0</v>
          </cell>
          <cell r="I34">
            <v>0</v>
          </cell>
          <cell r="J34">
            <v>0</v>
          </cell>
          <cell r="K34">
            <v>0</v>
          </cell>
          <cell r="L34">
            <v>0</v>
          </cell>
          <cell r="M34">
            <v>0</v>
          </cell>
          <cell r="N34">
            <v>0.25</v>
          </cell>
          <cell r="O34">
            <v>0</v>
          </cell>
          <cell r="P34">
            <v>0</v>
          </cell>
          <cell r="Q34">
            <v>0</v>
          </cell>
          <cell r="R34">
            <v>0</v>
          </cell>
          <cell r="S34">
            <v>0.25</v>
          </cell>
          <cell r="T34">
            <v>0.25</v>
          </cell>
          <cell r="U34">
            <v>0</v>
          </cell>
          <cell r="V34">
            <v>0</v>
          </cell>
          <cell r="W34">
            <v>0</v>
          </cell>
          <cell r="X34">
            <v>0</v>
          </cell>
          <cell r="Y34">
            <v>0</v>
          </cell>
          <cell r="Z34">
            <v>0.25</v>
          </cell>
          <cell r="AA34">
            <v>0</v>
          </cell>
          <cell r="AB34">
            <v>0</v>
          </cell>
          <cell r="AC34">
            <v>0</v>
          </cell>
          <cell r="AD34">
            <v>0.25</v>
          </cell>
          <cell r="AE34">
            <v>0</v>
          </cell>
        </row>
      </sheetData>
      <sheetData sheetId="19">
        <row r="18">
          <cell r="B18">
            <v>0.7</v>
          </cell>
          <cell r="E18">
            <v>0.5</v>
          </cell>
          <cell r="H18">
            <v>0</v>
          </cell>
          <cell r="I18">
            <v>0</v>
          </cell>
          <cell r="J18">
            <v>0</v>
          </cell>
          <cell r="K18">
            <v>0</v>
          </cell>
          <cell r="L18">
            <v>0.5</v>
          </cell>
          <cell r="M18">
            <v>0.3</v>
          </cell>
          <cell r="N18">
            <v>0</v>
          </cell>
          <cell r="O18">
            <v>0</v>
          </cell>
          <cell r="P18">
            <v>0</v>
          </cell>
          <cell r="Q18">
            <v>0</v>
          </cell>
          <cell r="R18">
            <v>0.3</v>
          </cell>
          <cell r="S18">
            <v>0.3</v>
          </cell>
          <cell r="T18">
            <v>0</v>
          </cell>
          <cell r="U18">
            <v>0.05</v>
          </cell>
          <cell r="V18">
            <v>0</v>
          </cell>
          <cell r="W18">
            <v>0</v>
          </cell>
          <cell r="X18">
            <v>0.2</v>
          </cell>
          <cell r="Y18">
            <v>0</v>
          </cell>
          <cell r="Z18">
            <v>0</v>
          </cell>
          <cell r="AA18">
            <v>0.1</v>
          </cell>
          <cell r="AB18">
            <v>0</v>
          </cell>
          <cell r="AC18">
            <v>0.1</v>
          </cell>
          <cell r="AD18">
            <v>0</v>
          </cell>
          <cell r="AE18">
            <v>0.13</v>
          </cell>
        </row>
        <row r="19">
          <cell r="E19">
            <v>0.15</v>
          </cell>
          <cell r="H19">
            <v>0.15</v>
          </cell>
          <cell r="I19">
            <v>0.05</v>
          </cell>
          <cell r="J19">
            <v>0.15</v>
          </cell>
          <cell r="K19">
            <v>0.05</v>
          </cell>
          <cell r="L19">
            <v>0.2</v>
          </cell>
          <cell r="M19">
            <v>0.15</v>
          </cell>
          <cell r="N19">
            <v>0.1</v>
          </cell>
          <cell r="O19">
            <v>7.4999999999999997E-2</v>
          </cell>
          <cell r="P19">
            <v>0.05</v>
          </cell>
          <cell r="Q19">
            <v>0.04</v>
          </cell>
          <cell r="R19">
            <v>0.05</v>
          </cell>
          <cell r="S19">
            <v>0.04</v>
          </cell>
          <cell r="T19">
            <v>0.05</v>
          </cell>
          <cell r="U19">
            <v>0.1</v>
          </cell>
          <cell r="V19">
            <v>0.05</v>
          </cell>
          <cell r="W19">
            <v>0.05</v>
          </cell>
          <cell r="X19">
            <v>0.05</v>
          </cell>
          <cell r="Y19">
            <v>0</v>
          </cell>
          <cell r="Z19">
            <v>0.05</v>
          </cell>
          <cell r="AA19">
            <v>0.11</v>
          </cell>
          <cell r="AB19">
            <v>0.05</v>
          </cell>
          <cell r="AC19">
            <v>0.15</v>
          </cell>
          <cell r="AD19">
            <v>0.05</v>
          </cell>
          <cell r="AE19">
            <v>0.15</v>
          </cell>
        </row>
        <row r="20">
          <cell r="E20">
            <v>0.15</v>
          </cell>
          <cell r="H20">
            <v>0.15</v>
          </cell>
          <cell r="I20">
            <v>0.05</v>
          </cell>
          <cell r="J20">
            <v>0.15</v>
          </cell>
          <cell r="K20">
            <v>0.05</v>
          </cell>
          <cell r="L20">
            <v>0.2</v>
          </cell>
          <cell r="M20">
            <v>0.15</v>
          </cell>
          <cell r="N20">
            <v>0.1</v>
          </cell>
          <cell r="O20">
            <v>7.9000000000000001E-2</v>
          </cell>
          <cell r="P20">
            <v>0.05</v>
          </cell>
          <cell r="Q20">
            <v>0.04</v>
          </cell>
          <cell r="R20">
            <v>0.05</v>
          </cell>
          <cell r="S20">
            <v>0.04</v>
          </cell>
          <cell r="T20">
            <v>0.05</v>
          </cell>
          <cell r="U20">
            <v>0.1</v>
          </cell>
          <cell r="V20">
            <v>0.05</v>
          </cell>
          <cell r="W20">
            <v>0.1</v>
          </cell>
          <cell r="X20">
            <v>0.05</v>
          </cell>
          <cell r="Y20">
            <v>0.1</v>
          </cell>
          <cell r="Z20">
            <v>0.05</v>
          </cell>
          <cell r="AA20">
            <v>0</v>
          </cell>
          <cell r="AB20">
            <v>0.05</v>
          </cell>
          <cell r="AC20">
            <v>0</v>
          </cell>
          <cell r="AD20">
            <v>0.05</v>
          </cell>
          <cell r="AE20">
            <v>0.25</v>
          </cell>
        </row>
        <row r="21">
          <cell r="E21">
            <v>0.1</v>
          </cell>
          <cell r="H21">
            <v>0.15</v>
          </cell>
          <cell r="I21">
            <v>0.05</v>
          </cell>
          <cell r="J21">
            <v>0.15</v>
          </cell>
          <cell r="K21">
            <v>0.05</v>
          </cell>
          <cell r="L21">
            <v>0.2</v>
          </cell>
          <cell r="M21">
            <v>0.15</v>
          </cell>
          <cell r="N21">
            <v>0.1</v>
          </cell>
          <cell r="O21">
            <v>0.08</v>
          </cell>
          <cell r="P21">
            <v>0.05</v>
          </cell>
          <cell r="Q21">
            <v>0.04</v>
          </cell>
          <cell r="R21">
            <v>0.05</v>
          </cell>
          <cell r="S21">
            <v>0.04</v>
          </cell>
          <cell r="T21">
            <v>0.05</v>
          </cell>
          <cell r="U21">
            <v>0.1</v>
          </cell>
          <cell r="V21">
            <v>0.05</v>
          </cell>
          <cell r="W21">
            <v>0.05</v>
          </cell>
          <cell r="X21">
            <v>0.05</v>
          </cell>
          <cell r="Y21">
            <v>0</v>
          </cell>
          <cell r="Z21">
            <v>0.05</v>
          </cell>
          <cell r="AA21">
            <v>0.11</v>
          </cell>
          <cell r="AB21">
            <v>0.05</v>
          </cell>
          <cell r="AC21">
            <v>0.15</v>
          </cell>
          <cell r="AD21">
            <v>0.05</v>
          </cell>
          <cell r="AE21">
            <v>0.15</v>
          </cell>
        </row>
        <row r="22">
          <cell r="E22">
            <v>0.1</v>
          </cell>
          <cell r="H22">
            <v>0</v>
          </cell>
          <cell r="I22">
            <v>0</v>
          </cell>
          <cell r="J22">
            <v>0</v>
          </cell>
          <cell r="K22">
            <v>0</v>
          </cell>
          <cell r="L22">
            <v>0</v>
          </cell>
          <cell r="M22">
            <v>0</v>
          </cell>
          <cell r="N22">
            <v>0.33</v>
          </cell>
          <cell r="O22">
            <v>0.33</v>
          </cell>
          <cell r="P22">
            <v>0</v>
          </cell>
          <cell r="Q22">
            <v>0</v>
          </cell>
          <cell r="R22">
            <v>0</v>
          </cell>
          <cell r="S22">
            <v>0</v>
          </cell>
          <cell r="T22">
            <v>0</v>
          </cell>
          <cell r="U22">
            <v>0</v>
          </cell>
          <cell r="V22">
            <v>0.33</v>
          </cell>
          <cell r="W22">
            <v>0.33</v>
          </cell>
          <cell r="X22">
            <v>0</v>
          </cell>
          <cell r="Y22">
            <v>0</v>
          </cell>
          <cell r="Z22">
            <v>0</v>
          </cell>
          <cell r="AA22">
            <v>0</v>
          </cell>
          <cell r="AB22">
            <v>0</v>
          </cell>
          <cell r="AC22">
            <v>0</v>
          </cell>
          <cell r="AD22">
            <v>0.34</v>
          </cell>
          <cell r="AE22">
            <v>0.34</v>
          </cell>
        </row>
        <row r="27">
          <cell r="B27">
            <v>0.3</v>
          </cell>
          <cell r="E27">
            <v>0.17</v>
          </cell>
          <cell r="H27">
            <v>0</v>
          </cell>
          <cell r="I27">
            <v>0</v>
          </cell>
          <cell r="J27">
            <v>0</v>
          </cell>
          <cell r="K27">
            <v>0</v>
          </cell>
          <cell r="L27">
            <v>0</v>
          </cell>
          <cell r="M27">
            <v>0</v>
          </cell>
          <cell r="N27">
            <v>0.25</v>
          </cell>
          <cell r="O27">
            <v>0.1</v>
          </cell>
          <cell r="P27">
            <v>0</v>
          </cell>
          <cell r="Q27">
            <v>0</v>
          </cell>
          <cell r="R27">
            <v>0</v>
          </cell>
          <cell r="S27">
            <v>0.05</v>
          </cell>
          <cell r="T27">
            <v>0.25</v>
          </cell>
          <cell r="U27">
            <v>0.05</v>
          </cell>
          <cell r="V27">
            <v>0</v>
          </cell>
          <cell r="W27">
            <v>0</v>
          </cell>
          <cell r="X27">
            <v>0</v>
          </cell>
          <cell r="Y27">
            <v>0</v>
          </cell>
          <cell r="Z27">
            <v>0.25</v>
          </cell>
          <cell r="AA27">
            <v>0</v>
          </cell>
          <cell r="AB27">
            <v>0</v>
          </cell>
          <cell r="AC27">
            <v>0</v>
          </cell>
          <cell r="AD27">
            <v>0.25</v>
          </cell>
          <cell r="AE27">
            <v>0.3</v>
          </cell>
        </row>
        <row r="28">
          <cell r="E28">
            <v>0.16</v>
          </cell>
          <cell r="H28">
            <v>1</v>
          </cell>
          <cell r="I28">
            <v>1</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E29">
            <v>0.17</v>
          </cell>
          <cell r="H29">
            <v>0</v>
          </cell>
          <cell r="I29">
            <v>0</v>
          </cell>
          <cell r="J29">
            <v>0</v>
          </cell>
          <cell r="K29">
            <v>0</v>
          </cell>
          <cell r="L29">
            <v>0</v>
          </cell>
          <cell r="M29">
            <v>0</v>
          </cell>
          <cell r="N29">
            <v>0.25</v>
          </cell>
          <cell r="O29">
            <v>0</v>
          </cell>
          <cell r="P29">
            <v>0</v>
          </cell>
          <cell r="Q29">
            <v>0</v>
          </cell>
          <cell r="R29">
            <v>0</v>
          </cell>
          <cell r="S29">
            <v>0.25</v>
          </cell>
          <cell r="T29">
            <v>0.25</v>
          </cell>
          <cell r="U29">
            <v>0.25</v>
          </cell>
          <cell r="V29">
            <v>0</v>
          </cell>
          <cell r="W29">
            <v>0</v>
          </cell>
          <cell r="X29">
            <v>0</v>
          </cell>
          <cell r="Y29">
            <v>0</v>
          </cell>
          <cell r="Z29">
            <v>0.25</v>
          </cell>
          <cell r="AA29">
            <v>0</v>
          </cell>
          <cell r="AB29">
            <v>0</v>
          </cell>
          <cell r="AC29">
            <v>0</v>
          </cell>
          <cell r="AD29">
            <v>0.25</v>
          </cell>
          <cell r="AE29">
            <v>0.5</v>
          </cell>
        </row>
        <row r="30">
          <cell r="E30">
            <v>0.16</v>
          </cell>
          <cell r="H30">
            <v>0</v>
          </cell>
          <cell r="I30">
            <v>0</v>
          </cell>
          <cell r="J30">
            <v>0</v>
          </cell>
          <cell r="K30">
            <v>0</v>
          </cell>
          <cell r="L30">
            <v>0</v>
          </cell>
          <cell r="M30">
            <v>0</v>
          </cell>
          <cell r="N30">
            <v>0.25</v>
          </cell>
          <cell r="O30">
            <v>0.25</v>
          </cell>
          <cell r="P30">
            <v>0</v>
          </cell>
          <cell r="Q30">
            <v>0</v>
          </cell>
          <cell r="R30">
            <v>0</v>
          </cell>
          <cell r="S30">
            <v>0</v>
          </cell>
          <cell r="T30">
            <v>0.25</v>
          </cell>
          <cell r="U30">
            <v>0.25</v>
          </cell>
          <cell r="V30">
            <v>0</v>
          </cell>
          <cell r="W30">
            <v>0</v>
          </cell>
          <cell r="X30">
            <v>0</v>
          </cell>
          <cell r="Y30">
            <v>0</v>
          </cell>
          <cell r="Z30">
            <v>0.25</v>
          </cell>
          <cell r="AA30">
            <v>0</v>
          </cell>
          <cell r="AB30">
            <v>0</v>
          </cell>
          <cell r="AC30">
            <v>0</v>
          </cell>
          <cell r="AD30">
            <v>0.25</v>
          </cell>
          <cell r="AE30">
            <v>0.5</v>
          </cell>
        </row>
        <row r="31">
          <cell r="E31">
            <v>0.17</v>
          </cell>
          <cell r="H31">
            <v>0</v>
          </cell>
          <cell r="I31">
            <v>0</v>
          </cell>
          <cell r="J31">
            <v>0</v>
          </cell>
          <cell r="K31">
            <v>0</v>
          </cell>
          <cell r="L31">
            <v>0</v>
          </cell>
          <cell r="M31">
            <v>0</v>
          </cell>
          <cell r="N31">
            <v>0.25</v>
          </cell>
          <cell r="O31">
            <v>0</v>
          </cell>
          <cell r="P31">
            <v>0</v>
          </cell>
          <cell r="Q31">
            <v>0</v>
          </cell>
          <cell r="R31">
            <v>0</v>
          </cell>
          <cell r="S31">
            <v>0.25</v>
          </cell>
          <cell r="T31">
            <v>0.25</v>
          </cell>
          <cell r="U31">
            <v>0.25</v>
          </cell>
          <cell r="V31">
            <v>0</v>
          </cell>
          <cell r="W31">
            <v>0</v>
          </cell>
          <cell r="X31">
            <v>0</v>
          </cell>
          <cell r="Y31">
            <v>0</v>
          </cell>
          <cell r="Z31">
            <v>0.25</v>
          </cell>
          <cell r="AA31">
            <v>0</v>
          </cell>
          <cell r="AB31">
            <v>0</v>
          </cell>
          <cell r="AC31">
            <v>0</v>
          </cell>
          <cell r="AD31">
            <v>0.25</v>
          </cell>
          <cell r="AE31">
            <v>0.5</v>
          </cell>
        </row>
        <row r="32">
          <cell r="E32">
            <v>0.17</v>
          </cell>
          <cell r="H32">
            <v>0</v>
          </cell>
          <cell r="I32">
            <v>0</v>
          </cell>
          <cell r="J32">
            <v>0</v>
          </cell>
          <cell r="K32">
            <v>0</v>
          </cell>
          <cell r="L32">
            <v>0</v>
          </cell>
          <cell r="M32">
            <v>0</v>
          </cell>
          <cell r="N32">
            <v>0.25</v>
          </cell>
          <cell r="O32">
            <v>0</v>
          </cell>
          <cell r="P32">
            <v>0</v>
          </cell>
          <cell r="Q32">
            <v>0</v>
          </cell>
          <cell r="R32">
            <v>0</v>
          </cell>
          <cell r="S32">
            <v>0.25</v>
          </cell>
          <cell r="T32">
            <v>0.25</v>
          </cell>
          <cell r="U32">
            <v>0.25</v>
          </cell>
          <cell r="V32">
            <v>0</v>
          </cell>
          <cell r="W32">
            <v>0</v>
          </cell>
          <cell r="X32">
            <v>0</v>
          </cell>
          <cell r="Y32">
            <v>0</v>
          </cell>
          <cell r="Z32">
            <v>0.25</v>
          </cell>
          <cell r="AA32">
            <v>0</v>
          </cell>
          <cell r="AB32">
            <v>0</v>
          </cell>
          <cell r="AC32">
            <v>0</v>
          </cell>
          <cell r="AD32">
            <v>0.25</v>
          </cell>
          <cell r="AE32">
            <v>0.5</v>
          </cell>
        </row>
      </sheetData>
      <sheetData sheetId="20">
        <row r="18">
          <cell r="B18">
            <v>0.1</v>
          </cell>
          <cell r="E18">
            <v>1</v>
          </cell>
          <cell r="H18">
            <v>0</v>
          </cell>
          <cell r="I18">
            <v>0</v>
          </cell>
          <cell r="J18">
            <v>0</v>
          </cell>
          <cell r="K18">
            <v>0</v>
          </cell>
          <cell r="L18">
            <v>0</v>
          </cell>
          <cell r="M18">
            <v>0</v>
          </cell>
          <cell r="N18">
            <v>0</v>
          </cell>
          <cell r="O18">
            <v>0</v>
          </cell>
          <cell r="P18">
            <v>0</v>
          </cell>
          <cell r="Q18">
            <v>0</v>
          </cell>
          <cell r="R18">
            <v>0.5</v>
          </cell>
          <cell r="S18">
            <v>0.5</v>
          </cell>
          <cell r="T18">
            <v>0</v>
          </cell>
          <cell r="U18">
            <v>0</v>
          </cell>
          <cell r="V18">
            <v>0</v>
          </cell>
          <cell r="W18">
            <v>0</v>
          </cell>
          <cell r="X18">
            <v>0</v>
          </cell>
          <cell r="Y18">
            <v>0</v>
          </cell>
          <cell r="Z18">
            <v>0</v>
          </cell>
          <cell r="AA18">
            <v>0</v>
          </cell>
          <cell r="AB18">
            <v>0</v>
          </cell>
          <cell r="AC18">
            <v>0</v>
          </cell>
          <cell r="AD18">
            <v>0.5</v>
          </cell>
          <cell r="AE18">
            <v>0.5</v>
          </cell>
        </row>
        <row r="23">
          <cell r="B23">
            <v>0.1</v>
          </cell>
          <cell r="E23">
            <v>0.2</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1</v>
          </cell>
          <cell r="AE23">
            <v>1</v>
          </cell>
        </row>
        <row r="24">
          <cell r="E24">
            <v>0.4</v>
          </cell>
          <cell r="H24">
            <v>0.08</v>
          </cell>
          <cell r="I24">
            <v>0.08</v>
          </cell>
          <cell r="J24">
            <v>0.08</v>
          </cell>
          <cell r="K24">
            <v>0.08</v>
          </cell>
          <cell r="L24">
            <v>0.08</v>
          </cell>
          <cell r="M24">
            <v>0.08</v>
          </cell>
          <cell r="N24">
            <v>0.08</v>
          </cell>
          <cell r="O24">
            <v>0.08</v>
          </cell>
          <cell r="P24">
            <v>0.08</v>
          </cell>
          <cell r="Q24">
            <v>0.08</v>
          </cell>
          <cell r="R24">
            <v>0.08</v>
          </cell>
          <cell r="S24">
            <v>0.08</v>
          </cell>
          <cell r="T24">
            <v>0.08</v>
          </cell>
          <cell r="U24">
            <v>0.08</v>
          </cell>
          <cell r="V24">
            <v>0.08</v>
          </cell>
          <cell r="W24">
            <v>0.08</v>
          </cell>
          <cell r="X24">
            <v>0.09</v>
          </cell>
          <cell r="Y24">
            <v>0.09</v>
          </cell>
          <cell r="Z24">
            <v>0.09</v>
          </cell>
          <cell r="AA24">
            <v>0.09</v>
          </cell>
          <cell r="AB24">
            <v>0.09</v>
          </cell>
          <cell r="AC24">
            <v>0.09</v>
          </cell>
          <cell r="AD24">
            <v>0.09</v>
          </cell>
          <cell r="AE24">
            <v>0.09</v>
          </cell>
        </row>
        <row r="25">
          <cell r="E25">
            <v>0.2</v>
          </cell>
          <cell r="H25">
            <v>0.25</v>
          </cell>
          <cell r="I25">
            <v>0.25</v>
          </cell>
          <cell r="J25">
            <v>0</v>
          </cell>
          <cell r="K25">
            <v>0</v>
          </cell>
          <cell r="L25">
            <v>0</v>
          </cell>
          <cell r="M25">
            <v>0</v>
          </cell>
          <cell r="N25">
            <v>0.25</v>
          </cell>
          <cell r="O25">
            <v>0.25</v>
          </cell>
          <cell r="P25">
            <v>0</v>
          </cell>
          <cell r="Q25">
            <v>0</v>
          </cell>
          <cell r="R25">
            <v>0</v>
          </cell>
          <cell r="S25">
            <v>0</v>
          </cell>
          <cell r="T25">
            <v>0.25</v>
          </cell>
          <cell r="U25">
            <v>0.25</v>
          </cell>
          <cell r="V25">
            <v>0</v>
          </cell>
          <cell r="W25">
            <v>0</v>
          </cell>
          <cell r="X25">
            <v>0</v>
          </cell>
          <cell r="Y25">
            <v>0</v>
          </cell>
          <cell r="Z25">
            <v>0.25</v>
          </cell>
          <cell r="AA25">
            <v>0.25</v>
          </cell>
          <cell r="AB25">
            <v>0</v>
          </cell>
          <cell r="AC25">
            <v>0</v>
          </cell>
          <cell r="AD25">
            <v>0</v>
          </cell>
          <cell r="AE25">
            <v>0</v>
          </cell>
        </row>
        <row r="26">
          <cell r="E26">
            <v>0.2</v>
          </cell>
          <cell r="H26">
            <v>0</v>
          </cell>
          <cell r="I26">
            <v>0</v>
          </cell>
          <cell r="J26">
            <v>0</v>
          </cell>
          <cell r="K26">
            <v>0</v>
          </cell>
          <cell r="L26">
            <v>0.33</v>
          </cell>
          <cell r="M26">
            <v>0.33</v>
          </cell>
          <cell r="N26">
            <v>0</v>
          </cell>
          <cell r="O26">
            <v>0</v>
          </cell>
          <cell r="P26">
            <v>0</v>
          </cell>
          <cell r="Q26">
            <v>0</v>
          </cell>
          <cell r="R26">
            <v>0</v>
          </cell>
          <cell r="S26">
            <v>0</v>
          </cell>
          <cell r="T26">
            <v>0.33</v>
          </cell>
          <cell r="U26">
            <v>0.33</v>
          </cell>
          <cell r="V26">
            <v>0</v>
          </cell>
          <cell r="W26">
            <v>0</v>
          </cell>
          <cell r="X26">
            <v>0</v>
          </cell>
          <cell r="Y26">
            <v>0</v>
          </cell>
          <cell r="Z26">
            <v>0</v>
          </cell>
          <cell r="AA26">
            <v>0</v>
          </cell>
          <cell r="AB26">
            <v>0.34</v>
          </cell>
          <cell r="AC26">
            <v>0.34</v>
          </cell>
          <cell r="AD26">
            <v>0</v>
          </cell>
          <cell r="AE26">
            <v>0</v>
          </cell>
        </row>
        <row r="31">
          <cell r="B31">
            <v>0.2</v>
          </cell>
          <cell r="E31">
            <v>0.5</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1</v>
          </cell>
          <cell r="AC31">
            <v>1</v>
          </cell>
          <cell r="AD31">
            <v>0</v>
          </cell>
          <cell r="AE31">
            <v>0</v>
          </cell>
        </row>
        <row r="32">
          <cell r="E32">
            <v>0.3</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1</v>
          </cell>
          <cell r="AE32">
            <v>1</v>
          </cell>
        </row>
        <row r="33">
          <cell r="E33">
            <v>0.2</v>
          </cell>
          <cell r="H33">
            <v>0</v>
          </cell>
          <cell r="I33">
            <v>0</v>
          </cell>
          <cell r="J33">
            <v>0</v>
          </cell>
          <cell r="K33">
            <v>0</v>
          </cell>
          <cell r="L33">
            <v>0</v>
          </cell>
          <cell r="M33">
            <v>0</v>
          </cell>
          <cell r="N33">
            <v>0</v>
          </cell>
          <cell r="O33">
            <v>0</v>
          </cell>
          <cell r="P33">
            <v>0</v>
          </cell>
          <cell r="Q33">
            <v>0</v>
          </cell>
          <cell r="R33">
            <v>0.5</v>
          </cell>
          <cell r="S33">
            <v>0.5</v>
          </cell>
          <cell r="T33">
            <v>0</v>
          </cell>
          <cell r="U33">
            <v>0</v>
          </cell>
          <cell r="V33">
            <v>0</v>
          </cell>
          <cell r="W33">
            <v>0</v>
          </cell>
          <cell r="X33">
            <v>0</v>
          </cell>
          <cell r="Y33">
            <v>0</v>
          </cell>
          <cell r="Z33">
            <v>0</v>
          </cell>
          <cell r="AA33">
            <v>0</v>
          </cell>
          <cell r="AB33">
            <v>0</v>
          </cell>
          <cell r="AC33">
            <v>0</v>
          </cell>
          <cell r="AD33">
            <v>0.5</v>
          </cell>
          <cell r="AE33">
            <v>0.5</v>
          </cell>
        </row>
        <row r="38">
          <cell r="B38">
            <v>0.1</v>
          </cell>
          <cell r="E38">
            <v>0.3</v>
          </cell>
          <cell r="H38">
            <v>0</v>
          </cell>
          <cell r="I38">
            <v>0</v>
          </cell>
          <cell r="J38">
            <v>0</v>
          </cell>
          <cell r="K38">
            <v>0</v>
          </cell>
          <cell r="L38">
            <v>0.1</v>
          </cell>
          <cell r="M38">
            <v>0.1</v>
          </cell>
          <cell r="N38">
            <v>0.1</v>
          </cell>
          <cell r="O38">
            <v>0.1</v>
          </cell>
          <cell r="P38">
            <v>0.1</v>
          </cell>
          <cell r="Q38">
            <v>0.1</v>
          </cell>
          <cell r="R38">
            <v>0.1</v>
          </cell>
          <cell r="S38">
            <v>0.1</v>
          </cell>
          <cell r="T38">
            <v>0.1</v>
          </cell>
          <cell r="U38">
            <v>0.1</v>
          </cell>
          <cell r="V38">
            <v>0.1</v>
          </cell>
          <cell r="W38">
            <v>0.1</v>
          </cell>
          <cell r="X38">
            <v>0.1</v>
          </cell>
          <cell r="Y38">
            <v>0.1</v>
          </cell>
          <cell r="Z38">
            <v>0.1</v>
          </cell>
          <cell r="AA38">
            <v>0.1</v>
          </cell>
          <cell r="AB38">
            <v>0.1</v>
          </cell>
          <cell r="AC38">
            <v>0.1</v>
          </cell>
          <cell r="AD38">
            <v>0.1</v>
          </cell>
          <cell r="AE38">
            <v>0.1</v>
          </cell>
        </row>
        <row r="39">
          <cell r="E39">
            <v>0.3</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1</v>
          </cell>
          <cell r="AC39">
            <v>1</v>
          </cell>
          <cell r="AD39">
            <v>0</v>
          </cell>
          <cell r="AE39">
            <v>0</v>
          </cell>
        </row>
        <row r="40">
          <cell r="E40">
            <v>0.4</v>
          </cell>
          <cell r="H40">
            <v>0</v>
          </cell>
          <cell r="I40">
            <v>0</v>
          </cell>
          <cell r="J40">
            <v>0</v>
          </cell>
          <cell r="K40">
            <v>0</v>
          </cell>
          <cell r="L40">
            <v>0</v>
          </cell>
          <cell r="M40">
            <v>0</v>
          </cell>
          <cell r="N40">
            <v>0</v>
          </cell>
          <cell r="O40">
            <v>0</v>
          </cell>
          <cell r="P40">
            <v>0</v>
          </cell>
          <cell r="Q40">
            <v>0</v>
          </cell>
          <cell r="R40">
            <v>0.5</v>
          </cell>
          <cell r="S40">
            <v>0.5</v>
          </cell>
          <cell r="T40">
            <v>0</v>
          </cell>
          <cell r="U40">
            <v>0</v>
          </cell>
          <cell r="V40">
            <v>0</v>
          </cell>
          <cell r="W40">
            <v>0</v>
          </cell>
          <cell r="X40">
            <v>0</v>
          </cell>
          <cell r="Y40">
            <v>0</v>
          </cell>
          <cell r="Z40">
            <v>0</v>
          </cell>
          <cell r="AA40">
            <v>0</v>
          </cell>
          <cell r="AB40">
            <v>0</v>
          </cell>
          <cell r="AC40">
            <v>0</v>
          </cell>
          <cell r="AD40">
            <v>0.5</v>
          </cell>
          <cell r="AE40">
            <v>0.5</v>
          </cell>
        </row>
        <row r="45">
          <cell r="B45">
            <v>0.2</v>
          </cell>
          <cell r="E45">
            <v>1</v>
          </cell>
          <cell r="H45">
            <v>0.08</v>
          </cell>
          <cell r="I45">
            <v>0.08</v>
          </cell>
          <cell r="J45">
            <v>0.08</v>
          </cell>
          <cell r="K45">
            <v>0.08</v>
          </cell>
          <cell r="L45">
            <v>0.08</v>
          </cell>
          <cell r="M45">
            <v>0.08</v>
          </cell>
          <cell r="N45">
            <v>0.08</v>
          </cell>
          <cell r="O45">
            <v>0.08</v>
          </cell>
          <cell r="P45">
            <v>0.08</v>
          </cell>
          <cell r="Q45">
            <v>0.08</v>
          </cell>
          <cell r="R45">
            <v>0.08</v>
          </cell>
          <cell r="S45">
            <v>0.08</v>
          </cell>
          <cell r="T45">
            <v>0.08</v>
          </cell>
          <cell r="U45">
            <v>0.08</v>
          </cell>
          <cell r="V45">
            <v>0.08</v>
          </cell>
          <cell r="W45">
            <v>0.08</v>
          </cell>
          <cell r="X45">
            <v>0.09</v>
          </cell>
          <cell r="Y45">
            <v>0.09</v>
          </cell>
          <cell r="Z45">
            <v>0.09</v>
          </cell>
          <cell r="AA45">
            <v>0.09</v>
          </cell>
          <cell r="AB45">
            <v>0.09</v>
          </cell>
          <cell r="AC45">
            <v>0.09</v>
          </cell>
          <cell r="AD45">
            <v>0.09</v>
          </cell>
          <cell r="AE45">
            <v>0.09</v>
          </cell>
        </row>
        <row r="50">
          <cell r="B50">
            <v>0.3</v>
          </cell>
          <cell r="E50">
            <v>0.17</v>
          </cell>
          <cell r="H50">
            <v>0</v>
          </cell>
          <cell r="I50">
            <v>0</v>
          </cell>
          <cell r="J50">
            <v>0</v>
          </cell>
          <cell r="K50">
            <v>0</v>
          </cell>
          <cell r="L50">
            <v>0</v>
          </cell>
          <cell r="M50">
            <v>0</v>
          </cell>
          <cell r="N50">
            <v>0.25</v>
          </cell>
          <cell r="O50">
            <v>0.25</v>
          </cell>
          <cell r="P50">
            <v>0</v>
          </cell>
          <cell r="Q50">
            <v>0</v>
          </cell>
          <cell r="R50">
            <v>0</v>
          </cell>
          <cell r="S50">
            <v>0</v>
          </cell>
          <cell r="T50">
            <v>0.25</v>
          </cell>
          <cell r="U50">
            <v>0.25</v>
          </cell>
          <cell r="V50">
            <v>0</v>
          </cell>
          <cell r="W50">
            <v>0</v>
          </cell>
          <cell r="X50">
            <v>0</v>
          </cell>
          <cell r="Y50">
            <v>0</v>
          </cell>
          <cell r="Z50">
            <v>0.25</v>
          </cell>
          <cell r="AA50">
            <v>0.25</v>
          </cell>
          <cell r="AB50">
            <v>0</v>
          </cell>
          <cell r="AC50">
            <v>0</v>
          </cell>
          <cell r="AD50">
            <v>0.25</v>
          </cell>
          <cell r="AE50">
            <v>0.25</v>
          </cell>
        </row>
        <row r="51">
          <cell r="E51">
            <v>0.16</v>
          </cell>
          <cell r="H51">
            <v>1</v>
          </cell>
          <cell r="I51">
            <v>1</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E52">
            <v>0.17</v>
          </cell>
          <cell r="H52">
            <v>0</v>
          </cell>
          <cell r="I52">
            <v>0</v>
          </cell>
          <cell r="J52">
            <v>0</v>
          </cell>
          <cell r="K52">
            <v>0</v>
          </cell>
          <cell r="L52">
            <v>0</v>
          </cell>
          <cell r="M52">
            <v>0</v>
          </cell>
          <cell r="N52">
            <v>0.25</v>
          </cell>
          <cell r="O52">
            <v>0.25</v>
          </cell>
          <cell r="P52">
            <v>0</v>
          </cell>
          <cell r="Q52">
            <v>0</v>
          </cell>
          <cell r="R52">
            <v>0</v>
          </cell>
          <cell r="S52">
            <v>0</v>
          </cell>
          <cell r="T52">
            <v>0.25</v>
          </cell>
          <cell r="U52">
            <v>0.25</v>
          </cell>
          <cell r="V52">
            <v>0</v>
          </cell>
          <cell r="W52">
            <v>0</v>
          </cell>
          <cell r="X52">
            <v>0</v>
          </cell>
          <cell r="Y52">
            <v>0</v>
          </cell>
          <cell r="Z52">
            <v>0.25</v>
          </cell>
          <cell r="AA52">
            <v>0.25</v>
          </cell>
          <cell r="AB52">
            <v>0</v>
          </cell>
          <cell r="AC52">
            <v>0</v>
          </cell>
          <cell r="AD52">
            <v>0.25</v>
          </cell>
          <cell r="AE52">
            <v>0.25</v>
          </cell>
        </row>
        <row r="53">
          <cell r="E53">
            <v>0.16</v>
          </cell>
          <cell r="H53">
            <v>0</v>
          </cell>
          <cell r="I53">
            <v>0</v>
          </cell>
          <cell r="J53">
            <v>0</v>
          </cell>
          <cell r="K53">
            <v>0</v>
          </cell>
          <cell r="L53">
            <v>0</v>
          </cell>
          <cell r="M53">
            <v>0</v>
          </cell>
          <cell r="N53">
            <v>0.25</v>
          </cell>
          <cell r="O53">
            <v>0.25</v>
          </cell>
          <cell r="P53">
            <v>0</v>
          </cell>
          <cell r="Q53">
            <v>0</v>
          </cell>
          <cell r="R53">
            <v>0</v>
          </cell>
          <cell r="S53">
            <v>0</v>
          </cell>
          <cell r="T53">
            <v>0.25</v>
          </cell>
          <cell r="U53">
            <v>0.25</v>
          </cell>
          <cell r="V53">
            <v>0</v>
          </cell>
          <cell r="W53">
            <v>0</v>
          </cell>
          <cell r="X53">
            <v>0</v>
          </cell>
          <cell r="Y53">
            <v>0</v>
          </cell>
          <cell r="Z53">
            <v>0.25</v>
          </cell>
          <cell r="AA53">
            <v>0.25</v>
          </cell>
          <cell r="AB53">
            <v>0</v>
          </cell>
          <cell r="AC53">
            <v>0</v>
          </cell>
          <cell r="AD53">
            <v>0.25</v>
          </cell>
          <cell r="AE53">
            <v>0.25</v>
          </cell>
        </row>
        <row r="54">
          <cell r="E54">
            <v>0.17</v>
          </cell>
          <cell r="H54">
            <v>0</v>
          </cell>
          <cell r="I54">
            <v>0</v>
          </cell>
          <cell r="J54">
            <v>0</v>
          </cell>
          <cell r="K54">
            <v>0</v>
          </cell>
          <cell r="L54">
            <v>0</v>
          </cell>
          <cell r="M54">
            <v>0</v>
          </cell>
          <cell r="N54">
            <v>0.25</v>
          </cell>
          <cell r="O54">
            <v>0.25</v>
          </cell>
          <cell r="P54">
            <v>0</v>
          </cell>
          <cell r="Q54">
            <v>0</v>
          </cell>
          <cell r="R54">
            <v>0</v>
          </cell>
          <cell r="S54">
            <v>0</v>
          </cell>
          <cell r="T54">
            <v>0.25</v>
          </cell>
          <cell r="U54">
            <v>0.25</v>
          </cell>
          <cell r="V54">
            <v>0</v>
          </cell>
          <cell r="W54">
            <v>0</v>
          </cell>
          <cell r="X54">
            <v>0</v>
          </cell>
          <cell r="Y54">
            <v>0</v>
          </cell>
          <cell r="Z54">
            <v>0.25</v>
          </cell>
          <cell r="AA54">
            <v>0.25</v>
          </cell>
          <cell r="AB54">
            <v>0</v>
          </cell>
          <cell r="AC54">
            <v>0</v>
          </cell>
          <cell r="AD54">
            <v>0.25</v>
          </cell>
          <cell r="AE54">
            <v>0.25</v>
          </cell>
        </row>
        <row r="55">
          <cell r="E55">
            <v>0.17</v>
          </cell>
          <cell r="H55">
            <v>0</v>
          </cell>
          <cell r="I55">
            <v>0</v>
          </cell>
          <cell r="J55">
            <v>0</v>
          </cell>
          <cell r="K55">
            <v>0</v>
          </cell>
          <cell r="L55">
            <v>0</v>
          </cell>
          <cell r="M55">
            <v>0</v>
          </cell>
          <cell r="N55">
            <v>0.25</v>
          </cell>
          <cell r="O55">
            <v>0.25</v>
          </cell>
          <cell r="P55">
            <v>0</v>
          </cell>
          <cell r="Q55">
            <v>0</v>
          </cell>
          <cell r="R55">
            <v>0</v>
          </cell>
          <cell r="S55">
            <v>0</v>
          </cell>
          <cell r="T55">
            <v>0.25</v>
          </cell>
          <cell r="U55">
            <v>0.25</v>
          </cell>
          <cell r="V55">
            <v>0</v>
          </cell>
          <cell r="W55">
            <v>0</v>
          </cell>
          <cell r="X55">
            <v>0</v>
          </cell>
          <cell r="Y55">
            <v>0</v>
          </cell>
          <cell r="Z55">
            <v>0.25</v>
          </cell>
          <cell r="AA55">
            <v>0.25</v>
          </cell>
          <cell r="AB55">
            <v>0</v>
          </cell>
          <cell r="AC55">
            <v>0</v>
          </cell>
          <cell r="AD55">
            <v>0.25</v>
          </cell>
          <cell r="AE55">
            <v>0.25</v>
          </cell>
        </row>
      </sheetData>
      <sheetData sheetId="21"/>
      <sheetData sheetId="22">
        <row r="28">
          <cell r="D28">
            <v>0</v>
          </cell>
          <cell r="E28">
            <v>0</v>
          </cell>
          <cell r="F28">
            <v>0</v>
          </cell>
          <cell r="G28">
            <v>0</v>
          </cell>
          <cell r="H28" t="str">
            <v>TRIMESTRE 1</v>
          </cell>
          <cell r="I28">
            <v>0</v>
          </cell>
          <cell r="J28" t="str">
            <v>TRIMESTRE 2</v>
          </cell>
          <cell r="K28">
            <v>0</v>
          </cell>
          <cell r="L28" t="str">
            <v>TRIMESTRE 3</v>
          </cell>
          <cell r="M28">
            <v>0</v>
          </cell>
          <cell r="N28" t="str">
            <v>TRIMESTRE 4</v>
          </cell>
          <cell r="O28">
            <v>0</v>
          </cell>
          <cell r="P28" t="str">
            <v>TOTAL
ACUMULADO</v>
          </cell>
          <cell r="Q28">
            <v>0</v>
          </cell>
        </row>
        <row r="29">
          <cell r="D29">
            <v>0</v>
          </cell>
          <cell r="E29">
            <v>0</v>
          </cell>
          <cell r="F29">
            <v>0</v>
          </cell>
          <cell r="G29">
            <v>0</v>
          </cell>
          <cell r="H29" t="str">
            <v>PROGRAMADO</v>
          </cell>
          <cell r="I29" t="str">
            <v>EJECUTADO</v>
          </cell>
          <cell r="J29" t="str">
            <v>PROGRAMADO</v>
          </cell>
          <cell r="K29" t="str">
            <v>EJECUTADO</v>
          </cell>
          <cell r="L29" t="str">
            <v>PROGRAMADO</v>
          </cell>
          <cell r="M29" t="str">
            <v>EJECUTADO</v>
          </cell>
          <cell r="N29" t="str">
            <v>PROGRAMADO</v>
          </cell>
          <cell r="O29" t="str">
            <v>EJECUTADO</v>
          </cell>
          <cell r="P29" t="str">
            <v>PROGRAMADO</v>
          </cell>
          <cell r="Q29" t="str">
            <v>EJECUTADO</v>
          </cell>
        </row>
        <row r="30">
          <cell r="C30" t="str">
            <v>Sistema Integrado de Gestión</v>
          </cell>
          <cell r="D30">
            <v>0</v>
          </cell>
          <cell r="E30">
            <v>0</v>
          </cell>
          <cell r="F30">
            <v>0</v>
          </cell>
          <cell r="G30">
            <v>0</v>
          </cell>
          <cell r="H30">
            <v>0.18620000000000003</v>
          </cell>
          <cell r="I30">
            <v>0.18620000000000003</v>
          </cell>
          <cell r="J30">
            <v>0.22120000000000001</v>
          </cell>
          <cell r="K30">
            <v>0.22120000000000001</v>
          </cell>
          <cell r="L30">
            <v>0.32300000000000006</v>
          </cell>
          <cell r="M30">
            <v>0.32300000000000006</v>
          </cell>
          <cell r="N30">
            <v>0.26960000000000001</v>
          </cell>
          <cell r="O30">
            <v>0.26960000000000006</v>
          </cell>
          <cell r="P30">
            <v>1.0000000000000002</v>
          </cell>
          <cell r="Q30">
            <v>1.0000000000000002</v>
          </cell>
        </row>
        <row r="31">
          <cell r="C31" t="str">
            <v>Planeación Estratégica</v>
          </cell>
          <cell r="D31">
            <v>0</v>
          </cell>
          <cell r="E31">
            <v>0</v>
          </cell>
          <cell r="F31">
            <v>0</v>
          </cell>
          <cell r="G31">
            <v>0</v>
          </cell>
          <cell r="H31">
            <v>0.17677200000000001</v>
          </cell>
          <cell r="I31">
            <v>0.18115550000000002</v>
          </cell>
          <cell r="J31">
            <v>0.19284799999999999</v>
          </cell>
          <cell r="K31">
            <v>0.145868</v>
          </cell>
          <cell r="L31">
            <v>0.22892399999999999</v>
          </cell>
          <cell r="M31">
            <v>0.23777000000000004</v>
          </cell>
          <cell r="N31">
            <v>0.40158900000000003</v>
          </cell>
          <cell r="O31">
            <v>0.37973000000000001</v>
          </cell>
          <cell r="P31">
            <v>1.0001329999999999</v>
          </cell>
          <cell r="Q31">
            <v>0.94452350000000007</v>
          </cell>
        </row>
        <row r="32">
          <cell r="C32" t="str">
            <v>Comunicaciones</v>
          </cell>
          <cell r="D32">
            <v>0</v>
          </cell>
          <cell r="E32">
            <v>0</v>
          </cell>
          <cell r="F32">
            <v>0</v>
          </cell>
          <cell r="G32">
            <v>0</v>
          </cell>
          <cell r="H32">
            <v>0.14176499999999997</v>
          </cell>
          <cell r="I32">
            <v>0.141760002</v>
          </cell>
          <cell r="J32">
            <v>0.24073840000000002</v>
          </cell>
          <cell r="K32">
            <v>0.24023859999999997</v>
          </cell>
          <cell r="L32">
            <v>0.26842339999999998</v>
          </cell>
          <cell r="M32">
            <v>0.268418402</v>
          </cell>
          <cell r="N32">
            <v>0.34907319999999997</v>
          </cell>
          <cell r="O32">
            <v>0.349053208</v>
          </cell>
          <cell r="P32">
            <v>0.99999999999999989</v>
          </cell>
          <cell r="Q32">
            <v>0.99947021199999986</v>
          </cell>
        </row>
        <row r="33">
          <cell r="C33" t="str">
            <v>Planificación del Desarrollo Vial Local</v>
          </cell>
          <cell r="D33">
            <v>0</v>
          </cell>
          <cell r="E33">
            <v>0</v>
          </cell>
          <cell r="F33">
            <v>0</v>
          </cell>
          <cell r="G33">
            <v>0</v>
          </cell>
          <cell r="H33">
            <v>0.18438800000000002</v>
          </cell>
          <cell r="I33">
            <v>0.21877200000000002</v>
          </cell>
          <cell r="J33">
            <v>0.20113800000000001</v>
          </cell>
          <cell r="K33">
            <v>0.17181360000000001</v>
          </cell>
          <cell r="L33">
            <v>0.32101299999999999</v>
          </cell>
          <cell r="M33">
            <v>0.43868759999999996</v>
          </cell>
          <cell r="N33">
            <v>0.29301299999999997</v>
          </cell>
          <cell r="O33">
            <v>0.17941799999999999</v>
          </cell>
          <cell r="P33">
            <v>0.999552</v>
          </cell>
          <cell r="Q33">
            <v>1.0086912000000001</v>
          </cell>
        </row>
        <row r="34">
          <cell r="C34" t="str">
            <v>Apoyo Interinstitucional</v>
          </cell>
          <cell r="D34">
            <v>0</v>
          </cell>
          <cell r="E34">
            <v>0</v>
          </cell>
          <cell r="F34">
            <v>0</v>
          </cell>
          <cell r="G34">
            <v>0</v>
          </cell>
          <cell r="H34">
            <v>4.8000000000000001E-2</v>
          </cell>
          <cell r="I34">
            <v>4.8000000000000001E-2</v>
          </cell>
          <cell r="J34">
            <v>6.3E-2</v>
          </cell>
          <cell r="K34">
            <v>6.3E-2</v>
          </cell>
          <cell r="L34">
            <v>6.3E-2</v>
          </cell>
          <cell r="M34">
            <v>6.3E-2</v>
          </cell>
          <cell r="N34">
            <v>0.82596499999999995</v>
          </cell>
          <cell r="O34">
            <v>0.82596499999999995</v>
          </cell>
          <cell r="P34">
            <v>0.99996499999999999</v>
          </cell>
          <cell r="Q34">
            <v>0.99996499999999999</v>
          </cell>
        </row>
        <row r="35">
          <cell r="C35" t="str">
            <v>Producción</v>
          </cell>
          <cell r="D35">
            <v>0</v>
          </cell>
          <cell r="E35">
            <v>0</v>
          </cell>
          <cell r="F35">
            <v>0</v>
          </cell>
          <cell r="G35">
            <v>0</v>
          </cell>
          <cell r="H35">
            <v>0.10425000000000001</v>
          </cell>
          <cell r="I35">
            <v>0.10425000000000001</v>
          </cell>
          <cell r="J35">
            <v>0.16300000000000001</v>
          </cell>
          <cell r="K35">
            <v>0.16300000000000001</v>
          </cell>
          <cell r="L35">
            <v>0.36302250000000003</v>
          </cell>
          <cell r="M35">
            <v>0.40927249999999998</v>
          </cell>
          <cell r="N35">
            <v>0.3697725</v>
          </cell>
          <cell r="O35">
            <v>0.3228975</v>
          </cell>
          <cell r="P35">
            <v>1.0000450000000001</v>
          </cell>
          <cell r="Q35">
            <v>0.99941999999999998</v>
          </cell>
        </row>
        <row r="36">
          <cell r="C36" t="str">
            <v>Intervención de la Malla Vial Local</v>
          </cell>
          <cell r="D36">
            <v>0</v>
          </cell>
          <cell r="E36">
            <v>0</v>
          </cell>
          <cell r="F36">
            <v>0</v>
          </cell>
          <cell r="G36">
            <v>0</v>
          </cell>
          <cell r="H36">
            <v>0.23805000000000001</v>
          </cell>
          <cell r="I36">
            <v>0.28325</v>
          </cell>
          <cell r="J36">
            <v>0.22291500000000003</v>
          </cell>
          <cell r="K36">
            <v>0.251915</v>
          </cell>
          <cell r="L36">
            <v>0.25196499999999999</v>
          </cell>
          <cell r="M36">
            <v>0.24801499999999999</v>
          </cell>
          <cell r="N36">
            <v>0.28706999999999999</v>
          </cell>
          <cell r="O36">
            <v>0.21681999999999998</v>
          </cell>
          <cell r="P36">
            <v>1</v>
          </cell>
          <cell r="Q36">
            <v>1</v>
          </cell>
        </row>
        <row r="37">
          <cell r="C37" t="str">
            <v>Gestión Ambiental</v>
          </cell>
          <cell r="D37">
            <v>0</v>
          </cell>
          <cell r="E37">
            <v>0</v>
          </cell>
          <cell r="F37">
            <v>0</v>
          </cell>
          <cell r="G37">
            <v>0</v>
          </cell>
          <cell r="H37">
            <v>0.30095200000000005</v>
          </cell>
          <cell r="I37">
            <v>0.24595200000000003</v>
          </cell>
          <cell r="J37">
            <v>0.21748800000000001</v>
          </cell>
          <cell r="K37">
            <v>0.21848800000000002</v>
          </cell>
          <cell r="L37">
            <v>0.19902400000000003</v>
          </cell>
          <cell r="M37">
            <v>0.23902400000000001</v>
          </cell>
          <cell r="N37">
            <v>0.28253600000000001</v>
          </cell>
          <cell r="O37">
            <v>0.29653600000000002</v>
          </cell>
          <cell r="P37">
            <v>1</v>
          </cell>
          <cell r="Q37">
            <v>1</v>
          </cell>
        </row>
        <row r="38">
          <cell r="C38" t="str">
            <v>Gestión Social y de Atención a Partes Interesadas</v>
          </cell>
          <cell r="D38">
            <v>0</v>
          </cell>
          <cell r="E38">
            <v>0</v>
          </cell>
          <cell r="F38">
            <v>0</v>
          </cell>
          <cell r="G38">
            <v>0</v>
          </cell>
          <cell r="H38">
            <v>0.183</v>
          </cell>
          <cell r="I38">
            <v>0.183</v>
          </cell>
          <cell r="J38">
            <v>0.25650000000000001</v>
          </cell>
          <cell r="K38">
            <v>0.22650000000000001</v>
          </cell>
          <cell r="L38">
            <v>0.23349999999999999</v>
          </cell>
          <cell r="M38">
            <v>0.26350000000000001</v>
          </cell>
          <cell r="N38">
            <v>0.32700000000000001</v>
          </cell>
          <cell r="O38">
            <v>0.32700000000000001</v>
          </cell>
          <cell r="P38">
            <v>1</v>
          </cell>
          <cell r="Q38">
            <v>1</v>
          </cell>
        </row>
        <row r="39">
          <cell r="C39" t="str">
            <v>Atención al Ciudadano</v>
          </cell>
          <cell r="D39">
            <v>0</v>
          </cell>
          <cell r="E39">
            <v>0</v>
          </cell>
          <cell r="F39">
            <v>0</v>
          </cell>
          <cell r="G39">
            <v>0</v>
          </cell>
          <cell r="H39">
            <v>0.27060000000000001</v>
          </cell>
          <cell r="I39">
            <v>0.15439999999999998</v>
          </cell>
          <cell r="J39">
            <v>0.28560000000000002</v>
          </cell>
          <cell r="K39">
            <v>0.32310000000000005</v>
          </cell>
          <cell r="L39">
            <v>0.18059999999999998</v>
          </cell>
          <cell r="M39">
            <v>0.27412500000000001</v>
          </cell>
          <cell r="N39">
            <v>0.26319999999999999</v>
          </cell>
          <cell r="O39">
            <v>0</v>
          </cell>
          <cell r="P39">
            <v>1</v>
          </cell>
          <cell r="Q39">
            <v>0.75162499999999999</v>
          </cell>
        </row>
        <row r="40">
          <cell r="C40" t="str">
            <v>Jurídica</v>
          </cell>
          <cell r="D40">
            <v>0</v>
          </cell>
          <cell r="E40">
            <v>0</v>
          </cell>
          <cell r="F40">
            <v>0</v>
          </cell>
          <cell r="G40">
            <v>0</v>
          </cell>
          <cell r="H40">
            <v>0.11047499999999999</v>
          </cell>
          <cell r="I40">
            <v>0.28075000000000006</v>
          </cell>
          <cell r="J40">
            <v>0.35047499999999998</v>
          </cell>
          <cell r="K40">
            <v>0.28897499999999998</v>
          </cell>
          <cell r="L40">
            <v>0.125475</v>
          </cell>
          <cell r="M40">
            <v>0.13473000000000002</v>
          </cell>
          <cell r="N40">
            <v>0.41347500000000004</v>
          </cell>
          <cell r="O40">
            <v>0.29554500000000006</v>
          </cell>
          <cell r="P40">
            <v>0.99990000000000001</v>
          </cell>
          <cell r="Q40">
            <v>1</v>
          </cell>
        </row>
        <row r="41">
          <cell r="C41" t="str">
            <v>Contratación</v>
          </cell>
          <cell r="D41">
            <v>0</v>
          </cell>
          <cell r="E41">
            <v>0</v>
          </cell>
          <cell r="F41">
            <v>0</v>
          </cell>
          <cell r="G41">
            <v>0</v>
          </cell>
          <cell r="H41">
            <v>0.09</v>
          </cell>
          <cell r="I41">
            <v>0.09</v>
          </cell>
          <cell r="J41">
            <v>0.36399999999999999</v>
          </cell>
          <cell r="K41">
            <v>0.17175000000000001</v>
          </cell>
          <cell r="L41">
            <v>0.17499999999999999</v>
          </cell>
          <cell r="M41">
            <v>0.38124999999999998</v>
          </cell>
          <cell r="N41">
            <v>0.371</v>
          </cell>
          <cell r="O41">
            <v>0.31625000000000003</v>
          </cell>
          <cell r="P41">
            <v>1</v>
          </cell>
          <cell r="Q41">
            <v>0.95925000000000005</v>
          </cell>
        </row>
        <row r="42">
          <cell r="C42" t="str">
            <v>Gestión Documental</v>
          </cell>
          <cell r="D42">
            <v>0</v>
          </cell>
          <cell r="E42">
            <v>0</v>
          </cell>
          <cell r="F42">
            <v>0</v>
          </cell>
          <cell r="G42">
            <v>0</v>
          </cell>
          <cell r="H42">
            <v>0.23525000000000001</v>
          </cell>
          <cell r="I42">
            <v>0.19675000000000001</v>
          </cell>
          <cell r="J42">
            <v>0.12914999999999999</v>
          </cell>
          <cell r="K42">
            <v>0.10580000000000001</v>
          </cell>
          <cell r="L42">
            <v>0.32479999999999998</v>
          </cell>
          <cell r="M42">
            <v>0.13335</v>
          </cell>
          <cell r="N42">
            <v>0.31080000000000002</v>
          </cell>
          <cell r="O42">
            <v>0.25575000000000003</v>
          </cell>
          <cell r="P42">
            <v>1</v>
          </cell>
          <cell r="Q42">
            <v>0.69164999999999999</v>
          </cell>
        </row>
        <row r="43">
          <cell r="C43" t="str">
            <v>Sistemas de Información y Tecnología</v>
          </cell>
          <cell r="D43">
            <v>0</v>
          </cell>
          <cell r="E43">
            <v>0</v>
          </cell>
          <cell r="F43">
            <v>0</v>
          </cell>
          <cell r="G43">
            <v>0</v>
          </cell>
          <cell r="H43">
            <v>0.29790000000000005</v>
          </cell>
          <cell r="I43">
            <v>0.40751999999999999</v>
          </cell>
          <cell r="J43">
            <v>0.23800000000000004</v>
          </cell>
          <cell r="K43">
            <v>0.17495000000000002</v>
          </cell>
          <cell r="L43">
            <v>0.24640000000000001</v>
          </cell>
          <cell r="M43">
            <v>0.15786000000000006</v>
          </cell>
          <cell r="N43">
            <v>0.2177</v>
          </cell>
          <cell r="O43">
            <v>0.17717000000000002</v>
          </cell>
          <cell r="P43">
            <v>1</v>
          </cell>
          <cell r="Q43">
            <v>0.9175000000000002</v>
          </cell>
        </row>
        <row r="44">
          <cell r="C44" t="str">
            <v>Financiera</v>
          </cell>
          <cell r="D44">
            <v>0</v>
          </cell>
          <cell r="E44">
            <v>0</v>
          </cell>
          <cell r="F44">
            <v>0</v>
          </cell>
          <cell r="G44">
            <v>0</v>
          </cell>
          <cell r="H44">
            <v>0.36300000000000004</v>
          </cell>
          <cell r="I44">
            <v>0.22299999999999998</v>
          </cell>
          <cell r="J44">
            <v>0.24709999999999999</v>
          </cell>
          <cell r="K44">
            <v>0.23016999999999999</v>
          </cell>
          <cell r="L44">
            <v>0.1981</v>
          </cell>
          <cell r="M44">
            <v>0.15115000000000001</v>
          </cell>
          <cell r="N44">
            <v>0.1918</v>
          </cell>
          <cell r="O44">
            <v>0.35310000000000002</v>
          </cell>
          <cell r="P44">
            <v>1</v>
          </cell>
          <cell r="Q44">
            <v>0.95741999999999994</v>
          </cell>
        </row>
        <row r="45">
          <cell r="C45" t="str">
            <v>Talento Humano</v>
          </cell>
          <cell r="D45">
            <v>0</v>
          </cell>
          <cell r="E45">
            <v>0</v>
          </cell>
          <cell r="F45">
            <v>0</v>
          </cell>
          <cell r="G45">
            <v>0</v>
          </cell>
          <cell r="H45">
            <v>9.1952000000000006E-2</v>
          </cell>
          <cell r="I45">
            <v>6.8951999999999999E-2</v>
          </cell>
          <cell r="J45">
            <v>0.33998300000000004</v>
          </cell>
          <cell r="K45">
            <v>0.21288400000000002</v>
          </cell>
          <cell r="L45">
            <v>0.28625</v>
          </cell>
          <cell r="M45">
            <v>0.20676</v>
          </cell>
          <cell r="N45">
            <v>0.28181499999999998</v>
          </cell>
          <cell r="O45">
            <v>9.9402000000000004E-2</v>
          </cell>
          <cell r="P45">
            <v>1</v>
          </cell>
          <cell r="Q45">
            <v>0.58799800000000002</v>
          </cell>
        </row>
        <row r="46">
          <cell r="C46" t="str">
            <v>Control Disciplinario Interno</v>
          </cell>
          <cell r="D46">
            <v>0</v>
          </cell>
          <cell r="E46">
            <v>0</v>
          </cell>
          <cell r="F46">
            <v>0</v>
          </cell>
          <cell r="G46">
            <v>0</v>
          </cell>
          <cell r="H46">
            <v>0.18589999999999998</v>
          </cell>
          <cell r="I46">
            <v>0.16594999999999999</v>
          </cell>
          <cell r="J46">
            <v>0.24569999999999997</v>
          </cell>
          <cell r="K46">
            <v>0.2457</v>
          </cell>
          <cell r="L46">
            <v>0.24920000000000003</v>
          </cell>
          <cell r="M46">
            <v>0.19895000000000002</v>
          </cell>
          <cell r="N46">
            <v>0.31920000000000004</v>
          </cell>
          <cell r="O46">
            <v>0.21870000000000001</v>
          </cell>
          <cell r="P46">
            <v>1</v>
          </cell>
          <cell r="Q46">
            <v>0.82930000000000004</v>
          </cell>
        </row>
        <row r="47">
          <cell r="C47" t="str">
            <v>Administración de Bienes e Infraestructura</v>
          </cell>
          <cell r="D47">
            <v>0</v>
          </cell>
          <cell r="E47">
            <v>0</v>
          </cell>
          <cell r="F47">
            <v>0</v>
          </cell>
          <cell r="G47">
            <v>0</v>
          </cell>
          <cell r="H47">
            <v>0.18025000000000002</v>
          </cell>
          <cell r="I47">
            <v>0.12792500000000001</v>
          </cell>
          <cell r="J47">
            <v>0.32406000000000001</v>
          </cell>
          <cell r="K47">
            <v>0.215035</v>
          </cell>
          <cell r="L47">
            <v>0.20638000000000004</v>
          </cell>
          <cell r="M47">
            <v>0.25685000000000002</v>
          </cell>
          <cell r="N47">
            <v>0.28931000000000001</v>
          </cell>
          <cell r="O47">
            <v>0.25536000000000003</v>
          </cell>
          <cell r="P47">
            <v>1</v>
          </cell>
          <cell r="Q47">
            <v>0.8551700000000001</v>
          </cell>
        </row>
        <row r="48">
          <cell r="C48" t="str">
            <v>Operación de Maquinaria</v>
          </cell>
          <cell r="D48">
            <v>0</v>
          </cell>
          <cell r="E48">
            <v>0</v>
          </cell>
          <cell r="F48">
            <v>0</v>
          </cell>
          <cell r="G48">
            <v>0</v>
          </cell>
          <cell r="H48">
            <v>0.19674999999999998</v>
          </cell>
          <cell r="I48">
            <v>0.188</v>
          </cell>
          <cell r="J48">
            <v>0.24675</v>
          </cell>
          <cell r="K48">
            <v>0.2555</v>
          </cell>
          <cell r="L48">
            <v>0.24675</v>
          </cell>
          <cell r="M48">
            <v>0.24675</v>
          </cell>
          <cell r="N48">
            <v>0.30974999999999997</v>
          </cell>
          <cell r="O48">
            <v>0.23100000000000001</v>
          </cell>
          <cell r="P48">
            <v>1</v>
          </cell>
          <cell r="Q48">
            <v>0.92125000000000001</v>
          </cell>
        </row>
        <row r="49">
          <cell r="C49" t="str">
            <v>Control para el Mejoramiento Continuo de la Gestión</v>
          </cell>
          <cell r="D49">
            <v>0</v>
          </cell>
          <cell r="E49">
            <v>0</v>
          </cell>
          <cell r="F49">
            <v>0</v>
          </cell>
          <cell r="G49">
            <v>0</v>
          </cell>
          <cell r="H49">
            <v>0.12020000000000002</v>
          </cell>
          <cell r="I49">
            <v>0.12020000000000002</v>
          </cell>
          <cell r="J49">
            <v>0.22460000000000002</v>
          </cell>
          <cell r="K49">
            <v>0.22460000000000002</v>
          </cell>
          <cell r="L49">
            <v>0.14360000000000001</v>
          </cell>
          <cell r="M49">
            <v>0.14360000000000001</v>
          </cell>
          <cell r="N49">
            <v>0.51160000000000005</v>
          </cell>
          <cell r="O49">
            <v>0.51160000000000005</v>
          </cell>
          <cell r="P49">
            <v>1</v>
          </cell>
          <cell r="Q49">
            <v>1</v>
          </cell>
        </row>
      </sheetData>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
      <sheetName val="COM"/>
      <sheetName val="SIG"/>
      <sheetName val="PDV"/>
      <sheetName val="CSE"/>
      <sheetName val="AII"/>
      <sheetName val="PRO"/>
      <sheetName val="IMV"/>
      <sheetName val="SAP"/>
      <sheetName val="GAM"/>
      <sheetName val="ACI"/>
      <sheetName val="GDO"/>
      <sheetName val="SIT"/>
      <sheetName val="JUR"/>
      <sheetName val="CON"/>
      <sheetName val="THU"/>
      <sheetName val="ABI"/>
      <sheetName val="ODM"/>
      <sheetName val="CDI"/>
      <sheetName val="FIN"/>
      <sheetName val="CMG"/>
      <sheetName val="Plan Estratégico"/>
      <sheetName val="PES-IND-001"/>
      <sheetName val="PES-IND-002"/>
      <sheetName val="RESUMEN"/>
    </sheetNames>
    <sheetDataSet>
      <sheetData sheetId="0">
        <row r="18">
          <cell r="B18">
            <v>0.2</v>
          </cell>
        </row>
      </sheetData>
      <sheetData sheetId="1">
        <row r="18">
          <cell r="B18">
            <v>0.35</v>
          </cell>
        </row>
      </sheetData>
      <sheetData sheetId="2">
        <row r="18">
          <cell r="B18">
            <v>0.3</v>
          </cell>
        </row>
      </sheetData>
      <sheetData sheetId="3">
        <row r="18">
          <cell r="B18">
            <v>0.7</v>
          </cell>
        </row>
      </sheetData>
      <sheetData sheetId="4"/>
      <sheetData sheetId="5">
        <row r="18">
          <cell r="B18">
            <v>0.35</v>
          </cell>
        </row>
      </sheetData>
      <sheetData sheetId="6">
        <row r="18">
          <cell r="B18">
            <v>0.45</v>
          </cell>
        </row>
      </sheetData>
      <sheetData sheetId="7">
        <row r="18">
          <cell r="B18">
            <v>0.35</v>
          </cell>
        </row>
      </sheetData>
      <sheetData sheetId="8">
        <row r="18">
          <cell r="B18">
            <v>0.3</v>
          </cell>
        </row>
      </sheetData>
      <sheetData sheetId="9">
        <row r="18">
          <cell r="B18">
            <v>0.3</v>
          </cell>
        </row>
      </sheetData>
      <sheetData sheetId="10">
        <row r="18">
          <cell r="B18">
            <v>0.35</v>
          </cell>
        </row>
      </sheetData>
      <sheetData sheetId="11">
        <row r="18">
          <cell r="B18">
            <v>0.7</v>
          </cell>
        </row>
      </sheetData>
      <sheetData sheetId="12">
        <row r="18">
          <cell r="B18">
            <v>0.14000000000000001</v>
          </cell>
        </row>
      </sheetData>
      <sheetData sheetId="13">
        <row r="18">
          <cell r="B18">
            <v>0.45</v>
          </cell>
        </row>
      </sheetData>
      <sheetData sheetId="14">
        <row r="18">
          <cell r="B18">
            <v>0.7</v>
          </cell>
        </row>
      </sheetData>
      <sheetData sheetId="15">
        <row r="18">
          <cell r="B18">
            <v>0.23</v>
          </cell>
        </row>
      </sheetData>
      <sheetData sheetId="16">
        <row r="18">
          <cell r="B18">
            <v>0.24</v>
          </cell>
        </row>
      </sheetData>
      <sheetData sheetId="17">
        <row r="18">
          <cell r="B18">
            <v>0.35</v>
          </cell>
        </row>
      </sheetData>
      <sheetData sheetId="18">
        <row r="18">
          <cell r="B18">
            <v>0.35</v>
          </cell>
        </row>
      </sheetData>
      <sheetData sheetId="19">
        <row r="18">
          <cell r="B18">
            <v>0.7</v>
          </cell>
        </row>
      </sheetData>
      <sheetData sheetId="20">
        <row r="18">
          <cell r="B18">
            <v>0.1</v>
          </cell>
        </row>
      </sheetData>
      <sheetData sheetId="21">
        <row r="9">
          <cell r="J9">
            <v>0.14000000000000001</v>
          </cell>
          <cell r="K9">
            <v>0.12448223330666662</v>
          </cell>
        </row>
        <row r="184">
          <cell r="J184">
            <v>0.13</v>
          </cell>
          <cell r="K184">
            <v>0.111085</v>
          </cell>
        </row>
        <row r="199">
          <cell r="J199">
            <v>0.13</v>
          </cell>
          <cell r="K199">
            <v>0.11918400000000003</v>
          </cell>
        </row>
        <row r="219">
          <cell r="J219">
            <v>0.6</v>
          </cell>
          <cell r="K219">
            <v>0.55468510285714323</v>
          </cell>
        </row>
      </sheetData>
      <sheetData sheetId="22">
        <row r="28">
          <cell r="D28">
            <v>0</v>
          </cell>
          <cell r="E28">
            <v>0</v>
          </cell>
          <cell r="F28">
            <v>0</v>
          </cell>
          <cell r="G28">
            <v>0</v>
          </cell>
          <cell r="H28" t="str">
            <v>TRIMESTRE 1</v>
          </cell>
          <cell r="I28">
            <v>0</v>
          </cell>
          <cell r="J28" t="str">
            <v>TRIMESTRE 2</v>
          </cell>
          <cell r="K28">
            <v>0</v>
          </cell>
          <cell r="L28" t="str">
            <v>TRIMESTRE 3</v>
          </cell>
          <cell r="M28">
            <v>0</v>
          </cell>
          <cell r="N28" t="str">
            <v>TRIMESTRE 4</v>
          </cell>
          <cell r="O28">
            <v>0</v>
          </cell>
          <cell r="P28" t="str">
            <v>TOTAL
ACUMULADO</v>
          </cell>
          <cell r="Q28">
            <v>0</v>
          </cell>
        </row>
        <row r="29">
          <cell r="D29">
            <v>0</v>
          </cell>
          <cell r="E29">
            <v>0</v>
          </cell>
          <cell r="F29">
            <v>0</v>
          </cell>
          <cell r="G29">
            <v>0</v>
          </cell>
          <cell r="H29" t="str">
            <v>PROGRAMADO</v>
          </cell>
          <cell r="I29" t="str">
            <v>EJECUTADO</v>
          </cell>
          <cell r="J29" t="str">
            <v>PROGRAMADO</v>
          </cell>
          <cell r="K29" t="str">
            <v>EJECUTADO</v>
          </cell>
          <cell r="L29" t="str">
            <v>PROGRAMADO</v>
          </cell>
          <cell r="M29" t="str">
            <v>EJECUTADO</v>
          </cell>
          <cell r="N29" t="str">
            <v>PROGRAMADO</v>
          </cell>
          <cell r="O29" t="str">
            <v>EJECUTADO</v>
          </cell>
          <cell r="P29" t="str">
            <v>PROGRAMADO</v>
          </cell>
          <cell r="Q29" t="str">
            <v>EJECUTADO</v>
          </cell>
        </row>
        <row r="30">
          <cell r="C30" t="str">
            <v>Sistema Integrado de Gestión</v>
          </cell>
          <cell r="D30">
            <v>0</v>
          </cell>
          <cell r="E30">
            <v>0</v>
          </cell>
          <cell r="F30">
            <v>0</v>
          </cell>
          <cell r="G30">
            <v>0</v>
          </cell>
          <cell r="H30">
            <v>0.18620000000000003</v>
          </cell>
          <cell r="I30">
            <v>0.18620000000000003</v>
          </cell>
          <cell r="J30">
            <v>0.22120000000000001</v>
          </cell>
          <cell r="K30">
            <v>0.22120000000000001</v>
          </cell>
          <cell r="L30">
            <v>0.32300000000000006</v>
          </cell>
          <cell r="M30">
            <v>0.32300000000000006</v>
          </cell>
          <cell r="N30">
            <v>0.26960000000000001</v>
          </cell>
          <cell r="O30">
            <v>0.26960000000000006</v>
          </cell>
          <cell r="P30">
            <v>1.0000000000000002</v>
          </cell>
          <cell r="Q30">
            <v>1.0000000000000002</v>
          </cell>
        </row>
        <row r="31">
          <cell r="C31" t="str">
            <v>Planeación Estratégica</v>
          </cell>
          <cell r="D31">
            <v>0</v>
          </cell>
          <cell r="E31">
            <v>0</v>
          </cell>
          <cell r="F31">
            <v>0</v>
          </cell>
          <cell r="G31">
            <v>0</v>
          </cell>
          <cell r="H31">
            <v>0.17677200000000001</v>
          </cell>
          <cell r="I31">
            <v>0.18115550000000002</v>
          </cell>
          <cell r="J31">
            <v>0.19284799999999999</v>
          </cell>
          <cell r="K31">
            <v>0.145868</v>
          </cell>
          <cell r="L31">
            <v>0.22892399999999999</v>
          </cell>
          <cell r="M31">
            <v>0.23777000000000004</v>
          </cell>
          <cell r="N31">
            <v>0.40158900000000003</v>
          </cell>
          <cell r="O31">
            <v>0.37973000000000001</v>
          </cell>
          <cell r="P31">
            <v>1.0001329999999999</v>
          </cell>
          <cell r="Q31">
            <v>0.94452350000000007</v>
          </cell>
        </row>
        <row r="32">
          <cell r="C32" t="str">
            <v>Comunicaciones</v>
          </cell>
          <cell r="D32">
            <v>0</v>
          </cell>
          <cell r="E32">
            <v>0</v>
          </cell>
          <cell r="F32">
            <v>0</v>
          </cell>
          <cell r="G32">
            <v>0</v>
          </cell>
          <cell r="H32">
            <v>0.14176499999999997</v>
          </cell>
          <cell r="I32">
            <v>0.141760002</v>
          </cell>
          <cell r="J32">
            <v>0.24073840000000002</v>
          </cell>
          <cell r="K32">
            <v>0.24023859999999997</v>
          </cell>
          <cell r="L32">
            <v>0.26842339999999998</v>
          </cell>
          <cell r="M32">
            <v>0.268418402</v>
          </cell>
          <cell r="N32">
            <v>0.34907319999999997</v>
          </cell>
          <cell r="O32">
            <v>0.349053208</v>
          </cell>
          <cell r="P32">
            <v>0.99999999999999989</v>
          </cell>
          <cell r="Q32">
            <v>0.99947021199999986</v>
          </cell>
        </row>
        <row r="33">
          <cell r="C33" t="str">
            <v>Planificación del Desarrollo Vial Local</v>
          </cell>
          <cell r="D33">
            <v>0</v>
          </cell>
          <cell r="E33">
            <v>0</v>
          </cell>
          <cell r="F33">
            <v>0</v>
          </cell>
          <cell r="G33">
            <v>0</v>
          </cell>
          <cell r="H33">
            <v>0.18438800000000002</v>
          </cell>
          <cell r="I33">
            <v>0.21877200000000002</v>
          </cell>
          <cell r="J33">
            <v>0.20113800000000001</v>
          </cell>
          <cell r="K33">
            <v>0.17181360000000001</v>
          </cell>
          <cell r="L33">
            <v>0.32101299999999999</v>
          </cell>
          <cell r="M33">
            <v>0.43868759999999996</v>
          </cell>
          <cell r="N33">
            <v>0.29301299999999997</v>
          </cell>
          <cell r="O33">
            <v>0.17941799999999999</v>
          </cell>
          <cell r="P33">
            <v>0.999552</v>
          </cell>
          <cell r="Q33">
            <v>1.0086912000000001</v>
          </cell>
        </row>
        <row r="34">
          <cell r="C34" t="str">
            <v>Apoyo Interinstitucional</v>
          </cell>
          <cell r="D34">
            <v>0</v>
          </cell>
          <cell r="E34">
            <v>0</v>
          </cell>
          <cell r="F34">
            <v>0</v>
          </cell>
          <cell r="G34">
            <v>0</v>
          </cell>
          <cell r="H34">
            <v>4.8000000000000001E-2</v>
          </cell>
          <cell r="I34">
            <v>4.8000000000000001E-2</v>
          </cell>
          <cell r="J34">
            <v>6.3E-2</v>
          </cell>
          <cell r="K34">
            <v>6.3E-2</v>
          </cell>
          <cell r="L34">
            <v>6.3E-2</v>
          </cell>
          <cell r="M34">
            <v>6.3E-2</v>
          </cell>
          <cell r="N34">
            <v>0.82596499999999995</v>
          </cell>
          <cell r="O34">
            <v>0.82596499999999995</v>
          </cell>
          <cell r="P34">
            <v>0.99996499999999999</v>
          </cell>
          <cell r="Q34">
            <v>0.99996499999999999</v>
          </cell>
        </row>
        <row r="35">
          <cell r="C35" t="str">
            <v>Producción</v>
          </cell>
          <cell r="D35">
            <v>0</v>
          </cell>
          <cell r="E35">
            <v>0</v>
          </cell>
          <cell r="F35">
            <v>0</v>
          </cell>
          <cell r="G35">
            <v>0</v>
          </cell>
          <cell r="H35">
            <v>0.10425000000000001</v>
          </cell>
          <cell r="I35">
            <v>0.10425000000000001</v>
          </cell>
          <cell r="J35">
            <v>0.16300000000000001</v>
          </cell>
          <cell r="K35">
            <v>0.16300000000000001</v>
          </cell>
          <cell r="L35">
            <v>0.36302250000000003</v>
          </cell>
          <cell r="M35">
            <v>0.40927249999999998</v>
          </cell>
          <cell r="N35">
            <v>0.3697725</v>
          </cell>
          <cell r="O35">
            <v>0.3228975</v>
          </cell>
          <cell r="P35">
            <v>1.0000450000000001</v>
          </cell>
          <cell r="Q35">
            <v>0.99941999999999998</v>
          </cell>
        </row>
        <row r="36">
          <cell r="C36" t="str">
            <v>Intervención de la Malla Vial Local</v>
          </cell>
          <cell r="D36">
            <v>0</v>
          </cell>
          <cell r="E36">
            <v>0</v>
          </cell>
          <cell r="F36">
            <v>0</v>
          </cell>
          <cell r="G36">
            <v>0</v>
          </cell>
          <cell r="H36">
            <v>0.23805000000000001</v>
          </cell>
          <cell r="I36">
            <v>0.28325</v>
          </cell>
          <cell r="J36">
            <v>0.22291500000000003</v>
          </cell>
          <cell r="K36">
            <v>0.251915</v>
          </cell>
          <cell r="L36">
            <v>0.25196499999999999</v>
          </cell>
          <cell r="M36">
            <v>0.24801499999999999</v>
          </cell>
          <cell r="N36">
            <v>0.28706999999999999</v>
          </cell>
          <cell r="O36">
            <v>0.21681999999999998</v>
          </cell>
          <cell r="P36">
            <v>1</v>
          </cell>
          <cell r="Q36">
            <v>1</v>
          </cell>
        </row>
        <row r="37">
          <cell r="C37" t="str">
            <v>Gestión Ambiental</v>
          </cell>
          <cell r="D37">
            <v>0</v>
          </cell>
          <cell r="E37">
            <v>0</v>
          </cell>
          <cell r="F37">
            <v>0</v>
          </cell>
          <cell r="G37">
            <v>0</v>
          </cell>
          <cell r="H37">
            <v>0.30095200000000005</v>
          </cell>
          <cell r="I37">
            <v>0.24595200000000003</v>
          </cell>
          <cell r="J37">
            <v>0.21748800000000001</v>
          </cell>
          <cell r="K37">
            <v>0.21848800000000002</v>
          </cell>
          <cell r="L37">
            <v>0.19902400000000003</v>
          </cell>
          <cell r="M37">
            <v>0.23902400000000001</v>
          </cell>
          <cell r="N37">
            <v>0.28253600000000001</v>
          </cell>
          <cell r="O37">
            <v>0.29653600000000002</v>
          </cell>
          <cell r="P37">
            <v>1</v>
          </cell>
          <cell r="Q37">
            <v>1</v>
          </cell>
        </row>
        <row r="38">
          <cell r="C38" t="str">
            <v>Gestión Social y de Atención a Partes Interesadas</v>
          </cell>
          <cell r="D38">
            <v>0</v>
          </cell>
          <cell r="E38">
            <v>0</v>
          </cell>
          <cell r="F38">
            <v>0</v>
          </cell>
          <cell r="G38">
            <v>0</v>
          </cell>
          <cell r="H38">
            <v>0.183</v>
          </cell>
          <cell r="I38">
            <v>0.183</v>
          </cell>
          <cell r="J38">
            <v>0.25650000000000001</v>
          </cell>
          <cell r="K38">
            <v>0.22650000000000001</v>
          </cell>
          <cell r="L38">
            <v>0.23349999999999999</v>
          </cell>
          <cell r="M38">
            <v>0.26350000000000001</v>
          </cell>
          <cell r="N38">
            <v>0.32700000000000001</v>
          </cell>
          <cell r="O38">
            <v>0.32700000000000001</v>
          </cell>
          <cell r="P38">
            <v>1</v>
          </cell>
          <cell r="Q38">
            <v>1</v>
          </cell>
        </row>
        <row r="39">
          <cell r="C39" t="str">
            <v>Atención al Ciudadano</v>
          </cell>
          <cell r="D39">
            <v>0</v>
          </cell>
          <cell r="E39">
            <v>0</v>
          </cell>
          <cell r="F39">
            <v>0</v>
          </cell>
          <cell r="G39">
            <v>0</v>
          </cell>
          <cell r="H39">
            <v>0.27060000000000001</v>
          </cell>
          <cell r="I39">
            <v>0.15439999999999998</v>
          </cell>
          <cell r="J39">
            <v>0.28560000000000002</v>
          </cell>
          <cell r="K39">
            <v>0.32310000000000005</v>
          </cell>
          <cell r="L39">
            <v>0.18059999999999998</v>
          </cell>
          <cell r="M39">
            <v>0.27412500000000001</v>
          </cell>
          <cell r="N39">
            <v>0.26319999999999999</v>
          </cell>
          <cell r="O39">
            <v>0</v>
          </cell>
          <cell r="P39">
            <v>1</v>
          </cell>
          <cell r="Q39">
            <v>0.75162499999999999</v>
          </cell>
        </row>
        <row r="40">
          <cell r="C40" t="str">
            <v>Jurídica</v>
          </cell>
          <cell r="D40">
            <v>0</v>
          </cell>
          <cell r="E40">
            <v>0</v>
          </cell>
          <cell r="F40">
            <v>0</v>
          </cell>
          <cell r="G40">
            <v>0</v>
          </cell>
          <cell r="H40">
            <v>0.11047499999999999</v>
          </cell>
          <cell r="I40">
            <v>0.28059700000000004</v>
          </cell>
          <cell r="J40">
            <v>0.35047499999999998</v>
          </cell>
          <cell r="K40">
            <v>0.28897499999999998</v>
          </cell>
          <cell r="L40">
            <v>0.125475</v>
          </cell>
          <cell r="M40">
            <v>0.13473000000000002</v>
          </cell>
          <cell r="N40">
            <v>0.41347500000000004</v>
          </cell>
          <cell r="O40">
            <v>0.29442000000000002</v>
          </cell>
          <cell r="P40">
            <v>0.99990000000000001</v>
          </cell>
          <cell r="Q40">
            <v>0.99885555555555561</v>
          </cell>
        </row>
        <row r="41">
          <cell r="C41" t="str">
            <v>Contratación</v>
          </cell>
          <cell r="D41">
            <v>0</v>
          </cell>
          <cell r="E41">
            <v>0</v>
          </cell>
          <cell r="F41">
            <v>0</v>
          </cell>
          <cell r="G41">
            <v>0</v>
          </cell>
          <cell r="H41">
            <v>0.09</v>
          </cell>
          <cell r="I41">
            <v>0.09</v>
          </cell>
          <cell r="J41">
            <v>0.36399999999999999</v>
          </cell>
          <cell r="K41">
            <v>0.17175000000000001</v>
          </cell>
          <cell r="L41">
            <v>0.17499999999999999</v>
          </cell>
          <cell r="M41">
            <v>0.38124999999999998</v>
          </cell>
          <cell r="N41">
            <v>0.371</v>
          </cell>
          <cell r="O41">
            <v>0.31625000000000003</v>
          </cell>
          <cell r="P41">
            <v>1</v>
          </cell>
          <cell r="Q41">
            <v>0.95925000000000005</v>
          </cell>
        </row>
        <row r="42">
          <cell r="C42" t="str">
            <v>Gestión Documental</v>
          </cell>
          <cell r="D42">
            <v>0</v>
          </cell>
          <cell r="E42">
            <v>0</v>
          </cell>
          <cell r="F42">
            <v>0</v>
          </cell>
          <cell r="G42">
            <v>0</v>
          </cell>
          <cell r="H42">
            <v>0.23525000000000001</v>
          </cell>
          <cell r="I42">
            <v>0.19675000000000001</v>
          </cell>
          <cell r="J42">
            <v>0.12914999999999999</v>
          </cell>
          <cell r="K42">
            <v>0.10580000000000001</v>
          </cell>
          <cell r="L42">
            <v>0.32479999999999998</v>
          </cell>
          <cell r="M42">
            <v>0.13335</v>
          </cell>
          <cell r="N42">
            <v>0.31080000000000002</v>
          </cell>
          <cell r="O42">
            <v>0.25575000000000003</v>
          </cell>
          <cell r="P42">
            <v>1</v>
          </cell>
          <cell r="Q42">
            <v>0.69164999999999999</v>
          </cell>
        </row>
        <row r="43">
          <cell r="C43" t="str">
            <v>Sistemas de Información y Tecnología</v>
          </cell>
          <cell r="D43">
            <v>0</v>
          </cell>
          <cell r="E43">
            <v>0</v>
          </cell>
          <cell r="F43">
            <v>0</v>
          </cell>
          <cell r="G43">
            <v>0</v>
          </cell>
          <cell r="H43">
            <v>0.29790000000000005</v>
          </cell>
          <cell r="I43">
            <v>0.40751999999999999</v>
          </cell>
          <cell r="J43">
            <v>0.23800000000000004</v>
          </cell>
          <cell r="K43">
            <v>0.17495000000000002</v>
          </cell>
          <cell r="L43">
            <v>0.24640000000000001</v>
          </cell>
          <cell r="M43">
            <v>0.15786000000000006</v>
          </cell>
          <cell r="N43">
            <v>0.2177</v>
          </cell>
          <cell r="O43">
            <v>0.17717000000000002</v>
          </cell>
          <cell r="P43">
            <v>1</v>
          </cell>
          <cell r="Q43">
            <v>0.9175000000000002</v>
          </cell>
        </row>
        <row r="44">
          <cell r="C44" t="str">
            <v>Financiera</v>
          </cell>
          <cell r="D44">
            <v>0</v>
          </cell>
          <cell r="E44">
            <v>0</v>
          </cell>
          <cell r="F44">
            <v>0</v>
          </cell>
          <cell r="G44">
            <v>0</v>
          </cell>
          <cell r="H44">
            <v>0.36300000000000004</v>
          </cell>
          <cell r="I44">
            <v>0.22299999999999998</v>
          </cell>
          <cell r="J44">
            <v>0.24709999999999999</v>
          </cell>
          <cell r="K44">
            <v>0.23016999999999999</v>
          </cell>
          <cell r="L44">
            <v>0.1981</v>
          </cell>
          <cell r="M44">
            <v>0.15115000000000001</v>
          </cell>
          <cell r="N44">
            <v>0.1918</v>
          </cell>
          <cell r="O44">
            <v>0.35310000000000002</v>
          </cell>
          <cell r="P44">
            <v>1</v>
          </cell>
          <cell r="Q44">
            <v>0.95741999999999994</v>
          </cell>
        </row>
        <row r="45">
          <cell r="C45" t="str">
            <v>Talento Humano</v>
          </cell>
          <cell r="D45">
            <v>0</v>
          </cell>
          <cell r="E45">
            <v>0</v>
          </cell>
          <cell r="F45">
            <v>0</v>
          </cell>
          <cell r="G45">
            <v>0</v>
          </cell>
          <cell r="H45">
            <v>9.1952000000000006E-2</v>
          </cell>
          <cell r="I45">
            <v>6.8951999999999999E-2</v>
          </cell>
          <cell r="J45">
            <v>0.33998300000000004</v>
          </cell>
          <cell r="K45">
            <v>0.21288400000000002</v>
          </cell>
          <cell r="L45">
            <v>0.28625</v>
          </cell>
          <cell r="M45">
            <v>0.20676</v>
          </cell>
          <cell r="N45">
            <v>0.28181499999999998</v>
          </cell>
          <cell r="O45">
            <v>9.9402000000000004E-2</v>
          </cell>
          <cell r="P45">
            <v>1</v>
          </cell>
          <cell r="Q45">
            <v>0.58799800000000002</v>
          </cell>
        </row>
        <row r="46">
          <cell r="C46" t="str">
            <v>Control Disciplinario Interno</v>
          </cell>
          <cell r="D46">
            <v>0</v>
          </cell>
          <cell r="E46">
            <v>0</v>
          </cell>
          <cell r="F46">
            <v>0</v>
          </cell>
          <cell r="G46">
            <v>0</v>
          </cell>
          <cell r="H46">
            <v>0.18589999999999998</v>
          </cell>
          <cell r="I46">
            <v>0.16594999999999999</v>
          </cell>
          <cell r="J46">
            <v>0.24569999999999997</v>
          </cell>
          <cell r="K46">
            <v>0.2457</v>
          </cell>
          <cell r="L46">
            <v>0.24920000000000003</v>
          </cell>
          <cell r="M46">
            <v>0.19895000000000002</v>
          </cell>
          <cell r="N46">
            <v>0.31920000000000004</v>
          </cell>
          <cell r="O46">
            <v>0.21870000000000001</v>
          </cell>
          <cell r="P46">
            <v>1</v>
          </cell>
          <cell r="Q46">
            <v>0.82930000000000004</v>
          </cell>
        </row>
        <row r="47">
          <cell r="C47" t="str">
            <v>Administración de Bienes e Infraestructura</v>
          </cell>
          <cell r="D47">
            <v>0</v>
          </cell>
          <cell r="E47">
            <v>0</v>
          </cell>
          <cell r="F47">
            <v>0</v>
          </cell>
          <cell r="G47">
            <v>0</v>
          </cell>
          <cell r="H47">
            <v>0.18025000000000002</v>
          </cell>
          <cell r="I47">
            <v>0.12792500000000001</v>
          </cell>
          <cell r="J47">
            <v>0.32406000000000001</v>
          </cell>
          <cell r="K47">
            <v>0.215035</v>
          </cell>
          <cell r="L47">
            <v>0.20638000000000004</v>
          </cell>
          <cell r="M47">
            <v>0.25685000000000002</v>
          </cell>
          <cell r="N47">
            <v>0.28931000000000001</v>
          </cell>
          <cell r="O47">
            <v>0.25536000000000003</v>
          </cell>
          <cell r="P47">
            <v>1</v>
          </cell>
          <cell r="Q47">
            <v>0.8551700000000001</v>
          </cell>
        </row>
        <row r="48">
          <cell r="C48" t="str">
            <v>Operación de Maquinaria</v>
          </cell>
          <cell r="D48">
            <v>0</v>
          </cell>
          <cell r="E48">
            <v>0</v>
          </cell>
          <cell r="F48">
            <v>0</v>
          </cell>
          <cell r="G48">
            <v>0</v>
          </cell>
          <cell r="H48">
            <v>0.19674999999999998</v>
          </cell>
          <cell r="I48">
            <v>0.188</v>
          </cell>
          <cell r="J48">
            <v>0.24675</v>
          </cell>
          <cell r="K48">
            <v>0.2555</v>
          </cell>
          <cell r="L48">
            <v>0.24675</v>
          </cell>
          <cell r="M48">
            <v>0.24675</v>
          </cell>
          <cell r="N48">
            <v>0.30974999999999997</v>
          </cell>
          <cell r="O48">
            <v>0.23100000000000001</v>
          </cell>
          <cell r="P48">
            <v>1</v>
          </cell>
          <cell r="Q48">
            <v>0.92125000000000001</v>
          </cell>
        </row>
        <row r="49">
          <cell r="C49" t="str">
            <v>Control para el Mejoramiento Continuo de la Gestión</v>
          </cell>
          <cell r="D49">
            <v>0</v>
          </cell>
          <cell r="E49">
            <v>0</v>
          </cell>
          <cell r="F49">
            <v>0</v>
          </cell>
          <cell r="G49">
            <v>0</v>
          </cell>
          <cell r="H49">
            <v>0.12020000000000002</v>
          </cell>
          <cell r="I49">
            <v>0.12020000000000002</v>
          </cell>
          <cell r="J49">
            <v>0.22460000000000002</v>
          </cell>
          <cell r="K49">
            <v>0.22460000000000002</v>
          </cell>
          <cell r="L49">
            <v>0.14360000000000001</v>
          </cell>
          <cell r="M49">
            <v>0.14360000000000001</v>
          </cell>
          <cell r="N49">
            <v>0.51160000000000005</v>
          </cell>
          <cell r="O49">
            <v>0.51160000000000005</v>
          </cell>
          <cell r="P49">
            <v>1</v>
          </cell>
          <cell r="Q49">
            <v>1</v>
          </cell>
        </row>
      </sheetData>
      <sheetData sheetId="23">
        <row r="28">
          <cell r="I28" t="str">
            <v>SEMESTRE 1</v>
          </cell>
          <cell r="J28">
            <v>0</v>
          </cell>
          <cell r="K28" t="str">
            <v>SEMESTRE 2</v>
          </cell>
          <cell r="L28">
            <v>0</v>
          </cell>
          <cell r="M28">
            <v>0</v>
          </cell>
          <cell r="N28">
            <v>0</v>
          </cell>
          <cell r="O28">
            <v>0</v>
          </cell>
          <cell r="P28">
            <v>0</v>
          </cell>
        </row>
        <row r="29">
          <cell r="C29" t="str">
            <v>Mejorar las condiciones de movilidad y seguridad vial de la malla vial local a través de los programas de mantenimiento y/o rehabilitación de la Entidad, así como  la atención de situaciones imprevistas que impidan la movilidad en el Distrito Capital</v>
          </cell>
          <cell r="D29">
            <v>0</v>
          </cell>
          <cell r="E29">
            <v>0</v>
          </cell>
          <cell r="F29">
            <v>0</v>
          </cell>
          <cell r="G29">
            <v>0</v>
          </cell>
          <cell r="I29">
            <v>0.19567761428571442</v>
          </cell>
          <cell r="AA29">
            <v>0.55468510285714323</v>
          </cell>
        </row>
        <row r="30">
          <cell r="C30" t="str">
            <v>Mejorar la gestión y que-hacer institucional de la Entidad a través de la implementación de acciones que promuevan la transparencia, el fortalecimiento del servicio al ciudadano y partes interesadas, así como la eficiencia de los procesos y procedimientos.</v>
          </cell>
          <cell r="D30">
            <v>0</v>
          </cell>
          <cell r="E30">
            <v>0</v>
          </cell>
          <cell r="F30">
            <v>0</v>
          </cell>
          <cell r="G30">
            <v>0</v>
          </cell>
          <cell r="I30">
            <v>5.5811838833333308E-2</v>
          </cell>
          <cell r="AA30">
            <v>0.12448223330666662</v>
          </cell>
        </row>
        <row r="31">
          <cell r="C31" t="str">
            <v>Integrar la gestión de la información  normalizada, asertiva y oportuna,  acorde con el plan estratégico y visión de entidad con el propósito de generar confianza para la toma de decisiones y soporte para las diferentes políticas del Distrito.</v>
          </cell>
          <cell r="D31">
            <v>0</v>
          </cell>
          <cell r="E31">
            <v>0</v>
          </cell>
          <cell r="F31">
            <v>0</v>
          </cell>
          <cell r="G31">
            <v>0</v>
          </cell>
          <cell r="I31">
            <v>7.5480600000000023E-2</v>
          </cell>
          <cell r="AA31">
            <v>0.11918400000000003</v>
          </cell>
        </row>
        <row r="32">
          <cell r="C32" t="str">
            <v>Adecuar la infraestructura física y organizacional de la UAERMV, con el fin que esta responda a la capacidad instalada con que cuenta la Entidad para el cumplimiento de su misionalidad.</v>
          </cell>
          <cell r="D32">
            <v>0</v>
          </cell>
          <cell r="E32">
            <v>0</v>
          </cell>
          <cell r="F32">
            <v>0</v>
          </cell>
          <cell r="G32">
            <v>0</v>
          </cell>
          <cell r="I32">
            <v>4.3817800000000004E-2</v>
          </cell>
          <cell r="AA32">
            <v>0.111085</v>
          </cell>
        </row>
      </sheetData>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IND-005"/>
    </sheetNames>
    <sheetDataSet>
      <sheetData sheetId="0">
        <row r="28">
          <cell r="J28" t="str">
            <v>RESULTADO</v>
          </cell>
        </row>
        <row r="30">
          <cell r="C30" t="str">
            <v>SEMESTRE 1</v>
          </cell>
          <cell r="J30">
            <v>0.66666666666666663</v>
          </cell>
        </row>
        <row r="31">
          <cell r="C31" t="str">
            <v>SEMESTRE 2</v>
          </cell>
          <cell r="J31">
            <v>0.9285714285714286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ND-001"/>
    </sheetNames>
    <sheetDataSet>
      <sheetData sheetId="0">
        <row r="28">
          <cell r="H28" t="str">
            <v>#Campañas internas ejecutadas
(3)</v>
          </cell>
          <cell r="I28" t="str">
            <v>#Campañas externas ejecutadas
 (2)</v>
          </cell>
          <cell r="J28" t="str">
            <v>Sumatoria campañas</v>
          </cell>
          <cell r="K28" t="str">
            <v>Número total de campañas programadas (internas y externas)</v>
          </cell>
          <cell r="L28" t="str">
            <v>% cumplimiento</v>
          </cell>
        </row>
        <row r="29">
          <cell r="C29" t="str">
            <v>TRIMESTRE 1</v>
          </cell>
          <cell r="H29">
            <v>10</v>
          </cell>
          <cell r="I29">
            <v>2</v>
          </cell>
          <cell r="J29">
            <v>12</v>
          </cell>
          <cell r="K29">
            <v>5</v>
          </cell>
          <cell r="L29">
            <v>2.4</v>
          </cell>
        </row>
        <row r="30">
          <cell r="C30" t="str">
            <v>TRIMESTRE 2</v>
          </cell>
          <cell r="H30">
            <v>12</v>
          </cell>
          <cell r="I30">
            <v>3</v>
          </cell>
          <cell r="J30">
            <v>15</v>
          </cell>
          <cell r="K30">
            <v>5</v>
          </cell>
          <cell r="L30">
            <v>3</v>
          </cell>
        </row>
        <row r="31">
          <cell r="C31" t="str">
            <v>TRIMESTRE 3</v>
          </cell>
          <cell r="H31">
            <v>11</v>
          </cell>
          <cell r="I31">
            <v>2</v>
          </cell>
          <cell r="J31">
            <v>13</v>
          </cell>
          <cell r="K31">
            <v>5</v>
          </cell>
          <cell r="L31">
            <v>2.6</v>
          </cell>
        </row>
        <row r="32">
          <cell r="C32" t="str">
            <v>TRIMESTRE 4</v>
          </cell>
          <cell r="H32">
            <v>11</v>
          </cell>
          <cell r="I32">
            <v>2</v>
          </cell>
          <cell r="J32">
            <v>13</v>
          </cell>
          <cell r="K32">
            <v>5</v>
          </cell>
          <cell r="L32">
            <v>2.6</v>
          </cell>
        </row>
        <row r="33">
          <cell r="C33" t="str">
            <v>TOTAL</v>
          </cell>
          <cell r="H33">
            <v>44</v>
          </cell>
          <cell r="I33">
            <v>9</v>
          </cell>
          <cell r="J33">
            <v>53</v>
          </cell>
          <cell r="K33">
            <v>20</v>
          </cell>
          <cell r="L33">
            <v>10.6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2017"/>
    </sheetNames>
    <sheetDataSet>
      <sheetData sheetId="0">
        <row r="29">
          <cell r="C29" t="str">
            <v>ENERO</v>
          </cell>
          <cell r="H29">
            <v>519915</v>
          </cell>
          <cell r="I29">
            <v>0</v>
          </cell>
        </row>
        <row r="30">
          <cell r="C30" t="str">
            <v>FEBRERO</v>
          </cell>
          <cell r="H30">
            <v>139900</v>
          </cell>
          <cell r="I30">
            <v>519915</v>
          </cell>
        </row>
        <row r="31">
          <cell r="C31" t="str">
            <v>MARZO</v>
          </cell>
          <cell r="H31">
            <v>268623</v>
          </cell>
          <cell r="I31">
            <v>139900</v>
          </cell>
        </row>
        <row r="32">
          <cell r="C32" t="str">
            <v>ABRIL</v>
          </cell>
          <cell r="H32">
            <v>313803</v>
          </cell>
          <cell r="I32">
            <v>268623</v>
          </cell>
        </row>
        <row r="33">
          <cell r="C33" t="str">
            <v>MAYO</v>
          </cell>
          <cell r="H33">
            <v>323342</v>
          </cell>
          <cell r="I33">
            <v>313803</v>
          </cell>
        </row>
        <row r="34">
          <cell r="C34" t="str">
            <v>JUNIO</v>
          </cell>
          <cell r="H34">
            <v>357120</v>
          </cell>
          <cell r="I34">
            <v>323342</v>
          </cell>
        </row>
        <row r="35">
          <cell r="C35" t="str">
            <v>JULIO</v>
          </cell>
          <cell r="H35">
            <v>239645</v>
          </cell>
          <cell r="I35">
            <v>357120</v>
          </cell>
        </row>
        <row r="36">
          <cell r="C36" t="str">
            <v>AGOSTO</v>
          </cell>
          <cell r="H36">
            <v>204183</v>
          </cell>
          <cell r="I36">
            <v>239645</v>
          </cell>
        </row>
        <row r="37">
          <cell r="C37" t="str">
            <v>SEPTIEMBRE</v>
          </cell>
          <cell r="H37">
            <v>319206</v>
          </cell>
          <cell r="I37">
            <v>204183</v>
          </cell>
        </row>
        <row r="38">
          <cell r="C38" t="str">
            <v>OCTUBRE</v>
          </cell>
          <cell r="H38">
            <v>320374</v>
          </cell>
          <cell r="I38">
            <v>319206</v>
          </cell>
        </row>
        <row r="39">
          <cell r="C39" t="str">
            <v>NOVIEMBRE</v>
          </cell>
          <cell r="H39">
            <v>338537</v>
          </cell>
          <cell r="I39">
            <v>320374</v>
          </cell>
        </row>
        <row r="40">
          <cell r="C40" t="str">
            <v>DICIEMBRE</v>
          </cell>
          <cell r="H40">
            <v>341672</v>
          </cell>
          <cell r="I40">
            <v>338537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V-IND-001"/>
      <sheetName val="PDV-IND-004"/>
      <sheetName val="PDV-IND-005 "/>
    </sheetNames>
    <sheetDataSet>
      <sheetData sheetId="0">
        <row r="28">
          <cell r="H28" t="str">
            <v xml:space="preserve">TOTAL DE KMS/CARRIL DE  VIAS PRIORIZADAS </v>
          </cell>
          <cell r="I28" t="str">
            <v xml:space="preserve">META AÑO         290 KM/CARRIL </v>
          </cell>
          <cell r="J28" t="str">
            <v xml:space="preserve">%  VIAS  EVALUADAS 2017  CON INDICE DE PRIORIZACION </v>
          </cell>
        </row>
        <row r="29">
          <cell r="C29" t="str">
            <v>TRIMESTRE 1</v>
          </cell>
          <cell r="H29">
            <v>166.5</v>
          </cell>
          <cell r="I29">
            <v>290</v>
          </cell>
          <cell r="J29">
            <v>0.57413793103448274</v>
          </cell>
        </row>
        <row r="30">
          <cell r="C30" t="str">
            <v>TRIMESTRE 2</v>
          </cell>
          <cell r="H30">
            <v>203.9</v>
          </cell>
          <cell r="I30">
            <v>290</v>
          </cell>
          <cell r="J30">
            <v>0.70310344827586213</v>
          </cell>
        </row>
        <row r="31">
          <cell r="C31" t="str">
            <v>TRIMESTRE 3</v>
          </cell>
          <cell r="H31">
            <v>296.77</v>
          </cell>
          <cell r="I31">
            <v>290</v>
          </cell>
          <cell r="J31">
            <v>1.0233448275862069</v>
          </cell>
        </row>
        <row r="32">
          <cell r="C32" t="str">
            <v>TRIMESTRE 4</v>
          </cell>
          <cell r="H32">
            <v>407.45</v>
          </cell>
          <cell r="I32">
            <v>290</v>
          </cell>
          <cell r="J32">
            <v>1.405</v>
          </cell>
        </row>
        <row r="33">
          <cell r="C33" t="str">
            <v>TOTAL</v>
          </cell>
          <cell r="H33">
            <v>407.45</v>
          </cell>
          <cell r="I33">
            <v>290</v>
          </cell>
          <cell r="J33">
            <v>1.405</v>
          </cell>
        </row>
      </sheetData>
      <sheetData sheetId="1">
        <row r="28">
          <cell r="H28" t="str">
            <v>Km/Carril de vías con diseño de pavimentos elaborados</v>
          </cell>
          <cell r="I28" t="str">
            <v>10%  de la meta km/carril</v>
          </cell>
          <cell r="J28" t="str">
            <v>% vías con diseños elaborados y entregados</v>
          </cell>
        </row>
        <row r="29">
          <cell r="C29" t="str">
            <v>TRIMESTRE 1</v>
          </cell>
        </row>
        <row r="30">
          <cell r="C30" t="str">
            <v>TRIMESTRE 2</v>
          </cell>
          <cell r="H30">
            <v>10.48</v>
          </cell>
          <cell r="I30">
            <v>29</v>
          </cell>
          <cell r="J30">
            <v>0.36137931034482762</v>
          </cell>
        </row>
        <row r="31">
          <cell r="C31" t="str">
            <v>TRIMESTRE 3</v>
          </cell>
          <cell r="H31">
            <v>44.019999999999996</v>
          </cell>
          <cell r="I31">
            <v>29</v>
          </cell>
          <cell r="J31">
            <v>1.5179310344827586</v>
          </cell>
        </row>
        <row r="32">
          <cell r="C32" t="str">
            <v>TRIMESTRE 4</v>
          </cell>
          <cell r="H32">
            <v>51.61</v>
          </cell>
          <cell r="I32">
            <v>29</v>
          </cell>
          <cell r="J32">
            <v>1.779655172413793</v>
          </cell>
        </row>
        <row r="33">
          <cell r="C33" t="str">
            <v>TOTAL</v>
          </cell>
          <cell r="H33">
            <v>51.61</v>
          </cell>
          <cell r="I33">
            <v>29</v>
          </cell>
          <cell r="J33">
            <v>1.779655172413793</v>
          </cell>
        </row>
      </sheetData>
      <sheetData sheetId="2">
        <row r="28">
          <cell r="H28" t="str">
            <v xml:space="preserve">SEGMENTOS VIALES (CC y RH)  CON VISITA DE SEGUIMIENTO  SMVL </v>
          </cell>
          <cell r="I28" t="str">
            <v>VISITAS DE SEGUIMIENTO PROGRAMADAS (CC y RH)</v>
          </cell>
          <cell r="J28" t="str">
            <v>% VISITA SEGUIMIENTO (CC y rh) A SEGMENTOS INTERVENIDOS</v>
          </cell>
        </row>
        <row r="29">
          <cell r="C29" t="str">
            <v>TRIMESTRE 1</v>
          </cell>
        </row>
        <row r="30">
          <cell r="C30" t="str">
            <v>TRIMESTRE 2</v>
          </cell>
          <cell r="H30">
            <v>101</v>
          </cell>
          <cell r="I30">
            <v>308</v>
          </cell>
          <cell r="J30">
            <v>0.32792207792207795</v>
          </cell>
        </row>
        <row r="31">
          <cell r="C31" t="str">
            <v>TRIMESTRE 3</v>
          </cell>
          <cell r="H31">
            <v>308</v>
          </cell>
          <cell r="I31">
            <v>308</v>
          </cell>
          <cell r="J31">
            <v>1</v>
          </cell>
        </row>
        <row r="32">
          <cell r="C32" t="str">
            <v>TRIMESTRE 4</v>
          </cell>
        </row>
        <row r="33">
          <cell r="C33" t="str">
            <v>TOTAL</v>
          </cell>
          <cell r="H33">
            <v>308</v>
          </cell>
          <cell r="I33">
            <v>308</v>
          </cell>
          <cell r="J33">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9.xml"/><Relationship Id="rId1" Type="http://schemas.openxmlformats.org/officeDocument/2006/relationships/printerSettings" Target="../printerSettings/printerSettings36.bin"/><Relationship Id="rId4" Type="http://schemas.openxmlformats.org/officeDocument/2006/relationships/comments" Target="../comments1.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0"/>
  <sheetViews>
    <sheetView view="pageLayout" topLeftCell="A13" zoomScaleNormal="100" workbookViewId="0">
      <selection activeCell="K33" sqref="K33:Y33"/>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c r="J7" s="552"/>
      <c r="K7" s="552"/>
      <c r="L7" s="552"/>
      <c r="M7" s="552"/>
      <c r="N7" s="552"/>
      <c r="O7" s="552"/>
      <c r="P7" s="552"/>
      <c r="Q7" s="552"/>
      <c r="R7" s="552"/>
      <c r="S7" s="553"/>
      <c r="T7" s="545" t="s">
        <v>601</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563"/>
      <c r="J13" s="564"/>
      <c r="K13" s="564"/>
      <c r="L13" s="564"/>
      <c r="M13" s="564"/>
      <c r="N13" s="564"/>
      <c r="O13" s="564"/>
      <c r="P13" s="564"/>
      <c r="Q13" s="564"/>
      <c r="R13" s="564"/>
      <c r="S13" s="565"/>
      <c r="T13" s="545" t="s">
        <v>3</v>
      </c>
      <c r="U13" s="546"/>
      <c r="V13" s="546"/>
      <c r="W13" s="546"/>
      <c r="X13" s="546"/>
      <c r="Y13" s="547"/>
      <c r="Z13" s="28"/>
    </row>
    <row r="14" spans="1:26" ht="15" customHeight="1" thickBot="1" x14ac:dyDescent="0.25">
      <c r="B14" s="27"/>
      <c r="C14" s="548"/>
      <c r="D14" s="549"/>
      <c r="E14" s="549"/>
      <c r="F14" s="549"/>
      <c r="G14" s="549"/>
      <c r="H14" s="550"/>
      <c r="I14" s="566"/>
      <c r="J14" s="567"/>
      <c r="K14" s="567"/>
      <c r="L14" s="567"/>
      <c r="M14" s="567"/>
      <c r="N14" s="567"/>
      <c r="O14" s="567"/>
      <c r="P14" s="567"/>
      <c r="Q14" s="567"/>
      <c r="R14" s="567"/>
      <c r="S14" s="568"/>
      <c r="T14" s="557"/>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572"/>
      <c r="J16" s="573"/>
      <c r="K16" s="573"/>
      <c r="L16" s="573"/>
      <c r="M16" s="573"/>
      <c r="N16" s="573"/>
      <c r="O16" s="573"/>
      <c r="P16" s="573"/>
      <c r="Q16" s="573"/>
      <c r="R16" s="573"/>
      <c r="S16" s="573"/>
      <c r="T16" s="573"/>
      <c r="U16" s="573"/>
      <c r="V16" s="573"/>
      <c r="W16" s="573"/>
      <c r="X16" s="573"/>
      <c r="Y16" s="574"/>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c r="N19" s="588"/>
      <c r="O19" s="588"/>
      <c r="P19" s="588"/>
      <c r="Q19" s="588"/>
      <c r="R19" s="588"/>
      <c r="S19" s="589"/>
      <c r="T19" s="587"/>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c r="D22" s="592"/>
      <c r="E22" s="592"/>
      <c r="F22" s="592"/>
      <c r="G22" s="592"/>
      <c r="H22" s="592"/>
      <c r="I22" s="593"/>
      <c r="J22" s="591"/>
      <c r="K22" s="592"/>
      <c r="L22" s="592"/>
      <c r="M22" s="592"/>
      <c r="N22" s="592"/>
      <c r="O22" s="592"/>
      <c r="P22" s="593"/>
      <c r="Q22" s="594"/>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15.75" thickBot="1" x14ac:dyDescent="0.25">
      <c r="B24" s="27"/>
      <c r="C24" s="569" t="s">
        <v>10</v>
      </c>
      <c r="D24" s="570"/>
      <c r="E24" s="570"/>
      <c r="F24" s="570"/>
      <c r="G24" s="570"/>
      <c r="H24" s="571"/>
      <c r="I24" s="572"/>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x14ac:dyDescent="0.2">
      <c r="B28" s="29"/>
      <c r="C28" s="595" t="s">
        <v>18</v>
      </c>
      <c r="D28" s="596"/>
      <c r="E28" s="596"/>
      <c r="F28" s="596"/>
      <c r="G28" s="597"/>
      <c r="H28" s="601" t="s">
        <v>15</v>
      </c>
      <c r="I28" s="601" t="s">
        <v>16</v>
      </c>
      <c r="J28" s="601" t="s">
        <v>17</v>
      </c>
      <c r="K28" s="603" t="s">
        <v>12</v>
      </c>
      <c r="L28" s="596"/>
      <c r="M28" s="596"/>
      <c r="N28" s="596"/>
      <c r="O28" s="596"/>
      <c r="P28" s="596"/>
      <c r="Q28" s="596"/>
      <c r="R28" s="596"/>
      <c r="S28" s="596"/>
      <c r="T28" s="596"/>
      <c r="U28" s="596"/>
      <c r="V28" s="596"/>
      <c r="W28" s="596"/>
      <c r="X28" s="596"/>
      <c r="Y28" s="597"/>
      <c r="Z28" s="28"/>
    </row>
    <row r="29" spans="2:26" s="5" customFormat="1" ht="15" thickBot="1" x14ac:dyDescent="0.25">
      <c r="B29" s="29"/>
      <c r="C29" s="598"/>
      <c r="D29" s="599"/>
      <c r="E29" s="599"/>
      <c r="F29" s="599"/>
      <c r="G29" s="600"/>
      <c r="H29" s="602"/>
      <c r="I29" s="602"/>
      <c r="J29" s="602"/>
      <c r="K29" s="604"/>
      <c r="L29" s="599"/>
      <c r="M29" s="599"/>
      <c r="N29" s="599"/>
      <c r="O29" s="599"/>
      <c r="P29" s="599"/>
      <c r="Q29" s="599"/>
      <c r="R29" s="599"/>
      <c r="S29" s="599"/>
      <c r="T29" s="599"/>
      <c r="U29" s="599"/>
      <c r="V29" s="599"/>
      <c r="W29" s="599"/>
      <c r="X29" s="599"/>
      <c r="Y29" s="600"/>
      <c r="Z29" s="28"/>
    </row>
    <row r="30" spans="2:26" s="5" customFormat="1" x14ac:dyDescent="0.2">
      <c r="B30" s="29"/>
      <c r="C30" s="605"/>
      <c r="D30" s="606"/>
      <c r="E30" s="606"/>
      <c r="F30" s="606"/>
      <c r="G30" s="607"/>
      <c r="H30" s="14"/>
      <c r="I30" s="14"/>
      <c r="J30" s="15"/>
      <c r="K30" s="608"/>
      <c r="L30" s="609"/>
      <c r="M30" s="609"/>
      <c r="N30" s="609"/>
      <c r="O30" s="609"/>
      <c r="P30" s="609"/>
      <c r="Q30" s="609"/>
      <c r="R30" s="609"/>
      <c r="S30" s="609"/>
      <c r="T30" s="609"/>
      <c r="U30" s="609"/>
      <c r="V30" s="609"/>
      <c r="W30" s="609"/>
      <c r="X30" s="609"/>
      <c r="Y30" s="610"/>
      <c r="Z30" s="28"/>
    </row>
    <row r="31" spans="2:26" s="5" customFormat="1" x14ac:dyDescent="0.2">
      <c r="B31" s="29"/>
      <c r="C31" s="611"/>
      <c r="D31" s="612"/>
      <c r="E31" s="612"/>
      <c r="F31" s="612"/>
      <c r="G31" s="613"/>
      <c r="H31" s="12"/>
      <c r="I31" s="12"/>
      <c r="J31" s="13"/>
      <c r="K31" s="614"/>
      <c r="L31" s="615"/>
      <c r="M31" s="615"/>
      <c r="N31" s="615"/>
      <c r="O31" s="615"/>
      <c r="P31" s="615"/>
      <c r="Q31" s="615"/>
      <c r="R31" s="615"/>
      <c r="S31" s="615"/>
      <c r="T31" s="615"/>
      <c r="U31" s="615"/>
      <c r="V31" s="615"/>
      <c r="W31" s="615"/>
      <c r="X31" s="615"/>
      <c r="Y31" s="616"/>
      <c r="Z31" s="28"/>
    </row>
    <row r="32" spans="2:26" s="5" customFormat="1" x14ac:dyDescent="0.2">
      <c r="B32" s="29"/>
      <c r="C32" s="611"/>
      <c r="D32" s="612"/>
      <c r="E32" s="612"/>
      <c r="F32" s="612"/>
      <c r="G32" s="613"/>
      <c r="H32" s="12"/>
      <c r="I32" s="12"/>
      <c r="J32" s="13"/>
      <c r="K32" s="614"/>
      <c r="L32" s="615"/>
      <c r="M32" s="615"/>
      <c r="N32" s="615"/>
      <c r="O32" s="615"/>
      <c r="P32" s="615"/>
      <c r="Q32" s="615"/>
      <c r="R32" s="615"/>
      <c r="S32" s="615"/>
      <c r="T32" s="615"/>
      <c r="U32" s="615"/>
      <c r="V32" s="615"/>
      <c r="W32" s="615"/>
      <c r="X32" s="615"/>
      <c r="Y32" s="616"/>
      <c r="Z32" s="28"/>
    </row>
    <row r="33" spans="2:26" s="5" customFormat="1" x14ac:dyDescent="0.2">
      <c r="B33" s="29"/>
      <c r="C33" s="611"/>
      <c r="D33" s="612"/>
      <c r="E33" s="612"/>
      <c r="F33" s="612"/>
      <c r="G33" s="613"/>
      <c r="H33" s="12"/>
      <c r="I33" s="12"/>
      <c r="J33" s="13"/>
      <c r="K33" s="614"/>
      <c r="L33" s="615"/>
      <c r="M33" s="615"/>
      <c r="N33" s="615"/>
      <c r="O33" s="615"/>
      <c r="P33" s="615"/>
      <c r="Q33" s="615"/>
      <c r="R33" s="615"/>
      <c r="S33" s="615"/>
      <c r="T33" s="615"/>
      <c r="U33" s="615"/>
      <c r="V33" s="615"/>
      <c r="W33" s="615"/>
      <c r="X33" s="615"/>
      <c r="Y33" s="616"/>
      <c r="Z33" s="28"/>
    </row>
    <row r="34" spans="2:26" s="5" customFormat="1" x14ac:dyDescent="0.2">
      <c r="B34" s="29"/>
      <c r="C34" s="611"/>
      <c r="D34" s="612"/>
      <c r="E34" s="612"/>
      <c r="F34" s="612"/>
      <c r="G34" s="613"/>
      <c r="H34" s="12"/>
      <c r="I34" s="12"/>
      <c r="J34" s="13"/>
      <c r="K34" s="614"/>
      <c r="L34" s="615"/>
      <c r="M34" s="615"/>
      <c r="N34" s="615"/>
      <c r="O34" s="615"/>
      <c r="P34" s="615"/>
      <c r="Q34" s="615"/>
      <c r="R34" s="615"/>
      <c r="S34" s="615"/>
      <c r="T34" s="615"/>
      <c r="U34" s="615"/>
      <c r="V34" s="615"/>
      <c r="W34" s="615"/>
      <c r="X34" s="615"/>
      <c r="Y34" s="616"/>
      <c r="Z34" s="28"/>
    </row>
    <row r="35" spans="2:26" s="5" customFormat="1" x14ac:dyDescent="0.2">
      <c r="B35" s="29"/>
      <c r="C35" s="611"/>
      <c r="D35" s="612"/>
      <c r="E35" s="612"/>
      <c r="F35" s="612"/>
      <c r="G35" s="613"/>
      <c r="H35" s="12"/>
      <c r="I35" s="12"/>
      <c r="J35" s="13"/>
      <c r="K35" s="614"/>
      <c r="L35" s="615"/>
      <c r="M35" s="615"/>
      <c r="N35" s="615"/>
      <c r="O35" s="615"/>
      <c r="P35" s="615"/>
      <c r="Q35" s="615"/>
      <c r="R35" s="615"/>
      <c r="S35" s="615"/>
      <c r="T35" s="615"/>
      <c r="U35" s="615"/>
      <c r="V35" s="615"/>
      <c r="W35" s="615"/>
      <c r="X35" s="615"/>
      <c r="Y35" s="616"/>
      <c r="Z35" s="28"/>
    </row>
    <row r="36" spans="2:26" s="5" customFormat="1" x14ac:dyDescent="0.2">
      <c r="B36" s="29"/>
      <c r="C36" s="611"/>
      <c r="D36" s="612"/>
      <c r="E36" s="612"/>
      <c r="F36" s="612"/>
      <c r="G36" s="613"/>
      <c r="H36" s="12"/>
      <c r="I36" s="12"/>
      <c r="J36" s="13"/>
      <c r="K36" s="614"/>
      <c r="L36" s="615"/>
      <c r="M36" s="615"/>
      <c r="N36" s="615"/>
      <c r="O36" s="615"/>
      <c r="P36" s="615"/>
      <c r="Q36" s="615"/>
      <c r="R36" s="615"/>
      <c r="S36" s="615"/>
      <c r="T36" s="615"/>
      <c r="U36" s="615"/>
      <c r="V36" s="615"/>
      <c r="W36" s="615"/>
      <c r="X36" s="615"/>
      <c r="Y36" s="616"/>
      <c r="Z36" s="28"/>
    </row>
    <row r="37" spans="2:26" s="5" customFormat="1" x14ac:dyDescent="0.2">
      <c r="B37" s="29"/>
      <c r="C37" s="611"/>
      <c r="D37" s="612"/>
      <c r="E37" s="612"/>
      <c r="F37" s="612"/>
      <c r="G37" s="613"/>
      <c r="H37" s="12"/>
      <c r="I37" s="12"/>
      <c r="J37" s="13"/>
      <c r="K37" s="614"/>
      <c r="L37" s="615"/>
      <c r="M37" s="615"/>
      <c r="N37" s="615"/>
      <c r="O37" s="615"/>
      <c r="P37" s="615"/>
      <c r="Q37" s="615"/>
      <c r="R37" s="615"/>
      <c r="S37" s="615"/>
      <c r="T37" s="615"/>
      <c r="U37" s="615"/>
      <c r="V37" s="615"/>
      <c r="W37" s="615"/>
      <c r="X37" s="615"/>
      <c r="Y37" s="616"/>
      <c r="Z37" s="28"/>
    </row>
    <row r="38" spans="2:26" s="5" customFormat="1" x14ac:dyDescent="0.2">
      <c r="B38" s="29"/>
      <c r="C38" s="611"/>
      <c r="D38" s="612"/>
      <c r="E38" s="612"/>
      <c r="F38" s="612"/>
      <c r="G38" s="613"/>
      <c r="H38" s="12"/>
      <c r="I38" s="12"/>
      <c r="J38" s="13"/>
      <c r="K38" s="614"/>
      <c r="L38" s="615"/>
      <c r="M38" s="615"/>
      <c r="N38" s="615"/>
      <c r="O38" s="615"/>
      <c r="P38" s="615"/>
      <c r="Q38" s="615"/>
      <c r="R38" s="615"/>
      <c r="S38" s="615"/>
      <c r="T38" s="615"/>
      <c r="U38" s="615"/>
      <c r="V38" s="615"/>
      <c r="W38" s="615"/>
      <c r="X38" s="615"/>
      <c r="Y38" s="616"/>
      <c r="Z38" s="28"/>
    </row>
    <row r="39" spans="2:26" s="5" customFormat="1" x14ac:dyDescent="0.2">
      <c r="B39" s="29"/>
      <c r="C39" s="611"/>
      <c r="D39" s="612"/>
      <c r="E39" s="612"/>
      <c r="F39" s="612"/>
      <c r="G39" s="613"/>
      <c r="H39" s="12"/>
      <c r="I39" s="12"/>
      <c r="J39" s="13"/>
      <c r="K39" s="614"/>
      <c r="L39" s="615"/>
      <c r="M39" s="615"/>
      <c r="N39" s="615"/>
      <c r="O39" s="615"/>
      <c r="P39" s="615"/>
      <c r="Q39" s="615"/>
      <c r="R39" s="615"/>
      <c r="S39" s="615"/>
      <c r="T39" s="615"/>
      <c r="U39" s="615"/>
      <c r="V39" s="615"/>
      <c r="W39" s="615"/>
      <c r="X39" s="615"/>
      <c r="Y39" s="616"/>
      <c r="Z39" s="28"/>
    </row>
    <row r="40" spans="2:26" s="5" customFormat="1" x14ac:dyDescent="0.2">
      <c r="B40" s="29"/>
      <c r="C40" s="611"/>
      <c r="D40" s="612"/>
      <c r="E40" s="612"/>
      <c r="F40" s="612"/>
      <c r="G40" s="613"/>
      <c r="H40" s="12"/>
      <c r="I40" s="12"/>
      <c r="J40" s="13"/>
      <c r="K40" s="614"/>
      <c r="L40" s="615"/>
      <c r="M40" s="615"/>
      <c r="N40" s="615"/>
      <c r="O40" s="615"/>
      <c r="P40" s="615"/>
      <c r="Q40" s="615"/>
      <c r="R40" s="615"/>
      <c r="S40" s="615"/>
      <c r="T40" s="615"/>
      <c r="U40" s="615"/>
      <c r="V40" s="615"/>
      <c r="W40" s="615"/>
      <c r="X40" s="615"/>
      <c r="Y40" s="616"/>
      <c r="Z40" s="28"/>
    </row>
    <row r="41" spans="2:26" s="5" customFormat="1" ht="15" thickBot="1" x14ac:dyDescent="0.25">
      <c r="B41" s="29"/>
      <c r="C41" s="638"/>
      <c r="D41" s="639"/>
      <c r="E41" s="639"/>
      <c r="F41" s="639"/>
      <c r="G41" s="640"/>
      <c r="H41" s="16"/>
      <c r="I41" s="16"/>
      <c r="J41" s="17"/>
      <c r="K41" s="641"/>
      <c r="L41" s="642"/>
      <c r="M41" s="642"/>
      <c r="N41" s="642"/>
      <c r="O41" s="642"/>
      <c r="P41" s="642"/>
      <c r="Q41" s="642"/>
      <c r="R41" s="642"/>
      <c r="S41" s="642"/>
      <c r="T41" s="642"/>
      <c r="U41" s="642"/>
      <c r="V41" s="642"/>
      <c r="W41" s="642"/>
      <c r="X41" s="642"/>
      <c r="Y41" s="643"/>
      <c r="Z41" s="28"/>
    </row>
    <row r="42" spans="2:26" s="5" customFormat="1" ht="15.75" customHeight="1" thickBot="1" x14ac:dyDescent="0.3">
      <c r="B42" s="29"/>
      <c r="C42" s="617" t="s">
        <v>13</v>
      </c>
      <c r="D42" s="618"/>
      <c r="E42" s="618"/>
      <c r="F42" s="618"/>
      <c r="G42" s="619"/>
      <c r="H42" s="18"/>
      <c r="I42" s="18"/>
      <c r="J42" s="19"/>
      <c r="K42" s="620"/>
      <c r="L42" s="621"/>
      <c r="M42" s="621"/>
      <c r="N42" s="621"/>
      <c r="O42" s="621"/>
      <c r="P42" s="621"/>
      <c r="Q42" s="621"/>
      <c r="R42" s="621"/>
      <c r="S42" s="621"/>
      <c r="T42" s="621"/>
      <c r="U42" s="621"/>
      <c r="V42" s="621"/>
      <c r="W42" s="621"/>
      <c r="X42" s="621"/>
      <c r="Y42" s="622"/>
      <c r="Z42" s="28"/>
    </row>
    <row r="43" spans="2:26" s="5" customFormat="1" x14ac:dyDescent="0.2">
      <c r="B43" s="29"/>
      <c r="C43" s="4"/>
      <c r="D43" s="4"/>
      <c r="E43" s="4"/>
      <c r="F43" s="4"/>
      <c r="G43" s="4"/>
      <c r="H43" s="6"/>
      <c r="I43" s="6"/>
      <c r="J43" s="7"/>
      <c r="K43" s="4"/>
      <c r="L43" s="4"/>
      <c r="M43" s="4"/>
      <c r="N43" s="4"/>
      <c r="O43" s="4"/>
      <c r="P43" s="4"/>
      <c r="Q43" s="4"/>
      <c r="R43" s="4"/>
      <c r="S43" s="4"/>
      <c r="T43" s="4"/>
      <c r="U43" s="4"/>
      <c r="V43" s="4"/>
      <c r="W43" s="4"/>
      <c r="X43" s="4"/>
      <c r="Y43" s="4"/>
      <c r="Z43" s="28"/>
    </row>
    <row r="44" spans="2:26" s="5" customFormat="1" ht="15" thickBot="1" x14ac:dyDescent="0.25">
      <c r="B44" s="29"/>
      <c r="C44" s="4"/>
      <c r="D44" s="4"/>
      <c r="E44" s="4"/>
      <c r="F44" s="4"/>
      <c r="G44" s="4"/>
      <c r="H44" s="6"/>
      <c r="I44" s="6"/>
      <c r="J44" s="7"/>
      <c r="K44" s="4"/>
      <c r="L44" s="4"/>
      <c r="M44" s="4"/>
      <c r="N44" s="4"/>
      <c r="O44" s="4"/>
      <c r="P44" s="4"/>
      <c r="Q44" s="4"/>
      <c r="R44" s="4"/>
      <c r="S44" s="4"/>
      <c r="T44" s="4"/>
      <c r="U44" s="4"/>
      <c r="V44" s="4"/>
      <c r="W44" s="4"/>
      <c r="X44" s="4"/>
      <c r="Y44" s="4"/>
      <c r="Z44" s="28"/>
    </row>
    <row r="45" spans="2:26" s="5" customFormat="1" x14ac:dyDescent="0.2">
      <c r="B45" s="29"/>
      <c r="C45" s="623" t="s">
        <v>14</v>
      </c>
      <c r="D45" s="624"/>
      <c r="E45" s="624"/>
      <c r="F45" s="624"/>
      <c r="G45" s="624"/>
      <c r="H45" s="624"/>
      <c r="I45" s="624"/>
      <c r="J45" s="624"/>
      <c r="K45" s="624"/>
      <c r="L45" s="624"/>
      <c r="M45" s="624"/>
      <c r="N45" s="624"/>
      <c r="O45" s="624"/>
      <c r="P45" s="624"/>
      <c r="Q45" s="624"/>
      <c r="R45" s="624"/>
      <c r="S45" s="624"/>
      <c r="T45" s="624"/>
      <c r="U45" s="624"/>
      <c r="V45" s="624"/>
      <c r="W45" s="624"/>
      <c r="X45" s="624"/>
      <c r="Y45" s="625"/>
      <c r="Z45" s="28"/>
    </row>
    <row r="46" spans="2:26" ht="15" thickBot="1" x14ac:dyDescent="0.25">
      <c r="B46" s="27"/>
      <c r="C46" s="626"/>
      <c r="D46" s="627"/>
      <c r="E46" s="627"/>
      <c r="F46" s="627"/>
      <c r="G46" s="627"/>
      <c r="H46" s="627"/>
      <c r="I46" s="627"/>
      <c r="J46" s="627"/>
      <c r="K46" s="627"/>
      <c r="L46" s="627"/>
      <c r="M46" s="627"/>
      <c r="N46" s="627"/>
      <c r="O46" s="627"/>
      <c r="P46" s="627"/>
      <c r="Q46" s="627"/>
      <c r="R46" s="627"/>
      <c r="S46" s="627"/>
      <c r="T46" s="627"/>
      <c r="U46" s="627"/>
      <c r="V46" s="627"/>
      <c r="W46" s="627"/>
      <c r="X46" s="627"/>
      <c r="Y46" s="628"/>
      <c r="Z46" s="28"/>
    </row>
    <row r="47" spans="2:26" x14ac:dyDescent="0.2">
      <c r="B47" s="27"/>
      <c r="C47" s="629" t="s">
        <v>24</v>
      </c>
      <c r="D47" s="630"/>
      <c r="E47" s="630"/>
      <c r="F47" s="630"/>
      <c r="G47" s="630"/>
      <c r="H47" s="630"/>
      <c r="I47" s="630"/>
      <c r="J47" s="630"/>
      <c r="K47" s="630"/>
      <c r="L47" s="630"/>
      <c r="M47" s="630"/>
      <c r="N47" s="630"/>
      <c r="O47" s="630"/>
      <c r="P47" s="630"/>
      <c r="Q47" s="630"/>
      <c r="R47" s="630"/>
      <c r="S47" s="630"/>
      <c r="T47" s="630"/>
      <c r="U47" s="630"/>
      <c r="V47" s="630"/>
      <c r="W47" s="630"/>
      <c r="X47" s="630"/>
      <c r="Y47" s="631"/>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x14ac:dyDescent="0.2">
      <c r="B50" s="27"/>
      <c r="C50" s="632"/>
      <c r="D50" s="633"/>
      <c r="E50" s="633"/>
      <c r="F50" s="633"/>
      <c r="G50" s="633"/>
      <c r="H50" s="633"/>
      <c r="I50" s="633"/>
      <c r="J50" s="633"/>
      <c r="K50" s="633"/>
      <c r="L50" s="633"/>
      <c r="M50" s="633"/>
      <c r="N50" s="633"/>
      <c r="O50" s="633"/>
      <c r="P50" s="633"/>
      <c r="Q50" s="633"/>
      <c r="R50" s="633"/>
      <c r="S50" s="633"/>
      <c r="T50" s="633"/>
      <c r="U50" s="633"/>
      <c r="V50" s="633"/>
      <c r="W50" s="633"/>
      <c r="X50" s="633"/>
      <c r="Y50" s="634"/>
      <c r="Z50" s="28"/>
    </row>
    <row r="51" spans="2:26" x14ac:dyDescent="0.2">
      <c r="B51" s="27"/>
      <c r="C51" s="632"/>
      <c r="D51" s="633"/>
      <c r="E51" s="633"/>
      <c r="F51" s="633"/>
      <c r="G51" s="633"/>
      <c r="H51" s="633"/>
      <c r="I51" s="633"/>
      <c r="J51" s="633"/>
      <c r="K51" s="633"/>
      <c r="L51" s="633"/>
      <c r="M51" s="633"/>
      <c r="N51" s="633"/>
      <c r="O51" s="633"/>
      <c r="P51" s="633"/>
      <c r="Q51" s="633"/>
      <c r="R51" s="633"/>
      <c r="S51" s="633"/>
      <c r="T51" s="633"/>
      <c r="U51" s="633"/>
      <c r="V51" s="633"/>
      <c r="W51" s="633"/>
      <c r="X51" s="633"/>
      <c r="Y51" s="634"/>
      <c r="Z51" s="28"/>
    </row>
    <row r="52" spans="2:26" x14ac:dyDescent="0.2">
      <c r="B52" s="27"/>
      <c r="C52" s="632"/>
      <c r="D52" s="633"/>
      <c r="E52" s="633"/>
      <c r="F52" s="633"/>
      <c r="G52" s="633"/>
      <c r="H52" s="633"/>
      <c r="I52" s="633"/>
      <c r="J52" s="633"/>
      <c r="K52" s="633"/>
      <c r="L52" s="633"/>
      <c r="M52" s="633"/>
      <c r="N52" s="633"/>
      <c r="O52" s="633"/>
      <c r="P52" s="633"/>
      <c r="Q52" s="633"/>
      <c r="R52" s="633"/>
      <c r="S52" s="633"/>
      <c r="T52" s="633"/>
      <c r="U52" s="633"/>
      <c r="V52" s="633"/>
      <c r="W52" s="633"/>
      <c r="X52" s="633"/>
      <c r="Y52" s="634"/>
      <c r="Z52" s="28"/>
    </row>
    <row r="53" spans="2:26" x14ac:dyDescent="0.2">
      <c r="B53" s="27"/>
      <c r="C53" s="632"/>
      <c r="D53" s="633"/>
      <c r="E53" s="633"/>
      <c r="F53" s="633"/>
      <c r="G53" s="633"/>
      <c r="H53" s="633"/>
      <c r="I53" s="633"/>
      <c r="J53" s="633"/>
      <c r="K53" s="633"/>
      <c r="L53" s="633"/>
      <c r="M53" s="633"/>
      <c r="N53" s="633"/>
      <c r="O53" s="633"/>
      <c r="P53" s="633"/>
      <c r="Q53" s="633"/>
      <c r="R53" s="633"/>
      <c r="S53" s="633"/>
      <c r="T53" s="633"/>
      <c r="U53" s="633"/>
      <c r="V53" s="633"/>
      <c r="W53" s="633"/>
      <c r="X53" s="633"/>
      <c r="Y53" s="634"/>
      <c r="Z53" s="28"/>
    </row>
    <row r="54" spans="2:26" x14ac:dyDescent="0.2">
      <c r="B54" s="27"/>
      <c r="C54" s="632"/>
      <c r="D54" s="633"/>
      <c r="E54" s="633"/>
      <c r="F54" s="633"/>
      <c r="G54" s="633"/>
      <c r="H54" s="633"/>
      <c r="I54" s="633"/>
      <c r="J54" s="633"/>
      <c r="K54" s="633"/>
      <c r="L54" s="633"/>
      <c r="M54" s="633"/>
      <c r="N54" s="633"/>
      <c r="O54" s="633"/>
      <c r="P54" s="633"/>
      <c r="Q54" s="633"/>
      <c r="R54" s="633"/>
      <c r="S54" s="633"/>
      <c r="T54" s="633"/>
      <c r="U54" s="633"/>
      <c r="V54" s="633"/>
      <c r="W54" s="633"/>
      <c r="X54" s="633"/>
      <c r="Y54" s="634"/>
      <c r="Z54" s="28"/>
    </row>
    <row r="55" spans="2:26" x14ac:dyDescent="0.2">
      <c r="B55" s="27"/>
      <c r="C55" s="632"/>
      <c r="D55" s="633"/>
      <c r="E55" s="633"/>
      <c r="F55" s="633"/>
      <c r="G55" s="633"/>
      <c r="H55" s="633"/>
      <c r="I55" s="633"/>
      <c r="J55" s="633"/>
      <c r="K55" s="633"/>
      <c r="L55" s="633"/>
      <c r="M55" s="633"/>
      <c r="N55" s="633"/>
      <c r="O55" s="633"/>
      <c r="P55" s="633"/>
      <c r="Q55" s="633"/>
      <c r="R55" s="633"/>
      <c r="S55" s="633"/>
      <c r="T55" s="633"/>
      <c r="U55" s="633"/>
      <c r="V55" s="633"/>
      <c r="W55" s="633"/>
      <c r="X55" s="633"/>
      <c r="Y55" s="634"/>
      <c r="Z55" s="28"/>
    </row>
    <row r="56" spans="2:26" x14ac:dyDescent="0.2">
      <c r="B56" s="27"/>
      <c r="C56" s="632"/>
      <c r="D56" s="633"/>
      <c r="E56" s="633"/>
      <c r="F56" s="633"/>
      <c r="G56" s="633"/>
      <c r="H56" s="633"/>
      <c r="I56" s="633"/>
      <c r="J56" s="633"/>
      <c r="K56" s="633"/>
      <c r="L56" s="633"/>
      <c r="M56" s="633"/>
      <c r="N56" s="633"/>
      <c r="O56" s="633"/>
      <c r="P56" s="633"/>
      <c r="Q56" s="633"/>
      <c r="R56" s="633"/>
      <c r="S56" s="633"/>
      <c r="T56" s="633"/>
      <c r="U56" s="633"/>
      <c r="V56" s="633"/>
      <c r="W56" s="633"/>
      <c r="X56" s="633"/>
      <c r="Y56" s="634"/>
      <c r="Z56" s="28"/>
    </row>
    <row r="57" spans="2:26" x14ac:dyDescent="0.2">
      <c r="B57" s="27"/>
      <c r="C57" s="632"/>
      <c r="D57" s="633"/>
      <c r="E57" s="633"/>
      <c r="F57" s="633"/>
      <c r="G57" s="633"/>
      <c r="H57" s="633"/>
      <c r="I57" s="633"/>
      <c r="J57" s="633"/>
      <c r="K57" s="633"/>
      <c r="L57" s="633"/>
      <c r="M57" s="633"/>
      <c r="N57" s="633"/>
      <c r="O57" s="633"/>
      <c r="P57" s="633"/>
      <c r="Q57" s="633"/>
      <c r="R57" s="633"/>
      <c r="S57" s="633"/>
      <c r="T57" s="633"/>
      <c r="U57" s="633"/>
      <c r="V57" s="633"/>
      <c r="W57" s="633"/>
      <c r="X57" s="633"/>
      <c r="Y57" s="634"/>
      <c r="Z57" s="28"/>
    </row>
    <row r="58" spans="2:26" x14ac:dyDescent="0.2">
      <c r="B58" s="27"/>
      <c r="C58" s="632"/>
      <c r="D58" s="633"/>
      <c r="E58" s="633"/>
      <c r="F58" s="633"/>
      <c r="G58" s="633"/>
      <c r="H58" s="633"/>
      <c r="I58" s="633"/>
      <c r="J58" s="633"/>
      <c r="K58" s="633"/>
      <c r="L58" s="633"/>
      <c r="M58" s="633"/>
      <c r="N58" s="633"/>
      <c r="O58" s="633"/>
      <c r="P58" s="633"/>
      <c r="Q58" s="633"/>
      <c r="R58" s="633"/>
      <c r="S58" s="633"/>
      <c r="T58" s="633"/>
      <c r="U58" s="633"/>
      <c r="V58" s="633"/>
      <c r="W58" s="633"/>
      <c r="X58" s="633"/>
      <c r="Y58" s="634"/>
      <c r="Z58" s="28"/>
    </row>
    <row r="59" spans="2:26" ht="15" thickBot="1" x14ac:dyDescent="0.25">
      <c r="B59" s="27"/>
      <c r="C59" s="635"/>
      <c r="D59" s="636"/>
      <c r="E59" s="636"/>
      <c r="F59" s="636"/>
      <c r="G59" s="636"/>
      <c r="H59" s="636"/>
      <c r="I59" s="636"/>
      <c r="J59" s="636"/>
      <c r="K59" s="636"/>
      <c r="L59" s="636"/>
      <c r="M59" s="636"/>
      <c r="N59" s="636"/>
      <c r="O59" s="636"/>
      <c r="P59" s="636"/>
      <c r="Q59" s="636"/>
      <c r="R59" s="636"/>
      <c r="S59" s="636"/>
      <c r="T59" s="636"/>
      <c r="U59" s="636"/>
      <c r="V59" s="636"/>
      <c r="W59" s="636"/>
      <c r="X59" s="636"/>
      <c r="Y59" s="637"/>
      <c r="Z59" s="28"/>
    </row>
    <row r="60" spans="2:26" x14ac:dyDescent="0.2">
      <c r="B60" s="30"/>
      <c r="C60" s="31"/>
      <c r="D60" s="31"/>
      <c r="E60" s="31"/>
      <c r="F60" s="31"/>
      <c r="G60" s="31"/>
      <c r="H60" s="31"/>
      <c r="I60" s="31"/>
      <c r="J60" s="31"/>
      <c r="K60" s="31"/>
      <c r="L60" s="31"/>
      <c r="M60" s="31"/>
      <c r="N60" s="31"/>
      <c r="O60" s="31"/>
      <c r="P60" s="31"/>
      <c r="Q60" s="31"/>
      <c r="R60" s="31"/>
      <c r="S60" s="31"/>
      <c r="T60" s="31"/>
      <c r="U60" s="31"/>
      <c r="V60" s="31"/>
      <c r="W60" s="31"/>
      <c r="X60" s="31"/>
      <c r="Y60" s="31"/>
      <c r="Z60" s="32"/>
    </row>
  </sheetData>
  <mergeCells count="67">
    <mergeCell ref="C42:G42"/>
    <mergeCell ref="K42:Y42"/>
    <mergeCell ref="C45:Y46"/>
    <mergeCell ref="C47:Y59"/>
    <mergeCell ref="C39:G39"/>
    <mergeCell ref="K39:Y39"/>
    <mergeCell ref="C40:G40"/>
    <mergeCell ref="K40:Y40"/>
    <mergeCell ref="C41:G41"/>
    <mergeCell ref="K41:Y41"/>
    <mergeCell ref="C36:G36"/>
    <mergeCell ref="K36:Y36"/>
    <mergeCell ref="C37:G37"/>
    <mergeCell ref="K37:Y37"/>
    <mergeCell ref="C38:G38"/>
    <mergeCell ref="K38:Y38"/>
    <mergeCell ref="C33:G33"/>
    <mergeCell ref="K33:Y33"/>
    <mergeCell ref="C34:G34"/>
    <mergeCell ref="K34:Y34"/>
    <mergeCell ref="C35:G35"/>
    <mergeCell ref="K35:Y35"/>
    <mergeCell ref="C30:G30"/>
    <mergeCell ref="K30:Y30"/>
    <mergeCell ref="C31:G31"/>
    <mergeCell ref="K31:Y31"/>
    <mergeCell ref="C32:G32"/>
    <mergeCell ref="K32:Y32"/>
    <mergeCell ref="C24:H24"/>
    <mergeCell ref="I24:Y24"/>
    <mergeCell ref="C26:Y27"/>
    <mergeCell ref="C28:G29"/>
    <mergeCell ref="H28:H29"/>
    <mergeCell ref="I28:I29"/>
    <mergeCell ref="J28:J29"/>
    <mergeCell ref="K28:Y29"/>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2" orientation="portrait" r:id="rId1"/>
  <headerFooter>
    <oddFooter>&amp;LCarrera 30 25-90 Piso 16 C.A.D. – C.P. 111311
PBX: 7470909 – Información: Línea 195
www.umv.gov.co&amp;CPES-FM-001
Página  &amp;N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view="pageLayout" topLeftCell="A28" zoomScaleNormal="100" workbookViewId="0">
      <selection activeCell="K33" sqref="K33:Y33"/>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9.4257812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168</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507</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146</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1" customHeight="1" x14ac:dyDescent="0.2">
      <c r="B13" s="27"/>
      <c r="C13" s="545" t="s">
        <v>2</v>
      </c>
      <c r="D13" s="546"/>
      <c r="E13" s="546"/>
      <c r="F13" s="546"/>
      <c r="G13" s="546"/>
      <c r="H13" s="547"/>
      <c r="I13" s="697" t="s">
        <v>520</v>
      </c>
      <c r="J13" s="698"/>
      <c r="K13" s="698"/>
      <c r="L13" s="698"/>
      <c r="M13" s="698"/>
      <c r="N13" s="698"/>
      <c r="O13" s="698"/>
      <c r="P13" s="698"/>
      <c r="Q13" s="698"/>
      <c r="R13" s="698"/>
      <c r="S13" s="699"/>
      <c r="T13" s="545" t="s">
        <v>3</v>
      </c>
      <c r="U13" s="546"/>
      <c r="V13" s="546"/>
      <c r="W13" s="546"/>
      <c r="X13" s="546"/>
      <c r="Y13" s="547"/>
      <c r="Z13" s="28"/>
    </row>
    <row r="14" spans="1:26" ht="21"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694" t="s">
        <v>169</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30.75" customHeight="1" thickBot="1" x14ac:dyDescent="0.25">
      <c r="B22" s="27"/>
      <c r="C22" s="591" t="s">
        <v>150</v>
      </c>
      <c r="D22" s="592"/>
      <c r="E22" s="592"/>
      <c r="F22" s="592"/>
      <c r="G22" s="592"/>
      <c r="H22" s="592"/>
      <c r="I22" s="593"/>
      <c r="J22" s="591" t="s">
        <v>53</v>
      </c>
      <c r="K22" s="592"/>
      <c r="L22" s="592"/>
      <c r="M22" s="592"/>
      <c r="N22" s="592"/>
      <c r="O22" s="592"/>
      <c r="P22" s="593"/>
      <c r="Q22" s="809" t="s">
        <v>170</v>
      </c>
      <c r="R22" s="558"/>
      <c r="S22" s="558"/>
      <c r="T22" s="558"/>
      <c r="U22" s="558"/>
      <c r="V22" s="558"/>
      <c r="W22" s="558"/>
      <c r="X22" s="558"/>
      <c r="Y22" s="55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60.75" customHeight="1" thickBot="1" x14ac:dyDescent="0.25">
      <c r="B24" s="27"/>
      <c r="C24" s="569" t="s">
        <v>10</v>
      </c>
      <c r="D24" s="570"/>
      <c r="E24" s="570"/>
      <c r="F24" s="570"/>
      <c r="G24" s="570"/>
      <c r="H24" s="571"/>
      <c r="I24" s="572" t="s">
        <v>597</v>
      </c>
      <c r="J24" s="573"/>
      <c r="K24" s="573"/>
      <c r="L24" s="573"/>
      <c r="M24" s="573"/>
      <c r="N24" s="573"/>
      <c r="O24" s="573"/>
      <c r="P24" s="573"/>
      <c r="Q24" s="573"/>
      <c r="R24" s="573"/>
      <c r="S24" s="573"/>
      <c r="T24" s="573"/>
      <c r="U24" s="573"/>
      <c r="V24" s="573"/>
      <c r="W24" s="573"/>
      <c r="X24" s="573"/>
      <c r="Y24" s="574"/>
      <c r="Z24" s="28"/>
    </row>
    <row r="25" spans="2:26" x14ac:dyDescent="0.2">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ht="15" thickBot="1" x14ac:dyDescent="0.25">
      <c r="B26" s="29"/>
      <c r="C26" s="4"/>
      <c r="D26" s="4"/>
      <c r="E26" s="4"/>
      <c r="F26" s="4"/>
      <c r="G26" s="4"/>
      <c r="H26" s="6"/>
      <c r="I26" s="6"/>
      <c r="J26" s="7"/>
      <c r="K26" s="4"/>
      <c r="L26" s="4"/>
      <c r="M26" s="4"/>
      <c r="N26" s="4"/>
      <c r="O26" s="4"/>
      <c r="P26" s="4"/>
      <c r="Q26" s="4"/>
      <c r="R26" s="4"/>
      <c r="S26" s="4"/>
      <c r="T26" s="4"/>
      <c r="U26" s="4"/>
      <c r="V26" s="4"/>
      <c r="W26" s="4"/>
      <c r="X26" s="4"/>
      <c r="Y26" s="4"/>
      <c r="Z26" s="28"/>
    </row>
    <row r="27" spans="2:26" s="5" customFormat="1" ht="14.25" customHeight="1" x14ac:dyDescent="0.2">
      <c r="B27" s="29"/>
      <c r="C27" s="595" t="s">
        <v>11</v>
      </c>
      <c r="D27" s="596"/>
      <c r="E27" s="596"/>
      <c r="F27" s="596"/>
      <c r="G27" s="596"/>
      <c r="H27" s="596"/>
      <c r="I27" s="596"/>
      <c r="J27" s="596"/>
      <c r="K27" s="596"/>
      <c r="L27" s="596"/>
      <c r="M27" s="596"/>
      <c r="N27" s="596"/>
      <c r="O27" s="596"/>
      <c r="P27" s="596"/>
      <c r="Q27" s="596"/>
      <c r="R27" s="596"/>
      <c r="S27" s="596"/>
      <c r="T27" s="596"/>
      <c r="U27" s="596"/>
      <c r="V27" s="596"/>
      <c r="W27" s="596"/>
      <c r="X27" s="596"/>
      <c r="Y27" s="597"/>
      <c r="Z27" s="28"/>
    </row>
    <row r="28" spans="2:26" s="5" customFormat="1" ht="15" customHeight="1" thickBot="1" x14ac:dyDescent="0.25">
      <c r="B28" s="29"/>
      <c r="C28" s="712"/>
      <c r="D28" s="713"/>
      <c r="E28" s="713"/>
      <c r="F28" s="713"/>
      <c r="G28" s="713"/>
      <c r="H28" s="713"/>
      <c r="I28" s="713"/>
      <c r="J28" s="713"/>
      <c r="K28" s="713"/>
      <c r="L28" s="713"/>
      <c r="M28" s="713"/>
      <c r="N28" s="713"/>
      <c r="O28" s="713"/>
      <c r="P28" s="713"/>
      <c r="Q28" s="713"/>
      <c r="R28" s="713"/>
      <c r="S28" s="713"/>
      <c r="T28" s="713"/>
      <c r="U28" s="713"/>
      <c r="V28" s="713"/>
      <c r="W28" s="713"/>
      <c r="X28" s="713"/>
      <c r="Y28" s="808"/>
      <c r="Z28" s="28"/>
    </row>
    <row r="29" spans="2:26" ht="68.25" customHeight="1" thickBot="1" x14ac:dyDescent="0.25">
      <c r="B29" s="27"/>
      <c r="C29" s="854" t="s">
        <v>141</v>
      </c>
      <c r="D29" s="855"/>
      <c r="E29" s="855"/>
      <c r="F29" s="855"/>
      <c r="G29" s="855"/>
      <c r="H29" s="487" t="s">
        <v>598</v>
      </c>
      <c r="I29" s="487" t="s">
        <v>152</v>
      </c>
      <c r="J29" s="487" t="s">
        <v>153</v>
      </c>
      <c r="K29" s="859" t="s">
        <v>12</v>
      </c>
      <c r="L29" s="860"/>
      <c r="M29" s="860"/>
      <c r="N29" s="860"/>
      <c r="O29" s="860"/>
      <c r="P29" s="860"/>
      <c r="Q29" s="860"/>
      <c r="R29" s="860"/>
      <c r="S29" s="860"/>
      <c r="T29" s="860"/>
      <c r="U29" s="860"/>
      <c r="V29" s="860"/>
      <c r="W29" s="860"/>
      <c r="X29" s="860"/>
      <c r="Y29" s="861"/>
      <c r="Z29" s="28"/>
    </row>
    <row r="30" spans="2:26" ht="14.25" customHeight="1" x14ac:dyDescent="0.25">
      <c r="B30" s="27"/>
      <c r="C30" s="856" t="s">
        <v>95</v>
      </c>
      <c r="D30" s="857"/>
      <c r="E30" s="857"/>
      <c r="F30" s="857"/>
      <c r="G30" s="858"/>
      <c r="H30" s="495">
        <v>328434925</v>
      </c>
      <c r="I30" s="495">
        <v>9885533000</v>
      </c>
      <c r="J30" s="496">
        <f>+H30/I30</f>
        <v>3.3223795317865006E-2</v>
      </c>
      <c r="K30" s="862"/>
      <c r="L30" s="862"/>
      <c r="M30" s="862"/>
      <c r="N30" s="862"/>
      <c r="O30" s="862"/>
      <c r="P30" s="862"/>
      <c r="Q30" s="862"/>
      <c r="R30" s="862"/>
      <c r="S30" s="862"/>
      <c r="T30" s="862"/>
      <c r="U30" s="862"/>
      <c r="V30" s="862"/>
      <c r="W30" s="862"/>
      <c r="X30" s="862"/>
      <c r="Y30" s="863"/>
      <c r="Z30" s="28"/>
    </row>
    <row r="31" spans="2:26" ht="14.25" customHeight="1" x14ac:dyDescent="0.25">
      <c r="B31" s="27"/>
      <c r="C31" s="673" t="s">
        <v>96</v>
      </c>
      <c r="D31" s="864"/>
      <c r="E31" s="864"/>
      <c r="F31" s="864"/>
      <c r="G31" s="865"/>
      <c r="H31" s="489">
        <v>785852656</v>
      </c>
      <c r="I31" s="489">
        <v>9885533000</v>
      </c>
      <c r="J31" s="490">
        <f>+H31/I31</f>
        <v>7.9495223575704016E-2</v>
      </c>
      <c r="K31" s="872"/>
      <c r="L31" s="872"/>
      <c r="M31" s="872"/>
      <c r="N31" s="872"/>
      <c r="O31" s="872"/>
      <c r="P31" s="872"/>
      <c r="Q31" s="872"/>
      <c r="R31" s="872"/>
      <c r="S31" s="872"/>
      <c r="T31" s="872"/>
      <c r="U31" s="872"/>
      <c r="V31" s="872"/>
      <c r="W31" s="872"/>
      <c r="X31" s="872"/>
      <c r="Y31" s="873"/>
      <c r="Z31" s="28"/>
    </row>
    <row r="32" spans="2:26" ht="14.25" customHeight="1" x14ac:dyDescent="0.25">
      <c r="B32" s="27"/>
      <c r="C32" s="673" t="s">
        <v>97</v>
      </c>
      <c r="D32" s="864"/>
      <c r="E32" s="864"/>
      <c r="F32" s="864"/>
      <c r="G32" s="865"/>
      <c r="H32" s="489">
        <v>884447738</v>
      </c>
      <c r="I32" s="489">
        <v>9885533000</v>
      </c>
      <c r="J32" s="490">
        <f>+H32/I32</f>
        <v>8.946889742819128E-2</v>
      </c>
      <c r="K32" s="872"/>
      <c r="L32" s="872"/>
      <c r="M32" s="872"/>
      <c r="N32" s="872"/>
      <c r="O32" s="872"/>
      <c r="P32" s="872"/>
      <c r="Q32" s="872"/>
      <c r="R32" s="872"/>
      <c r="S32" s="872"/>
      <c r="T32" s="872"/>
      <c r="U32" s="872"/>
      <c r="V32" s="872"/>
      <c r="W32" s="872"/>
      <c r="X32" s="872"/>
      <c r="Y32" s="873"/>
      <c r="Z32" s="28"/>
    </row>
    <row r="33" spans="2:26" ht="15" customHeight="1" thickBot="1" x14ac:dyDescent="0.3">
      <c r="B33" s="27"/>
      <c r="C33" s="866" t="s">
        <v>98</v>
      </c>
      <c r="D33" s="867"/>
      <c r="E33" s="867"/>
      <c r="F33" s="867"/>
      <c r="G33" s="868"/>
      <c r="H33" s="491">
        <v>1187896327</v>
      </c>
      <c r="I33" s="491">
        <v>9885533000</v>
      </c>
      <c r="J33" s="494">
        <f>+H33/I33</f>
        <v>0.1201651268576009</v>
      </c>
      <c r="K33" s="874"/>
      <c r="L33" s="874"/>
      <c r="M33" s="874"/>
      <c r="N33" s="874"/>
      <c r="O33" s="874"/>
      <c r="P33" s="874"/>
      <c r="Q33" s="874"/>
      <c r="R33" s="874"/>
      <c r="S33" s="874"/>
      <c r="T33" s="874"/>
      <c r="U33" s="874"/>
      <c r="V33" s="874"/>
      <c r="W33" s="874"/>
      <c r="X33" s="874"/>
      <c r="Y33" s="875"/>
      <c r="Z33" s="28"/>
    </row>
    <row r="34" spans="2:26" ht="15.75" customHeight="1" thickBot="1" x14ac:dyDescent="0.3">
      <c r="B34" s="27"/>
      <c r="C34" s="869" t="s">
        <v>13</v>
      </c>
      <c r="D34" s="870"/>
      <c r="E34" s="870"/>
      <c r="F34" s="870"/>
      <c r="G34" s="871"/>
      <c r="H34" s="492">
        <f>SUM(H30:H33)</f>
        <v>3186631646</v>
      </c>
      <c r="I34" s="492">
        <v>9885533000</v>
      </c>
      <c r="J34" s="493">
        <f>+H34/I34</f>
        <v>0.3223530431793612</v>
      </c>
      <c r="K34" s="876"/>
      <c r="L34" s="876"/>
      <c r="M34" s="876"/>
      <c r="N34" s="876"/>
      <c r="O34" s="876"/>
      <c r="P34" s="876"/>
      <c r="Q34" s="876"/>
      <c r="R34" s="876"/>
      <c r="S34" s="876"/>
      <c r="T34" s="876"/>
      <c r="U34" s="876"/>
      <c r="V34" s="876"/>
      <c r="W34" s="876"/>
      <c r="X34" s="876"/>
      <c r="Y34" s="877"/>
      <c r="Z34" s="28"/>
    </row>
    <row r="35" spans="2:26" ht="15" thickBot="1" x14ac:dyDescent="0.25">
      <c r="B35" s="27"/>
      <c r="C35" s="4"/>
      <c r="D35" s="4"/>
      <c r="E35" s="4"/>
      <c r="F35" s="4"/>
      <c r="G35" s="4"/>
      <c r="H35" s="6"/>
      <c r="I35" s="6"/>
      <c r="J35" s="7"/>
      <c r="K35" s="4"/>
      <c r="L35" s="4"/>
      <c r="M35" s="4"/>
      <c r="N35" s="4"/>
      <c r="O35" s="4"/>
      <c r="P35" s="4"/>
      <c r="Q35" s="4"/>
      <c r="R35" s="4"/>
      <c r="S35" s="4"/>
      <c r="T35" s="4"/>
      <c r="U35" s="4"/>
      <c r="V35" s="4"/>
      <c r="W35" s="4"/>
      <c r="X35" s="4"/>
      <c r="Y35" s="4"/>
      <c r="Z35" s="28"/>
    </row>
    <row r="36" spans="2:26" x14ac:dyDescent="0.2">
      <c r="B36" s="57"/>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58"/>
    </row>
    <row r="37" spans="2:26" ht="15" thickBot="1" x14ac:dyDescent="0.25">
      <c r="B37" s="5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58"/>
    </row>
    <row r="38" spans="2:26" x14ac:dyDescent="0.2">
      <c r="B38" s="5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58"/>
    </row>
    <row r="39" spans="2:26" x14ac:dyDescent="0.2">
      <c r="B39" s="5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58"/>
    </row>
    <row r="40" spans="2:26" x14ac:dyDescent="0.2">
      <c r="B40" s="5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58"/>
    </row>
    <row r="41" spans="2:26" x14ac:dyDescent="0.2">
      <c r="B41" s="5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58"/>
    </row>
    <row r="42" spans="2:26" x14ac:dyDescent="0.2">
      <c r="B42" s="5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58"/>
    </row>
    <row r="43" spans="2:26" x14ac:dyDescent="0.2">
      <c r="B43" s="5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58"/>
    </row>
    <row r="44" spans="2:26" x14ac:dyDescent="0.2">
      <c r="B44" s="5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58"/>
    </row>
    <row r="45" spans="2:26" x14ac:dyDescent="0.2">
      <c r="B45" s="5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58"/>
    </row>
    <row r="46" spans="2:26" x14ac:dyDescent="0.2">
      <c r="B46" s="5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58"/>
    </row>
    <row r="47" spans="2:26" x14ac:dyDescent="0.2">
      <c r="B47" s="5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58"/>
    </row>
    <row r="48" spans="2:26" x14ac:dyDescent="0.2">
      <c r="B48" s="5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58"/>
    </row>
    <row r="49" spans="2:26" x14ac:dyDescent="0.2">
      <c r="B49" s="5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58"/>
    </row>
    <row r="50" spans="2:26" ht="15" thickBot="1" x14ac:dyDescent="0.25">
      <c r="B50" s="5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58"/>
    </row>
    <row r="51" spans="2:26" x14ac:dyDescent="0.2">
      <c r="B51" s="59"/>
      <c r="C51" s="31"/>
      <c r="D51" s="31"/>
      <c r="E51" s="31"/>
      <c r="F51" s="31"/>
      <c r="G51" s="31"/>
      <c r="H51" s="31"/>
      <c r="I51" s="31"/>
      <c r="J51" s="31"/>
      <c r="K51" s="31"/>
      <c r="L51" s="31"/>
      <c r="M51" s="31"/>
      <c r="N51" s="31"/>
      <c r="O51" s="31"/>
      <c r="P51" s="31"/>
      <c r="Q51" s="31"/>
      <c r="R51" s="31"/>
      <c r="S51" s="31"/>
      <c r="T51" s="31"/>
      <c r="U51" s="31"/>
      <c r="V51" s="31"/>
      <c r="W51" s="31"/>
      <c r="X51" s="31"/>
      <c r="Y51" s="31"/>
      <c r="Z51" s="60"/>
    </row>
  </sheetData>
  <mergeCells count="48">
    <mergeCell ref="C38:Y50"/>
    <mergeCell ref="C31:G31"/>
    <mergeCell ref="C32:G32"/>
    <mergeCell ref="C33:G33"/>
    <mergeCell ref="C34:G34"/>
    <mergeCell ref="C36:Y37"/>
    <mergeCell ref="K31:Y31"/>
    <mergeCell ref="K32:Y32"/>
    <mergeCell ref="K33:Y33"/>
    <mergeCell ref="K34:Y34"/>
    <mergeCell ref="C24:H24"/>
    <mergeCell ref="I24:Y24"/>
    <mergeCell ref="C27:Y28"/>
    <mergeCell ref="C29:G29"/>
    <mergeCell ref="C30:G30"/>
    <mergeCell ref="K29:Y29"/>
    <mergeCell ref="K30:Y30"/>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B2:G4"/>
    <mergeCell ref="H2:Z2"/>
    <mergeCell ref="H3:O3"/>
    <mergeCell ref="P3:Z3"/>
    <mergeCell ref="H4:Z4"/>
    <mergeCell ref="C13:H14"/>
    <mergeCell ref="I13:S14"/>
    <mergeCell ref="T13:Y13"/>
    <mergeCell ref="T14:Y14"/>
    <mergeCell ref="C7:H8"/>
    <mergeCell ref="I7:S8"/>
    <mergeCell ref="T7:Y7"/>
    <mergeCell ref="T8:Y8"/>
    <mergeCell ref="C10:H11"/>
    <mergeCell ref="I10:S11"/>
    <mergeCell ref="T10:Y10"/>
    <mergeCell ref="T11:Y11"/>
  </mergeCells>
  <pageMargins left="0.70866141732283472" right="0.70866141732283472" top="0.74803149606299213" bottom="0.74803149606299213" header="0.31496062992125984" footer="0.31496062992125984"/>
  <pageSetup scale="73" orientation="portrait" r:id="rId1"/>
  <headerFooter>
    <oddFooter>&amp;LCarrera 30 25-90 Piso 16 C.A.D. – C.P. 111311
PBX: 7470909 – Información: Línea 195
www.umv.gov.co&amp;CPES-FM-001
Página  &amp;N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50"/>
  <sheetViews>
    <sheetView topLeftCell="A22" workbookViewId="0">
      <selection activeCell="P15" sqref="P15"/>
    </sheetView>
  </sheetViews>
  <sheetFormatPr baseColWidth="10" defaultColWidth="3.7109375" defaultRowHeight="14.25" x14ac:dyDescent="0.2"/>
  <cols>
    <col min="1" max="1" width="1.28515625" style="373" customWidth="1"/>
    <col min="2" max="2" width="2.85546875" style="373" customWidth="1"/>
    <col min="3" max="6" width="2.7109375" style="373" customWidth="1"/>
    <col min="7" max="7" width="6" style="373" customWidth="1"/>
    <col min="8" max="8" width="14.28515625" style="373" customWidth="1"/>
    <col min="9" max="9" width="13.42578125" style="373" customWidth="1"/>
    <col min="10" max="10" width="15" style="373" customWidth="1"/>
    <col min="11" max="12" width="3.42578125" style="373" customWidth="1"/>
    <col min="13" max="15" width="2.7109375" style="373" customWidth="1"/>
    <col min="16" max="16" width="7.7109375" style="373" customWidth="1"/>
    <col min="17" max="17" width="3.5703125" style="373" customWidth="1"/>
    <col min="18" max="18" width="3.7109375" style="373"/>
    <col min="19" max="19" width="3.28515625" style="373" customWidth="1"/>
    <col min="20" max="24" width="3.7109375" style="373"/>
    <col min="25" max="25" width="5" style="373" customWidth="1"/>
    <col min="26" max="26" width="2.85546875" style="373" customWidth="1"/>
    <col min="27" max="27" width="1" style="373" customWidth="1"/>
    <col min="28" max="30" width="3.7109375" style="373"/>
    <col min="31" max="31" width="19.5703125" style="373" customWidth="1"/>
    <col min="32" max="32" width="3.7109375" style="373"/>
    <col min="33" max="33" width="5.7109375" style="373" bestFit="1" customWidth="1"/>
    <col min="34" max="16384" width="3.7109375" style="373"/>
  </cols>
  <sheetData>
    <row r="1" spans="1:31" x14ac:dyDescent="0.2">
      <c r="A1" s="371"/>
      <c r="B1" s="2"/>
      <c r="C1" s="2"/>
      <c r="D1" s="2"/>
      <c r="E1" s="2"/>
      <c r="F1" s="2"/>
    </row>
    <row r="2" spans="1:31" ht="15.75" x14ac:dyDescent="0.2">
      <c r="A2" s="37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31" ht="15" x14ac:dyDescent="0.2">
      <c r="A3" s="37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31" ht="15" x14ac:dyDescent="0.2">
      <c r="A4" s="37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31" ht="15" x14ac:dyDescent="0.2">
      <c r="A5" s="371"/>
      <c r="B5" s="371"/>
      <c r="C5" s="371"/>
      <c r="D5" s="371"/>
      <c r="E5" s="371"/>
      <c r="F5" s="371"/>
      <c r="G5" s="371"/>
      <c r="H5" s="10"/>
      <c r="I5" s="10"/>
      <c r="J5" s="10"/>
      <c r="K5" s="10"/>
      <c r="L5" s="10"/>
      <c r="M5" s="10"/>
      <c r="N5" s="10"/>
      <c r="O5" s="10"/>
      <c r="P5" s="10"/>
      <c r="Q5" s="10"/>
      <c r="R5" s="10"/>
      <c r="S5" s="10"/>
      <c r="T5" s="10"/>
      <c r="U5" s="10"/>
      <c r="V5" s="10"/>
      <c r="W5" s="10"/>
      <c r="X5" s="10"/>
      <c r="Y5" s="10"/>
      <c r="Z5" s="10"/>
    </row>
    <row r="6" spans="1:31" ht="15.75" thickBot="1" x14ac:dyDescent="0.25">
      <c r="B6" s="395"/>
      <c r="C6" s="396"/>
      <c r="D6" s="396"/>
      <c r="E6" s="396"/>
      <c r="F6" s="396"/>
      <c r="G6" s="396"/>
      <c r="H6" s="396"/>
      <c r="I6" s="22"/>
      <c r="J6" s="22"/>
      <c r="K6" s="22"/>
      <c r="L6" s="22"/>
      <c r="M6" s="22"/>
      <c r="N6" s="22"/>
      <c r="O6" s="22"/>
      <c r="P6" s="22"/>
      <c r="Q6" s="22"/>
      <c r="R6" s="406"/>
      <c r="S6" s="406"/>
      <c r="T6" s="406"/>
      <c r="U6" s="406"/>
      <c r="V6" s="406"/>
      <c r="W6" s="396"/>
      <c r="X6" s="396"/>
      <c r="Y6" s="396"/>
      <c r="Z6" s="374"/>
    </row>
    <row r="7" spans="1:31" ht="15" x14ac:dyDescent="0.2">
      <c r="B7" s="376"/>
      <c r="C7" s="545" t="s">
        <v>21</v>
      </c>
      <c r="D7" s="546"/>
      <c r="E7" s="546"/>
      <c r="F7" s="546"/>
      <c r="G7" s="546"/>
      <c r="H7" s="547"/>
      <c r="I7" s="551" t="s">
        <v>988</v>
      </c>
      <c r="J7" s="552"/>
      <c r="K7" s="552"/>
      <c r="L7" s="552"/>
      <c r="M7" s="552"/>
      <c r="N7" s="552"/>
      <c r="O7" s="552"/>
      <c r="P7" s="552"/>
      <c r="Q7" s="552"/>
      <c r="R7" s="552"/>
      <c r="S7" s="553"/>
      <c r="T7" s="545" t="s">
        <v>601</v>
      </c>
      <c r="U7" s="546"/>
      <c r="V7" s="546"/>
      <c r="W7" s="546"/>
      <c r="X7" s="546"/>
      <c r="Y7" s="547"/>
      <c r="Z7" s="375"/>
    </row>
    <row r="8" spans="1:31" ht="15.75" thickBot="1" x14ac:dyDescent="0.25">
      <c r="B8" s="376"/>
      <c r="C8" s="548"/>
      <c r="D8" s="549"/>
      <c r="E8" s="549"/>
      <c r="F8" s="549"/>
      <c r="G8" s="549"/>
      <c r="H8" s="550"/>
      <c r="I8" s="554"/>
      <c r="J8" s="555"/>
      <c r="K8" s="555"/>
      <c r="L8" s="555"/>
      <c r="M8" s="555"/>
      <c r="N8" s="555"/>
      <c r="O8" s="555"/>
      <c r="P8" s="555"/>
      <c r="Q8" s="555"/>
      <c r="R8" s="555"/>
      <c r="S8" s="556"/>
      <c r="T8" s="557" t="s">
        <v>989</v>
      </c>
      <c r="U8" s="558"/>
      <c r="V8" s="558"/>
      <c r="W8" s="558"/>
      <c r="X8" s="558"/>
      <c r="Y8" s="559"/>
      <c r="Z8" s="375"/>
    </row>
    <row r="9" spans="1:31" ht="15.75" thickBot="1" x14ac:dyDescent="0.25">
      <c r="B9" s="376"/>
      <c r="C9" s="377"/>
      <c r="D9" s="377"/>
      <c r="E9" s="377"/>
      <c r="F9" s="377"/>
      <c r="G9" s="377"/>
      <c r="H9" s="377"/>
      <c r="I9" s="8"/>
      <c r="J9" s="8"/>
      <c r="K9" s="8"/>
      <c r="L9" s="8"/>
      <c r="M9" s="8"/>
      <c r="N9" s="8"/>
      <c r="O9" s="8"/>
      <c r="P9" s="8"/>
      <c r="Q9" s="8"/>
      <c r="R9" s="407"/>
      <c r="S9" s="407"/>
      <c r="T9" s="407"/>
      <c r="U9" s="407"/>
      <c r="V9" s="407"/>
      <c r="W9" s="377"/>
      <c r="X9" s="377"/>
      <c r="Y9" s="377"/>
      <c r="Z9" s="375"/>
    </row>
    <row r="10" spans="1:31" ht="15" x14ac:dyDescent="0.2">
      <c r="B10" s="376"/>
      <c r="C10" s="545" t="s">
        <v>22</v>
      </c>
      <c r="D10" s="546"/>
      <c r="E10" s="546"/>
      <c r="F10" s="546"/>
      <c r="G10" s="546"/>
      <c r="H10" s="547"/>
      <c r="I10" s="563" t="s">
        <v>990</v>
      </c>
      <c r="J10" s="564"/>
      <c r="K10" s="564"/>
      <c r="L10" s="564"/>
      <c r="M10" s="564"/>
      <c r="N10" s="564"/>
      <c r="O10" s="564"/>
      <c r="P10" s="564"/>
      <c r="Q10" s="564"/>
      <c r="R10" s="564"/>
      <c r="S10" s="565"/>
      <c r="T10" s="545" t="s">
        <v>26</v>
      </c>
      <c r="U10" s="546"/>
      <c r="V10" s="546"/>
      <c r="W10" s="546"/>
      <c r="X10" s="546"/>
      <c r="Y10" s="547"/>
      <c r="Z10" s="375"/>
    </row>
    <row r="11" spans="1:31" ht="15.75" thickBot="1" x14ac:dyDescent="0.25">
      <c r="B11" s="376"/>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375"/>
      <c r="AE11" s="73"/>
    </row>
    <row r="12" spans="1:31" ht="15" thickBot="1" x14ac:dyDescent="0.25">
      <c r="B12" s="378"/>
      <c r="C12" s="379"/>
      <c r="D12" s="379"/>
      <c r="E12" s="379"/>
      <c r="F12" s="379"/>
      <c r="G12" s="379"/>
      <c r="H12" s="379"/>
      <c r="I12" s="379"/>
      <c r="J12" s="379"/>
      <c r="K12" s="379"/>
      <c r="L12" s="379"/>
      <c r="M12" s="379"/>
      <c r="N12" s="379"/>
      <c r="O12" s="379"/>
      <c r="P12" s="379"/>
      <c r="Q12" s="379"/>
      <c r="R12" s="379"/>
      <c r="S12" s="379"/>
      <c r="T12" s="379"/>
      <c r="U12" s="379"/>
      <c r="V12" s="379"/>
      <c r="W12" s="379"/>
      <c r="X12" s="379"/>
      <c r="Y12" s="379"/>
      <c r="Z12" s="28"/>
    </row>
    <row r="13" spans="1:31" ht="15" x14ac:dyDescent="0.2">
      <c r="B13" s="378"/>
      <c r="C13" s="545" t="s">
        <v>2</v>
      </c>
      <c r="D13" s="546"/>
      <c r="E13" s="546"/>
      <c r="F13" s="546"/>
      <c r="G13" s="546"/>
      <c r="H13" s="547"/>
      <c r="I13" s="697" t="s">
        <v>991</v>
      </c>
      <c r="J13" s="698"/>
      <c r="K13" s="698"/>
      <c r="L13" s="698"/>
      <c r="M13" s="698"/>
      <c r="N13" s="698"/>
      <c r="O13" s="698"/>
      <c r="P13" s="698"/>
      <c r="Q13" s="698"/>
      <c r="R13" s="698"/>
      <c r="S13" s="699"/>
      <c r="T13" s="545" t="s">
        <v>3</v>
      </c>
      <c r="U13" s="546"/>
      <c r="V13" s="546"/>
      <c r="W13" s="546"/>
      <c r="X13" s="546"/>
      <c r="Y13" s="547"/>
      <c r="Z13" s="28"/>
    </row>
    <row r="14" spans="1:31" ht="15" thickBot="1" x14ac:dyDescent="0.25">
      <c r="B14" s="378"/>
      <c r="C14" s="548"/>
      <c r="D14" s="549"/>
      <c r="E14" s="549"/>
      <c r="F14" s="549"/>
      <c r="G14" s="549"/>
      <c r="H14" s="550"/>
      <c r="I14" s="700"/>
      <c r="J14" s="701"/>
      <c r="K14" s="701"/>
      <c r="L14" s="701"/>
      <c r="M14" s="701"/>
      <c r="N14" s="701"/>
      <c r="O14" s="701"/>
      <c r="P14" s="701"/>
      <c r="Q14" s="701"/>
      <c r="R14" s="701"/>
      <c r="S14" s="702"/>
      <c r="T14" s="557" t="s">
        <v>992</v>
      </c>
      <c r="U14" s="558"/>
      <c r="V14" s="558"/>
      <c r="W14" s="558"/>
      <c r="X14" s="558"/>
      <c r="Y14" s="559"/>
      <c r="Z14" s="28"/>
    </row>
    <row r="15" spans="1:31" ht="15" thickBot="1" x14ac:dyDescent="0.25">
      <c r="B15" s="378"/>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28"/>
    </row>
    <row r="16" spans="1:31" ht="15.75" thickBot="1" x14ac:dyDescent="0.25">
      <c r="B16" s="378"/>
      <c r="C16" s="569" t="s">
        <v>4</v>
      </c>
      <c r="D16" s="570"/>
      <c r="E16" s="570"/>
      <c r="F16" s="570"/>
      <c r="G16" s="570"/>
      <c r="H16" s="571"/>
      <c r="I16" s="906" t="s">
        <v>993</v>
      </c>
      <c r="J16" s="907"/>
      <c r="K16" s="907"/>
      <c r="L16" s="907"/>
      <c r="M16" s="907"/>
      <c r="N16" s="907"/>
      <c r="O16" s="907"/>
      <c r="P16" s="907"/>
      <c r="Q16" s="907"/>
      <c r="R16" s="907"/>
      <c r="S16" s="907"/>
      <c r="T16" s="907"/>
      <c r="U16" s="907"/>
      <c r="V16" s="907"/>
      <c r="W16" s="907"/>
      <c r="X16" s="907"/>
      <c r="Y16" s="908"/>
      <c r="Z16" s="28"/>
    </row>
    <row r="17" spans="2:33" ht="15" thickBot="1" x14ac:dyDescent="0.25">
      <c r="B17" s="378"/>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28"/>
    </row>
    <row r="18" spans="2:33" s="371" customFormat="1" ht="15" x14ac:dyDescent="0.2">
      <c r="B18" s="378"/>
      <c r="C18" s="575" t="s">
        <v>20</v>
      </c>
      <c r="D18" s="576"/>
      <c r="E18" s="576"/>
      <c r="F18" s="576"/>
      <c r="G18" s="576"/>
      <c r="H18" s="577"/>
      <c r="I18" s="581" t="s">
        <v>994</v>
      </c>
      <c r="J18" s="582"/>
      <c r="K18" s="582"/>
      <c r="L18" s="583"/>
      <c r="M18" s="545" t="s">
        <v>5</v>
      </c>
      <c r="N18" s="546"/>
      <c r="O18" s="546"/>
      <c r="P18" s="546"/>
      <c r="Q18" s="546"/>
      <c r="R18" s="546"/>
      <c r="S18" s="547"/>
      <c r="T18" s="545" t="s">
        <v>6</v>
      </c>
      <c r="U18" s="546"/>
      <c r="V18" s="546"/>
      <c r="W18" s="546"/>
      <c r="X18" s="546"/>
      <c r="Y18" s="547"/>
      <c r="Z18" s="28"/>
    </row>
    <row r="19" spans="2:33" s="371" customFormat="1" ht="15" thickBot="1" x14ac:dyDescent="0.25">
      <c r="B19" s="378"/>
      <c r="C19" s="578"/>
      <c r="D19" s="579"/>
      <c r="E19" s="579"/>
      <c r="F19" s="579"/>
      <c r="G19" s="579"/>
      <c r="H19" s="580"/>
      <c r="I19" s="584"/>
      <c r="J19" s="585"/>
      <c r="K19" s="585"/>
      <c r="L19" s="586"/>
      <c r="M19" s="587" t="s">
        <v>995</v>
      </c>
      <c r="N19" s="588"/>
      <c r="O19" s="588"/>
      <c r="P19" s="588"/>
      <c r="Q19" s="588"/>
      <c r="R19" s="588"/>
      <c r="S19" s="589"/>
      <c r="T19" s="587" t="s">
        <v>996</v>
      </c>
      <c r="U19" s="588"/>
      <c r="V19" s="588"/>
      <c r="W19" s="588"/>
      <c r="X19" s="588"/>
      <c r="Y19" s="589"/>
      <c r="Z19" s="28"/>
    </row>
    <row r="20" spans="2:33" ht="15" thickBot="1" x14ac:dyDescent="0.25">
      <c r="B20" s="378"/>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28"/>
    </row>
    <row r="21" spans="2:33" ht="15" x14ac:dyDescent="0.2">
      <c r="B21" s="378"/>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33" ht="15" thickBot="1" x14ac:dyDescent="0.25">
      <c r="B22" s="378"/>
      <c r="C22" s="591" t="s">
        <v>997</v>
      </c>
      <c r="D22" s="592"/>
      <c r="E22" s="592"/>
      <c r="F22" s="592"/>
      <c r="G22" s="592"/>
      <c r="H22" s="592"/>
      <c r="I22" s="593"/>
      <c r="J22" s="591" t="s">
        <v>998</v>
      </c>
      <c r="K22" s="592"/>
      <c r="L22" s="592"/>
      <c r="M22" s="592"/>
      <c r="N22" s="592"/>
      <c r="O22" s="592"/>
      <c r="P22" s="593"/>
      <c r="Q22" s="691" t="s">
        <v>999</v>
      </c>
      <c r="R22" s="692"/>
      <c r="S22" s="692"/>
      <c r="T22" s="692"/>
      <c r="U22" s="692"/>
      <c r="V22" s="692"/>
      <c r="W22" s="692"/>
      <c r="X22" s="692"/>
      <c r="Y22" s="693"/>
      <c r="Z22" s="28"/>
    </row>
    <row r="23" spans="2:33" ht="15" thickBot="1" x14ac:dyDescent="0.25">
      <c r="B23" s="378"/>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28"/>
    </row>
    <row r="24" spans="2:33" ht="15.75" thickBot="1" x14ac:dyDescent="0.25">
      <c r="B24" s="378"/>
      <c r="C24" s="569" t="s">
        <v>10</v>
      </c>
      <c r="D24" s="570"/>
      <c r="E24" s="570"/>
      <c r="F24" s="570"/>
      <c r="G24" s="570"/>
      <c r="H24" s="571"/>
      <c r="I24" s="572" t="s">
        <v>1000</v>
      </c>
      <c r="J24" s="573"/>
      <c r="K24" s="573"/>
      <c r="L24" s="573"/>
      <c r="M24" s="573"/>
      <c r="N24" s="573"/>
      <c r="O24" s="573"/>
      <c r="P24" s="573"/>
      <c r="Q24" s="573"/>
      <c r="R24" s="573"/>
      <c r="S24" s="573"/>
      <c r="T24" s="573"/>
      <c r="U24" s="573"/>
      <c r="V24" s="573"/>
      <c r="W24" s="573"/>
      <c r="X24" s="573"/>
      <c r="Y24" s="574"/>
      <c r="Z24" s="28"/>
    </row>
    <row r="25" spans="2:33" ht="15" thickBot="1" x14ac:dyDescent="0.25">
      <c r="B25" s="378"/>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28"/>
    </row>
    <row r="26" spans="2:33"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c r="AG26" s="155"/>
    </row>
    <row r="27" spans="2:33"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33" s="5" customFormat="1" x14ac:dyDescent="0.2">
      <c r="B28" s="29"/>
      <c r="C28" s="898" t="s">
        <v>18</v>
      </c>
      <c r="D28" s="899"/>
      <c r="E28" s="899"/>
      <c r="F28" s="899"/>
      <c r="G28" s="900"/>
      <c r="H28" s="904" t="s">
        <v>1001</v>
      </c>
      <c r="I28" s="904" t="s">
        <v>1002</v>
      </c>
      <c r="J28" s="904" t="s">
        <v>17</v>
      </c>
      <c r="K28" s="898" t="s">
        <v>12</v>
      </c>
      <c r="L28" s="899"/>
      <c r="M28" s="899"/>
      <c r="N28" s="899"/>
      <c r="O28" s="899"/>
      <c r="P28" s="899"/>
      <c r="Q28" s="899"/>
      <c r="R28" s="899"/>
      <c r="S28" s="899"/>
      <c r="T28" s="899"/>
      <c r="U28" s="899"/>
      <c r="V28" s="899"/>
      <c r="W28" s="899"/>
      <c r="X28" s="899"/>
      <c r="Y28" s="900"/>
      <c r="Z28" s="28"/>
    </row>
    <row r="29" spans="2:33" s="5" customFormat="1" ht="15" thickBot="1" x14ac:dyDescent="0.25">
      <c r="B29" s="29"/>
      <c r="C29" s="901"/>
      <c r="D29" s="902"/>
      <c r="E29" s="902"/>
      <c r="F29" s="902"/>
      <c r="G29" s="903"/>
      <c r="H29" s="905"/>
      <c r="I29" s="905"/>
      <c r="J29" s="905"/>
      <c r="K29" s="901"/>
      <c r="L29" s="902"/>
      <c r="M29" s="902"/>
      <c r="N29" s="902"/>
      <c r="O29" s="902"/>
      <c r="P29" s="902"/>
      <c r="Q29" s="902"/>
      <c r="R29" s="902"/>
      <c r="S29" s="902"/>
      <c r="T29" s="902"/>
      <c r="U29" s="902"/>
      <c r="V29" s="902"/>
      <c r="W29" s="902"/>
      <c r="X29" s="902"/>
      <c r="Y29" s="903"/>
      <c r="Z29" s="28"/>
    </row>
    <row r="30" spans="2:33" s="5" customFormat="1" ht="78" customHeight="1" x14ac:dyDescent="0.2">
      <c r="B30" s="29"/>
      <c r="C30" s="878" t="s">
        <v>80</v>
      </c>
      <c r="D30" s="879"/>
      <c r="E30" s="879"/>
      <c r="F30" s="879"/>
      <c r="G30" s="880"/>
      <c r="H30" s="466">
        <v>28</v>
      </c>
      <c r="I30" s="881">
        <v>42</v>
      </c>
      <c r="J30" s="467">
        <f>(H30/I30)</f>
        <v>0.66666666666666663</v>
      </c>
      <c r="K30" s="883" t="s">
        <v>1003</v>
      </c>
      <c r="L30" s="884"/>
      <c r="M30" s="884"/>
      <c r="N30" s="884"/>
      <c r="O30" s="884"/>
      <c r="P30" s="884"/>
      <c r="Q30" s="884"/>
      <c r="R30" s="884"/>
      <c r="S30" s="884"/>
      <c r="T30" s="884"/>
      <c r="U30" s="884"/>
      <c r="V30" s="884"/>
      <c r="W30" s="884"/>
      <c r="X30" s="884"/>
      <c r="Y30" s="885"/>
      <c r="Z30" s="28"/>
    </row>
    <row r="31" spans="2:33" s="5" customFormat="1" ht="67.5" customHeight="1" thickBot="1" x14ac:dyDescent="0.25">
      <c r="B31" s="29"/>
      <c r="C31" s="886" t="s">
        <v>64</v>
      </c>
      <c r="D31" s="887"/>
      <c r="E31" s="887"/>
      <c r="F31" s="887"/>
      <c r="G31" s="888"/>
      <c r="H31" s="468">
        <v>39</v>
      </c>
      <c r="I31" s="882"/>
      <c r="J31" s="469">
        <f>H31/I30</f>
        <v>0.9285714285714286</v>
      </c>
      <c r="K31" s="889" t="s">
        <v>1004</v>
      </c>
      <c r="L31" s="890"/>
      <c r="M31" s="890"/>
      <c r="N31" s="890"/>
      <c r="O31" s="890"/>
      <c r="P31" s="890"/>
      <c r="Q31" s="890"/>
      <c r="R31" s="890"/>
      <c r="S31" s="890"/>
      <c r="T31" s="890"/>
      <c r="U31" s="890"/>
      <c r="V31" s="890"/>
      <c r="W31" s="890"/>
      <c r="X31" s="890"/>
      <c r="Y31" s="891"/>
      <c r="Z31" s="28"/>
    </row>
    <row r="32" spans="2:33" s="5" customFormat="1" ht="15" thickBot="1" x14ac:dyDescent="0.25">
      <c r="B32" s="29"/>
      <c r="C32" s="892" t="s">
        <v>13</v>
      </c>
      <c r="D32" s="893"/>
      <c r="E32" s="893"/>
      <c r="F32" s="893"/>
      <c r="G32" s="894"/>
      <c r="H32" s="470"/>
      <c r="I32" s="470"/>
      <c r="J32" s="471"/>
      <c r="K32" s="895"/>
      <c r="L32" s="896"/>
      <c r="M32" s="896"/>
      <c r="N32" s="896"/>
      <c r="O32" s="896"/>
      <c r="P32" s="896"/>
      <c r="Q32" s="896"/>
      <c r="R32" s="896"/>
      <c r="S32" s="896"/>
      <c r="T32" s="896"/>
      <c r="U32" s="896"/>
      <c r="V32" s="896"/>
      <c r="W32" s="896"/>
      <c r="X32" s="896"/>
      <c r="Y32" s="897"/>
      <c r="Z32" s="28"/>
    </row>
    <row r="33" spans="2:26" s="5" customFormat="1" x14ac:dyDescent="0.2">
      <c r="B33" s="29"/>
      <c r="C33" s="379"/>
      <c r="D33" s="379"/>
      <c r="E33" s="379"/>
      <c r="F33" s="379"/>
      <c r="G33" s="379"/>
      <c r="H33" s="6"/>
      <c r="I33" s="6"/>
      <c r="J33" s="7"/>
      <c r="K33" s="379"/>
      <c r="L33" s="379"/>
      <c r="M33" s="379"/>
      <c r="N33" s="379"/>
      <c r="O33" s="379"/>
      <c r="P33" s="379"/>
      <c r="Q33" s="379"/>
      <c r="R33" s="379"/>
      <c r="S33" s="379"/>
      <c r="T33" s="379"/>
      <c r="U33" s="379"/>
      <c r="V33" s="379"/>
      <c r="W33" s="379"/>
      <c r="X33" s="379"/>
      <c r="Y33" s="379"/>
      <c r="Z33" s="28"/>
    </row>
    <row r="34" spans="2:26" s="5" customFormat="1" ht="15" thickBot="1" x14ac:dyDescent="0.25">
      <c r="B34" s="29"/>
      <c r="C34" s="379"/>
      <c r="D34" s="379"/>
      <c r="E34" s="379"/>
      <c r="F34" s="379"/>
      <c r="G34" s="379"/>
      <c r="H34" s="6"/>
      <c r="I34" s="6"/>
      <c r="J34" s="7"/>
      <c r="K34" s="379"/>
      <c r="L34" s="379"/>
      <c r="M34" s="379"/>
      <c r="N34" s="379"/>
      <c r="O34" s="379"/>
      <c r="P34" s="379"/>
      <c r="Q34" s="379"/>
      <c r="R34" s="379"/>
      <c r="S34" s="379"/>
      <c r="T34" s="379"/>
      <c r="U34" s="379"/>
      <c r="V34" s="379"/>
      <c r="W34" s="379"/>
      <c r="X34" s="379"/>
      <c r="Y34" s="379"/>
      <c r="Z34" s="28"/>
    </row>
    <row r="35" spans="2:26" s="5" customFormat="1" x14ac:dyDescent="0.2">
      <c r="B35" s="29"/>
      <c r="C35" s="623" t="s">
        <v>14</v>
      </c>
      <c r="D35" s="624"/>
      <c r="E35" s="624"/>
      <c r="F35" s="624"/>
      <c r="G35" s="624"/>
      <c r="H35" s="624"/>
      <c r="I35" s="624"/>
      <c r="J35" s="624"/>
      <c r="K35" s="624"/>
      <c r="L35" s="624"/>
      <c r="M35" s="624"/>
      <c r="N35" s="624"/>
      <c r="O35" s="624"/>
      <c r="P35" s="624"/>
      <c r="Q35" s="624"/>
      <c r="R35" s="624"/>
      <c r="S35" s="624"/>
      <c r="T35" s="624"/>
      <c r="U35" s="624"/>
      <c r="V35" s="624"/>
      <c r="W35" s="624"/>
      <c r="X35" s="624"/>
      <c r="Y35" s="625"/>
      <c r="Z35" s="28"/>
    </row>
    <row r="36" spans="2:26" ht="15" thickBot="1" x14ac:dyDescent="0.25">
      <c r="B36" s="378"/>
      <c r="C36" s="626"/>
      <c r="D36" s="627"/>
      <c r="E36" s="627"/>
      <c r="F36" s="627"/>
      <c r="G36" s="627"/>
      <c r="H36" s="627"/>
      <c r="I36" s="627"/>
      <c r="J36" s="627"/>
      <c r="K36" s="627"/>
      <c r="L36" s="627"/>
      <c r="M36" s="627"/>
      <c r="N36" s="627"/>
      <c r="O36" s="627"/>
      <c r="P36" s="627"/>
      <c r="Q36" s="627"/>
      <c r="R36" s="627"/>
      <c r="S36" s="627"/>
      <c r="T36" s="627"/>
      <c r="U36" s="627"/>
      <c r="V36" s="627"/>
      <c r="W36" s="627"/>
      <c r="X36" s="627"/>
      <c r="Y36" s="628"/>
      <c r="Z36" s="28"/>
    </row>
    <row r="37" spans="2:26" x14ac:dyDescent="0.2">
      <c r="B37" s="378"/>
      <c r="C37" s="629" t="s">
        <v>24</v>
      </c>
      <c r="D37" s="630"/>
      <c r="E37" s="630"/>
      <c r="F37" s="630"/>
      <c r="G37" s="630"/>
      <c r="H37" s="630"/>
      <c r="I37" s="630"/>
      <c r="J37" s="630"/>
      <c r="K37" s="630"/>
      <c r="L37" s="630"/>
      <c r="M37" s="630"/>
      <c r="N37" s="630"/>
      <c r="O37" s="630"/>
      <c r="P37" s="630"/>
      <c r="Q37" s="630"/>
      <c r="R37" s="630"/>
      <c r="S37" s="630"/>
      <c r="T37" s="630"/>
      <c r="U37" s="630"/>
      <c r="V37" s="630"/>
      <c r="W37" s="630"/>
      <c r="X37" s="630"/>
      <c r="Y37" s="631"/>
      <c r="Z37" s="28"/>
    </row>
    <row r="38" spans="2:26" x14ac:dyDescent="0.2">
      <c r="B38" s="378"/>
      <c r="C38" s="632"/>
      <c r="D38" s="633"/>
      <c r="E38" s="633"/>
      <c r="F38" s="633"/>
      <c r="G38" s="633"/>
      <c r="H38" s="633"/>
      <c r="I38" s="633"/>
      <c r="J38" s="633"/>
      <c r="K38" s="633"/>
      <c r="L38" s="633"/>
      <c r="M38" s="633"/>
      <c r="N38" s="633"/>
      <c r="O38" s="633"/>
      <c r="P38" s="633"/>
      <c r="Q38" s="633"/>
      <c r="R38" s="633"/>
      <c r="S38" s="633"/>
      <c r="T38" s="633"/>
      <c r="U38" s="633"/>
      <c r="V38" s="633"/>
      <c r="W38" s="633"/>
      <c r="X38" s="633"/>
      <c r="Y38" s="634"/>
      <c r="Z38" s="28"/>
    </row>
    <row r="39" spans="2:26" x14ac:dyDescent="0.2">
      <c r="B39" s="378"/>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378"/>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378"/>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378"/>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378"/>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378"/>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378"/>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378"/>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378"/>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378"/>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15" thickBot="1" x14ac:dyDescent="0.25">
      <c r="B49" s="378"/>
      <c r="C49" s="635"/>
      <c r="D49" s="636"/>
      <c r="E49" s="636"/>
      <c r="F49" s="636"/>
      <c r="G49" s="636"/>
      <c r="H49" s="636"/>
      <c r="I49" s="636"/>
      <c r="J49" s="636"/>
      <c r="K49" s="636"/>
      <c r="L49" s="636"/>
      <c r="M49" s="636"/>
      <c r="N49" s="636"/>
      <c r="O49" s="636"/>
      <c r="P49" s="636"/>
      <c r="Q49" s="636"/>
      <c r="R49" s="636"/>
      <c r="S49" s="636"/>
      <c r="T49" s="636"/>
      <c r="U49" s="636"/>
      <c r="V49" s="636"/>
      <c r="W49" s="636"/>
      <c r="X49" s="636"/>
      <c r="Y49" s="637"/>
      <c r="Z49" s="28"/>
    </row>
    <row r="50" spans="2:26" x14ac:dyDescent="0.2">
      <c r="B50" s="391"/>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32"/>
    </row>
  </sheetData>
  <mergeCells count="48">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1:I21"/>
    <mergeCell ref="J21:P21"/>
    <mergeCell ref="Q21:Y21"/>
    <mergeCell ref="C22:I22"/>
    <mergeCell ref="J22:P22"/>
    <mergeCell ref="Q22:Y22"/>
    <mergeCell ref="C24:H24"/>
    <mergeCell ref="I24:Y24"/>
    <mergeCell ref="C26:Y27"/>
    <mergeCell ref="C28:G29"/>
    <mergeCell ref="H28:H29"/>
    <mergeCell ref="I28:I29"/>
    <mergeCell ref="J28:J29"/>
    <mergeCell ref="K28:Y29"/>
    <mergeCell ref="C35:Y36"/>
    <mergeCell ref="C37:Y49"/>
    <mergeCell ref="C30:G30"/>
    <mergeCell ref="I30:I31"/>
    <mergeCell ref="K30:Y30"/>
    <mergeCell ref="C31:G31"/>
    <mergeCell ref="K31:Y31"/>
    <mergeCell ref="C32:G32"/>
    <mergeCell ref="K32:Y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51"/>
  <sheetViews>
    <sheetView topLeftCell="A31" zoomScaleNormal="100" workbookViewId="0">
      <selection activeCell="L34" sqref="L34"/>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11" width="13.42578125" style="3" customWidth="1"/>
    <col min="12" max="12" width="13.85546875" style="3" customWidth="1"/>
    <col min="13" max="14" width="3.42578125" style="3" customWidth="1"/>
    <col min="15" max="17" width="2.7109375" style="3" customWidth="1"/>
    <col min="18" max="18" width="3.5703125" style="3" customWidth="1"/>
    <col min="19" max="19" width="3.7109375" style="3"/>
    <col min="20" max="20" width="3.28515625" style="3" customWidth="1"/>
    <col min="21" max="23" width="3.7109375" style="3"/>
    <col min="24" max="24" width="5" style="3" customWidth="1"/>
    <col min="25" max="25" width="2.85546875" style="3" customWidth="1"/>
    <col min="26" max="16384" width="3.7109375" style="3"/>
  </cols>
  <sheetData>
    <row r="1" spans="1:25" x14ac:dyDescent="0.2">
      <c r="A1" s="1"/>
      <c r="B1" s="2"/>
      <c r="C1" s="2"/>
      <c r="D1" s="2"/>
      <c r="E1" s="2"/>
      <c r="F1" s="2"/>
    </row>
    <row r="2" spans="1:25"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row>
    <row r="3" spans="1:25" ht="15" customHeight="1" x14ac:dyDescent="0.2">
      <c r="A3" s="1"/>
      <c r="B3" s="560"/>
      <c r="C3" s="560"/>
      <c r="D3" s="560"/>
      <c r="E3" s="560"/>
      <c r="F3" s="560"/>
      <c r="G3" s="560"/>
      <c r="H3" s="562" t="s">
        <v>19</v>
      </c>
      <c r="I3" s="562"/>
      <c r="J3" s="562"/>
      <c r="K3" s="562"/>
      <c r="L3" s="562"/>
      <c r="M3" s="562"/>
      <c r="N3" s="562"/>
      <c r="O3" s="562"/>
      <c r="P3" s="562"/>
      <c r="Q3" s="562"/>
      <c r="R3" s="562" t="s">
        <v>23</v>
      </c>
      <c r="S3" s="562"/>
      <c r="T3" s="562"/>
      <c r="U3" s="562"/>
      <c r="V3" s="562"/>
      <c r="W3" s="562"/>
      <c r="X3" s="562"/>
      <c r="Y3" s="562"/>
    </row>
    <row r="4" spans="1:25" ht="15" customHeigh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row>
    <row r="5" spans="1:25" ht="15" x14ac:dyDescent="0.2">
      <c r="A5" s="1"/>
      <c r="B5" s="1"/>
      <c r="C5" s="1"/>
      <c r="D5" s="1"/>
      <c r="E5" s="1"/>
      <c r="F5" s="1"/>
      <c r="G5" s="1"/>
      <c r="H5" s="10"/>
      <c r="I5" s="10"/>
      <c r="J5" s="10"/>
      <c r="K5" s="10"/>
      <c r="L5" s="10"/>
      <c r="M5" s="10"/>
      <c r="N5" s="10"/>
      <c r="O5" s="10"/>
      <c r="P5" s="10"/>
      <c r="Q5" s="10"/>
      <c r="R5" s="10"/>
      <c r="S5" s="10"/>
      <c r="T5" s="10"/>
      <c r="U5" s="10"/>
      <c r="V5" s="10"/>
      <c r="W5" s="10"/>
      <c r="X5" s="10"/>
      <c r="Y5" s="10"/>
    </row>
    <row r="6" spans="1:25" ht="15.75" thickBot="1" x14ac:dyDescent="0.25">
      <c r="B6" s="20"/>
      <c r="C6" s="21"/>
      <c r="D6" s="21"/>
      <c r="E6" s="21"/>
      <c r="F6" s="21"/>
      <c r="G6" s="21"/>
      <c r="H6" s="21"/>
      <c r="I6" s="22"/>
      <c r="J6" s="22"/>
      <c r="K6" s="22"/>
      <c r="L6" s="22"/>
      <c r="M6" s="22"/>
      <c r="N6" s="22"/>
      <c r="O6" s="22"/>
      <c r="P6" s="22"/>
      <c r="Q6" s="22"/>
      <c r="R6" s="22"/>
      <c r="S6" s="23"/>
      <c r="T6" s="23"/>
      <c r="U6" s="23"/>
      <c r="V6" s="23"/>
      <c r="W6" s="21"/>
      <c r="X6" s="21"/>
      <c r="Y6" s="24"/>
    </row>
    <row r="7" spans="1:25" ht="15" customHeight="1" x14ac:dyDescent="0.2">
      <c r="B7" s="25"/>
      <c r="C7" s="545" t="s">
        <v>21</v>
      </c>
      <c r="D7" s="546"/>
      <c r="E7" s="546"/>
      <c r="F7" s="546"/>
      <c r="G7" s="546"/>
      <c r="H7" s="547"/>
      <c r="I7" s="551" t="s">
        <v>499</v>
      </c>
      <c r="J7" s="552"/>
      <c r="K7" s="552"/>
      <c r="L7" s="552"/>
      <c r="M7" s="552"/>
      <c r="N7" s="552"/>
      <c r="O7" s="552"/>
      <c r="P7" s="552"/>
      <c r="Q7" s="552"/>
      <c r="R7" s="552"/>
      <c r="S7" s="552"/>
      <c r="T7" s="553"/>
      <c r="U7" s="545" t="s">
        <v>25</v>
      </c>
      <c r="V7" s="546"/>
      <c r="W7" s="546"/>
      <c r="X7" s="547"/>
      <c r="Y7" s="26"/>
    </row>
    <row r="8" spans="1:25" ht="15.75" customHeight="1" thickBot="1" x14ac:dyDescent="0.25">
      <c r="B8" s="25"/>
      <c r="C8" s="548"/>
      <c r="D8" s="549"/>
      <c r="E8" s="549"/>
      <c r="F8" s="549"/>
      <c r="G8" s="549"/>
      <c r="H8" s="550"/>
      <c r="I8" s="554"/>
      <c r="J8" s="555"/>
      <c r="K8" s="555"/>
      <c r="L8" s="555"/>
      <c r="M8" s="555"/>
      <c r="N8" s="555"/>
      <c r="O8" s="555"/>
      <c r="P8" s="555"/>
      <c r="Q8" s="555"/>
      <c r="R8" s="555"/>
      <c r="S8" s="555"/>
      <c r="T8" s="556"/>
      <c r="U8" s="557" t="s">
        <v>407</v>
      </c>
      <c r="V8" s="558"/>
      <c r="W8" s="558"/>
      <c r="X8" s="559"/>
      <c r="Y8" s="26"/>
    </row>
    <row r="9" spans="1:25" ht="15.75" thickBot="1" x14ac:dyDescent="0.25">
      <c r="B9" s="25"/>
      <c r="C9" s="9"/>
      <c r="D9" s="9"/>
      <c r="E9" s="9"/>
      <c r="F9" s="9"/>
      <c r="G9" s="9"/>
      <c r="H9" s="9"/>
      <c r="I9" s="8"/>
      <c r="J9" s="8"/>
      <c r="K9" s="8"/>
      <c r="L9" s="8"/>
      <c r="M9" s="8"/>
      <c r="N9" s="8"/>
      <c r="O9" s="8"/>
      <c r="P9" s="8"/>
      <c r="Q9" s="8"/>
      <c r="R9" s="8"/>
      <c r="S9" s="11"/>
      <c r="T9" s="11"/>
      <c r="U9" s="11"/>
      <c r="V9" s="11"/>
      <c r="W9" s="9"/>
      <c r="X9" s="9"/>
      <c r="Y9" s="26"/>
    </row>
    <row r="10" spans="1:25" ht="15" customHeight="1" x14ac:dyDescent="0.2">
      <c r="B10" s="25"/>
      <c r="C10" s="545" t="s">
        <v>22</v>
      </c>
      <c r="D10" s="546"/>
      <c r="E10" s="546"/>
      <c r="F10" s="546"/>
      <c r="G10" s="546"/>
      <c r="H10" s="547"/>
      <c r="I10" s="563" t="s">
        <v>408</v>
      </c>
      <c r="J10" s="563"/>
      <c r="K10" s="563"/>
      <c r="L10" s="564"/>
      <c r="M10" s="564"/>
      <c r="N10" s="564"/>
      <c r="O10" s="564"/>
      <c r="P10" s="564"/>
      <c r="Q10" s="564"/>
      <c r="R10" s="564"/>
      <c r="S10" s="564"/>
      <c r="T10" s="565"/>
      <c r="U10" s="545" t="s">
        <v>26</v>
      </c>
      <c r="V10" s="546"/>
      <c r="W10" s="546"/>
      <c r="X10" s="547"/>
      <c r="Y10" s="26"/>
    </row>
    <row r="11" spans="1:25" ht="15.75" customHeight="1" thickBot="1" x14ac:dyDescent="0.25">
      <c r="B11" s="25"/>
      <c r="C11" s="548"/>
      <c r="D11" s="549"/>
      <c r="E11" s="549"/>
      <c r="F11" s="549"/>
      <c r="G11" s="549"/>
      <c r="H11" s="550"/>
      <c r="I11" s="566"/>
      <c r="J11" s="566"/>
      <c r="K11" s="566"/>
      <c r="L11" s="567"/>
      <c r="M11" s="567"/>
      <c r="N11" s="567"/>
      <c r="O11" s="567"/>
      <c r="P11" s="567"/>
      <c r="Q11" s="567"/>
      <c r="R11" s="567"/>
      <c r="S11" s="567"/>
      <c r="T11" s="568"/>
      <c r="U11" s="909" t="s">
        <v>599</v>
      </c>
      <c r="V11" s="910"/>
      <c r="W11" s="910"/>
      <c r="X11" s="911"/>
      <c r="Y11" s="26"/>
    </row>
    <row r="12" spans="1:25" ht="15" thickBot="1" x14ac:dyDescent="0.25">
      <c r="B12" s="27"/>
      <c r="C12" s="4"/>
      <c r="D12" s="4"/>
      <c r="E12" s="4"/>
      <c r="F12" s="4"/>
      <c r="G12" s="4"/>
      <c r="H12" s="4"/>
      <c r="I12" s="4"/>
      <c r="J12" s="4"/>
      <c r="K12" s="4"/>
      <c r="L12" s="4"/>
      <c r="M12" s="4"/>
      <c r="N12" s="4"/>
      <c r="O12" s="4"/>
      <c r="P12" s="4"/>
      <c r="Q12" s="4"/>
      <c r="R12" s="4"/>
      <c r="S12" s="4"/>
      <c r="T12" s="4"/>
      <c r="U12" s="4"/>
      <c r="V12" s="4"/>
      <c r="W12" s="4"/>
      <c r="X12" s="4"/>
      <c r="Y12" s="28"/>
    </row>
    <row r="13" spans="1:25" ht="15" customHeight="1" x14ac:dyDescent="0.2">
      <c r="B13" s="27"/>
      <c r="C13" s="545" t="s">
        <v>2</v>
      </c>
      <c r="D13" s="546"/>
      <c r="E13" s="546"/>
      <c r="F13" s="546"/>
      <c r="G13" s="546"/>
      <c r="H13" s="547"/>
      <c r="I13" s="697" t="s">
        <v>409</v>
      </c>
      <c r="J13" s="697"/>
      <c r="K13" s="697"/>
      <c r="L13" s="698"/>
      <c r="M13" s="698"/>
      <c r="N13" s="698"/>
      <c r="O13" s="698"/>
      <c r="P13" s="698"/>
      <c r="Q13" s="698"/>
      <c r="R13" s="698"/>
      <c r="S13" s="698"/>
      <c r="T13" s="699"/>
      <c r="U13" s="545" t="s">
        <v>3</v>
      </c>
      <c r="V13" s="546"/>
      <c r="W13" s="546"/>
      <c r="X13" s="547"/>
      <c r="Y13" s="28"/>
    </row>
    <row r="14" spans="1:25" ht="15" customHeight="1" thickBot="1" x14ac:dyDescent="0.25">
      <c r="B14" s="27"/>
      <c r="C14" s="548"/>
      <c r="D14" s="549"/>
      <c r="E14" s="549"/>
      <c r="F14" s="549"/>
      <c r="G14" s="549"/>
      <c r="H14" s="550"/>
      <c r="I14" s="700"/>
      <c r="J14" s="700"/>
      <c r="K14" s="700"/>
      <c r="L14" s="701"/>
      <c r="M14" s="701"/>
      <c r="N14" s="701"/>
      <c r="O14" s="701"/>
      <c r="P14" s="701"/>
      <c r="Q14" s="701"/>
      <c r="R14" s="701"/>
      <c r="S14" s="701"/>
      <c r="T14" s="702"/>
      <c r="U14" s="557" t="s">
        <v>343</v>
      </c>
      <c r="V14" s="558"/>
      <c r="W14" s="558"/>
      <c r="X14" s="559"/>
      <c r="Y14" s="28"/>
    </row>
    <row r="15" spans="1:25"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28"/>
    </row>
    <row r="16" spans="1:25" ht="31.5" customHeight="1" thickBot="1" x14ac:dyDescent="0.25">
      <c r="B16" s="27"/>
      <c r="C16" s="569" t="s">
        <v>4</v>
      </c>
      <c r="D16" s="570"/>
      <c r="E16" s="570"/>
      <c r="F16" s="570"/>
      <c r="G16" s="570"/>
      <c r="H16" s="571"/>
      <c r="I16" s="694" t="s">
        <v>410</v>
      </c>
      <c r="J16" s="694"/>
      <c r="K16" s="694"/>
      <c r="L16" s="695"/>
      <c r="M16" s="695"/>
      <c r="N16" s="695"/>
      <c r="O16" s="695"/>
      <c r="P16" s="695"/>
      <c r="Q16" s="695"/>
      <c r="R16" s="695"/>
      <c r="S16" s="695"/>
      <c r="T16" s="695"/>
      <c r="U16" s="695"/>
      <c r="V16" s="695"/>
      <c r="W16" s="695"/>
      <c r="X16" s="696"/>
      <c r="Y16" s="28"/>
    </row>
    <row r="17" spans="2:25 16384:16384" ht="15" thickBot="1" x14ac:dyDescent="0.25">
      <c r="B17" s="27"/>
      <c r="C17" s="4"/>
      <c r="D17" s="4"/>
      <c r="E17" s="4"/>
      <c r="F17" s="4"/>
      <c r="G17" s="4"/>
      <c r="H17" s="4"/>
      <c r="I17" s="4"/>
      <c r="J17" s="4"/>
      <c r="K17" s="4"/>
      <c r="L17" s="4"/>
      <c r="M17" s="4"/>
      <c r="N17" s="4"/>
      <c r="O17" s="4"/>
      <c r="P17" s="4"/>
      <c r="Q17" s="4"/>
      <c r="R17" s="4"/>
      <c r="S17" s="4"/>
      <c r="T17" s="4"/>
      <c r="U17" s="4"/>
      <c r="V17" s="4"/>
      <c r="W17" s="4"/>
      <c r="X17" s="4"/>
      <c r="Y17" s="28"/>
    </row>
    <row r="18" spans="2:25 16384:16384" s="1" customFormat="1" ht="15" customHeight="1" x14ac:dyDescent="0.2">
      <c r="B18" s="27"/>
      <c r="C18" s="575" t="s">
        <v>20</v>
      </c>
      <c r="D18" s="576"/>
      <c r="E18" s="576"/>
      <c r="F18" s="576"/>
      <c r="G18" s="576"/>
      <c r="H18" s="577"/>
      <c r="I18" s="581" t="s">
        <v>602</v>
      </c>
      <c r="J18" s="581"/>
      <c r="K18" s="581"/>
      <c r="L18" s="582"/>
      <c r="M18" s="582"/>
      <c r="N18" s="583"/>
      <c r="O18" s="545" t="s">
        <v>5</v>
      </c>
      <c r="P18" s="546"/>
      <c r="Q18" s="546"/>
      <c r="R18" s="546"/>
      <c r="S18" s="546"/>
      <c r="T18" s="547"/>
      <c r="U18" s="545" t="s">
        <v>6</v>
      </c>
      <c r="V18" s="546"/>
      <c r="W18" s="546"/>
      <c r="X18" s="547"/>
      <c r="Y18" s="28"/>
    </row>
    <row r="19" spans="2:25 16384:16384" s="1" customFormat="1" ht="15.75" customHeight="1" thickBot="1" x14ac:dyDescent="0.25">
      <c r="B19" s="27"/>
      <c r="C19" s="578"/>
      <c r="D19" s="579"/>
      <c r="E19" s="579"/>
      <c r="F19" s="579"/>
      <c r="G19" s="579"/>
      <c r="H19" s="580"/>
      <c r="I19" s="584"/>
      <c r="J19" s="584"/>
      <c r="K19" s="584"/>
      <c r="L19" s="585"/>
      <c r="M19" s="585"/>
      <c r="N19" s="586"/>
      <c r="O19" s="587" t="s">
        <v>89</v>
      </c>
      <c r="P19" s="588"/>
      <c r="Q19" s="588"/>
      <c r="R19" s="588"/>
      <c r="S19" s="588"/>
      <c r="T19" s="589"/>
      <c r="U19" s="587" t="s">
        <v>110</v>
      </c>
      <c r="V19" s="588"/>
      <c r="W19" s="588"/>
      <c r="X19" s="589"/>
      <c r="Y19" s="28"/>
    </row>
    <row r="20" spans="2:25 16384:16384" ht="15" thickBot="1" x14ac:dyDescent="0.25">
      <c r="B20" s="27"/>
      <c r="C20" s="4"/>
      <c r="D20" s="4"/>
      <c r="E20" s="4"/>
      <c r="F20" s="4"/>
      <c r="G20" s="4"/>
      <c r="H20" s="4"/>
      <c r="I20" s="4"/>
      <c r="J20" s="4"/>
      <c r="K20" s="4"/>
      <c r="L20" s="4"/>
      <c r="M20" s="4"/>
      <c r="N20" s="4"/>
      <c r="O20" s="4"/>
      <c r="P20" s="4"/>
      <c r="Q20" s="4"/>
      <c r="R20" s="4"/>
      <c r="S20" s="4"/>
      <c r="T20" s="4"/>
      <c r="U20" s="4"/>
      <c r="V20" s="4"/>
      <c r="W20" s="4"/>
      <c r="X20" s="4"/>
      <c r="Y20" s="28"/>
    </row>
    <row r="21" spans="2:25 16384:16384" ht="41.25" customHeight="1" x14ac:dyDescent="0.2">
      <c r="B21" s="27"/>
      <c r="C21" s="656" t="s">
        <v>7</v>
      </c>
      <c r="D21" s="657"/>
      <c r="E21" s="657"/>
      <c r="F21" s="657"/>
      <c r="G21" s="657"/>
      <c r="H21" s="657"/>
      <c r="I21" s="657"/>
      <c r="J21" s="657"/>
      <c r="K21" s="657" t="s">
        <v>8</v>
      </c>
      <c r="L21" s="657"/>
      <c r="M21" s="657"/>
      <c r="N21" s="657"/>
      <c r="O21" s="657"/>
      <c r="P21" s="657"/>
      <c r="Q21" s="590"/>
      <c r="R21" s="590" t="s">
        <v>9</v>
      </c>
      <c r="S21" s="546"/>
      <c r="T21" s="546"/>
      <c r="U21" s="546"/>
      <c r="V21" s="546"/>
      <c r="W21" s="546"/>
      <c r="X21" s="547"/>
      <c r="Y21" s="28"/>
    </row>
    <row r="22" spans="2:25 16384:16384" ht="35.25" customHeight="1" thickBot="1" x14ac:dyDescent="0.25">
      <c r="B22" s="27"/>
      <c r="C22" s="721" t="s">
        <v>411</v>
      </c>
      <c r="D22" s="722"/>
      <c r="E22" s="722"/>
      <c r="F22" s="722"/>
      <c r="G22" s="722"/>
      <c r="H22" s="722"/>
      <c r="I22" s="722"/>
      <c r="J22" s="722"/>
      <c r="K22" s="912" t="s">
        <v>40</v>
      </c>
      <c r="L22" s="722"/>
      <c r="M22" s="722"/>
      <c r="N22" s="722"/>
      <c r="O22" s="722"/>
      <c r="P22" s="722"/>
      <c r="Q22" s="913"/>
      <c r="R22" s="914" t="s">
        <v>36</v>
      </c>
      <c r="S22" s="915"/>
      <c r="T22" s="915"/>
      <c r="U22" s="915"/>
      <c r="V22" s="915"/>
      <c r="W22" s="915"/>
      <c r="X22" s="916"/>
      <c r="Y22" s="28"/>
    </row>
    <row r="23" spans="2:25 16384:16384" ht="15" thickBot="1" x14ac:dyDescent="0.25">
      <c r="B23" s="27"/>
      <c r="C23" s="4"/>
      <c r="D23" s="4"/>
      <c r="E23" s="4"/>
      <c r="F23" s="4"/>
      <c r="G23" s="4"/>
      <c r="H23" s="4"/>
      <c r="I23" s="4"/>
      <c r="J23" s="4"/>
      <c r="K23" s="4"/>
      <c r="L23" s="4"/>
      <c r="M23" s="4"/>
      <c r="N23" s="4"/>
      <c r="O23" s="4"/>
      <c r="P23" s="4"/>
      <c r="Q23" s="4"/>
      <c r="R23" s="4"/>
      <c r="S23" s="4"/>
      <c r="T23" s="4"/>
      <c r="U23" s="4"/>
      <c r="V23" s="4"/>
      <c r="W23" s="4"/>
      <c r="X23" s="4"/>
      <c r="Y23" s="28"/>
    </row>
    <row r="24" spans="2:25 16384:16384" ht="31.5" customHeight="1" thickBot="1" x14ac:dyDescent="0.25">
      <c r="B24" s="27"/>
      <c r="C24" s="569" t="s">
        <v>10</v>
      </c>
      <c r="D24" s="570"/>
      <c r="E24" s="570"/>
      <c r="F24" s="570"/>
      <c r="G24" s="570"/>
      <c r="H24" s="571"/>
      <c r="I24" s="572" t="s">
        <v>412</v>
      </c>
      <c r="J24" s="572"/>
      <c r="K24" s="572"/>
      <c r="L24" s="573"/>
      <c r="M24" s="573"/>
      <c r="N24" s="573"/>
      <c r="O24" s="573"/>
      <c r="P24" s="573"/>
      <c r="Q24" s="573"/>
      <c r="R24" s="573"/>
      <c r="S24" s="573"/>
      <c r="T24" s="573"/>
      <c r="U24" s="573"/>
      <c r="V24" s="573"/>
      <c r="W24" s="573"/>
      <c r="X24" s="574"/>
      <c r="Y24" s="28"/>
    </row>
    <row r="25" spans="2:25 16384:16384" ht="15" thickBot="1" x14ac:dyDescent="0.25">
      <c r="B25" s="27"/>
      <c r="C25" s="4"/>
      <c r="D25" s="4"/>
      <c r="E25" s="4"/>
      <c r="F25" s="4"/>
      <c r="G25" s="4"/>
      <c r="H25" s="4"/>
      <c r="I25" s="4"/>
      <c r="J25" s="4"/>
      <c r="K25" s="4"/>
      <c r="L25" s="4"/>
      <c r="M25" s="4"/>
      <c r="N25" s="4"/>
      <c r="O25" s="4"/>
      <c r="P25" s="4"/>
      <c r="Q25" s="4"/>
      <c r="R25" s="4"/>
      <c r="S25" s="4"/>
      <c r="T25" s="4"/>
      <c r="U25" s="4"/>
      <c r="V25" s="4"/>
      <c r="W25" s="4"/>
      <c r="X25" s="4"/>
      <c r="Y25" s="28"/>
    </row>
    <row r="26" spans="2:25 16384:16384"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7"/>
      <c r="Y26" s="28"/>
    </row>
    <row r="27" spans="2:25 16384:16384"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600"/>
      <c r="Y27" s="28"/>
    </row>
    <row r="28" spans="2:25 16384:16384" s="5" customFormat="1" ht="63.75" customHeight="1" thickBot="1" x14ac:dyDescent="0.25">
      <c r="B28" s="29"/>
      <c r="C28" s="595" t="s">
        <v>18</v>
      </c>
      <c r="D28" s="596"/>
      <c r="E28" s="596"/>
      <c r="F28" s="596"/>
      <c r="G28" s="597"/>
      <c r="H28" s="82" t="s">
        <v>733</v>
      </c>
      <c r="I28" s="82" t="s">
        <v>734</v>
      </c>
      <c r="J28" s="201" t="s">
        <v>413</v>
      </c>
      <c r="K28" s="201" t="s">
        <v>414</v>
      </c>
      <c r="L28" s="93" t="s">
        <v>415</v>
      </c>
      <c r="M28" s="603" t="s">
        <v>12</v>
      </c>
      <c r="N28" s="596"/>
      <c r="O28" s="596"/>
      <c r="P28" s="596"/>
      <c r="Q28" s="596"/>
      <c r="R28" s="596"/>
      <c r="S28" s="596"/>
      <c r="T28" s="596"/>
      <c r="U28" s="596"/>
      <c r="V28" s="596"/>
      <c r="W28" s="596"/>
      <c r="X28" s="597"/>
      <c r="Y28" s="28"/>
    </row>
    <row r="29" spans="2:25 16384:16384" s="5" customFormat="1" ht="116.25" customHeight="1" x14ac:dyDescent="0.2">
      <c r="B29" s="29"/>
      <c r="C29" s="917" t="s">
        <v>95</v>
      </c>
      <c r="D29" s="918"/>
      <c r="E29" s="918"/>
      <c r="F29" s="918"/>
      <c r="G29" s="918"/>
      <c r="H29" s="14">
        <v>10</v>
      </c>
      <c r="I29" s="14">
        <v>2</v>
      </c>
      <c r="J29" s="202">
        <f>SUM(H29:I29)</f>
        <v>12</v>
      </c>
      <c r="K29" s="203">
        <v>5</v>
      </c>
      <c r="L29" s="15">
        <f>J29/5</f>
        <v>2.4</v>
      </c>
      <c r="M29" s="919" t="s">
        <v>735</v>
      </c>
      <c r="N29" s="920"/>
      <c r="O29" s="920"/>
      <c r="P29" s="920"/>
      <c r="Q29" s="920"/>
      <c r="R29" s="920"/>
      <c r="S29" s="920"/>
      <c r="T29" s="920"/>
      <c r="U29" s="920"/>
      <c r="V29" s="920"/>
      <c r="W29" s="920"/>
      <c r="X29" s="921"/>
      <c r="Y29" s="28"/>
    </row>
    <row r="30" spans="2:25 16384:16384" s="5" customFormat="1" ht="111.75" customHeight="1" x14ac:dyDescent="0.2">
      <c r="B30" s="29"/>
      <c r="C30" s="673" t="s">
        <v>96</v>
      </c>
      <c r="D30" s="864"/>
      <c r="E30" s="864"/>
      <c r="F30" s="864"/>
      <c r="G30" s="864"/>
      <c r="H30" s="12">
        <v>12</v>
      </c>
      <c r="I30" s="12">
        <v>3</v>
      </c>
      <c r="J30" s="202">
        <f>SUM(H30:I30)</f>
        <v>15</v>
      </c>
      <c r="K30" s="203">
        <v>5</v>
      </c>
      <c r="L30" s="15">
        <f>J30/5</f>
        <v>3</v>
      </c>
      <c r="M30" s="919" t="s">
        <v>736</v>
      </c>
      <c r="N30" s="920"/>
      <c r="O30" s="920"/>
      <c r="P30" s="920"/>
      <c r="Q30" s="920"/>
      <c r="R30" s="920"/>
      <c r="S30" s="920"/>
      <c r="T30" s="920"/>
      <c r="U30" s="920"/>
      <c r="V30" s="920"/>
      <c r="W30" s="920"/>
      <c r="X30" s="921"/>
      <c r="Y30" s="28"/>
    </row>
    <row r="31" spans="2:25 16384:16384" s="5" customFormat="1" ht="67.5" customHeight="1" x14ac:dyDescent="0.2">
      <c r="B31" s="29"/>
      <c r="C31" s="673" t="s">
        <v>97</v>
      </c>
      <c r="D31" s="864"/>
      <c r="E31" s="864"/>
      <c r="F31" s="864"/>
      <c r="G31" s="864"/>
      <c r="H31" s="12">
        <v>11</v>
      </c>
      <c r="I31" s="12">
        <v>2</v>
      </c>
      <c r="J31" s="204">
        <f>SUM(H31:I31)</f>
        <v>13</v>
      </c>
      <c r="K31" s="204">
        <v>5</v>
      </c>
      <c r="L31" s="15">
        <f>J31/5</f>
        <v>2.6</v>
      </c>
      <c r="M31" s="922" t="s">
        <v>737</v>
      </c>
      <c r="N31" s="615"/>
      <c r="O31" s="615"/>
      <c r="P31" s="615"/>
      <c r="Q31" s="615"/>
      <c r="R31" s="615"/>
      <c r="S31" s="615"/>
      <c r="T31" s="615"/>
      <c r="U31" s="615"/>
      <c r="V31" s="615"/>
      <c r="W31" s="615"/>
      <c r="X31" s="616"/>
      <c r="Y31" s="28"/>
      <c r="XFD31" s="5">
        <f>SUM(A31:XFC31)</f>
        <v>33.6</v>
      </c>
    </row>
    <row r="32" spans="2:25 16384:16384" s="5" customFormat="1" ht="15" thickBot="1" x14ac:dyDescent="0.25">
      <c r="B32" s="29"/>
      <c r="C32" s="866" t="s">
        <v>98</v>
      </c>
      <c r="D32" s="867"/>
      <c r="E32" s="867"/>
      <c r="F32" s="867"/>
      <c r="G32" s="867"/>
      <c r="H32" s="16">
        <v>11</v>
      </c>
      <c r="I32" s="16">
        <v>2</v>
      </c>
      <c r="J32" s="497">
        <v>13</v>
      </c>
      <c r="K32" s="497">
        <v>5</v>
      </c>
      <c r="L32" s="488">
        <f>J32/5</f>
        <v>2.6</v>
      </c>
      <c r="M32" s="641" t="s">
        <v>738</v>
      </c>
      <c r="N32" s="642"/>
      <c r="O32" s="642"/>
      <c r="P32" s="642"/>
      <c r="Q32" s="642"/>
      <c r="R32" s="642"/>
      <c r="S32" s="642"/>
      <c r="T32" s="642"/>
      <c r="U32" s="642"/>
      <c r="V32" s="642"/>
      <c r="W32" s="642"/>
      <c r="X32" s="643"/>
      <c r="Y32" s="28"/>
    </row>
    <row r="33" spans="2:25" s="5" customFormat="1" ht="15.75" customHeight="1" thickBot="1" x14ac:dyDescent="0.25">
      <c r="B33" s="29"/>
      <c r="C33" s="665" t="s">
        <v>13</v>
      </c>
      <c r="D33" s="666"/>
      <c r="E33" s="666"/>
      <c r="F33" s="666"/>
      <c r="G33" s="667"/>
      <c r="H33" s="205">
        <f>SUM(H29:H32)</f>
        <v>44</v>
      </c>
      <c r="I33" s="205">
        <f>SUM(I29:I32)</f>
        <v>9</v>
      </c>
      <c r="J33" s="206">
        <f>SUM(J29:J32)</f>
        <v>53</v>
      </c>
      <c r="K33" s="206">
        <f>SUM(K29:K32)</f>
        <v>20</v>
      </c>
      <c r="L33" s="498">
        <f>+J33/K33</f>
        <v>2.65</v>
      </c>
      <c r="M33" s="620"/>
      <c r="N33" s="621"/>
      <c r="O33" s="621"/>
      <c r="P33" s="621"/>
      <c r="Q33" s="621"/>
      <c r="R33" s="621"/>
      <c r="S33" s="621"/>
      <c r="T33" s="621"/>
      <c r="U33" s="621"/>
      <c r="V33" s="621"/>
      <c r="W33" s="621"/>
      <c r="X33" s="622"/>
      <c r="Y33" s="28"/>
    </row>
    <row r="34" spans="2:25" s="5" customFormat="1" x14ac:dyDescent="0.2">
      <c r="B34" s="29"/>
      <c r="C34" s="4"/>
      <c r="D34" s="4"/>
      <c r="E34" s="4"/>
      <c r="F34" s="4"/>
      <c r="G34" s="4"/>
      <c r="H34" s="6"/>
      <c r="I34" s="6"/>
      <c r="J34" s="6"/>
      <c r="K34" s="6"/>
      <c r="L34" s="7"/>
      <c r="M34" s="4"/>
      <c r="N34" s="4"/>
      <c r="O34" s="4"/>
      <c r="P34" s="4"/>
      <c r="Q34" s="4"/>
      <c r="R34" s="4"/>
      <c r="S34" s="4"/>
      <c r="T34" s="4"/>
      <c r="U34" s="4"/>
      <c r="V34" s="4"/>
      <c r="W34" s="4"/>
      <c r="X34" s="4"/>
      <c r="Y34" s="28"/>
    </row>
    <row r="35" spans="2:25" s="5" customFormat="1" ht="15" thickBot="1" x14ac:dyDescent="0.25">
      <c r="B35" s="29"/>
      <c r="C35" s="4"/>
      <c r="D35" s="4"/>
      <c r="E35" s="4"/>
      <c r="F35" s="4"/>
      <c r="G35" s="4"/>
      <c r="H35" s="6"/>
      <c r="I35" s="6"/>
      <c r="J35" s="6"/>
      <c r="K35" s="6"/>
      <c r="L35" s="7"/>
      <c r="M35" s="4"/>
      <c r="N35" s="4"/>
      <c r="O35" s="4"/>
      <c r="P35" s="4"/>
      <c r="Q35" s="4"/>
      <c r="R35" s="4"/>
      <c r="S35" s="4"/>
      <c r="T35" s="4"/>
      <c r="U35" s="4"/>
      <c r="V35" s="4"/>
      <c r="W35" s="4"/>
      <c r="X35" s="4"/>
      <c r="Y35" s="28"/>
    </row>
    <row r="36" spans="2:25" s="5" customFormat="1" ht="14.25" customHeigh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5"/>
      <c r="Y36" s="28"/>
    </row>
    <row r="37" spans="2:25" ht="15" customHeight="1"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8"/>
      <c r="Y37" s="28"/>
    </row>
    <row r="38" spans="2:25" ht="14.25" customHeight="1"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1"/>
      <c r="Y38" s="28"/>
    </row>
    <row r="39" spans="2:25"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4"/>
      <c r="Y39" s="28"/>
    </row>
    <row r="40" spans="2:25"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4"/>
      <c r="Y40" s="28"/>
    </row>
    <row r="41" spans="2:25"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4"/>
      <c r="Y41" s="28"/>
    </row>
    <row r="42" spans="2:25"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4"/>
      <c r="Y42" s="28"/>
    </row>
    <row r="43" spans="2:25"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4"/>
      <c r="Y43" s="28"/>
    </row>
    <row r="44" spans="2:25"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4"/>
      <c r="Y44" s="28"/>
    </row>
    <row r="45" spans="2:25"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4"/>
      <c r="Y45" s="28"/>
    </row>
    <row r="46" spans="2:25"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4"/>
      <c r="Y46" s="28"/>
    </row>
    <row r="47" spans="2:25"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4"/>
      <c r="Y47" s="28"/>
    </row>
    <row r="48" spans="2:25"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4"/>
      <c r="Y48" s="28"/>
    </row>
    <row r="49" spans="2:25"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4"/>
      <c r="Y49" s="28"/>
    </row>
    <row r="50" spans="2:25"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7"/>
      <c r="Y50" s="28"/>
    </row>
    <row r="51" spans="2:25"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2"/>
    </row>
  </sheetData>
  <mergeCells count="48">
    <mergeCell ref="C38:X50"/>
    <mergeCell ref="C29:G29"/>
    <mergeCell ref="M29:X29"/>
    <mergeCell ref="C30:G30"/>
    <mergeCell ref="M30:X30"/>
    <mergeCell ref="C31:G31"/>
    <mergeCell ref="M31:X31"/>
    <mergeCell ref="C32:G32"/>
    <mergeCell ref="M32:X32"/>
    <mergeCell ref="C33:G33"/>
    <mergeCell ref="M33:X33"/>
    <mergeCell ref="C36:X37"/>
    <mergeCell ref="C24:H24"/>
    <mergeCell ref="I24:X24"/>
    <mergeCell ref="C26:X27"/>
    <mergeCell ref="C28:G28"/>
    <mergeCell ref="M28:X28"/>
    <mergeCell ref="C21:J21"/>
    <mergeCell ref="K21:Q21"/>
    <mergeCell ref="R21:X21"/>
    <mergeCell ref="C22:J22"/>
    <mergeCell ref="K22:Q22"/>
    <mergeCell ref="R22:X22"/>
    <mergeCell ref="C16:H16"/>
    <mergeCell ref="I16:X16"/>
    <mergeCell ref="C18:H19"/>
    <mergeCell ref="I18:N19"/>
    <mergeCell ref="O18:T18"/>
    <mergeCell ref="U18:X18"/>
    <mergeCell ref="O19:T19"/>
    <mergeCell ref="U19:X19"/>
    <mergeCell ref="C10:H11"/>
    <mergeCell ref="I10:T11"/>
    <mergeCell ref="U10:X10"/>
    <mergeCell ref="U11:X11"/>
    <mergeCell ref="C13:H14"/>
    <mergeCell ref="I13:T14"/>
    <mergeCell ref="U13:X13"/>
    <mergeCell ref="U14:X14"/>
    <mergeCell ref="C7:H8"/>
    <mergeCell ref="I7:T8"/>
    <mergeCell ref="U7:X7"/>
    <mergeCell ref="U8:X8"/>
    <mergeCell ref="B2:G4"/>
    <mergeCell ref="H2:Y2"/>
    <mergeCell ref="H3:Q3"/>
    <mergeCell ref="R3:Y3"/>
    <mergeCell ref="H4:Y4"/>
  </mergeCells>
  <pageMargins left="0.7" right="0.7" top="0.75" bottom="0.75" header="0.3" footer="0.3"/>
  <pageSetup scale="67" orientation="portrait" r:id="rId1"/>
  <headerFooter>
    <oddFooter>&amp;LCarrera 30 25-90 Piso 16 C.A.D. – C.P. 111311
PBX: 7470909 – Información: Línea 195
www.umv.gov.co&amp;CPES-FM-001
Página  &amp;N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63"/>
  <sheetViews>
    <sheetView topLeftCell="A44" zoomScaleNormal="100" workbookViewId="0">
      <selection activeCell="P42" sqref="P42"/>
    </sheetView>
  </sheetViews>
  <sheetFormatPr baseColWidth="10" defaultColWidth="3.7109375" defaultRowHeight="14.25" x14ac:dyDescent="0.2"/>
  <cols>
    <col min="1" max="1" width="3.7109375" style="3"/>
    <col min="2" max="2" width="2.85546875" style="3" customWidth="1"/>
    <col min="3" max="7" width="2.7109375" style="3" customWidth="1"/>
    <col min="8" max="8" width="15.7109375" style="3" customWidth="1"/>
    <col min="9" max="9" width="16.5703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18.7109375" style="3" customWidth="1"/>
    <col min="26" max="26" width="2.85546875" style="3" customWidth="1"/>
    <col min="27" max="27" width="3.7109375" style="3"/>
    <col min="28" max="28" width="15" style="3" customWidth="1"/>
    <col min="29" max="29" width="12.7109375" style="3" customWidth="1"/>
    <col min="30" max="16384" width="3.7109375" style="3"/>
  </cols>
  <sheetData>
    <row r="1" spans="1:26" x14ac:dyDescent="0.2">
      <c r="A1" s="1"/>
      <c r="B1" s="2"/>
      <c r="C1" s="2"/>
      <c r="D1" s="2"/>
      <c r="E1" s="2"/>
      <c r="F1" s="2"/>
    </row>
    <row r="2" spans="1:26" ht="1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499</v>
      </c>
      <c r="J7" s="552"/>
      <c r="K7" s="552"/>
      <c r="L7" s="552"/>
      <c r="M7" s="552"/>
      <c r="N7" s="552"/>
      <c r="O7" s="552"/>
      <c r="P7" s="552"/>
      <c r="Q7" s="552"/>
      <c r="R7" s="552"/>
      <c r="S7" s="553"/>
      <c r="T7" s="545" t="s">
        <v>25</v>
      </c>
      <c r="U7" s="546"/>
      <c r="V7" s="546"/>
      <c r="W7" s="546"/>
      <c r="X7" s="546"/>
      <c r="Y7" s="547"/>
      <c r="Z7" s="26"/>
    </row>
    <row r="8" spans="1:26" ht="15.75" customHeight="1" thickBot="1" x14ac:dyDescent="0.25">
      <c r="B8" s="25"/>
      <c r="C8" s="548"/>
      <c r="D8" s="549"/>
      <c r="E8" s="549"/>
      <c r="F8" s="549"/>
      <c r="G8" s="549"/>
      <c r="H8" s="550"/>
      <c r="I8" s="554"/>
      <c r="J8" s="555"/>
      <c r="K8" s="555"/>
      <c r="L8" s="555"/>
      <c r="M8" s="555"/>
      <c r="N8" s="555"/>
      <c r="O8" s="555"/>
      <c r="P8" s="555"/>
      <c r="Q8" s="555"/>
      <c r="R8" s="555"/>
      <c r="S8" s="556"/>
      <c r="T8" s="557" t="s">
        <v>416</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698</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606</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1.75" customHeight="1" x14ac:dyDescent="0.2">
      <c r="B13" s="27"/>
      <c r="C13" s="545" t="s">
        <v>2</v>
      </c>
      <c r="D13" s="546"/>
      <c r="E13" s="546"/>
      <c r="F13" s="546"/>
      <c r="G13" s="546"/>
      <c r="H13" s="547"/>
      <c r="I13" s="697" t="s">
        <v>699</v>
      </c>
      <c r="J13" s="698"/>
      <c r="K13" s="698"/>
      <c r="L13" s="698"/>
      <c r="M13" s="698"/>
      <c r="N13" s="698"/>
      <c r="O13" s="698"/>
      <c r="P13" s="698"/>
      <c r="Q13" s="698"/>
      <c r="R13" s="698"/>
      <c r="S13" s="699"/>
      <c r="T13" s="545" t="s">
        <v>3</v>
      </c>
      <c r="U13" s="546"/>
      <c r="V13" s="546"/>
      <c r="W13" s="546"/>
      <c r="X13" s="546"/>
      <c r="Y13" s="547"/>
      <c r="Z13" s="28"/>
    </row>
    <row r="14" spans="1:26" ht="21.7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7.5" customHeight="1" thickBot="1" x14ac:dyDescent="0.25">
      <c r="B16" s="27"/>
      <c r="C16" s="569" t="s">
        <v>4</v>
      </c>
      <c r="D16" s="570"/>
      <c r="E16" s="570"/>
      <c r="F16" s="570"/>
      <c r="G16" s="570"/>
      <c r="H16" s="571"/>
      <c r="I16" s="694" t="s">
        <v>700</v>
      </c>
      <c r="J16" s="695"/>
      <c r="K16" s="695"/>
      <c r="L16" s="695"/>
      <c r="M16" s="695"/>
      <c r="N16" s="695"/>
      <c r="O16" s="695"/>
      <c r="P16" s="695"/>
      <c r="Q16" s="695"/>
      <c r="R16" s="695"/>
      <c r="S16" s="695"/>
      <c r="T16" s="695"/>
      <c r="U16" s="695"/>
      <c r="V16" s="695"/>
      <c r="W16" s="695"/>
      <c r="X16" s="695"/>
      <c r="Y16" s="696"/>
      <c r="Z16" s="28"/>
    </row>
    <row r="17" spans="2:29" ht="27.75" customHeight="1"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9" s="1" customFormat="1" ht="15" customHeight="1" x14ac:dyDescent="0.2">
      <c r="B18" s="27"/>
      <c r="C18" s="575" t="s">
        <v>20</v>
      </c>
      <c r="D18" s="576"/>
      <c r="E18" s="576"/>
      <c r="F18" s="576"/>
      <c r="G18" s="576"/>
      <c r="H18" s="577"/>
      <c r="I18" s="581" t="s">
        <v>721</v>
      </c>
      <c r="J18" s="582"/>
      <c r="K18" s="582"/>
      <c r="L18" s="583"/>
      <c r="M18" s="545" t="s">
        <v>5</v>
      </c>
      <c r="N18" s="546"/>
      <c r="O18" s="546"/>
      <c r="P18" s="546"/>
      <c r="Q18" s="546"/>
      <c r="R18" s="546"/>
      <c r="S18" s="547"/>
      <c r="T18" s="545" t="s">
        <v>6</v>
      </c>
      <c r="U18" s="546"/>
      <c r="V18" s="546"/>
      <c r="W18" s="546"/>
      <c r="X18" s="546"/>
      <c r="Y18" s="547"/>
      <c r="Z18" s="28"/>
    </row>
    <row r="19" spans="2:29" s="1" customFormat="1" ht="15.75" customHeight="1" thickBot="1" x14ac:dyDescent="0.25">
      <c r="B19" s="27"/>
      <c r="C19" s="578"/>
      <c r="D19" s="579"/>
      <c r="E19" s="579"/>
      <c r="F19" s="579"/>
      <c r="G19" s="579"/>
      <c r="H19" s="580"/>
      <c r="I19" s="584"/>
      <c r="J19" s="585"/>
      <c r="K19" s="585"/>
      <c r="L19" s="586"/>
      <c r="M19" s="587" t="s">
        <v>701</v>
      </c>
      <c r="N19" s="588"/>
      <c r="O19" s="588"/>
      <c r="P19" s="588"/>
      <c r="Q19" s="588"/>
      <c r="R19" s="588"/>
      <c r="S19" s="589"/>
      <c r="T19" s="587" t="s">
        <v>110</v>
      </c>
      <c r="U19" s="588"/>
      <c r="V19" s="588"/>
      <c r="W19" s="588"/>
      <c r="X19" s="588"/>
      <c r="Y19" s="589"/>
      <c r="Z19" s="28"/>
    </row>
    <row r="20" spans="2:29"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9"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9" ht="15.75" customHeight="1" thickBot="1" x14ac:dyDescent="0.25">
      <c r="B22" s="27"/>
      <c r="C22" s="591" t="s">
        <v>419</v>
      </c>
      <c r="D22" s="592"/>
      <c r="E22" s="592"/>
      <c r="F22" s="592"/>
      <c r="G22" s="592"/>
      <c r="H22" s="592"/>
      <c r="I22" s="593"/>
      <c r="J22" s="591" t="s">
        <v>40</v>
      </c>
      <c r="K22" s="592"/>
      <c r="L22" s="592"/>
      <c r="M22" s="592"/>
      <c r="N22" s="592"/>
      <c r="O22" s="592"/>
      <c r="P22" s="593"/>
      <c r="Q22" s="594" t="s">
        <v>36</v>
      </c>
      <c r="R22" s="588"/>
      <c r="S22" s="588"/>
      <c r="T22" s="588"/>
      <c r="U22" s="588"/>
      <c r="V22" s="588"/>
      <c r="W22" s="588"/>
      <c r="X22" s="588"/>
      <c r="Y22" s="589"/>
      <c r="Z22" s="28"/>
    </row>
    <row r="23" spans="2:29"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9" ht="40.5" customHeight="1" thickBot="1" x14ac:dyDescent="0.25">
      <c r="B24" s="27"/>
      <c r="C24" s="569" t="s">
        <v>10</v>
      </c>
      <c r="D24" s="570"/>
      <c r="E24" s="570"/>
      <c r="F24" s="570"/>
      <c r="G24" s="570"/>
      <c r="H24" s="571"/>
      <c r="I24" s="572" t="s">
        <v>702</v>
      </c>
      <c r="J24" s="573"/>
      <c r="K24" s="573"/>
      <c r="L24" s="573"/>
      <c r="M24" s="573"/>
      <c r="N24" s="573"/>
      <c r="O24" s="573"/>
      <c r="P24" s="573"/>
      <c r="Q24" s="573"/>
      <c r="R24" s="573"/>
      <c r="S24" s="573"/>
      <c r="T24" s="573"/>
      <c r="U24" s="573"/>
      <c r="V24" s="573"/>
      <c r="W24" s="573"/>
      <c r="X24" s="573"/>
      <c r="Y24" s="574"/>
      <c r="Z24" s="28"/>
    </row>
    <row r="25" spans="2:29"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9"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9"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9" s="5" customFormat="1" ht="61.5" customHeight="1" thickBot="1" x14ac:dyDescent="0.25">
      <c r="B28" s="29"/>
      <c r="C28" s="932" t="s">
        <v>18</v>
      </c>
      <c r="D28" s="933"/>
      <c r="E28" s="933"/>
      <c r="F28" s="933"/>
      <c r="G28" s="934"/>
      <c r="H28" s="61" t="s">
        <v>703</v>
      </c>
      <c r="I28" s="61" t="s">
        <v>704</v>
      </c>
      <c r="J28" s="61" t="s">
        <v>421</v>
      </c>
      <c r="K28" s="935" t="s">
        <v>12</v>
      </c>
      <c r="L28" s="933"/>
      <c r="M28" s="933"/>
      <c r="N28" s="933"/>
      <c r="O28" s="933"/>
      <c r="P28" s="933"/>
      <c r="Q28" s="933"/>
      <c r="R28" s="933"/>
      <c r="S28" s="933"/>
      <c r="T28" s="933"/>
      <c r="U28" s="933"/>
      <c r="V28" s="933"/>
      <c r="W28" s="933"/>
      <c r="X28" s="933"/>
      <c r="Y28" s="934"/>
      <c r="Z28" s="28"/>
      <c r="AC28" s="155"/>
    </row>
    <row r="29" spans="2:29" s="5" customFormat="1" ht="15" x14ac:dyDescent="0.25">
      <c r="B29" s="29"/>
      <c r="C29" s="856" t="s">
        <v>247</v>
      </c>
      <c r="D29" s="931"/>
      <c r="E29" s="931"/>
      <c r="F29" s="931"/>
      <c r="G29" s="931"/>
      <c r="H29" s="195">
        <v>519915</v>
      </c>
      <c r="I29" s="196">
        <v>0</v>
      </c>
      <c r="J29" s="156"/>
      <c r="K29" s="608"/>
      <c r="L29" s="609"/>
      <c r="M29" s="609"/>
      <c r="N29" s="609"/>
      <c r="O29" s="609"/>
      <c r="P29" s="609"/>
      <c r="Q29" s="609"/>
      <c r="R29" s="609"/>
      <c r="S29" s="609"/>
      <c r="T29" s="609"/>
      <c r="U29" s="609"/>
      <c r="V29" s="609"/>
      <c r="W29" s="609"/>
      <c r="X29" s="609"/>
      <c r="Y29" s="610"/>
      <c r="Z29" s="28"/>
    </row>
    <row r="30" spans="2:29" s="5" customFormat="1" ht="27" customHeight="1" x14ac:dyDescent="0.25">
      <c r="B30" s="29"/>
      <c r="C30" s="673" t="s">
        <v>248</v>
      </c>
      <c r="D30" s="923"/>
      <c r="E30" s="923"/>
      <c r="F30" s="923"/>
      <c r="G30" s="923"/>
      <c r="H30" s="197">
        <v>139900</v>
      </c>
      <c r="I30" s="198">
        <v>519915</v>
      </c>
      <c r="J30" s="199">
        <f>+(H30/I30)-1</f>
        <v>-0.73091755383091472</v>
      </c>
      <c r="K30" s="614" t="s">
        <v>722</v>
      </c>
      <c r="L30" s="615"/>
      <c r="M30" s="615"/>
      <c r="N30" s="615"/>
      <c r="O30" s="615"/>
      <c r="P30" s="615"/>
      <c r="Q30" s="615"/>
      <c r="R30" s="615"/>
      <c r="S30" s="615"/>
      <c r="T30" s="615"/>
      <c r="U30" s="615"/>
      <c r="V30" s="615"/>
      <c r="W30" s="615"/>
      <c r="X30" s="615"/>
      <c r="Y30" s="616"/>
      <c r="Z30" s="28"/>
    </row>
    <row r="31" spans="2:29" s="5" customFormat="1" ht="33.75" customHeight="1" x14ac:dyDescent="0.25">
      <c r="B31" s="29"/>
      <c r="C31" s="673" t="s">
        <v>249</v>
      </c>
      <c r="D31" s="923"/>
      <c r="E31" s="923"/>
      <c r="F31" s="923"/>
      <c r="G31" s="923"/>
      <c r="H31" s="197">
        <v>268623</v>
      </c>
      <c r="I31" s="198">
        <v>139900</v>
      </c>
      <c r="J31" s="199">
        <f t="shared" ref="J31:J41" si="0">+(H31/I31)-1</f>
        <v>0.92010721944245888</v>
      </c>
      <c r="K31" s="614" t="s">
        <v>723</v>
      </c>
      <c r="L31" s="615"/>
      <c r="M31" s="615"/>
      <c r="N31" s="615"/>
      <c r="O31" s="615"/>
      <c r="P31" s="615"/>
      <c r="Q31" s="615"/>
      <c r="R31" s="615"/>
      <c r="S31" s="615"/>
      <c r="T31" s="615"/>
      <c r="U31" s="615"/>
      <c r="V31" s="615"/>
      <c r="W31" s="615"/>
      <c r="X31" s="615"/>
      <c r="Y31" s="616"/>
      <c r="Z31" s="28"/>
    </row>
    <row r="32" spans="2:29" s="5" customFormat="1" ht="31.5" customHeight="1" x14ac:dyDescent="0.25">
      <c r="B32" s="29"/>
      <c r="C32" s="673" t="s">
        <v>250</v>
      </c>
      <c r="D32" s="923"/>
      <c r="E32" s="923"/>
      <c r="F32" s="923"/>
      <c r="G32" s="923"/>
      <c r="H32" s="197">
        <v>313803</v>
      </c>
      <c r="I32" s="198">
        <v>268623</v>
      </c>
      <c r="J32" s="199">
        <f t="shared" si="0"/>
        <v>0.1681911079840519</v>
      </c>
      <c r="K32" s="614" t="s">
        <v>724</v>
      </c>
      <c r="L32" s="615"/>
      <c r="M32" s="615"/>
      <c r="N32" s="615"/>
      <c r="O32" s="615"/>
      <c r="P32" s="615"/>
      <c r="Q32" s="615"/>
      <c r="R32" s="615"/>
      <c r="S32" s="615"/>
      <c r="T32" s="615"/>
      <c r="U32" s="615"/>
      <c r="V32" s="615"/>
      <c r="W32" s="615"/>
      <c r="X32" s="615"/>
      <c r="Y32" s="616"/>
      <c r="Z32" s="28"/>
    </row>
    <row r="33" spans="2:28" s="5" customFormat="1" ht="15" customHeight="1" x14ac:dyDescent="0.25">
      <c r="B33" s="29"/>
      <c r="C33" s="673" t="s">
        <v>251</v>
      </c>
      <c r="D33" s="923"/>
      <c r="E33" s="923"/>
      <c r="F33" s="923"/>
      <c r="G33" s="923"/>
      <c r="H33" s="197">
        <v>323342</v>
      </c>
      <c r="I33" s="197">
        <v>313803</v>
      </c>
      <c r="J33" s="199">
        <f t="shared" si="0"/>
        <v>3.0398052281208177E-2</v>
      </c>
      <c r="K33" s="614" t="s">
        <v>725</v>
      </c>
      <c r="L33" s="615"/>
      <c r="M33" s="615"/>
      <c r="N33" s="615"/>
      <c r="O33" s="615"/>
      <c r="P33" s="615"/>
      <c r="Q33" s="615"/>
      <c r="R33" s="615"/>
      <c r="S33" s="615"/>
      <c r="T33" s="615"/>
      <c r="U33" s="615"/>
      <c r="V33" s="615"/>
      <c r="W33" s="615"/>
      <c r="X33" s="615"/>
      <c r="Y33" s="616"/>
      <c r="Z33" s="28"/>
    </row>
    <row r="34" spans="2:28" s="5" customFormat="1" ht="15" customHeight="1" x14ac:dyDescent="0.25">
      <c r="B34" s="29"/>
      <c r="C34" s="673" t="s">
        <v>252</v>
      </c>
      <c r="D34" s="923"/>
      <c r="E34" s="923"/>
      <c r="F34" s="923"/>
      <c r="G34" s="923"/>
      <c r="H34" s="197">
        <v>357120</v>
      </c>
      <c r="I34" s="197">
        <v>323342</v>
      </c>
      <c r="J34" s="199">
        <f t="shared" si="0"/>
        <v>0.10446524113786637</v>
      </c>
      <c r="K34" s="614" t="s">
        <v>726</v>
      </c>
      <c r="L34" s="615"/>
      <c r="M34" s="615"/>
      <c r="N34" s="615"/>
      <c r="O34" s="615"/>
      <c r="P34" s="615"/>
      <c r="Q34" s="615"/>
      <c r="R34" s="615"/>
      <c r="S34" s="615"/>
      <c r="T34" s="615"/>
      <c r="U34" s="615"/>
      <c r="V34" s="615"/>
      <c r="W34" s="615"/>
      <c r="X34" s="615"/>
      <c r="Y34" s="616"/>
      <c r="Z34" s="28"/>
    </row>
    <row r="35" spans="2:28" s="5" customFormat="1" ht="15" customHeight="1" x14ac:dyDescent="0.25">
      <c r="B35" s="29"/>
      <c r="C35" s="673" t="s">
        <v>253</v>
      </c>
      <c r="D35" s="923"/>
      <c r="E35" s="923"/>
      <c r="F35" s="923"/>
      <c r="G35" s="923"/>
      <c r="H35" s="197">
        <v>239645</v>
      </c>
      <c r="I35" s="197">
        <v>357120</v>
      </c>
      <c r="J35" s="199">
        <f t="shared" si="0"/>
        <v>-0.32895105286738346</v>
      </c>
      <c r="K35" s="614" t="s">
        <v>727</v>
      </c>
      <c r="L35" s="615"/>
      <c r="M35" s="615"/>
      <c r="N35" s="615"/>
      <c r="O35" s="615"/>
      <c r="P35" s="615"/>
      <c r="Q35" s="615"/>
      <c r="R35" s="615"/>
      <c r="S35" s="615"/>
      <c r="T35" s="615"/>
      <c r="U35" s="615"/>
      <c r="V35" s="615"/>
      <c r="W35" s="615"/>
      <c r="X35" s="615"/>
      <c r="Y35" s="616"/>
      <c r="Z35" s="28"/>
    </row>
    <row r="36" spans="2:28" s="5" customFormat="1" ht="15" customHeight="1" x14ac:dyDescent="0.25">
      <c r="B36" s="29"/>
      <c r="C36" s="673" t="s">
        <v>254</v>
      </c>
      <c r="D36" s="923"/>
      <c r="E36" s="923"/>
      <c r="F36" s="923"/>
      <c r="G36" s="923"/>
      <c r="H36" s="197">
        <v>204183</v>
      </c>
      <c r="I36" s="197">
        <v>239645</v>
      </c>
      <c r="J36" s="199">
        <f t="shared" si="0"/>
        <v>-0.14797721629910909</v>
      </c>
      <c r="K36" s="614" t="s">
        <v>728</v>
      </c>
      <c r="L36" s="615"/>
      <c r="M36" s="615"/>
      <c r="N36" s="615"/>
      <c r="O36" s="615"/>
      <c r="P36" s="615"/>
      <c r="Q36" s="615"/>
      <c r="R36" s="615"/>
      <c r="S36" s="615"/>
      <c r="T36" s="615"/>
      <c r="U36" s="615"/>
      <c r="V36" s="615"/>
      <c r="W36" s="615"/>
      <c r="X36" s="615"/>
      <c r="Y36" s="616"/>
      <c r="Z36" s="28"/>
      <c r="AB36" s="155"/>
    </row>
    <row r="37" spans="2:28" s="5" customFormat="1" ht="15" customHeight="1" x14ac:dyDescent="0.25">
      <c r="B37" s="29"/>
      <c r="C37" s="673" t="s">
        <v>255</v>
      </c>
      <c r="D37" s="923"/>
      <c r="E37" s="923"/>
      <c r="F37" s="923"/>
      <c r="G37" s="923"/>
      <c r="H37" s="197">
        <v>319206</v>
      </c>
      <c r="I37" s="197">
        <v>204183</v>
      </c>
      <c r="J37" s="199">
        <f t="shared" si="0"/>
        <v>0.56333289255226937</v>
      </c>
      <c r="K37" s="614" t="s">
        <v>729</v>
      </c>
      <c r="L37" s="615"/>
      <c r="M37" s="615"/>
      <c r="N37" s="615"/>
      <c r="O37" s="615"/>
      <c r="P37" s="615"/>
      <c r="Q37" s="615"/>
      <c r="R37" s="615"/>
      <c r="S37" s="615"/>
      <c r="T37" s="615"/>
      <c r="U37" s="615"/>
      <c r="V37" s="615"/>
      <c r="W37" s="615"/>
      <c r="X37" s="615"/>
      <c r="Y37" s="616"/>
      <c r="Z37" s="28"/>
      <c r="AB37" s="155"/>
    </row>
    <row r="38" spans="2:28" s="5" customFormat="1" ht="15" customHeight="1" x14ac:dyDescent="0.25">
      <c r="B38" s="29"/>
      <c r="C38" s="673" t="s">
        <v>256</v>
      </c>
      <c r="D38" s="923"/>
      <c r="E38" s="923"/>
      <c r="F38" s="923"/>
      <c r="G38" s="923"/>
      <c r="H38" s="197">
        <f>18374+302000</f>
        <v>320374</v>
      </c>
      <c r="I38" s="197">
        <v>319206</v>
      </c>
      <c r="J38" s="199">
        <f t="shared" si="0"/>
        <v>3.6590790899919678E-3</v>
      </c>
      <c r="K38" s="614" t="s">
        <v>730</v>
      </c>
      <c r="L38" s="615"/>
      <c r="M38" s="615"/>
      <c r="N38" s="615"/>
      <c r="O38" s="615"/>
      <c r="P38" s="615"/>
      <c r="Q38" s="615"/>
      <c r="R38" s="615"/>
      <c r="S38" s="615"/>
      <c r="T38" s="615"/>
      <c r="U38" s="615"/>
      <c r="V38" s="615"/>
      <c r="W38" s="615"/>
      <c r="X38" s="615"/>
      <c r="Y38" s="616"/>
      <c r="Z38" s="28"/>
      <c r="AB38" s="155"/>
    </row>
    <row r="39" spans="2:28" s="5" customFormat="1" ht="15" customHeight="1" x14ac:dyDescent="0.25">
      <c r="B39" s="29"/>
      <c r="C39" s="673" t="s">
        <v>257</v>
      </c>
      <c r="D39" s="923"/>
      <c r="E39" s="923"/>
      <c r="F39" s="923"/>
      <c r="G39" s="923"/>
      <c r="H39" s="12">
        <f>18537+320000</f>
        <v>338537</v>
      </c>
      <c r="I39" s="197">
        <f>18374+302000</f>
        <v>320374</v>
      </c>
      <c r="J39" s="156">
        <f t="shared" si="0"/>
        <v>5.6693114921934962E-2</v>
      </c>
      <c r="K39" s="614" t="s">
        <v>731</v>
      </c>
      <c r="L39" s="615"/>
      <c r="M39" s="615"/>
      <c r="N39" s="615"/>
      <c r="O39" s="615"/>
      <c r="P39" s="615"/>
      <c r="Q39" s="615"/>
      <c r="R39" s="615"/>
      <c r="S39" s="615"/>
      <c r="T39" s="615"/>
      <c r="U39" s="615"/>
      <c r="V39" s="615"/>
      <c r="W39" s="615"/>
      <c r="X39" s="615"/>
      <c r="Y39" s="616"/>
      <c r="Z39" s="28"/>
    </row>
    <row r="40" spans="2:28" s="5" customFormat="1" ht="15.75" customHeight="1" thickBot="1" x14ac:dyDescent="0.3">
      <c r="B40" s="29"/>
      <c r="C40" s="866" t="s">
        <v>258</v>
      </c>
      <c r="D40" s="924"/>
      <c r="E40" s="924"/>
      <c r="F40" s="924"/>
      <c r="G40" s="924"/>
      <c r="H40" s="16">
        <f>18672+323000</f>
        <v>341672</v>
      </c>
      <c r="I40" s="63">
        <v>338537</v>
      </c>
      <c r="J40" s="362">
        <f t="shared" si="0"/>
        <v>9.2604353438472398E-3</v>
      </c>
      <c r="K40" s="641" t="s">
        <v>732</v>
      </c>
      <c r="L40" s="642"/>
      <c r="M40" s="642"/>
      <c r="N40" s="642"/>
      <c r="O40" s="642"/>
      <c r="P40" s="642"/>
      <c r="Q40" s="642"/>
      <c r="R40" s="642"/>
      <c r="S40" s="642"/>
      <c r="T40" s="642"/>
      <c r="U40" s="642"/>
      <c r="V40" s="642"/>
      <c r="W40" s="642"/>
      <c r="X40" s="642"/>
      <c r="Y40" s="643"/>
      <c r="Z40" s="28"/>
    </row>
    <row r="41" spans="2:28" s="5" customFormat="1" ht="15.75" thickBot="1" x14ac:dyDescent="0.3">
      <c r="B41" s="29"/>
      <c r="C41" s="925" t="s">
        <v>13</v>
      </c>
      <c r="D41" s="926"/>
      <c r="E41" s="926"/>
      <c r="F41" s="926"/>
      <c r="G41" s="927"/>
      <c r="H41" s="361">
        <f>SUM(H29:H40)</f>
        <v>3686320</v>
      </c>
      <c r="I41" s="361">
        <f>SUM(I29:I40)</f>
        <v>3344648</v>
      </c>
      <c r="J41" s="363">
        <f t="shared" si="0"/>
        <v>0.10215484559212218</v>
      </c>
      <c r="K41" s="928"/>
      <c r="L41" s="929"/>
      <c r="M41" s="929"/>
      <c r="N41" s="929"/>
      <c r="O41" s="929"/>
      <c r="P41" s="929"/>
      <c r="Q41" s="929"/>
      <c r="R41" s="929"/>
      <c r="S41" s="929"/>
      <c r="T41" s="929"/>
      <c r="U41" s="929"/>
      <c r="V41" s="929"/>
      <c r="W41" s="929"/>
      <c r="X41" s="929"/>
      <c r="Y41" s="930"/>
      <c r="Z41" s="28"/>
    </row>
    <row r="42" spans="2:28" s="5" customFormat="1" x14ac:dyDescent="0.2">
      <c r="B42" s="29"/>
      <c r="C42" s="4"/>
      <c r="D42" s="4"/>
      <c r="E42" s="4"/>
      <c r="F42" s="4"/>
      <c r="G42" s="4"/>
      <c r="H42" s="6"/>
      <c r="I42" s="6"/>
      <c r="J42" s="200"/>
      <c r="K42" s="4"/>
      <c r="L42" s="4"/>
      <c r="M42" s="4"/>
      <c r="N42" s="4"/>
      <c r="O42" s="4"/>
      <c r="P42" s="4"/>
      <c r="Q42" s="4"/>
      <c r="R42" s="4"/>
      <c r="S42" s="4"/>
      <c r="T42" s="4"/>
      <c r="U42" s="4"/>
      <c r="V42" s="4"/>
      <c r="W42" s="4"/>
      <c r="X42" s="4"/>
      <c r="Y42" s="4"/>
      <c r="Z42" s="28"/>
    </row>
    <row r="43" spans="2:28" s="5" customFormat="1" ht="15" thickBot="1" x14ac:dyDescent="0.25">
      <c r="B43" s="29"/>
      <c r="C43" s="4"/>
      <c r="D43" s="4"/>
      <c r="E43" s="4"/>
      <c r="F43" s="4"/>
      <c r="G43" s="4"/>
      <c r="H43" s="6"/>
      <c r="I43" s="6"/>
      <c r="J43" s="7"/>
      <c r="K43" s="4"/>
      <c r="L43" s="4"/>
      <c r="M43" s="4"/>
      <c r="N43" s="4"/>
      <c r="O43" s="4"/>
      <c r="P43" s="4"/>
      <c r="Q43" s="4"/>
      <c r="R43" s="4"/>
      <c r="S43" s="4"/>
      <c r="T43" s="4"/>
      <c r="U43" s="4"/>
      <c r="V43" s="4"/>
      <c r="W43" s="4"/>
      <c r="X43" s="4"/>
      <c r="Y43" s="4"/>
      <c r="Z43" s="28"/>
    </row>
    <row r="44" spans="2:28" s="5" customFormat="1" ht="14.25" customHeight="1" x14ac:dyDescent="0.2">
      <c r="B44" s="29"/>
      <c r="C44" s="623" t="s">
        <v>14</v>
      </c>
      <c r="D44" s="624"/>
      <c r="E44" s="624"/>
      <c r="F44" s="624"/>
      <c r="G44" s="624"/>
      <c r="H44" s="624"/>
      <c r="I44" s="624"/>
      <c r="J44" s="624"/>
      <c r="K44" s="624"/>
      <c r="L44" s="624"/>
      <c r="M44" s="624"/>
      <c r="N44" s="624"/>
      <c r="O44" s="624"/>
      <c r="P44" s="624"/>
      <c r="Q44" s="624"/>
      <c r="R44" s="624"/>
      <c r="S44" s="624"/>
      <c r="T44" s="624"/>
      <c r="U44" s="624"/>
      <c r="V44" s="624"/>
      <c r="W44" s="624"/>
      <c r="X44" s="624"/>
      <c r="Y44" s="625"/>
      <c r="Z44" s="28"/>
    </row>
    <row r="45" spans="2:28" ht="15" customHeight="1" thickBot="1" x14ac:dyDescent="0.25">
      <c r="B45" s="27"/>
      <c r="C45" s="626"/>
      <c r="D45" s="627"/>
      <c r="E45" s="627"/>
      <c r="F45" s="627"/>
      <c r="G45" s="627"/>
      <c r="H45" s="627"/>
      <c r="I45" s="627"/>
      <c r="J45" s="627"/>
      <c r="K45" s="627"/>
      <c r="L45" s="627"/>
      <c r="M45" s="627"/>
      <c r="N45" s="627"/>
      <c r="O45" s="627"/>
      <c r="P45" s="627"/>
      <c r="Q45" s="627"/>
      <c r="R45" s="627"/>
      <c r="S45" s="627"/>
      <c r="T45" s="627"/>
      <c r="U45" s="627"/>
      <c r="V45" s="627"/>
      <c r="W45" s="627"/>
      <c r="X45" s="627"/>
      <c r="Y45" s="628"/>
      <c r="Z45" s="28"/>
    </row>
    <row r="46" spans="2:28" ht="14.25" customHeight="1" x14ac:dyDescent="0.2">
      <c r="B46" s="27"/>
      <c r="C46" s="629" t="s">
        <v>24</v>
      </c>
      <c r="D46" s="630"/>
      <c r="E46" s="630"/>
      <c r="F46" s="630"/>
      <c r="G46" s="630"/>
      <c r="H46" s="630"/>
      <c r="I46" s="630"/>
      <c r="J46" s="630"/>
      <c r="K46" s="630"/>
      <c r="L46" s="630"/>
      <c r="M46" s="630"/>
      <c r="N46" s="630"/>
      <c r="O46" s="630"/>
      <c r="P46" s="630"/>
      <c r="Q46" s="630"/>
      <c r="R46" s="630"/>
      <c r="S46" s="630"/>
      <c r="T46" s="630"/>
      <c r="U46" s="630"/>
      <c r="V46" s="630"/>
      <c r="W46" s="630"/>
      <c r="X46" s="630"/>
      <c r="Y46" s="631"/>
      <c r="Z46" s="28"/>
    </row>
    <row r="47" spans="2:28"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8"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x14ac:dyDescent="0.2">
      <c r="B50" s="27"/>
      <c r="C50" s="632"/>
      <c r="D50" s="633"/>
      <c r="E50" s="633"/>
      <c r="F50" s="633"/>
      <c r="G50" s="633"/>
      <c r="H50" s="633"/>
      <c r="I50" s="633"/>
      <c r="J50" s="633"/>
      <c r="K50" s="633"/>
      <c r="L50" s="633"/>
      <c r="M50" s="633"/>
      <c r="N50" s="633"/>
      <c r="O50" s="633"/>
      <c r="P50" s="633"/>
      <c r="Q50" s="633"/>
      <c r="R50" s="633"/>
      <c r="S50" s="633"/>
      <c r="T50" s="633"/>
      <c r="U50" s="633"/>
      <c r="V50" s="633"/>
      <c r="W50" s="633"/>
      <c r="X50" s="633"/>
      <c r="Y50" s="634"/>
      <c r="Z50" s="28"/>
    </row>
    <row r="51" spans="2:26" x14ac:dyDescent="0.2">
      <c r="B51" s="27"/>
      <c r="C51" s="632"/>
      <c r="D51" s="633"/>
      <c r="E51" s="633"/>
      <c r="F51" s="633"/>
      <c r="G51" s="633"/>
      <c r="H51" s="633"/>
      <c r="I51" s="633"/>
      <c r="J51" s="633"/>
      <c r="K51" s="633"/>
      <c r="L51" s="633"/>
      <c r="M51" s="633"/>
      <c r="N51" s="633"/>
      <c r="O51" s="633"/>
      <c r="P51" s="633"/>
      <c r="Q51" s="633"/>
      <c r="R51" s="633"/>
      <c r="S51" s="633"/>
      <c r="T51" s="633"/>
      <c r="U51" s="633"/>
      <c r="V51" s="633"/>
      <c r="W51" s="633"/>
      <c r="X51" s="633"/>
      <c r="Y51" s="634"/>
      <c r="Z51" s="28"/>
    </row>
    <row r="52" spans="2:26" x14ac:dyDescent="0.2">
      <c r="B52" s="27"/>
      <c r="C52" s="632"/>
      <c r="D52" s="633"/>
      <c r="E52" s="633"/>
      <c r="F52" s="633"/>
      <c r="G52" s="633"/>
      <c r="H52" s="633"/>
      <c r="I52" s="633"/>
      <c r="J52" s="633"/>
      <c r="K52" s="633"/>
      <c r="L52" s="633"/>
      <c r="M52" s="633"/>
      <c r="N52" s="633"/>
      <c r="O52" s="633"/>
      <c r="P52" s="633"/>
      <c r="Q52" s="633"/>
      <c r="R52" s="633"/>
      <c r="S52" s="633"/>
      <c r="T52" s="633"/>
      <c r="U52" s="633"/>
      <c r="V52" s="633"/>
      <c r="W52" s="633"/>
      <c r="X52" s="633"/>
      <c r="Y52" s="634"/>
      <c r="Z52" s="28"/>
    </row>
    <row r="53" spans="2:26" x14ac:dyDescent="0.2">
      <c r="B53" s="27"/>
      <c r="C53" s="632"/>
      <c r="D53" s="633"/>
      <c r="E53" s="633"/>
      <c r="F53" s="633"/>
      <c r="G53" s="633"/>
      <c r="H53" s="633"/>
      <c r="I53" s="633"/>
      <c r="J53" s="633"/>
      <c r="K53" s="633"/>
      <c r="L53" s="633"/>
      <c r="M53" s="633"/>
      <c r="N53" s="633"/>
      <c r="O53" s="633"/>
      <c r="P53" s="633"/>
      <c r="Q53" s="633"/>
      <c r="R53" s="633"/>
      <c r="S53" s="633"/>
      <c r="T53" s="633"/>
      <c r="U53" s="633"/>
      <c r="V53" s="633"/>
      <c r="W53" s="633"/>
      <c r="X53" s="633"/>
      <c r="Y53" s="634"/>
      <c r="Z53" s="28"/>
    </row>
    <row r="54" spans="2:26" x14ac:dyDescent="0.2">
      <c r="B54" s="27"/>
      <c r="C54" s="632"/>
      <c r="D54" s="633"/>
      <c r="E54" s="633"/>
      <c r="F54" s="633"/>
      <c r="G54" s="633"/>
      <c r="H54" s="633"/>
      <c r="I54" s="633"/>
      <c r="J54" s="633"/>
      <c r="K54" s="633"/>
      <c r="L54" s="633"/>
      <c r="M54" s="633"/>
      <c r="N54" s="633"/>
      <c r="O54" s="633"/>
      <c r="P54" s="633"/>
      <c r="Q54" s="633"/>
      <c r="R54" s="633"/>
      <c r="S54" s="633"/>
      <c r="T54" s="633"/>
      <c r="U54" s="633"/>
      <c r="V54" s="633"/>
      <c r="W54" s="633"/>
      <c r="X54" s="633"/>
      <c r="Y54" s="634"/>
      <c r="Z54" s="28"/>
    </row>
    <row r="55" spans="2:26" x14ac:dyDescent="0.2">
      <c r="B55" s="27"/>
      <c r="C55" s="632"/>
      <c r="D55" s="633"/>
      <c r="E55" s="633"/>
      <c r="F55" s="633"/>
      <c r="G55" s="633"/>
      <c r="H55" s="633"/>
      <c r="I55" s="633"/>
      <c r="J55" s="633"/>
      <c r="K55" s="633"/>
      <c r="L55" s="633"/>
      <c r="M55" s="633"/>
      <c r="N55" s="633"/>
      <c r="O55" s="633"/>
      <c r="P55" s="633"/>
      <c r="Q55" s="633"/>
      <c r="R55" s="633"/>
      <c r="S55" s="633"/>
      <c r="T55" s="633"/>
      <c r="U55" s="633"/>
      <c r="V55" s="633"/>
      <c r="W55" s="633"/>
      <c r="X55" s="633"/>
      <c r="Y55" s="634"/>
      <c r="Z55" s="28"/>
    </row>
    <row r="56" spans="2:26" x14ac:dyDescent="0.2">
      <c r="B56" s="27"/>
      <c r="C56" s="632"/>
      <c r="D56" s="633"/>
      <c r="E56" s="633"/>
      <c r="F56" s="633"/>
      <c r="G56" s="633"/>
      <c r="H56" s="633"/>
      <c r="I56" s="633"/>
      <c r="J56" s="633"/>
      <c r="K56" s="633"/>
      <c r="L56" s="633"/>
      <c r="M56" s="633"/>
      <c r="N56" s="633"/>
      <c r="O56" s="633"/>
      <c r="P56" s="633"/>
      <c r="Q56" s="633"/>
      <c r="R56" s="633"/>
      <c r="S56" s="633"/>
      <c r="T56" s="633"/>
      <c r="U56" s="633"/>
      <c r="V56" s="633"/>
      <c r="W56" s="633"/>
      <c r="X56" s="633"/>
      <c r="Y56" s="634"/>
      <c r="Z56" s="28"/>
    </row>
    <row r="57" spans="2:26" x14ac:dyDescent="0.2">
      <c r="B57" s="27"/>
      <c r="C57" s="632"/>
      <c r="D57" s="633"/>
      <c r="E57" s="633"/>
      <c r="F57" s="633"/>
      <c r="G57" s="633"/>
      <c r="H57" s="633"/>
      <c r="I57" s="633"/>
      <c r="J57" s="633"/>
      <c r="K57" s="633"/>
      <c r="L57" s="633"/>
      <c r="M57" s="633"/>
      <c r="N57" s="633"/>
      <c r="O57" s="633"/>
      <c r="P57" s="633"/>
      <c r="Q57" s="633"/>
      <c r="R57" s="633"/>
      <c r="S57" s="633"/>
      <c r="T57" s="633"/>
      <c r="U57" s="633"/>
      <c r="V57" s="633"/>
      <c r="W57" s="633"/>
      <c r="X57" s="633"/>
      <c r="Y57" s="634"/>
      <c r="Z57" s="28"/>
    </row>
    <row r="58" spans="2:26" ht="15" thickBot="1" x14ac:dyDescent="0.25">
      <c r="B58" s="27"/>
      <c r="C58" s="635"/>
      <c r="D58" s="636"/>
      <c r="E58" s="636"/>
      <c r="F58" s="636"/>
      <c r="G58" s="636"/>
      <c r="H58" s="636"/>
      <c r="I58" s="636"/>
      <c r="J58" s="636"/>
      <c r="K58" s="636"/>
      <c r="L58" s="636"/>
      <c r="M58" s="636"/>
      <c r="N58" s="636"/>
      <c r="O58" s="636"/>
      <c r="P58" s="636"/>
      <c r="Q58" s="636"/>
      <c r="R58" s="636"/>
      <c r="S58" s="636"/>
      <c r="T58" s="636"/>
      <c r="U58" s="636"/>
      <c r="V58" s="636"/>
      <c r="W58" s="636"/>
      <c r="X58" s="636"/>
      <c r="Y58" s="637"/>
      <c r="Z58" s="28"/>
    </row>
    <row r="59" spans="2:26" x14ac:dyDescent="0.2">
      <c r="B59" s="30"/>
      <c r="C59" s="31"/>
      <c r="D59" s="31"/>
      <c r="E59" s="31"/>
      <c r="F59" s="31"/>
      <c r="G59" s="31"/>
      <c r="H59" s="31"/>
      <c r="I59" s="31"/>
      <c r="J59" s="31"/>
      <c r="K59" s="31"/>
      <c r="L59" s="31"/>
      <c r="M59" s="31"/>
      <c r="N59" s="31"/>
      <c r="O59" s="31"/>
      <c r="P59" s="31"/>
      <c r="Q59" s="31"/>
      <c r="R59" s="31"/>
      <c r="S59" s="31"/>
      <c r="T59" s="31"/>
      <c r="U59" s="31"/>
      <c r="V59" s="31"/>
      <c r="W59" s="31"/>
      <c r="X59" s="31"/>
      <c r="Y59" s="31"/>
      <c r="Z59" s="32"/>
    </row>
    <row r="63" spans="2:26" x14ac:dyDescent="0.2">
      <c r="I63" s="179"/>
    </row>
  </sheetData>
  <mergeCells count="64">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9:G29"/>
    <mergeCell ref="K29:Y29"/>
    <mergeCell ref="C21:I21"/>
    <mergeCell ref="J21:P21"/>
    <mergeCell ref="Q21:Y21"/>
    <mergeCell ref="C22:I22"/>
    <mergeCell ref="J22:P22"/>
    <mergeCell ref="Q22:Y22"/>
    <mergeCell ref="C24:H24"/>
    <mergeCell ref="I24:Y24"/>
    <mergeCell ref="C26:Y27"/>
    <mergeCell ref="C28:G28"/>
    <mergeCell ref="K28:Y28"/>
    <mergeCell ref="C30:G30"/>
    <mergeCell ref="K30:Y30"/>
    <mergeCell ref="C31:G31"/>
    <mergeCell ref="K31:Y31"/>
    <mergeCell ref="C32:G32"/>
    <mergeCell ref="K32:Y32"/>
    <mergeCell ref="C33:G33"/>
    <mergeCell ref="K33:Y33"/>
    <mergeCell ref="C34:G34"/>
    <mergeCell ref="K34:Y34"/>
    <mergeCell ref="C35:G35"/>
    <mergeCell ref="K35:Y35"/>
    <mergeCell ref="C36:G36"/>
    <mergeCell ref="K36:Y36"/>
    <mergeCell ref="C37:G37"/>
    <mergeCell ref="K37:Y37"/>
    <mergeCell ref="C38:G38"/>
    <mergeCell ref="K38:Y38"/>
    <mergeCell ref="C44:Y45"/>
    <mergeCell ref="C46:Y58"/>
    <mergeCell ref="C39:G39"/>
    <mergeCell ref="K39:Y39"/>
    <mergeCell ref="C40:G40"/>
    <mergeCell ref="K40:Y40"/>
    <mergeCell ref="C41:G41"/>
    <mergeCell ref="K41:Y41"/>
  </mergeCells>
  <pageMargins left="0.7" right="0.7" top="0.75" bottom="0.75" header="0.3" footer="0.3"/>
  <pageSetup paperSize="9" scale="6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view="pageLayout" topLeftCell="A46" zoomScaleNormal="100" workbookViewId="0">
      <selection activeCell="K32" sqref="K32:Y32"/>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6.1406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368</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422</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423</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936" t="s">
        <v>424</v>
      </c>
      <c r="J13" s="937"/>
      <c r="K13" s="937"/>
      <c r="L13" s="937"/>
      <c r="M13" s="937"/>
      <c r="N13" s="937"/>
      <c r="O13" s="937"/>
      <c r="P13" s="937"/>
      <c r="Q13" s="937"/>
      <c r="R13" s="937"/>
      <c r="S13" s="938"/>
      <c r="T13" s="545" t="s">
        <v>3</v>
      </c>
      <c r="U13" s="546"/>
      <c r="V13" s="546"/>
      <c r="W13" s="546"/>
      <c r="X13" s="546"/>
      <c r="Y13" s="547"/>
      <c r="Z13" s="28"/>
    </row>
    <row r="14" spans="1:26" ht="15" customHeight="1" thickBot="1" x14ac:dyDescent="0.25">
      <c r="B14" s="27"/>
      <c r="C14" s="548"/>
      <c r="D14" s="549"/>
      <c r="E14" s="549"/>
      <c r="F14" s="549"/>
      <c r="G14" s="549"/>
      <c r="H14" s="550"/>
      <c r="I14" s="939"/>
      <c r="J14" s="940"/>
      <c r="K14" s="940"/>
      <c r="L14" s="940"/>
      <c r="M14" s="940"/>
      <c r="N14" s="940"/>
      <c r="O14" s="940"/>
      <c r="P14" s="940"/>
      <c r="Q14" s="940"/>
      <c r="R14" s="940"/>
      <c r="S14" s="941"/>
      <c r="T14" s="557" t="s">
        <v>343</v>
      </c>
      <c r="U14" s="558"/>
      <c r="V14" s="558"/>
      <c r="W14" s="558"/>
      <c r="X14" s="558"/>
      <c r="Y14" s="559"/>
      <c r="Z14" s="28"/>
    </row>
    <row r="15" spans="1:26" ht="15" thickBot="1" x14ac:dyDescent="0.25">
      <c r="B15" s="27"/>
      <c r="C15" s="4"/>
      <c r="D15" s="4"/>
      <c r="E15" s="4"/>
      <c r="F15" s="4"/>
      <c r="G15" s="4"/>
      <c r="H15" s="4"/>
      <c r="I15" s="84"/>
      <c r="J15" s="84"/>
      <c r="K15" s="84"/>
      <c r="L15" s="84"/>
      <c r="M15" s="84"/>
      <c r="N15" s="84"/>
      <c r="O15" s="84"/>
      <c r="P15" s="84"/>
      <c r="Q15" s="84"/>
      <c r="R15" s="84"/>
      <c r="S15" s="84"/>
      <c r="T15" s="84"/>
      <c r="U15" s="84"/>
      <c r="V15" s="84"/>
      <c r="W15" s="84"/>
      <c r="X15" s="84"/>
      <c r="Y15" s="84"/>
      <c r="Z15" s="28"/>
    </row>
    <row r="16" spans="1:26" ht="31.5" customHeight="1" thickBot="1" x14ac:dyDescent="0.25">
      <c r="B16" s="27"/>
      <c r="C16" s="569" t="s">
        <v>4</v>
      </c>
      <c r="D16" s="570"/>
      <c r="E16" s="570"/>
      <c r="F16" s="570"/>
      <c r="G16" s="570"/>
      <c r="H16" s="571"/>
      <c r="I16" s="906" t="s">
        <v>425</v>
      </c>
      <c r="J16" s="907"/>
      <c r="K16" s="907"/>
      <c r="L16" s="907"/>
      <c r="M16" s="907"/>
      <c r="N16" s="907"/>
      <c r="O16" s="907"/>
      <c r="P16" s="907"/>
      <c r="Q16" s="907"/>
      <c r="R16" s="907"/>
      <c r="S16" s="907"/>
      <c r="T16" s="907"/>
      <c r="U16" s="907"/>
      <c r="V16" s="907"/>
      <c r="W16" s="907"/>
      <c r="X16" s="907"/>
      <c r="Y16" s="908"/>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t="s">
        <v>426</v>
      </c>
      <c r="D22" s="592"/>
      <c r="E22" s="592"/>
      <c r="F22" s="592"/>
      <c r="G22" s="592"/>
      <c r="H22" s="592"/>
      <c r="I22" s="593"/>
      <c r="J22" s="591" t="s">
        <v>40</v>
      </c>
      <c r="K22" s="592"/>
      <c r="L22" s="592"/>
      <c r="M22" s="592"/>
      <c r="N22" s="592"/>
      <c r="O22" s="592"/>
      <c r="P22" s="593"/>
      <c r="Q22" s="594" t="s">
        <v>36</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15.75" thickBot="1" x14ac:dyDescent="0.25">
      <c r="B24" s="27"/>
      <c r="C24" s="569" t="s">
        <v>10</v>
      </c>
      <c r="D24" s="570"/>
      <c r="E24" s="570"/>
      <c r="F24" s="570"/>
      <c r="G24" s="570"/>
      <c r="H24" s="571"/>
      <c r="I24" s="572" t="s">
        <v>427</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50.25" customHeight="1" x14ac:dyDescent="0.2">
      <c r="B28" s="29"/>
      <c r="C28" s="595" t="s">
        <v>18</v>
      </c>
      <c r="D28" s="596"/>
      <c r="E28" s="596"/>
      <c r="F28" s="596"/>
      <c r="G28" s="597"/>
      <c r="H28" s="92" t="s">
        <v>428</v>
      </c>
      <c r="I28" s="92" t="s">
        <v>429</v>
      </c>
      <c r="J28" s="92" t="s">
        <v>406</v>
      </c>
      <c r="K28" s="603" t="s">
        <v>12</v>
      </c>
      <c r="L28" s="596"/>
      <c r="M28" s="596"/>
      <c r="N28" s="596"/>
      <c r="O28" s="596"/>
      <c r="P28" s="596"/>
      <c r="Q28" s="596"/>
      <c r="R28" s="596"/>
      <c r="S28" s="596"/>
      <c r="T28" s="596"/>
      <c r="U28" s="596"/>
      <c r="V28" s="596"/>
      <c r="W28" s="596"/>
      <c r="X28" s="596"/>
      <c r="Y28" s="597"/>
      <c r="Z28" s="28"/>
    </row>
    <row r="29" spans="2:26" s="5" customFormat="1" ht="22.5" customHeight="1" x14ac:dyDescent="0.2">
      <c r="B29" s="29"/>
      <c r="C29" s="673" t="s">
        <v>95</v>
      </c>
      <c r="D29" s="674"/>
      <c r="E29" s="674"/>
      <c r="F29" s="674"/>
      <c r="G29" s="674"/>
      <c r="H29" s="14">
        <v>10</v>
      </c>
      <c r="I29" s="14">
        <v>10</v>
      </c>
      <c r="J29" s="15">
        <f>H29/I29</f>
        <v>1</v>
      </c>
      <c r="K29" s="942" t="s">
        <v>890</v>
      </c>
      <c r="L29" s="943"/>
      <c r="M29" s="943"/>
      <c r="N29" s="943"/>
      <c r="O29" s="943"/>
      <c r="P29" s="943"/>
      <c r="Q29" s="943"/>
      <c r="R29" s="943"/>
      <c r="S29" s="943"/>
      <c r="T29" s="943"/>
      <c r="U29" s="943"/>
      <c r="V29" s="943"/>
      <c r="W29" s="943"/>
      <c r="X29" s="943"/>
      <c r="Y29" s="944"/>
      <c r="Z29" s="28"/>
    </row>
    <row r="30" spans="2:26" s="5" customFormat="1" ht="22.5" customHeight="1" x14ac:dyDescent="0.2">
      <c r="B30" s="29"/>
      <c r="C30" s="673" t="s">
        <v>96</v>
      </c>
      <c r="D30" s="674"/>
      <c r="E30" s="674"/>
      <c r="F30" s="674"/>
      <c r="G30" s="674"/>
      <c r="H30" s="12">
        <v>12</v>
      </c>
      <c r="I30" s="12">
        <v>10</v>
      </c>
      <c r="J30" s="15">
        <f>H30/I30</f>
        <v>1.2</v>
      </c>
      <c r="K30" s="945" t="s">
        <v>891</v>
      </c>
      <c r="L30" s="946"/>
      <c r="M30" s="946"/>
      <c r="N30" s="946"/>
      <c r="O30" s="946"/>
      <c r="P30" s="946"/>
      <c r="Q30" s="946"/>
      <c r="R30" s="946"/>
      <c r="S30" s="946"/>
      <c r="T30" s="946"/>
      <c r="U30" s="946"/>
      <c r="V30" s="946"/>
      <c r="W30" s="946"/>
      <c r="X30" s="946"/>
      <c r="Y30" s="947"/>
      <c r="Z30" s="28"/>
    </row>
    <row r="31" spans="2:26" s="5" customFormat="1" ht="22.5" customHeight="1" x14ac:dyDescent="0.2">
      <c r="B31" s="29"/>
      <c r="C31" s="673" t="s">
        <v>97</v>
      </c>
      <c r="D31" s="674"/>
      <c r="E31" s="674"/>
      <c r="F31" s="674"/>
      <c r="G31" s="674"/>
      <c r="H31" s="12">
        <v>10</v>
      </c>
      <c r="I31" s="12">
        <v>10</v>
      </c>
      <c r="J31" s="15">
        <f>H31/I31</f>
        <v>1</v>
      </c>
      <c r="K31" s="922" t="s">
        <v>892</v>
      </c>
      <c r="L31" s="615"/>
      <c r="M31" s="615"/>
      <c r="N31" s="615"/>
      <c r="O31" s="615"/>
      <c r="P31" s="615"/>
      <c r="Q31" s="615"/>
      <c r="R31" s="615"/>
      <c r="S31" s="615"/>
      <c r="T31" s="615"/>
      <c r="U31" s="615"/>
      <c r="V31" s="615"/>
      <c r="W31" s="615"/>
      <c r="X31" s="615"/>
      <c r="Y31" s="616"/>
      <c r="Z31" s="28"/>
    </row>
    <row r="32" spans="2:26" s="5" customFormat="1" ht="22.5" customHeight="1" thickBot="1" x14ac:dyDescent="0.25">
      <c r="B32" s="29"/>
      <c r="C32" s="866" t="s">
        <v>98</v>
      </c>
      <c r="D32" s="948"/>
      <c r="E32" s="948"/>
      <c r="F32" s="948"/>
      <c r="G32" s="948"/>
      <c r="H32" s="12">
        <v>12</v>
      </c>
      <c r="I32" s="12">
        <v>10</v>
      </c>
      <c r="J32" s="15">
        <f>H32/I32</f>
        <v>1.2</v>
      </c>
      <c r="K32" s="922" t="s">
        <v>893</v>
      </c>
      <c r="L32" s="949"/>
      <c r="M32" s="949"/>
      <c r="N32" s="949"/>
      <c r="O32" s="949"/>
      <c r="P32" s="949"/>
      <c r="Q32" s="949"/>
      <c r="R32" s="949"/>
      <c r="S32" s="949"/>
      <c r="T32" s="949"/>
      <c r="U32" s="949"/>
      <c r="V32" s="949"/>
      <c r="W32" s="949"/>
      <c r="X32" s="949"/>
      <c r="Y32" s="950"/>
      <c r="Z32" s="28"/>
    </row>
    <row r="33" spans="2:26" s="5" customFormat="1" ht="15.75" customHeight="1" thickBot="1" x14ac:dyDescent="0.25">
      <c r="B33" s="29"/>
      <c r="C33" s="665" t="s">
        <v>13</v>
      </c>
      <c r="D33" s="666"/>
      <c r="E33" s="666"/>
      <c r="F33" s="666"/>
      <c r="G33" s="667"/>
      <c r="H33" s="18"/>
      <c r="I33" s="18"/>
      <c r="J33" s="19"/>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ht="19.5" customHeight="1"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ht="19.5"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19.5"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19.5"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19.5"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19.5"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19.5"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19.5"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19.5"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19.5"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19.5"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19.5"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K29:Y29"/>
    <mergeCell ref="C30:G30"/>
    <mergeCell ref="K30:Y30"/>
    <mergeCell ref="C31:G31"/>
    <mergeCell ref="K31:Y31"/>
    <mergeCell ref="C32:G32"/>
    <mergeCell ref="K32:Y32"/>
    <mergeCell ref="C33:G33"/>
    <mergeCell ref="K33:Y33"/>
    <mergeCell ref="C36:Y37"/>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0" orientation="portrait" r:id="rId1"/>
  <headerFooter>
    <oddFooter>&amp;LCarrera 30 25-90 Piso 16 C.A.D. – C.P. 111311
PBX: 7470909 – Información: Línea 195
www.umv.gov.co&amp;CPES-FM-001
Página  &amp;N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view="pageLayout" topLeftCell="A31" zoomScaleNormal="100" workbookViewId="0">
      <selection activeCell="I18" sqref="I18:L19"/>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4.42578125" style="3" customWidth="1"/>
    <col min="10" max="10" width="16.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1</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189</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201</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200</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606</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2.5" customHeight="1" x14ac:dyDescent="0.2">
      <c r="B13" s="27"/>
      <c r="C13" s="545" t="s">
        <v>2</v>
      </c>
      <c r="D13" s="546"/>
      <c r="E13" s="546"/>
      <c r="F13" s="546"/>
      <c r="G13" s="546"/>
      <c r="H13" s="547"/>
      <c r="I13" s="697" t="s">
        <v>934</v>
      </c>
      <c r="J13" s="698"/>
      <c r="K13" s="698"/>
      <c r="L13" s="698"/>
      <c r="M13" s="698"/>
      <c r="N13" s="698"/>
      <c r="O13" s="698"/>
      <c r="P13" s="698"/>
      <c r="Q13" s="698"/>
      <c r="R13" s="698"/>
      <c r="S13" s="699"/>
      <c r="T13" s="545" t="s">
        <v>3</v>
      </c>
      <c r="U13" s="546"/>
      <c r="V13" s="546"/>
      <c r="W13" s="546"/>
      <c r="X13" s="546"/>
      <c r="Y13" s="547"/>
      <c r="Z13" s="28"/>
    </row>
    <row r="14" spans="1:26" ht="22.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694" t="s">
        <v>935</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936</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46.5" customHeight="1" thickBot="1" x14ac:dyDescent="0.25">
      <c r="B22" s="27"/>
      <c r="C22" s="591" t="s">
        <v>937</v>
      </c>
      <c r="D22" s="592"/>
      <c r="E22" s="592"/>
      <c r="F22" s="592"/>
      <c r="G22" s="592"/>
      <c r="H22" s="592"/>
      <c r="I22" s="593"/>
      <c r="J22" s="591" t="s">
        <v>41</v>
      </c>
      <c r="K22" s="592"/>
      <c r="L22" s="592"/>
      <c r="M22" s="592"/>
      <c r="N22" s="592"/>
      <c r="O22" s="592"/>
      <c r="P22" s="593"/>
      <c r="Q22" s="809" t="s">
        <v>194</v>
      </c>
      <c r="R22" s="558"/>
      <c r="S22" s="558"/>
      <c r="T22" s="558"/>
      <c r="U22" s="558"/>
      <c r="V22" s="558"/>
      <c r="W22" s="558"/>
      <c r="X22" s="558"/>
      <c r="Y22" s="55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15.75" thickBot="1" x14ac:dyDescent="0.25">
      <c r="B24" s="27"/>
      <c r="C24" s="569" t="s">
        <v>10</v>
      </c>
      <c r="D24" s="570"/>
      <c r="E24" s="570"/>
      <c r="F24" s="570"/>
      <c r="G24" s="570"/>
      <c r="H24" s="571"/>
      <c r="I24" s="572" t="s">
        <v>938</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55.5" customHeight="1" thickBot="1" x14ac:dyDescent="0.25">
      <c r="B28" s="66"/>
      <c r="C28" s="898" t="s">
        <v>18</v>
      </c>
      <c r="D28" s="899"/>
      <c r="E28" s="899"/>
      <c r="F28" s="899"/>
      <c r="G28" s="958"/>
      <c r="H28" s="62" t="s">
        <v>939</v>
      </c>
      <c r="I28" s="62" t="s">
        <v>940</v>
      </c>
      <c r="J28" s="72" t="s">
        <v>941</v>
      </c>
      <c r="K28" s="959" t="s">
        <v>12</v>
      </c>
      <c r="L28" s="899"/>
      <c r="M28" s="899"/>
      <c r="N28" s="899"/>
      <c r="O28" s="899"/>
      <c r="P28" s="899"/>
      <c r="Q28" s="899"/>
      <c r="R28" s="899"/>
      <c r="S28" s="899"/>
      <c r="T28" s="899"/>
      <c r="U28" s="899"/>
      <c r="V28" s="899"/>
      <c r="W28" s="899"/>
      <c r="X28" s="899"/>
      <c r="Y28" s="900"/>
      <c r="Z28" s="67"/>
    </row>
    <row r="29" spans="2:26" s="5" customFormat="1" ht="43.5" customHeight="1" x14ac:dyDescent="0.2">
      <c r="B29" s="29"/>
      <c r="C29" s="673" t="s">
        <v>95</v>
      </c>
      <c r="D29" s="674"/>
      <c r="E29" s="674"/>
      <c r="F29" s="674"/>
      <c r="G29" s="954"/>
      <c r="H29" s="424">
        <v>166.5</v>
      </c>
      <c r="I29" s="424">
        <v>290</v>
      </c>
      <c r="J29" s="425">
        <f>+H29/I29</f>
        <v>0.57413793103448274</v>
      </c>
      <c r="K29" s="955" t="s">
        <v>942</v>
      </c>
      <c r="L29" s="956"/>
      <c r="M29" s="956"/>
      <c r="N29" s="956"/>
      <c r="O29" s="956"/>
      <c r="P29" s="956"/>
      <c r="Q29" s="956"/>
      <c r="R29" s="956"/>
      <c r="S29" s="956"/>
      <c r="T29" s="956"/>
      <c r="U29" s="956"/>
      <c r="V29" s="956"/>
      <c r="W29" s="956"/>
      <c r="X29" s="956"/>
      <c r="Y29" s="957"/>
      <c r="Z29" s="28"/>
    </row>
    <row r="30" spans="2:26" s="5" customFormat="1" ht="46.5" customHeight="1" x14ac:dyDescent="0.2">
      <c r="B30" s="29"/>
      <c r="C30" s="673" t="s">
        <v>96</v>
      </c>
      <c r="D30" s="674"/>
      <c r="E30" s="674"/>
      <c r="F30" s="674"/>
      <c r="G30" s="954"/>
      <c r="H30" s="426">
        <f>37.4+H29</f>
        <v>203.9</v>
      </c>
      <c r="I30" s="426">
        <v>290</v>
      </c>
      <c r="J30" s="427">
        <f>+H30/I30</f>
        <v>0.70310344827586213</v>
      </c>
      <c r="K30" s="955" t="s">
        <v>943</v>
      </c>
      <c r="L30" s="956"/>
      <c r="M30" s="956"/>
      <c r="N30" s="956"/>
      <c r="O30" s="956"/>
      <c r="P30" s="956"/>
      <c r="Q30" s="956"/>
      <c r="R30" s="956"/>
      <c r="S30" s="956"/>
      <c r="T30" s="956"/>
      <c r="U30" s="956"/>
      <c r="V30" s="956"/>
      <c r="W30" s="956"/>
      <c r="X30" s="956"/>
      <c r="Y30" s="957"/>
      <c r="Z30" s="28"/>
    </row>
    <row r="31" spans="2:26" s="5" customFormat="1" ht="33.75" customHeight="1" x14ac:dyDescent="0.2">
      <c r="B31" s="29"/>
      <c r="C31" s="673" t="s">
        <v>97</v>
      </c>
      <c r="D31" s="674"/>
      <c r="E31" s="674"/>
      <c r="F31" s="674"/>
      <c r="G31" s="954"/>
      <c r="H31" s="426">
        <f>92.87+H30</f>
        <v>296.77</v>
      </c>
      <c r="I31" s="426">
        <v>290</v>
      </c>
      <c r="J31" s="427">
        <f>+H31/I31</f>
        <v>1.0233448275862069</v>
      </c>
      <c r="K31" s="955" t="s">
        <v>944</v>
      </c>
      <c r="L31" s="956"/>
      <c r="M31" s="956"/>
      <c r="N31" s="956"/>
      <c r="O31" s="956"/>
      <c r="P31" s="956"/>
      <c r="Q31" s="956"/>
      <c r="R31" s="956"/>
      <c r="S31" s="956"/>
      <c r="T31" s="956"/>
      <c r="U31" s="956"/>
      <c r="V31" s="956"/>
      <c r="W31" s="956"/>
      <c r="X31" s="956"/>
      <c r="Y31" s="957"/>
      <c r="Z31" s="28"/>
    </row>
    <row r="32" spans="2:26" s="5" customFormat="1" ht="36.75" customHeight="1" thickBot="1" x14ac:dyDescent="0.25">
      <c r="B32" s="29"/>
      <c r="C32" s="673" t="s">
        <v>98</v>
      </c>
      <c r="D32" s="674"/>
      <c r="E32" s="674"/>
      <c r="F32" s="674"/>
      <c r="G32" s="954"/>
      <c r="H32" s="428">
        <f>110.68+H31</f>
        <v>407.45</v>
      </c>
      <c r="I32" s="428">
        <v>290</v>
      </c>
      <c r="J32" s="427">
        <f>+H32/I32</f>
        <v>1.405</v>
      </c>
      <c r="K32" s="955" t="s">
        <v>945</v>
      </c>
      <c r="L32" s="956"/>
      <c r="M32" s="956"/>
      <c r="N32" s="956"/>
      <c r="O32" s="956"/>
      <c r="P32" s="956"/>
      <c r="Q32" s="956"/>
      <c r="R32" s="956"/>
      <c r="S32" s="956"/>
      <c r="T32" s="956"/>
      <c r="U32" s="956"/>
      <c r="V32" s="956"/>
      <c r="W32" s="956"/>
      <c r="X32" s="956"/>
      <c r="Y32" s="957"/>
      <c r="Z32" s="28"/>
    </row>
    <row r="33" spans="2:26" s="5" customFormat="1" ht="15.75" customHeight="1" thickBot="1" x14ac:dyDescent="0.3">
      <c r="B33" s="29"/>
      <c r="C33" s="617" t="s">
        <v>13</v>
      </c>
      <c r="D33" s="618"/>
      <c r="E33" s="618"/>
      <c r="F33" s="618"/>
      <c r="G33" s="619"/>
      <c r="H33" s="429">
        <f>+H32</f>
        <v>407.45</v>
      </c>
      <c r="I33" s="429">
        <v>290</v>
      </c>
      <c r="J33" s="430">
        <f>+H33/I33</f>
        <v>1.405</v>
      </c>
      <c r="K33" s="951"/>
      <c r="L33" s="952"/>
      <c r="M33" s="952"/>
      <c r="N33" s="952"/>
      <c r="O33" s="952"/>
      <c r="P33" s="952"/>
      <c r="Q33" s="952"/>
      <c r="R33" s="952"/>
      <c r="S33" s="952"/>
      <c r="T33" s="952"/>
      <c r="U33" s="952"/>
      <c r="V33" s="952"/>
      <c r="W33" s="952"/>
      <c r="X33" s="952"/>
      <c r="Y33" s="953"/>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9:G29"/>
    <mergeCell ref="K29:Y29"/>
    <mergeCell ref="C21:I21"/>
    <mergeCell ref="J21:P21"/>
    <mergeCell ref="Q21:Y21"/>
    <mergeCell ref="C22:I22"/>
    <mergeCell ref="J22:P22"/>
    <mergeCell ref="Q22:Y22"/>
    <mergeCell ref="C24:H24"/>
    <mergeCell ref="I24:Y24"/>
    <mergeCell ref="C26:Y27"/>
    <mergeCell ref="C28:G28"/>
    <mergeCell ref="K28:Y28"/>
    <mergeCell ref="C33:G33"/>
    <mergeCell ref="K33:Y33"/>
    <mergeCell ref="C36:Y37"/>
    <mergeCell ref="C38:Y50"/>
    <mergeCell ref="C30:G30"/>
    <mergeCell ref="K30:Y30"/>
    <mergeCell ref="C31:G31"/>
    <mergeCell ref="K31:Y31"/>
    <mergeCell ref="C32:G32"/>
    <mergeCell ref="K32:Y32"/>
  </mergeCells>
  <printOptions horizontalCentered="1"/>
  <pageMargins left="0.70866141732283472" right="0.70866141732283472" top="0.74803149606299213" bottom="0.74803149606299213" header="0.31496062992125984" footer="0.31496062992125984"/>
  <pageSetup scale="71" orientation="portrait" r:id="rId1"/>
  <headerFooter>
    <oddFooter>&amp;LCarrera 30 25-90 Piso 16 C.A.D. – C.P. 111311
PBX: 7470909 – Información: Línea 195
www.umv.gov.co&amp;CPES-FM-001
Página  &amp;N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51"/>
  <sheetViews>
    <sheetView view="pageLayout" zoomScaleNormal="100" workbookViewId="0">
      <selection activeCell="H2" sqref="H2:Z2"/>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4.42578125" style="3" customWidth="1"/>
    <col min="10" max="10" width="16.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28" width="3.7109375" style="3"/>
    <col min="29" max="29" width="6.85546875" style="3" customWidth="1"/>
    <col min="30" max="31" width="3.7109375" style="3"/>
    <col min="32" max="32" width="7" style="3" bestFit="1" customWidth="1"/>
    <col min="33"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1"/>
      <c r="B4" s="560"/>
      <c r="C4" s="560"/>
      <c r="D4" s="560"/>
      <c r="E4" s="560"/>
      <c r="F4" s="560"/>
      <c r="G4" s="560"/>
      <c r="H4" s="562" t="s">
        <v>1</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189</v>
      </c>
      <c r="J7" s="552"/>
      <c r="K7" s="552"/>
      <c r="L7" s="552"/>
      <c r="M7" s="552"/>
      <c r="N7" s="552"/>
      <c r="O7" s="552"/>
      <c r="P7" s="552"/>
      <c r="Q7" s="552"/>
      <c r="R7" s="552"/>
      <c r="S7" s="553"/>
      <c r="T7" s="545" t="s">
        <v>25</v>
      </c>
      <c r="U7" s="546"/>
      <c r="V7" s="546"/>
      <c r="W7" s="546"/>
      <c r="X7" s="546"/>
      <c r="Y7" s="547"/>
      <c r="Z7" s="26"/>
    </row>
    <row r="8" spans="1:26" ht="15.75" customHeight="1" thickBot="1" x14ac:dyDescent="0.25">
      <c r="B8" s="25"/>
      <c r="C8" s="548"/>
      <c r="D8" s="549"/>
      <c r="E8" s="549"/>
      <c r="F8" s="549"/>
      <c r="G8" s="549"/>
      <c r="H8" s="550"/>
      <c r="I8" s="554"/>
      <c r="J8" s="555"/>
      <c r="K8" s="555"/>
      <c r="L8" s="555"/>
      <c r="M8" s="555"/>
      <c r="N8" s="555"/>
      <c r="O8" s="555"/>
      <c r="P8" s="555"/>
      <c r="Q8" s="555"/>
      <c r="R8" s="555"/>
      <c r="S8" s="556"/>
      <c r="T8" s="557" t="s">
        <v>946</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947</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2.5" customHeight="1" x14ac:dyDescent="0.2">
      <c r="B13" s="27"/>
      <c r="C13" s="545" t="s">
        <v>2</v>
      </c>
      <c r="D13" s="546"/>
      <c r="E13" s="546"/>
      <c r="F13" s="546"/>
      <c r="G13" s="546"/>
      <c r="H13" s="547"/>
      <c r="I13" s="697" t="s">
        <v>948</v>
      </c>
      <c r="J13" s="698"/>
      <c r="K13" s="698"/>
      <c r="L13" s="698"/>
      <c r="M13" s="698"/>
      <c r="N13" s="698"/>
      <c r="O13" s="698"/>
      <c r="P13" s="698"/>
      <c r="Q13" s="698"/>
      <c r="R13" s="698"/>
      <c r="S13" s="699"/>
      <c r="T13" s="545" t="s">
        <v>3</v>
      </c>
      <c r="U13" s="546"/>
      <c r="V13" s="546"/>
      <c r="W13" s="546"/>
      <c r="X13" s="546"/>
      <c r="Y13" s="547"/>
      <c r="Z13" s="28"/>
    </row>
    <row r="14" spans="1:26" ht="22.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694" t="s">
        <v>949</v>
      </c>
      <c r="J16" s="695"/>
      <c r="K16" s="695"/>
      <c r="L16" s="695"/>
      <c r="M16" s="695"/>
      <c r="N16" s="695"/>
      <c r="O16" s="695"/>
      <c r="P16" s="695"/>
      <c r="Q16" s="695"/>
      <c r="R16" s="695"/>
      <c r="S16" s="695"/>
      <c r="T16" s="695"/>
      <c r="U16" s="695"/>
      <c r="V16" s="695"/>
      <c r="W16" s="695"/>
      <c r="X16" s="695"/>
      <c r="Y16" s="696"/>
      <c r="Z16" s="28"/>
    </row>
    <row r="17" spans="2:32"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32" s="1" customFormat="1" ht="15" customHeight="1" x14ac:dyDescent="0.2">
      <c r="B18" s="27"/>
      <c r="C18" s="575" t="s">
        <v>20</v>
      </c>
      <c r="D18" s="576"/>
      <c r="E18" s="576"/>
      <c r="F18" s="576"/>
      <c r="G18" s="576"/>
      <c r="H18" s="577"/>
      <c r="I18" s="581" t="s">
        <v>936</v>
      </c>
      <c r="J18" s="582"/>
      <c r="K18" s="582"/>
      <c r="L18" s="583"/>
      <c r="M18" s="545" t="s">
        <v>5</v>
      </c>
      <c r="N18" s="546"/>
      <c r="O18" s="546"/>
      <c r="P18" s="546"/>
      <c r="Q18" s="546"/>
      <c r="R18" s="546"/>
      <c r="S18" s="547"/>
      <c r="T18" s="545" t="s">
        <v>6</v>
      </c>
      <c r="U18" s="546"/>
      <c r="V18" s="546"/>
      <c r="W18" s="546"/>
      <c r="X18" s="546"/>
      <c r="Y18" s="547"/>
      <c r="Z18" s="28"/>
    </row>
    <row r="19" spans="2:32"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32"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32" ht="30"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32" ht="46.5" customHeight="1" thickBot="1" x14ac:dyDescent="0.25">
      <c r="B22" s="27"/>
      <c r="C22" s="591" t="s">
        <v>950</v>
      </c>
      <c r="D22" s="592"/>
      <c r="E22" s="592"/>
      <c r="F22" s="592"/>
      <c r="G22" s="592"/>
      <c r="H22" s="592"/>
      <c r="I22" s="593"/>
      <c r="J22" s="591" t="s">
        <v>41</v>
      </c>
      <c r="K22" s="592"/>
      <c r="L22" s="592"/>
      <c r="M22" s="592"/>
      <c r="N22" s="592"/>
      <c r="O22" s="592"/>
      <c r="P22" s="593"/>
      <c r="Q22" s="809" t="s">
        <v>194</v>
      </c>
      <c r="R22" s="558"/>
      <c r="S22" s="558"/>
      <c r="T22" s="558"/>
      <c r="U22" s="558"/>
      <c r="V22" s="558"/>
      <c r="W22" s="558"/>
      <c r="X22" s="558"/>
      <c r="Y22" s="559"/>
      <c r="Z22" s="28"/>
    </row>
    <row r="23" spans="2:32"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32" ht="30.75" customHeight="1" thickBot="1" x14ac:dyDescent="0.25">
      <c r="B24" s="27"/>
      <c r="C24" s="569" t="s">
        <v>10</v>
      </c>
      <c r="D24" s="570"/>
      <c r="E24" s="570"/>
      <c r="F24" s="570"/>
      <c r="G24" s="570"/>
      <c r="H24" s="571"/>
      <c r="I24" s="572" t="s">
        <v>951</v>
      </c>
      <c r="J24" s="573"/>
      <c r="K24" s="573"/>
      <c r="L24" s="573"/>
      <c r="M24" s="573"/>
      <c r="N24" s="573"/>
      <c r="O24" s="573"/>
      <c r="P24" s="573"/>
      <c r="Q24" s="573"/>
      <c r="R24" s="573"/>
      <c r="S24" s="573"/>
      <c r="T24" s="573"/>
      <c r="U24" s="573"/>
      <c r="V24" s="573"/>
      <c r="W24" s="573"/>
      <c r="X24" s="573"/>
      <c r="Y24" s="574"/>
      <c r="Z24" s="28"/>
    </row>
    <row r="25" spans="2:32"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32"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32"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32" s="68" customFormat="1" ht="45" customHeight="1" thickBot="1" x14ac:dyDescent="0.25">
      <c r="B28" s="66"/>
      <c r="C28" s="898" t="s">
        <v>18</v>
      </c>
      <c r="D28" s="899"/>
      <c r="E28" s="899"/>
      <c r="F28" s="899"/>
      <c r="G28" s="958"/>
      <c r="H28" s="62" t="s">
        <v>952</v>
      </c>
      <c r="I28" s="62" t="s">
        <v>953</v>
      </c>
      <c r="J28" s="72" t="s">
        <v>954</v>
      </c>
      <c r="K28" s="959" t="s">
        <v>12</v>
      </c>
      <c r="L28" s="899"/>
      <c r="M28" s="899"/>
      <c r="N28" s="899"/>
      <c r="O28" s="899"/>
      <c r="P28" s="899"/>
      <c r="Q28" s="899"/>
      <c r="R28" s="899"/>
      <c r="S28" s="899"/>
      <c r="T28" s="899"/>
      <c r="U28" s="899"/>
      <c r="V28" s="899"/>
      <c r="W28" s="899"/>
      <c r="X28" s="899"/>
      <c r="Y28" s="900"/>
      <c r="Z28" s="67"/>
    </row>
    <row r="29" spans="2:32" s="5" customFormat="1" ht="43.5" customHeight="1" x14ac:dyDescent="0.2">
      <c r="B29" s="29"/>
      <c r="C29" s="673" t="s">
        <v>95</v>
      </c>
      <c r="D29" s="674"/>
      <c r="E29" s="674"/>
      <c r="F29" s="674"/>
      <c r="G29" s="954"/>
      <c r="H29" s="424"/>
      <c r="I29" s="431"/>
      <c r="J29" s="425"/>
      <c r="K29" s="955" t="s">
        <v>955</v>
      </c>
      <c r="L29" s="956"/>
      <c r="M29" s="956"/>
      <c r="N29" s="956"/>
      <c r="O29" s="956"/>
      <c r="P29" s="956"/>
      <c r="Q29" s="956"/>
      <c r="R29" s="956"/>
      <c r="S29" s="956"/>
      <c r="T29" s="956"/>
      <c r="U29" s="956"/>
      <c r="V29" s="956"/>
      <c r="W29" s="956"/>
      <c r="X29" s="956"/>
      <c r="Y29" s="957"/>
      <c r="Z29" s="28"/>
    </row>
    <row r="30" spans="2:32" s="5" customFormat="1" ht="46.5" customHeight="1" x14ac:dyDescent="0.2">
      <c r="B30" s="29"/>
      <c r="C30" s="673" t="s">
        <v>96</v>
      </c>
      <c r="D30" s="674"/>
      <c r="E30" s="674"/>
      <c r="F30" s="674"/>
      <c r="G30" s="954"/>
      <c r="H30" s="426">
        <v>10.48</v>
      </c>
      <c r="I30" s="426">
        <v>29</v>
      </c>
      <c r="J30" s="427">
        <f>+H30/I30</f>
        <v>0.36137931034482762</v>
      </c>
      <c r="K30" s="955" t="s">
        <v>956</v>
      </c>
      <c r="L30" s="956"/>
      <c r="M30" s="956"/>
      <c r="N30" s="956"/>
      <c r="O30" s="956"/>
      <c r="P30" s="956"/>
      <c r="Q30" s="956"/>
      <c r="R30" s="956"/>
      <c r="S30" s="956"/>
      <c r="T30" s="956"/>
      <c r="U30" s="956"/>
      <c r="V30" s="956"/>
      <c r="W30" s="956"/>
      <c r="X30" s="956"/>
      <c r="Y30" s="957"/>
      <c r="Z30" s="28"/>
      <c r="AF30" s="155"/>
    </row>
    <row r="31" spans="2:32" s="5" customFormat="1" ht="51.75" customHeight="1" x14ac:dyDescent="0.2">
      <c r="B31" s="29"/>
      <c r="C31" s="673" t="s">
        <v>97</v>
      </c>
      <c r="D31" s="674"/>
      <c r="E31" s="674"/>
      <c r="F31" s="674"/>
      <c r="G31" s="954"/>
      <c r="H31" s="426">
        <f>33.54+H30</f>
        <v>44.019999999999996</v>
      </c>
      <c r="I31" s="426">
        <v>29</v>
      </c>
      <c r="J31" s="427">
        <f>+H31/I31</f>
        <v>1.5179310344827586</v>
      </c>
      <c r="K31" s="955" t="s">
        <v>957</v>
      </c>
      <c r="L31" s="956"/>
      <c r="M31" s="956"/>
      <c r="N31" s="956"/>
      <c r="O31" s="956"/>
      <c r="P31" s="956"/>
      <c r="Q31" s="956"/>
      <c r="R31" s="956"/>
      <c r="S31" s="956"/>
      <c r="T31" s="956"/>
      <c r="U31" s="956"/>
      <c r="V31" s="956"/>
      <c r="W31" s="956"/>
      <c r="X31" s="956"/>
      <c r="Y31" s="957"/>
      <c r="Z31" s="28"/>
    </row>
    <row r="32" spans="2:32" s="5" customFormat="1" ht="48.75" customHeight="1" thickBot="1" x14ac:dyDescent="0.25">
      <c r="B32" s="29"/>
      <c r="C32" s="673" t="s">
        <v>98</v>
      </c>
      <c r="D32" s="674"/>
      <c r="E32" s="674"/>
      <c r="F32" s="674"/>
      <c r="G32" s="954"/>
      <c r="H32" s="426">
        <f>7.59+H31</f>
        <v>51.61</v>
      </c>
      <c r="I32" s="426">
        <v>29</v>
      </c>
      <c r="J32" s="427">
        <f>+H32/I32</f>
        <v>1.779655172413793</v>
      </c>
      <c r="K32" s="955" t="s">
        <v>958</v>
      </c>
      <c r="L32" s="956"/>
      <c r="M32" s="956"/>
      <c r="N32" s="956"/>
      <c r="O32" s="956"/>
      <c r="P32" s="956"/>
      <c r="Q32" s="956"/>
      <c r="R32" s="956"/>
      <c r="S32" s="956"/>
      <c r="T32" s="956"/>
      <c r="U32" s="956"/>
      <c r="V32" s="956"/>
      <c r="W32" s="956"/>
      <c r="X32" s="956"/>
      <c r="Y32" s="957"/>
      <c r="Z32" s="28"/>
      <c r="AC32" s="155"/>
    </row>
    <row r="33" spans="2:26" s="5" customFormat="1" ht="15.75" customHeight="1" thickBot="1" x14ac:dyDescent="0.25">
      <c r="B33" s="29"/>
      <c r="C33" s="665" t="s">
        <v>13</v>
      </c>
      <c r="D33" s="666"/>
      <c r="E33" s="666"/>
      <c r="F33" s="666"/>
      <c r="G33" s="667"/>
      <c r="H33" s="429">
        <f>+H32</f>
        <v>51.61</v>
      </c>
      <c r="I33" s="429">
        <v>29</v>
      </c>
      <c r="J33" s="430">
        <f>+H33/I33</f>
        <v>1.779655172413793</v>
      </c>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ht="14.25" customHeigh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customHeight="1"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ht="14.25" customHeight="1"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9:G29"/>
    <mergeCell ref="K29:Y29"/>
    <mergeCell ref="C21:I21"/>
    <mergeCell ref="J21:P21"/>
    <mergeCell ref="Q21:Y21"/>
    <mergeCell ref="C22:I22"/>
    <mergeCell ref="J22:P22"/>
    <mergeCell ref="Q22:Y22"/>
    <mergeCell ref="C24:H24"/>
    <mergeCell ref="I24:Y24"/>
    <mergeCell ref="C26:Y27"/>
    <mergeCell ref="C28:G28"/>
    <mergeCell ref="K28:Y28"/>
    <mergeCell ref="C33:G33"/>
    <mergeCell ref="K33:Y33"/>
    <mergeCell ref="C36:Y37"/>
    <mergeCell ref="C38:Y50"/>
    <mergeCell ref="C30:G30"/>
    <mergeCell ref="K30:Y30"/>
    <mergeCell ref="C31:G31"/>
    <mergeCell ref="K31:Y31"/>
    <mergeCell ref="C32:G32"/>
    <mergeCell ref="K32:Y32"/>
  </mergeCells>
  <printOptions horizontalCentered="1"/>
  <pageMargins left="0.70866141732283472" right="0.70866141732283472" top="0.74803149606299213" bottom="0.74803149606299213" header="0.31496062992125984" footer="0.31496062992125984"/>
  <pageSetup scale="63" orientation="portrait" r:id="rId1"/>
  <headerFooter>
    <oddFooter>&amp;LCarrera 30 25-90 Piso 16 C.A.D. – C.P. 111311
PBX: 7470909 – Información: Línea 195
www.umv.gov.co&amp;CPES-FM-001
Página  &amp;N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51"/>
  <sheetViews>
    <sheetView view="pageLayout" topLeftCell="A28" zoomScaleNormal="100" workbookViewId="0">
      <selection activeCell="M19" sqref="M19:S19"/>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4.42578125" style="3" customWidth="1"/>
    <col min="10" max="10" width="16.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1"/>
      <c r="B4" s="560"/>
      <c r="C4" s="560"/>
      <c r="D4" s="560"/>
      <c r="E4" s="560"/>
      <c r="F4" s="560"/>
      <c r="G4" s="560"/>
      <c r="H4" s="562" t="s">
        <v>1</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189</v>
      </c>
      <c r="J7" s="552"/>
      <c r="K7" s="552"/>
      <c r="L7" s="552"/>
      <c r="M7" s="552"/>
      <c r="N7" s="552"/>
      <c r="O7" s="552"/>
      <c r="P7" s="552"/>
      <c r="Q7" s="552"/>
      <c r="R7" s="552"/>
      <c r="S7" s="553"/>
      <c r="T7" s="545" t="s">
        <v>25</v>
      </c>
      <c r="U7" s="546"/>
      <c r="V7" s="546"/>
      <c r="W7" s="546"/>
      <c r="X7" s="546"/>
      <c r="Y7" s="547"/>
      <c r="Z7" s="26"/>
    </row>
    <row r="8" spans="1:26" ht="15.75" customHeight="1" thickBot="1" x14ac:dyDescent="0.25">
      <c r="B8" s="25"/>
      <c r="C8" s="548"/>
      <c r="D8" s="549"/>
      <c r="E8" s="549"/>
      <c r="F8" s="549"/>
      <c r="G8" s="549"/>
      <c r="H8" s="550"/>
      <c r="I8" s="554"/>
      <c r="J8" s="555"/>
      <c r="K8" s="555"/>
      <c r="L8" s="555"/>
      <c r="M8" s="555"/>
      <c r="N8" s="555"/>
      <c r="O8" s="555"/>
      <c r="P8" s="555"/>
      <c r="Q8" s="555"/>
      <c r="R8" s="555"/>
      <c r="S8" s="556"/>
      <c r="T8" s="557" t="s">
        <v>959</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960</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2.5" customHeight="1" x14ac:dyDescent="0.2">
      <c r="B13" s="27"/>
      <c r="C13" s="545" t="s">
        <v>2</v>
      </c>
      <c r="D13" s="546"/>
      <c r="E13" s="546"/>
      <c r="F13" s="546"/>
      <c r="G13" s="546"/>
      <c r="H13" s="547"/>
      <c r="I13" s="697" t="s">
        <v>961</v>
      </c>
      <c r="J13" s="698"/>
      <c r="K13" s="698"/>
      <c r="L13" s="698"/>
      <c r="M13" s="698"/>
      <c r="N13" s="698"/>
      <c r="O13" s="698"/>
      <c r="P13" s="698"/>
      <c r="Q13" s="698"/>
      <c r="R13" s="698"/>
      <c r="S13" s="699"/>
      <c r="T13" s="545" t="s">
        <v>3</v>
      </c>
      <c r="U13" s="546"/>
      <c r="V13" s="546"/>
      <c r="W13" s="546"/>
      <c r="X13" s="546"/>
      <c r="Y13" s="547"/>
      <c r="Z13" s="28"/>
    </row>
    <row r="14" spans="1:26" ht="22.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694" t="s">
        <v>962</v>
      </c>
      <c r="J16" s="695"/>
      <c r="K16" s="695"/>
      <c r="L16" s="695"/>
      <c r="M16" s="695"/>
      <c r="N16" s="695"/>
      <c r="O16" s="695"/>
      <c r="P16" s="695"/>
      <c r="Q16" s="695"/>
      <c r="R16" s="695"/>
      <c r="S16" s="695"/>
      <c r="T16" s="695"/>
      <c r="U16" s="695"/>
      <c r="V16" s="695"/>
      <c r="W16" s="695"/>
      <c r="X16" s="695"/>
      <c r="Y16" s="696"/>
      <c r="Z16" s="28"/>
    </row>
    <row r="17" spans="2:34"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34" s="1" customFormat="1" ht="15" customHeight="1" x14ac:dyDescent="0.2">
      <c r="B18" s="27"/>
      <c r="C18" s="575" t="s">
        <v>20</v>
      </c>
      <c r="D18" s="576"/>
      <c r="E18" s="576"/>
      <c r="F18" s="576"/>
      <c r="G18" s="576"/>
      <c r="H18" s="577"/>
      <c r="I18" s="581" t="s">
        <v>936</v>
      </c>
      <c r="J18" s="582"/>
      <c r="K18" s="582"/>
      <c r="L18" s="583"/>
      <c r="M18" s="545" t="s">
        <v>5</v>
      </c>
      <c r="N18" s="546"/>
      <c r="O18" s="546"/>
      <c r="P18" s="546"/>
      <c r="Q18" s="546"/>
      <c r="R18" s="546"/>
      <c r="S18" s="547"/>
      <c r="T18" s="545" t="s">
        <v>6</v>
      </c>
      <c r="U18" s="546"/>
      <c r="V18" s="546"/>
      <c r="W18" s="546"/>
      <c r="X18" s="546"/>
      <c r="Y18" s="547"/>
      <c r="Z18" s="28"/>
    </row>
    <row r="19" spans="2:34"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34"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34"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34" ht="46.5" customHeight="1" thickBot="1" x14ac:dyDescent="0.25">
      <c r="B22" s="27"/>
      <c r="C22" s="591" t="s">
        <v>963</v>
      </c>
      <c r="D22" s="592"/>
      <c r="E22" s="592"/>
      <c r="F22" s="592"/>
      <c r="G22" s="592"/>
      <c r="H22" s="592"/>
      <c r="I22" s="593"/>
      <c r="J22" s="591" t="s">
        <v>41</v>
      </c>
      <c r="K22" s="592"/>
      <c r="L22" s="592"/>
      <c r="M22" s="592"/>
      <c r="N22" s="592"/>
      <c r="O22" s="592"/>
      <c r="P22" s="593"/>
      <c r="Q22" s="809" t="s">
        <v>194</v>
      </c>
      <c r="R22" s="558"/>
      <c r="S22" s="558"/>
      <c r="T22" s="558"/>
      <c r="U22" s="558"/>
      <c r="V22" s="558"/>
      <c r="W22" s="558"/>
      <c r="X22" s="558"/>
      <c r="Y22" s="559"/>
      <c r="Z22" s="28"/>
    </row>
    <row r="23" spans="2:34"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34" ht="26.25" customHeight="1" thickBot="1" x14ac:dyDescent="0.25">
      <c r="B24" s="27"/>
      <c r="C24" s="569" t="s">
        <v>10</v>
      </c>
      <c r="D24" s="570"/>
      <c r="E24" s="570"/>
      <c r="F24" s="570"/>
      <c r="G24" s="570"/>
      <c r="H24" s="571"/>
      <c r="I24" s="572" t="s">
        <v>964</v>
      </c>
      <c r="J24" s="573"/>
      <c r="K24" s="573"/>
      <c r="L24" s="573"/>
      <c r="M24" s="573"/>
      <c r="N24" s="573"/>
      <c r="O24" s="573"/>
      <c r="P24" s="573"/>
      <c r="Q24" s="573"/>
      <c r="R24" s="573"/>
      <c r="S24" s="573"/>
      <c r="T24" s="573"/>
      <c r="U24" s="573"/>
      <c r="V24" s="573"/>
      <c r="W24" s="573"/>
      <c r="X24" s="573"/>
      <c r="Y24" s="574"/>
      <c r="Z24" s="28"/>
    </row>
    <row r="25" spans="2:34"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34"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34"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34" s="68" customFormat="1" ht="75.75" customHeight="1" thickBot="1" x14ac:dyDescent="0.25">
      <c r="B28" s="66"/>
      <c r="C28" s="898" t="s">
        <v>18</v>
      </c>
      <c r="D28" s="899"/>
      <c r="E28" s="899"/>
      <c r="F28" s="899"/>
      <c r="G28" s="958"/>
      <c r="H28" s="62" t="s">
        <v>965</v>
      </c>
      <c r="I28" s="62" t="s">
        <v>966</v>
      </c>
      <c r="J28" s="72" t="s">
        <v>967</v>
      </c>
      <c r="K28" s="959" t="s">
        <v>12</v>
      </c>
      <c r="L28" s="899"/>
      <c r="M28" s="899"/>
      <c r="N28" s="899"/>
      <c r="O28" s="899"/>
      <c r="P28" s="899"/>
      <c r="Q28" s="899"/>
      <c r="R28" s="899"/>
      <c r="S28" s="899"/>
      <c r="T28" s="899"/>
      <c r="U28" s="899"/>
      <c r="V28" s="899"/>
      <c r="W28" s="899"/>
      <c r="X28" s="899"/>
      <c r="Y28" s="900"/>
      <c r="Z28" s="67"/>
    </row>
    <row r="29" spans="2:34" s="5" customFormat="1" ht="43.5" customHeight="1" x14ac:dyDescent="0.2">
      <c r="B29" s="29"/>
      <c r="C29" s="673" t="s">
        <v>95</v>
      </c>
      <c r="D29" s="674"/>
      <c r="E29" s="674"/>
      <c r="F29" s="674"/>
      <c r="G29" s="954"/>
      <c r="H29" s="424"/>
      <c r="I29" s="431"/>
      <c r="J29" s="425"/>
      <c r="K29" s="955" t="s">
        <v>955</v>
      </c>
      <c r="L29" s="956"/>
      <c r="M29" s="956"/>
      <c r="N29" s="956"/>
      <c r="O29" s="956"/>
      <c r="P29" s="956"/>
      <c r="Q29" s="956"/>
      <c r="R29" s="956"/>
      <c r="S29" s="956"/>
      <c r="T29" s="956"/>
      <c r="U29" s="956"/>
      <c r="V29" s="956"/>
      <c r="W29" s="956"/>
      <c r="X29" s="956"/>
      <c r="Y29" s="957"/>
      <c r="Z29" s="28"/>
    </row>
    <row r="30" spans="2:34" s="5" customFormat="1" ht="46.5" customHeight="1" x14ac:dyDescent="0.2">
      <c r="B30" s="29"/>
      <c r="C30" s="673" t="s">
        <v>96</v>
      </c>
      <c r="D30" s="674"/>
      <c r="E30" s="674"/>
      <c r="F30" s="674"/>
      <c r="G30" s="954"/>
      <c r="H30" s="426">
        <v>101</v>
      </c>
      <c r="I30" s="426">
        <v>308</v>
      </c>
      <c r="J30" s="425">
        <f>H30/I30</f>
        <v>0.32792207792207795</v>
      </c>
      <c r="K30" s="955" t="s">
        <v>968</v>
      </c>
      <c r="L30" s="956"/>
      <c r="M30" s="956"/>
      <c r="N30" s="956"/>
      <c r="O30" s="956"/>
      <c r="P30" s="956"/>
      <c r="Q30" s="956"/>
      <c r="R30" s="956"/>
      <c r="S30" s="956"/>
      <c r="T30" s="956"/>
      <c r="U30" s="956"/>
      <c r="V30" s="956"/>
      <c r="W30" s="956"/>
      <c r="X30" s="956"/>
      <c r="Y30" s="957"/>
      <c r="Z30" s="28"/>
    </row>
    <row r="31" spans="2:34" s="5" customFormat="1" ht="33.75" customHeight="1" x14ac:dyDescent="0.2">
      <c r="B31" s="29"/>
      <c r="C31" s="673" t="s">
        <v>97</v>
      </c>
      <c r="D31" s="674"/>
      <c r="E31" s="674"/>
      <c r="F31" s="674"/>
      <c r="G31" s="954"/>
      <c r="H31" s="426">
        <f>197+10+H30</f>
        <v>308</v>
      </c>
      <c r="I31" s="426">
        <v>308</v>
      </c>
      <c r="J31" s="425">
        <f>H31/I31</f>
        <v>1</v>
      </c>
      <c r="K31" s="955" t="s">
        <v>969</v>
      </c>
      <c r="L31" s="956"/>
      <c r="M31" s="956"/>
      <c r="N31" s="956"/>
      <c r="O31" s="956"/>
      <c r="P31" s="956"/>
      <c r="Q31" s="956"/>
      <c r="R31" s="956"/>
      <c r="S31" s="956"/>
      <c r="T31" s="956"/>
      <c r="U31" s="956"/>
      <c r="V31" s="956"/>
      <c r="W31" s="956"/>
      <c r="X31" s="956"/>
      <c r="Y31" s="957"/>
      <c r="Z31" s="28"/>
      <c r="AH31" s="5">
        <f>308-298</f>
        <v>10</v>
      </c>
    </row>
    <row r="32" spans="2:34" s="5" customFormat="1" ht="24.75" customHeight="1" thickBot="1" x14ac:dyDescent="0.25">
      <c r="B32" s="29"/>
      <c r="C32" s="673" t="s">
        <v>98</v>
      </c>
      <c r="D32" s="674"/>
      <c r="E32" s="674"/>
      <c r="F32" s="674"/>
      <c r="G32" s="954"/>
      <c r="H32" s="426"/>
      <c r="I32" s="426"/>
      <c r="J32" s="427"/>
      <c r="K32" s="955" t="s">
        <v>970</v>
      </c>
      <c r="L32" s="956"/>
      <c r="M32" s="956"/>
      <c r="N32" s="956"/>
      <c r="O32" s="956"/>
      <c r="P32" s="956"/>
      <c r="Q32" s="956"/>
      <c r="R32" s="956"/>
      <c r="S32" s="956"/>
      <c r="T32" s="956"/>
      <c r="U32" s="956"/>
      <c r="V32" s="956"/>
      <c r="W32" s="956"/>
      <c r="X32" s="956"/>
      <c r="Y32" s="957"/>
      <c r="Z32" s="28"/>
    </row>
    <row r="33" spans="2:26" s="5" customFormat="1" ht="15.75" customHeight="1" thickBot="1" x14ac:dyDescent="0.25">
      <c r="B33" s="29"/>
      <c r="C33" s="665" t="s">
        <v>13</v>
      </c>
      <c r="D33" s="666"/>
      <c r="E33" s="666"/>
      <c r="F33" s="666"/>
      <c r="G33" s="667"/>
      <c r="H33" s="429">
        <f>+H31</f>
        <v>308</v>
      </c>
      <c r="I33" s="429">
        <v>308</v>
      </c>
      <c r="J33" s="430">
        <f>+H33/I33</f>
        <v>1</v>
      </c>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ht="14.25" customHeigh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customHeight="1"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ht="14.25" customHeight="1"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ht="20.25"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20.25"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20.25"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20.25"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20.25"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20.25"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20.25"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20.25"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20.25"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20.25"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20.25"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20.25" customHeight="1"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9:G29"/>
    <mergeCell ref="K29:Y29"/>
    <mergeCell ref="C21:I21"/>
    <mergeCell ref="J21:P21"/>
    <mergeCell ref="Q21:Y21"/>
    <mergeCell ref="C22:I22"/>
    <mergeCell ref="J22:P22"/>
    <mergeCell ref="Q22:Y22"/>
    <mergeCell ref="C24:H24"/>
    <mergeCell ref="I24:Y24"/>
    <mergeCell ref="C26:Y27"/>
    <mergeCell ref="C28:G28"/>
    <mergeCell ref="K28:Y28"/>
    <mergeCell ref="C36:Y37"/>
    <mergeCell ref="C38:Y50"/>
    <mergeCell ref="C33:G33"/>
    <mergeCell ref="K33:Y33"/>
    <mergeCell ref="C30:G30"/>
    <mergeCell ref="K30:Y30"/>
    <mergeCell ref="C31:G31"/>
    <mergeCell ref="K31:Y31"/>
    <mergeCell ref="C32:G32"/>
    <mergeCell ref="K32:Y32"/>
  </mergeCells>
  <printOptions horizontalCentered="1"/>
  <pageMargins left="0.70866141732283472" right="0.70866141732283472" top="0.74803149606299213" bottom="0.74803149606299213" header="0.31496062992125984" footer="0.31496062992125984"/>
  <pageSetup scale="63" orientation="portrait" r:id="rId1"/>
  <headerFooter>
    <oddFooter>&amp;LCarrera 30 25-90 Piso 16 C.A.D. – C.P. 111311
PBX: 7470909 – Información: Línea 195
www.umv.gov.co&amp;CPES-FM-001
Página  &amp;N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view="pageLayout" topLeftCell="A28" zoomScaleNormal="100" workbookViewId="0">
      <selection activeCell="C22" sqref="C22:I22"/>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205</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207</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206</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604</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960" t="s">
        <v>506</v>
      </c>
      <c r="J13" s="961"/>
      <c r="K13" s="961"/>
      <c r="L13" s="961"/>
      <c r="M13" s="961"/>
      <c r="N13" s="961"/>
      <c r="O13" s="961"/>
      <c r="P13" s="961"/>
      <c r="Q13" s="961"/>
      <c r="R13" s="961"/>
      <c r="S13" s="962"/>
      <c r="T13" s="545" t="s">
        <v>3</v>
      </c>
      <c r="U13" s="546"/>
      <c r="V13" s="546"/>
      <c r="W13" s="546"/>
      <c r="X13" s="546"/>
      <c r="Y13" s="547"/>
      <c r="Z13" s="28"/>
    </row>
    <row r="14" spans="1:26" ht="15" customHeight="1" thickBot="1" x14ac:dyDescent="0.25">
      <c r="B14" s="27"/>
      <c r="C14" s="548"/>
      <c r="D14" s="549"/>
      <c r="E14" s="549"/>
      <c r="F14" s="549"/>
      <c r="G14" s="549"/>
      <c r="H14" s="550"/>
      <c r="I14" s="963"/>
      <c r="J14" s="964"/>
      <c r="K14" s="964"/>
      <c r="L14" s="964"/>
      <c r="M14" s="964"/>
      <c r="N14" s="964"/>
      <c r="O14" s="964"/>
      <c r="P14" s="964"/>
      <c r="Q14" s="964"/>
      <c r="R14" s="964"/>
      <c r="S14" s="965"/>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572" t="s">
        <v>208</v>
      </c>
      <c r="J16" s="573"/>
      <c r="K16" s="573"/>
      <c r="L16" s="573"/>
      <c r="M16" s="573"/>
      <c r="N16" s="573"/>
      <c r="O16" s="573"/>
      <c r="P16" s="573"/>
      <c r="Q16" s="573"/>
      <c r="R16" s="573"/>
      <c r="S16" s="573"/>
      <c r="T16" s="573"/>
      <c r="U16" s="573"/>
      <c r="V16" s="573"/>
      <c r="W16" s="573"/>
      <c r="X16" s="573"/>
      <c r="Y16" s="574"/>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721</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45" customHeight="1" thickBot="1" x14ac:dyDescent="0.25">
      <c r="B22" s="27"/>
      <c r="C22" s="591" t="s">
        <v>209</v>
      </c>
      <c r="D22" s="592"/>
      <c r="E22" s="592"/>
      <c r="F22" s="592"/>
      <c r="G22" s="592"/>
      <c r="H22" s="592"/>
      <c r="I22" s="593"/>
      <c r="J22" s="591" t="s">
        <v>159</v>
      </c>
      <c r="K22" s="592"/>
      <c r="L22" s="592"/>
      <c r="M22" s="592"/>
      <c r="N22" s="592"/>
      <c r="O22" s="592"/>
      <c r="P22" s="593"/>
      <c r="Q22" s="809" t="s">
        <v>210</v>
      </c>
      <c r="R22" s="558"/>
      <c r="S22" s="558"/>
      <c r="T22" s="558"/>
      <c r="U22" s="558"/>
      <c r="V22" s="558"/>
      <c r="W22" s="558"/>
      <c r="X22" s="558"/>
      <c r="Y22" s="55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15.75" thickBot="1" x14ac:dyDescent="0.25">
      <c r="B24" s="27"/>
      <c r="C24" s="569" t="s">
        <v>10</v>
      </c>
      <c r="D24" s="570"/>
      <c r="E24" s="570"/>
      <c r="F24" s="570"/>
      <c r="G24" s="570"/>
      <c r="H24" s="571"/>
      <c r="I24" s="572" t="s">
        <v>211</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5" customFormat="1" ht="33.75" customHeight="1" x14ac:dyDescent="0.25">
      <c r="B28" s="56"/>
      <c r="C28" s="898" t="s">
        <v>18</v>
      </c>
      <c r="D28" s="899"/>
      <c r="E28" s="899"/>
      <c r="F28" s="899"/>
      <c r="G28" s="958"/>
      <c r="H28" s="69" t="s">
        <v>212</v>
      </c>
      <c r="I28" s="69" t="s">
        <v>213</v>
      </c>
      <c r="J28" s="69" t="s">
        <v>214</v>
      </c>
      <c r="K28" s="959" t="s">
        <v>12</v>
      </c>
      <c r="L28" s="899"/>
      <c r="M28" s="899"/>
      <c r="N28" s="899"/>
      <c r="O28" s="899"/>
      <c r="P28" s="899"/>
      <c r="Q28" s="899"/>
      <c r="R28" s="899"/>
      <c r="S28" s="899"/>
      <c r="T28" s="899"/>
      <c r="U28" s="899"/>
      <c r="V28" s="899"/>
      <c r="W28" s="899"/>
      <c r="X28" s="899"/>
      <c r="Y28" s="900"/>
      <c r="Z28" s="54"/>
    </row>
    <row r="29" spans="2:26" s="5" customFormat="1" ht="34.5" customHeight="1" x14ac:dyDescent="0.2">
      <c r="B29" s="29"/>
      <c r="C29" s="673" t="s">
        <v>95</v>
      </c>
      <c r="D29" s="674"/>
      <c r="E29" s="674"/>
      <c r="F29" s="674"/>
      <c r="G29" s="954"/>
      <c r="H29" s="279">
        <v>5</v>
      </c>
      <c r="I29" s="279">
        <v>5</v>
      </c>
      <c r="J29" s="280">
        <v>1</v>
      </c>
      <c r="K29" s="919" t="s">
        <v>827</v>
      </c>
      <c r="L29" s="920"/>
      <c r="M29" s="920"/>
      <c r="N29" s="920"/>
      <c r="O29" s="920"/>
      <c r="P29" s="920"/>
      <c r="Q29" s="920"/>
      <c r="R29" s="920"/>
      <c r="S29" s="920"/>
      <c r="T29" s="920"/>
      <c r="U29" s="920"/>
      <c r="V29" s="920"/>
      <c r="W29" s="920"/>
      <c r="X29" s="920"/>
      <c r="Y29" s="921"/>
      <c r="Z29" s="28"/>
    </row>
    <row r="30" spans="2:26" s="5" customFormat="1" ht="38.25" customHeight="1" x14ac:dyDescent="0.2">
      <c r="B30" s="29"/>
      <c r="C30" s="673" t="s">
        <v>96</v>
      </c>
      <c r="D30" s="674"/>
      <c r="E30" s="674"/>
      <c r="F30" s="674"/>
      <c r="G30" s="954"/>
      <c r="H30" s="281">
        <v>13</v>
      </c>
      <c r="I30" s="281">
        <v>13</v>
      </c>
      <c r="J30" s="282">
        <v>1</v>
      </c>
      <c r="K30" s="922" t="s">
        <v>828</v>
      </c>
      <c r="L30" s="949"/>
      <c r="M30" s="949"/>
      <c r="N30" s="949"/>
      <c r="O30" s="949"/>
      <c r="P30" s="949"/>
      <c r="Q30" s="949"/>
      <c r="R30" s="949"/>
      <c r="S30" s="949"/>
      <c r="T30" s="949"/>
      <c r="U30" s="949"/>
      <c r="V30" s="949"/>
      <c r="W30" s="949"/>
      <c r="X30" s="949"/>
      <c r="Y30" s="950"/>
      <c r="Z30" s="28"/>
    </row>
    <row r="31" spans="2:26" s="5" customFormat="1" ht="34.5" customHeight="1" x14ac:dyDescent="0.2">
      <c r="B31" s="29"/>
      <c r="C31" s="673" t="s">
        <v>97</v>
      </c>
      <c r="D31" s="674"/>
      <c r="E31" s="674"/>
      <c r="F31" s="674"/>
      <c r="G31" s="954"/>
      <c r="H31" s="281">
        <v>4</v>
      </c>
      <c r="I31" s="281">
        <v>4</v>
      </c>
      <c r="J31" s="282">
        <v>1</v>
      </c>
      <c r="K31" s="922" t="s">
        <v>829</v>
      </c>
      <c r="L31" s="949"/>
      <c r="M31" s="949"/>
      <c r="N31" s="949"/>
      <c r="O31" s="949"/>
      <c r="P31" s="949"/>
      <c r="Q31" s="949"/>
      <c r="R31" s="949"/>
      <c r="S31" s="949"/>
      <c r="T31" s="949"/>
      <c r="U31" s="949"/>
      <c r="V31" s="949"/>
      <c r="W31" s="949"/>
      <c r="X31" s="949"/>
      <c r="Y31" s="950"/>
      <c r="Z31" s="28"/>
    </row>
    <row r="32" spans="2:26" s="5" customFormat="1" ht="44.25" customHeight="1" thickBot="1" x14ac:dyDescent="0.25">
      <c r="B32" s="29"/>
      <c r="C32" s="673" t="s">
        <v>98</v>
      </c>
      <c r="D32" s="674"/>
      <c r="E32" s="674"/>
      <c r="F32" s="674"/>
      <c r="G32" s="954"/>
      <c r="H32" s="283">
        <v>4</v>
      </c>
      <c r="I32" s="284">
        <v>4</v>
      </c>
      <c r="J32" s="285">
        <v>1</v>
      </c>
      <c r="K32" s="922" t="s">
        <v>829</v>
      </c>
      <c r="L32" s="949"/>
      <c r="M32" s="949"/>
      <c r="N32" s="949"/>
      <c r="O32" s="949"/>
      <c r="P32" s="949"/>
      <c r="Q32" s="949"/>
      <c r="R32" s="949"/>
      <c r="S32" s="949"/>
      <c r="T32" s="949"/>
      <c r="U32" s="949"/>
      <c r="V32" s="949"/>
      <c r="W32" s="949"/>
      <c r="X32" s="949"/>
      <c r="Y32" s="950"/>
      <c r="Z32" s="28"/>
    </row>
    <row r="33" spans="2:26" s="5" customFormat="1" ht="15.75" customHeight="1" thickBot="1" x14ac:dyDescent="0.25">
      <c r="B33" s="29"/>
      <c r="C33" s="665" t="s">
        <v>13</v>
      </c>
      <c r="D33" s="666"/>
      <c r="E33" s="666"/>
      <c r="F33" s="666"/>
      <c r="G33" s="966"/>
      <c r="H33" s="286">
        <f>SUM(H29:H32)</f>
        <v>26</v>
      </c>
      <c r="I33" s="287">
        <f>SUM(I29:I32)</f>
        <v>26</v>
      </c>
      <c r="J33" s="194">
        <v>1</v>
      </c>
      <c r="K33" s="621"/>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ht="23.25"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23.25"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23.25"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23.25"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23.25"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23.25"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23.25"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23.25"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23.25"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23.25"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23.25"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23.25" customHeight="1"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6:Y37"/>
    <mergeCell ref="C38:Y50"/>
    <mergeCell ref="C33:G33"/>
    <mergeCell ref="K33:Y33"/>
    <mergeCell ref="C30:G30"/>
    <mergeCell ref="K30:Y30"/>
    <mergeCell ref="C31:G31"/>
    <mergeCell ref="K31:Y31"/>
    <mergeCell ref="C32:G32"/>
    <mergeCell ref="K32:Y32"/>
    <mergeCell ref="C29:G29"/>
    <mergeCell ref="K29:Y29"/>
    <mergeCell ref="C21:I21"/>
    <mergeCell ref="J21:P21"/>
    <mergeCell ref="Q21:Y21"/>
    <mergeCell ref="C22:I22"/>
    <mergeCell ref="J22:P22"/>
    <mergeCell ref="Q22:Y22"/>
    <mergeCell ref="C24:H24"/>
    <mergeCell ref="I24:Y24"/>
    <mergeCell ref="C26:Y27"/>
    <mergeCell ref="C28:G28"/>
    <mergeCell ref="K28:Y28"/>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2" orientation="portrait" r:id="rId1"/>
  <headerFooter>
    <oddFooter>&amp;LCarrera 30 25-90 Piso 16 C.A.D. – C.P. 111311
PBX: 7470909 – Información: Línea 195
www.umv.gov.co&amp;CPES-FM-001
Página  &amp;N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50"/>
  <sheetViews>
    <sheetView topLeftCell="A34" zoomScale="60" zoomScaleNormal="60" workbookViewId="0">
      <selection activeCell="A7" sqref="A1:XFD1048576"/>
    </sheetView>
  </sheetViews>
  <sheetFormatPr baseColWidth="10" defaultColWidth="3.7109375" defaultRowHeight="12.75" x14ac:dyDescent="0.2"/>
  <cols>
    <col min="1" max="2" width="3.7109375" style="229"/>
    <col min="3" max="7" width="2.7109375" style="229" customWidth="1"/>
    <col min="8" max="8" width="20.7109375" style="229" customWidth="1"/>
    <col min="9" max="9" width="18.140625" style="229" customWidth="1"/>
    <col min="10" max="10" width="14" style="229" customWidth="1"/>
    <col min="11" max="11" width="16.5703125" style="229" customWidth="1"/>
    <col min="12" max="12" width="17.85546875" style="229" customWidth="1"/>
    <col min="13" max="13" width="17" style="229" customWidth="1"/>
    <col min="14" max="15" width="3.42578125" style="229" customWidth="1"/>
    <col min="16" max="19" width="2.7109375" style="229" customWidth="1"/>
    <col min="20" max="27" width="3.7109375" style="229"/>
    <col min="28" max="28" width="53" style="229" customWidth="1"/>
    <col min="29" max="32" width="3.7109375" style="229"/>
    <col min="33" max="33" width="4.5703125" style="229" bestFit="1" customWidth="1"/>
    <col min="34" max="34" width="3.7109375" style="229"/>
    <col min="35" max="35" width="4.140625" style="229" bestFit="1" customWidth="1"/>
    <col min="36" max="36" width="5.140625" style="229" bestFit="1" customWidth="1"/>
    <col min="37" max="38" width="3.7109375" style="229"/>
    <col min="39" max="39" width="7.5703125" style="229" customWidth="1"/>
    <col min="40" max="258" width="3.7109375" style="229"/>
    <col min="259" max="263" width="2.7109375" style="229" customWidth="1"/>
    <col min="264" max="264" width="20.7109375" style="229" customWidth="1"/>
    <col min="265" max="265" width="18.140625" style="229" customWidth="1"/>
    <col min="266" max="266" width="14" style="229" customWidth="1"/>
    <col min="267" max="267" width="16.5703125" style="229" customWidth="1"/>
    <col min="268" max="268" width="17.85546875" style="229" customWidth="1"/>
    <col min="269" max="269" width="17" style="229" customWidth="1"/>
    <col min="270" max="271" width="3.42578125" style="229" customWidth="1"/>
    <col min="272" max="275" width="2.7109375" style="229" customWidth="1"/>
    <col min="276" max="283" width="3.7109375" style="229"/>
    <col min="284" max="284" width="53" style="229" customWidth="1"/>
    <col min="285" max="288" width="3.7109375" style="229"/>
    <col min="289" max="289" width="4.5703125" style="229" bestFit="1" customWidth="1"/>
    <col min="290" max="290" width="3.7109375" style="229"/>
    <col min="291" max="291" width="4.140625" style="229" bestFit="1" customWidth="1"/>
    <col min="292" max="292" width="5.140625" style="229" bestFit="1" customWidth="1"/>
    <col min="293" max="294" width="3.7109375" style="229"/>
    <col min="295" max="295" width="7.5703125" style="229" customWidth="1"/>
    <col min="296" max="514" width="3.7109375" style="229"/>
    <col min="515" max="519" width="2.7109375" style="229" customWidth="1"/>
    <col min="520" max="520" width="20.7109375" style="229" customWidth="1"/>
    <col min="521" max="521" width="18.140625" style="229" customWidth="1"/>
    <col min="522" max="522" width="14" style="229" customWidth="1"/>
    <col min="523" max="523" width="16.5703125" style="229" customWidth="1"/>
    <col min="524" max="524" width="17.85546875" style="229" customWidth="1"/>
    <col min="525" max="525" width="17" style="229" customWidth="1"/>
    <col min="526" max="527" width="3.42578125" style="229" customWidth="1"/>
    <col min="528" max="531" width="2.7109375" style="229" customWidth="1"/>
    <col min="532" max="539" width="3.7109375" style="229"/>
    <col min="540" max="540" width="53" style="229" customWidth="1"/>
    <col min="541" max="544" width="3.7109375" style="229"/>
    <col min="545" max="545" width="4.5703125" style="229" bestFit="1" customWidth="1"/>
    <col min="546" max="546" width="3.7109375" style="229"/>
    <col min="547" max="547" width="4.140625" style="229" bestFit="1" customWidth="1"/>
    <col min="548" max="548" width="5.140625" style="229" bestFit="1" customWidth="1"/>
    <col min="549" max="550" width="3.7109375" style="229"/>
    <col min="551" max="551" width="7.5703125" style="229" customWidth="1"/>
    <col min="552" max="770" width="3.7109375" style="229"/>
    <col min="771" max="775" width="2.7109375" style="229" customWidth="1"/>
    <col min="776" max="776" width="20.7109375" style="229" customWidth="1"/>
    <col min="777" max="777" width="18.140625" style="229" customWidth="1"/>
    <col min="778" max="778" width="14" style="229" customWidth="1"/>
    <col min="779" max="779" width="16.5703125" style="229" customWidth="1"/>
    <col min="780" max="780" width="17.85546875" style="229" customWidth="1"/>
    <col min="781" max="781" width="17" style="229" customWidth="1"/>
    <col min="782" max="783" width="3.42578125" style="229" customWidth="1"/>
    <col min="784" max="787" width="2.7109375" style="229" customWidth="1"/>
    <col min="788" max="795" width="3.7109375" style="229"/>
    <col min="796" max="796" width="53" style="229" customWidth="1"/>
    <col min="797" max="800" width="3.7109375" style="229"/>
    <col min="801" max="801" width="4.5703125" style="229" bestFit="1" customWidth="1"/>
    <col min="802" max="802" width="3.7109375" style="229"/>
    <col min="803" max="803" width="4.140625" style="229" bestFit="1" customWidth="1"/>
    <col min="804" max="804" width="5.140625" style="229" bestFit="1" customWidth="1"/>
    <col min="805" max="806" width="3.7109375" style="229"/>
    <col min="807" max="807" width="7.5703125" style="229" customWidth="1"/>
    <col min="808" max="1026" width="3.7109375" style="229"/>
    <col min="1027" max="1031" width="2.7109375" style="229" customWidth="1"/>
    <col min="1032" max="1032" width="20.7109375" style="229" customWidth="1"/>
    <col min="1033" max="1033" width="18.140625" style="229" customWidth="1"/>
    <col min="1034" max="1034" width="14" style="229" customWidth="1"/>
    <col min="1035" max="1035" width="16.5703125" style="229" customWidth="1"/>
    <col min="1036" max="1036" width="17.85546875" style="229" customWidth="1"/>
    <col min="1037" max="1037" width="17" style="229" customWidth="1"/>
    <col min="1038" max="1039" width="3.42578125" style="229" customWidth="1"/>
    <col min="1040" max="1043" width="2.7109375" style="229" customWidth="1"/>
    <col min="1044" max="1051" width="3.7109375" style="229"/>
    <col min="1052" max="1052" width="53" style="229" customWidth="1"/>
    <col min="1053" max="1056" width="3.7109375" style="229"/>
    <col min="1057" max="1057" width="4.5703125" style="229" bestFit="1" customWidth="1"/>
    <col min="1058" max="1058" width="3.7109375" style="229"/>
    <col min="1059" max="1059" width="4.140625" style="229" bestFit="1" customWidth="1"/>
    <col min="1060" max="1060" width="5.140625" style="229" bestFit="1" customWidth="1"/>
    <col min="1061" max="1062" width="3.7109375" style="229"/>
    <col min="1063" max="1063" width="7.5703125" style="229" customWidth="1"/>
    <col min="1064" max="1282" width="3.7109375" style="229"/>
    <col min="1283" max="1287" width="2.7109375" style="229" customWidth="1"/>
    <col min="1288" max="1288" width="20.7109375" style="229" customWidth="1"/>
    <col min="1289" max="1289" width="18.140625" style="229" customWidth="1"/>
    <col min="1290" max="1290" width="14" style="229" customWidth="1"/>
    <col min="1291" max="1291" width="16.5703125" style="229" customWidth="1"/>
    <col min="1292" max="1292" width="17.85546875" style="229" customWidth="1"/>
    <col min="1293" max="1293" width="17" style="229" customWidth="1"/>
    <col min="1294" max="1295" width="3.42578125" style="229" customWidth="1"/>
    <col min="1296" max="1299" width="2.7109375" style="229" customWidth="1"/>
    <col min="1300" max="1307" width="3.7109375" style="229"/>
    <col min="1308" max="1308" width="53" style="229" customWidth="1"/>
    <col min="1309" max="1312" width="3.7109375" style="229"/>
    <col min="1313" max="1313" width="4.5703125" style="229" bestFit="1" customWidth="1"/>
    <col min="1314" max="1314" width="3.7109375" style="229"/>
    <col min="1315" max="1315" width="4.140625" style="229" bestFit="1" customWidth="1"/>
    <col min="1316" max="1316" width="5.140625" style="229" bestFit="1" customWidth="1"/>
    <col min="1317" max="1318" width="3.7109375" style="229"/>
    <col min="1319" max="1319" width="7.5703125" style="229" customWidth="1"/>
    <col min="1320" max="1538" width="3.7109375" style="229"/>
    <col min="1539" max="1543" width="2.7109375" style="229" customWidth="1"/>
    <col min="1544" max="1544" width="20.7109375" style="229" customWidth="1"/>
    <col min="1545" max="1545" width="18.140625" style="229" customWidth="1"/>
    <col min="1546" max="1546" width="14" style="229" customWidth="1"/>
    <col min="1547" max="1547" width="16.5703125" style="229" customWidth="1"/>
    <col min="1548" max="1548" width="17.85546875" style="229" customWidth="1"/>
    <col min="1549" max="1549" width="17" style="229" customWidth="1"/>
    <col min="1550" max="1551" width="3.42578125" style="229" customWidth="1"/>
    <col min="1552" max="1555" width="2.7109375" style="229" customWidth="1"/>
    <col min="1556" max="1563" width="3.7109375" style="229"/>
    <col min="1564" max="1564" width="53" style="229" customWidth="1"/>
    <col min="1565" max="1568" width="3.7109375" style="229"/>
    <col min="1569" max="1569" width="4.5703125" style="229" bestFit="1" customWidth="1"/>
    <col min="1570" max="1570" width="3.7109375" style="229"/>
    <col min="1571" max="1571" width="4.140625" style="229" bestFit="1" customWidth="1"/>
    <col min="1572" max="1572" width="5.140625" style="229" bestFit="1" customWidth="1"/>
    <col min="1573" max="1574" width="3.7109375" style="229"/>
    <col min="1575" max="1575" width="7.5703125" style="229" customWidth="1"/>
    <col min="1576" max="1794" width="3.7109375" style="229"/>
    <col min="1795" max="1799" width="2.7109375" style="229" customWidth="1"/>
    <col min="1800" max="1800" width="20.7109375" style="229" customWidth="1"/>
    <col min="1801" max="1801" width="18.140625" style="229" customWidth="1"/>
    <col min="1802" max="1802" width="14" style="229" customWidth="1"/>
    <col min="1803" max="1803" width="16.5703125" style="229" customWidth="1"/>
    <col min="1804" max="1804" width="17.85546875" style="229" customWidth="1"/>
    <col min="1805" max="1805" width="17" style="229" customWidth="1"/>
    <col min="1806" max="1807" width="3.42578125" style="229" customWidth="1"/>
    <col min="1808" max="1811" width="2.7109375" style="229" customWidth="1"/>
    <col min="1812" max="1819" width="3.7109375" style="229"/>
    <col min="1820" max="1820" width="53" style="229" customWidth="1"/>
    <col min="1821" max="1824" width="3.7109375" style="229"/>
    <col min="1825" max="1825" width="4.5703125" style="229" bestFit="1" customWidth="1"/>
    <col min="1826" max="1826" width="3.7109375" style="229"/>
    <col min="1827" max="1827" width="4.140625" style="229" bestFit="1" customWidth="1"/>
    <col min="1828" max="1828" width="5.140625" style="229" bestFit="1" customWidth="1"/>
    <col min="1829" max="1830" width="3.7109375" style="229"/>
    <col min="1831" max="1831" width="7.5703125" style="229" customWidth="1"/>
    <col min="1832" max="2050" width="3.7109375" style="229"/>
    <col min="2051" max="2055" width="2.7109375" style="229" customWidth="1"/>
    <col min="2056" max="2056" width="20.7109375" style="229" customWidth="1"/>
    <col min="2057" max="2057" width="18.140625" style="229" customWidth="1"/>
    <col min="2058" max="2058" width="14" style="229" customWidth="1"/>
    <col min="2059" max="2059" width="16.5703125" style="229" customWidth="1"/>
    <col min="2060" max="2060" width="17.85546875" style="229" customWidth="1"/>
    <col min="2061" max="2061" width="17" style="229" customWidth="1"/>
    <col min="2062" max="2063" width="3.42578125" style="229" customWidth="1"/>
    <col min="2064" max="2067" width="2.7109375" style="229" customWidth="1"/>
    <col min="2068" max="2075" width="3.7109375" style="229"/>
    <col min="2076" max="2076" width="53" style="229" customWidth="1"/>
    <col min="2077" max="2080" width="3.7109375" style="229"/>
    <col min="2081" max="2081" width="4.5703125" style="229" bestFit="1" customWidth="1"/>
    <col min="2082" max="2082" width="3.7109375" style="229"/>
    <col min="2083" max="2083" width="4.140625" style="229" bestFit="1" customWidth="1"/>
    <col min="2084" max="2084" width="5.140625" style="229" bestFit="1" customWidth="1"/>
    <col min="2085" max="2086" width="3.7109375" style="229"/>
    <col min="2087" max="2087" width="7.5703125" style="229" customWidth="1"/>
    <col min="2088" max="2306" width="3.7109375" style="229"/>
    <col min="2307" max="2311" width="2.7109375" style="229" customWidth="1"/>
    <col min="2312" max="2312" width="20.7109375" style="229" customWidth="1"/>
    <col min="2313" max="2313" width="18.140625" style="229" customWidth="1"/>
    <col min="2314" max="2314" width="14" style="229" customWidth="1"/>
    <col min="2315" max="2315" width="16.5703125" style="229" customWidth="1"/>
    <col min="2316" max="2316" width="17.85546875" style="229" customWidth="1"/>
    <col min="2317" max="2317" width="17" style="229" customWidth="1"/>
    <col min="2318" max="2319" width="3.42578125" style="229" customWidth="1"/>
    <col min="2320" max="2323" width="2.7109375" style="229" customWidth="1"/>
    <col min="2324" max="2331" width="3.7109375" style="229"/>
    <col min="2332" max="2332" width="53" style="229" customWidth="1"/>
    <col min="2333" max="2336" width="3.7109375" style="229"/>
    <col min="2337" max="2337" width="4.5703125" style="229" bestFit="1" customWidth="1"/>
    <col min="2338" max="2338" width="3.7109375" style="229"/>
    <col min="2339" max="2339" width="4.140625" style="229" bestFit="1" customWidth="1"/>
    <col min="2340" max="2340" width="5.140625" style="229" bestFit="1" customWidth="1"/>
    <col min="2341" max="2342" width="3.7109375" style="229"/>
    <col min="2343" max="2343" width="7.5703125" style="229" customWidth="1"/>
    <col min="2344" max="2562" width="3.7109375" style="229"/>
    <col min="2563" max="2567" width="2.7109375" style="229" customWidth="1"/>
    <col min="2568" max="2568" width="20.7109375" style="229" customWidth="1"/>
    <col min="2569" max="2569" width="18.140625" style="229" customWidth="1"/>
    <col min="2570" max="2570" width="14" style="229" customWidth="1"/>
    <col min="2571" max="2571" width="16.5703125" style="229" customWidth="1"/>
    <col min="2572" max="2572" width="17.85546875" style="229" customWidth="1"/>
    <col min="2573" max="2573" width="17" style="229" customWidth="1"/>
    <col min="2574" max="2575" width="3.42578125" style="229" customWidth="1"/>
    <col min="2576" max="2579" width="2.7109375" style="229" customWidth="1"/>
    <col min="2580" max="2587" width="3.7109375" style="229"/>
    <col min="2588" max="2588" width="53" style="229" customWidth="1"/>
    <col min="2589" max="2592" width="3.7109375" style="229"/>
    <col min="2593" max="2593" width="4.5703125" style="229" bestFit="1" customWidth="1"/>
    <col min="2594" max="2594" width="3.7109375" style="229"/>
    <col min="2595" max="2595" width="4.140625" style="229" bestFit="1" customWidth="1"/>
    <col min="2596" max="2596" width="5.140625" style="229" bestFit="1" customWidth="1"/>
    <col min="2597" max="2598" width="3.7109375" style="229"/>
    <col min="2599" max="2599" width="7.5703125" style="229" customWidth="1"/>
    <col min="2600" max="2818" width="3.7109375" style="229"/>
    <col min="2819" max="2823" width="2.7109375" style="229" customWidth="1"/>
    <col min="2824" max="2824" width="20.7109375" style="229" customWidth="1"/>
    <col min="2825" max="2825" width="18.140625" style="229" customWidth="1"/>
    <col min="2826" max="2826" width="14" style="229" customWidth="1"/>
    <col min="2827" max="2827" width="16.5703125" style="229" customWidth="1"/>
    <col min="2828" max="2828" width="17.85546875" style="229" customWidth="1"/>
    <col min="2829" max="2829" width="17" style="229" customWidth="1"/>
    <col min="2830" max="2831" width="3.42578125" style="229" customWidth="1"/>
    <col min="2832" max="2835" width="2.7109375" style="229" customWidth="1"/>
    <col min="2836" max="2843" width="3.7109375" style="229"/>
    <col min="2844" max="2844" width="53" style="229" customWidth="1"/>
    <col min="2845" max="2848" width="3.7109375" style="229"/>
    <col min="2849" max="2849" width="4.5703125" style="229" bestFit="1" customWidth="1"/>
    <col min="2850" max="2850" width="3.7109375" style="229"/>
    <col min="2851" max="2851" width="4.140625" style="229" bestFit="1" customWidth="1"/>
    <col min="2852" max="2852" width="5.140625" style="229" bestFit="1" customWidth="1"/>
    <col min="2853" max="2854" width="3.7109375" style="229"/>
    <col min="2855" max="2855" width="7.5703125" style="229" customWidth="1"/>
    <col min="2856" max="3074" width="3.7109375" style="229"/>
    <col min="3075" max="3079" width="2.7109375" style="229" customWidth="1"/>
    <col min="3080" max="3080" width="20.7109375" style="229" customWidth="1"/>
    <col min="3081" max="3081" width="18.140625" style="229" customWidth="1"/>
    <col min="3082" max="3082" width="14" style="229" customWidth="1"/>
    <col min="3083" max="3083" width="16.5703125" style="229" customWidth="1"/>
    <col min="3084" max="3084" width="17.85546875" style="229" customWidth="1"/>
    <col min="3085" max="3085" width="17" style="229" customWidth="1"/>
    <col min="3086" max="3087" width="3.42578125" style="229" customWidth="1"/>
    <col min="3088" max="3091" width="2.7109375" style="229" customWidth="1"/>
    <col min="3092" max="3099" width="3.7109375" style="229"/>
    <col min="3100" max="3100" width="53" style="229" customWidth="1"/>
    <col min="3101" max="3104" width="3.7109375" style="229"/>
    <col min="3105" max="3105" width="4.5703125" style="229" bestFit="1" customWidth="1"/>
    <col min="3106" max="3106" width="3.7109375" style="229"/>
    <col min="3107" max="3107" width="4.140625" style="229" bestFit="1" customWidth="1"/>
    <col min="3108" max="3108" width="5.140625" style="229" bestFit="1" customWidth="1"/>
    <col min="3109" max="3110" width="3.7109375" style="229"/>
    <col min="3111" max="3111" width="7.5703125" style="229" customWidth="1"/>
    <col min="3112" max="3330" width="3.7109375" style="229"/>
    <col min="3331" max="3335" width="2.7109375" style="229" customWidth="1"/>
    <col min="3336" max="3336" width="20.7109375" style="229" customWidth="1"/>
    <col min="3337" max="3337" width="18.140625" style="229" customWidth="1"/>
    <col min="3338" max="3338" width="14" style="229" customWidth="1"/>
    <col min="3339" max="3339" width="16.5703125" style="229" customWidth="1"/>
    <col min="3340" max="3340" width="17.85546875" style="229" customWidth="1"/>
    <col min="3341" max="3341" width="17" style="229" customWidth="1"/>
    <col min="3342" max="3343" width="3.42578125" style="229" customWidth="1"/>
    <col min="3344" max="3347" width="2.7109375" style="229" customWidth="1"/>
    <col min="3348" max="3355" width="3.7109375" style="229"/>
    <col min="3356" max="3356" width="53" style="229" customWidth="1"/>
    <col min="3357" max="3360" width="3.7109375" style="229"/>
    <col min="3361" max="3361" width="4.5703125" style="229" bestFit="1" customWidth="1"/>
    <col min="3362" max="3362" width="3.7109375" style="229"/>
    <col min="3363" max="3363" width="4.140625" style="229" bestFit="1" customWidth="1"/>
    <col min="3364" max="3364" width="5.140625" style="229" bestFit="1" customWidth="1"/>
    <col min="3365" max="3366" width="3.7109375" style="229"/>
    <col min="3367" max="3367" width="7.5703125" style="229" customWidth="1"/>
    <col min="3368" max="3586" width="3.7109375" style="229"/>
    <col min="3587" max="3591" width="2.7109375" style="229" customWidth="1"/>
    <col min="3592" max="3592" width="20.7109375" style="229" customWidth="1"/>
    <col min="3593" max="3593" width="18.140625" style="229" customWidth="1"/>
    <col min="3594" max="3594" width="14" style="229" customWidth="1"/>
    <col min="3595" max="3595" width="16.5703125" style="229" customWidth="1"/>
    <col min="3596" max="3596" width="17.85546875" style="229" customWidth="1"/>
    <col min="3597" max="3597" width="17" style="229" customWidth="1"/>
    <col min="3598" max="3599" width="3.42578125" style="229" customWidth="1"/>
    <col min="3600" max="3603" width="2.7109375" style="229" customWidth="1"/>
    <col min="3604" max="3611" width="3.7109375" style="229"/>
    <col min="3612" max="3612" width="53" style="229" customWidth="1"/>
    <col min="3613" max="3616" width="3.7109375" style="229"/>
    <col min="3617" max="3617" width="4.5703125" style="229" bestFit="1" customWidth="1"/>
    <col min="3618" max="3618" width="3.7109375" style="229"/>
    <col min="3619" max="3619" width="4.140625" style="229" bestFit="1" customWidth="1"/>
    <col min="3620" max="3620" width="5.140625" style="229" bestFit="1" customWidth="1"/>
    <col min="3621" max="3622" width="3.7109375" style="229"/>
    <col min="3623" max="3623" width="7.5703125" style="229" customWidth="1"/>
    <col min="3624" max="3842" width="3.7109375" style="229"/>
    <col min="3843" max="3847" width="2.7109375" style="229" customWidth="1"/>
    <col min="3848" max="3848" width="20.7109375" style="229" customWidth="1"/>
    <col min="3849" max="3849" width="18.140625" style="229" customWidth="1"/>
    <col min="3850" max="3850" width="14" style="229" customWidth="1"/>
    <col min="3851" max="3851" width="16.5703125" style="229" customWidth="1"/>
    <col min="3852" max="3852" width="17.85546875" style="229" customWidth="1"/>
    <col min="3853" max="3853" width="17" style="229" customWidth="1"/>
    <col min="3854" max="3855" width="3.42578125" style="229" customWidth="1"/>
    <col min="3856" max="3859" width="2.7109375" style="229" customWidth="1"/>
    <col min="3860" max="3867" width="3.7109375" style="229"/>
    <col min="3868" max="3868" width="53" style="229" customWidth="1"/>
    <col min="3869" max="3872" width="3.7109375" style="229"/>
    <col min="3873" max="3873" width="4.5703125" style="229" bestFit="1" customWidth="1"/>
    <col min="3874" max="3874" width="3.7109375" style="229"/>
    <col min="3875" max="3875" width="4.140625" style="229" bestFit="1" customWidth="1"/>
    <col min="3876" max="3876" width="5.140625" style="229" bestFit="1" customWidth="1"/>
    <col min="3877" max="3878" width="3.7109375" style="229"/>
    <col min="3879" max="3879" width="7.5703125" style="229" customWidth="1"/>
    <col min="3880" max="4098" width="3.7109375" style="229"/>
    <col min="4099" max="4103" width="2.7109375" style="229" customWidth="1"/>
    <col min="4104" max="4104" width="20.7109375" style="229" customWidth="1"/>
    <col min="4105" max="4105" width="18.140625" style="229" customWidth="1"/>
    <col min="4106" max="4106" width="14" style="229" customWidth="1"/>
    <col min="4107" max="4107" width="16.5703125" style="229" customWidth="1"/>
    <col min="4108" max="4108" width="17.85546875" style="229" customWidth="1"/>
    <col min="4109" max="4109" width="17" style="229" customWidth="1"/>
    <col min="4110" max="4111" width="3.42578125" style="229" customWidth="1"/>
    <col min="4112" max="4115" width="2.7109375" style="229" customWidth="1"/>
    <col min="4116" max="4123" width="3.7109375" style="229"/>
    <col min="4124" max="4124" width="53" style="229" customWidth="1"/>
    <col min="4125" max="4128" width="3.7109375" style="229"/>
    <col min="4129" max="4129" width="4.5703125" style="229" bestFit="1" customWidth="1"/>
    <col min="4130" max="4130" width="3.7109375" style="229"/>
    <col min="4131" max="4131" width="4.140625" style="229" bestFit="1" customWidth="1"/>
    <col min="4132" max="4132" width="5.140625" style="229" bestFit="1" customWidth="1"/>
    <col min="4133" max="4134" width="3.7109375" style="229"/>
    <col min="4135" max="4135" width="7.5703125" style="229" customWidth="1"/>
    <col min="4136" max="4354" width="3.7109375" style="229"/>
    <col min="4355" max="4359" width="2.7109375" style="229" customWidth="1"/>
    <col min="4360" max="4360" width="20.7109375" style="229" customWidth="1"/>
    <col min="4361" max="4361" width="18.140625" style="229" customWidth="1"/>
    <col min="4362" max="4362" width="14" style="229" customWidth="1"/>
    <col min="4363" max="4363" width="16.5703125" style="229" customWidth="1"/>
    <col min="4364" max="4364" width="17.85546875" style="229" customWidth="1"/>
    <col min="4365" max="4365" width="17" style="229" customWidth="1"/>
    <col min="4366" max="4367" width="3.42578125" style="229" customWidth="1"/>
    <col min="4368" max="4371" width="2.7109375" style="229" customWidth="1"/>
    <col min="4372" max="4379" width="3.7109375" style="229"/>
    <col min="4380" max="4380" width="53" style="229" customWidth="1"/>
    <col min="4381" max="4384" width="3.7109375" style="229"/>
    <col min="4385" max="4385" width="4.5703125" style="229" bestFit="1" customWidth="1"/>
    <col min="4386" max="4386" width="3.7109375" style="229"/>
    <col min="4387" max="4387" width="4.140625" style="229" bestFit="1" customWidth="1"/>
    <col min="4388" max="4388" width="5.140625" style="229" bestFit="1" customWidth="1"/>
    <col min="4389" max="4390" width="3.7109375" style="229"/>
    <col min="4391" max="4391" width="7.5703125" style="229" customWidth="1"/>
    <col min="4392" max="4610" width="3.7109375" style="229"/>
    <col min="4611" max="4615" width="2.7109375" style="229" customWidth="1"/>
    <col min="4616" max="4616" width="20.7109375" style="229" customWidth="1"/>
    <col min="4617" max="4617" width="18.140625" style="229" customWidth="1"/>
    <col min="4618" max="4618" width="14" style="229" customWidth="1"/>
    <col min="4619" max="4619" width="16.5703125" style="229" customWidth="1"/>
    <col min="4620" max="4620" width="17.85546875" style="229" customWidth="1"/>
    <col min="4621" max="4621" width="17" style="229" customWidth="1"/>
    <col min="4622" max="4623" width="3.42578125" style="229" customWidth="1"/>
    <col min="4624" max="4627" width="2.7109375" style="229" customWidth="1"/>
    <col min="4628" max="4635" width="3.7109375" style="229"/>
    <col min="4636" max="4636" width="53" style="229" customWidth="1"/>
    <col min="4637" max="4640" width="3.7109375" style="229"/>
    <col min="4641" max="4641" width="4.5703125" style="229" bestFit="1" customWidth="1"/>
    <col min="4642" max="4642" width="3.7109375" style="229"/>
    <col min="4643" max="4643" width="4.140625" style="229" bestFit="1" customWidth="1"/>
    <col min="4644" max="4644" width="5.140625" style="229" bestFit="1" customWidth="1"/>
    <col min="4645" max="4646" width="3.7109375" style="229"/>
    <col min="4647" max="4647" width="7.5703125" style="229" customWidth="1"/>
    <col min="4648" max="4866" width="3.7109375" style="229"/>
    <col min="4867" max="4871" width="2.7109375" style="229" customWidth="1"/>
    <col min="4872" max="4872" width="20.7109375" style="229" customWidth="1"/>
    <col min="4873" max="4873" width="18.140625" style="229" customWidth="1"/>
    <col min="4874" max="4874" width="14" style="229" customWidth="1"/>
    <col min="4875" max="4875" width="16.5703125" style="229" customWidth="1"/>
    <col min="4876" max="4876" width="17.85546875" style="229" customWidth="1"/>
    <col min="4877" max="4877" width="17" style="229" customWidth="1"/>
    <col min="4878" max="4879" width="3.42578125" style="229" customWidth="1"/>
    <col min="4880" max="4883" width="2.7109375" style="229" customWidth="1"/>
    <col min="4884" max="4891" width="3.7109375" style="229"/>
    <col min="4892" max="4892" width="53" style="229" customWidth="1"/>
    <col min="4893" max="4896" width="3.7109375" style="229"/>
    <col min="4897" max="4897" width="4.5703125" style="229" bestFit="1" customWidth="1"/>
    <col min="4898" max="4898" width="3.7109375" style="229"/>
    <col min="4899" max="4899" width="4.140625" style="229" bestFit="1" customWidth="1"/>
    <col min="4900" max="4900" width="5.140625" style="229" bestFit="1" customWidth="1"/>
    <col min="4901" max="4902" width="3.7109375" style="229"/>
    <col min="4903" max="4903" width="7.5703125" style="229" customWidth="1"/>
    <col min="4904" max="5122" width="3.7109375" style="229"/>
    <col min="5123" max="5127" width="2.7109375" style="229" customWidth="1"/>
    <col min="5128" max="5128" width="20.7109375" style="229" customWidth="1"/>
    <col min="5129" max="5129" width="18.140625" style="229" customWidth="1"/>
    <col min="5130" max="5130" width="14" style="229" customWidth="1"/>
    <col min="5131" max="5131" width="16.5703125" style="229" customWidth="1"/>
    <col min="5132" max="5132" width="17.85546875" style="229" customWidth="1"/>
    <col min="5133" max="5133" width="17" style="229" customWidth="1"/>
    <col min="5134" max="5135" width="3.42578125" style="229" customWidth="1"/>
    <col min="5136" max="5139" width="2.7109375" style="229" customWidth="1"/>
    <col min="5140" max="5147" width="3.7109375" style="229"/>
    <col min="5148" max="5148" width="53" style="229" customWidth="1"/>
    <col min="5149" max="5152" width="3.7109375" style="229"/>
    <col min="5153" max="5153" width="4.5703125" style="229" bestFit="1" customWidth="1"/>
    <col min="5154" max="5154" width="3.7109375" style="229"/>
    <col min="5155" max="5155" width="4.140625" style="229" bestFit="1" customWidth="1"/>
    <col min="5156" max="5156" width="5.140625" style="229" bestFit="1" customWidth="1"/>
    <col min="5157" max="5158" width="3.7109375" style="229"/>
    <col min="5159" max="5159" width="7.5703125" style="229" customWidth="1"/>
    <col min="5160" max="5378" width="3.7109375" style="229"/>
    <col min="5379" max="5383" width="2.7109375" style="229" customWidth="1"/>
    <col min="5384" max="5384" width="20.7109375" style="229" customWidth="1"/>
    <col min="5385" max="5385" width="18.140625" style="229" customWidth="1"/>
    <col min="5386" max="5386" width="14" style="229" customWidth="1"/>
    <col min="5387" max="5387" width="16.5703125" style="229" customWidth="1"/>
    <col min="5388" max="5388" width="17.85546875" style="229" customWidth="1"/>
    <col min="5389" max="5389" width="17" style="229" customWidth="1"/>
    <col min="5390" max="5391" width="3.42578125" style="229" customWidth="1"/>
    <col min="5392" max="5395" width="2.7109375" style="229" customWidth="1"/>
    <col min="5396" max="5403" width="3.7109375" style="229"/>
    <col min="5404" max="5404" width="53" style="229" customWidth="1"/>
    <col min="5405" max="5408" width="3.7109375" style="229"/>
    <col min="5409" max="5409" width="4.5703125" style="229" bestFit="1" customWidth="1"/>
    <col min="5410" max="5410" width="3.7109375" style="229"/>
    <col min="5411" max="5411" width="4.140625" style="229" bestFit="1" customWidth="1"/>
    <col min="5412" max="5412" width="5.140625" style="229" bestFit="1" customWidth="1"/>
    <col min="5413" max="5414" width="3.7109375" style="229"/>
    <col min="5415" max="5415" width="7.5703125" style="229" customWidth="1"/>
    <col min="5416" max="5634" width="3.7109375" style="229"/>
    <col min="5635" max="5639" width="2.7109375" style="229" customWidth="1"/>
    <col min="5640" max="5640" width="20.7109375" style="229" customWidth="1"/>
    <col min="5641" max="5641" width="18.140625" style="229" customWidth="1"/>
    <col min="5642" max="5642" width="14" style="229" customWidth="1"/>
    <col min="5643" max="5643" width="16.5703125" style="229" customWidth="1"/>
    <col min="5644" max="5644" width="17.85546875" style="229" customWidth="1"/>
    <col min="5645" max="5645" width="17" style="229" customWidth="1"/>
    <col min="5646" max="5647" width="3.42578125" style="229" customWidth="1"/>
    <col min="5648" max="5651" width="2.7109375" style="229" customWidth="1"/>
    <col min="5652" max="5659" width="3.7109375" style="229"/>
    <col min="5660" max="5660" width="53" style="229" customWidth="1"/>
    <col min="5661" max="5664" width="3.7109375" style="229"/>
    <col min="5665" max="5665" width="4.5703125" style="229" bestFit="1" customWidth="1"/>
    <col min="5666" max="5666" width="3.7109375" style="229"/>
    <col min="5667" max="5667" width="4.140625" style="229" bestFit="1" customWidth="1"/>
    <col min="5668" max="5668" width="5.140625" style="229" bestFit="1" customWidth="1"/>
    <col min="5669" max="5670" width="3.7109375" style="229"/>
    <col min="5671" max="5671" width="7.5703125" style="229" customWidth="1"/>
    <col min="5672" max="5890" width="3.7109375" style="229"/>
    <col min="5891" max="5895" width="2.7109375" style="229" customWidth="1"/>
    <col min="5896" max="5896" width="20.7109375" style="229" customWidth="1"/>
    <col min="5897" max="5897" width="18.140625" style="229" customWidth="1"/>
    <col min="5898" max="5898" width="14" style="229" customWidth="1"/>
    <col min="5899" max="5899" width="16.5703125" style="229" customWidth="1"/>
    <col min="5900" max="5900" width="17.85546875" style="229" customWidth="1"/>
    <col min="5901" max="5901" width="17" style="229" customWidth="1"/>
    <col min="5902" max="5903" width="3.42578125" style="229" customWidth="1"/>
    <col min="5904" max="5907" width="2.7109375" style="229" customWidth="1"/>
    <col min="5908" max="5915" width="3.7109375" style="229"/>
    <col min="5916" max="5916" width="53" style="229" customWidth="1"/>
    <col min="5917" max="5920" width="3.7109375" style="229"/>
    <col min="5921" max="5921" width="4.5703125" style="229" bestFit="1" customWidth="1"/>
    <col min="5922" max="5922" width="3.7109375" style="229"/>
    <col min="5923" max="5923" width="4.140625" style="229" bestFit="1" customWidth="1"/>
    <col min="5924" max="5924" width="5.140625" style="229" bestFit="1" customWidth="1"/>
    <col min="5925" max="5926" width="3.7109375" style="229"/>
    <col min="5927" max="5927" width="7.5703125" style="229" customWidth="1"/>
    <col min="5928" max="6146" width="3.7109375" style="229"/>
    <col min="6147" max="6151" width="2.7109375" style="229" customWidth="1"/>
    <col min="6152" max="6152" width="20.7109375" style="229" customWidth="1"/>
    <col min="6153" max="6153" width="18.140625" style="229" customWidth="1"/>
    <col min="6154" max="6154" width="14" style="229" customWidth="1"/>
    <col min="6155" max="6155" width="16.5703125" style="229" customWidth="1"/>
    <col min="6156" max="6156" width="17.85546875" style="229" customWidth="1"/>
    <col min="6157" max="6157" width="17" style="229" customWidth="1"/>
    <col min="6158" max="6159" width="3.42578125" style="229" customWidth="1"/>
    <col min="6160" max="6163" width="2.7109375" style="229" customWidth="1"/>
    <col min="6164" max="6171" width="3.7109375" style="229"/>
    <col min="6172" max="6172" width="53" style="229" customWidth="1"/>
    <col min="6173" max="6176" width="3.7109375" style="229"/>
    <col min="6177" max="6177" width="4.5703125" style="229" bestFit="1" customWidth="1"/>
    <col min="6178" max="6178" width="3.7109375" style="229"/>
    <col min="6179" max="6179" width="4.140625" style="229" bestFit="1" customWidth="1"/>
    <col min="6180" max="6180" width="5.140625" style="229" bestFit="1" customWidth="1"/>
    <col min="6181" max="6182" width="3.7109375" style="229"/>
    <col min="6183" max="6183" width="7.5703125" style="229" customWidth="1"/>
    <col min="6184" max="6402" width="3.7109375" style="229"/>
    <col min="6403" max="6407" width="2.7109375" style="229" customWidth="1"/>
    <col min="6408" max="6408" width="20.7109375" style="229" customWidth="1"/>
    <col min="6409" max="6409" width="18.140625" style="229" customWidth="1"/>
    <col min="6410" max="6410" width="14" style="229" customWidth="1"/>
    <col min="6411" max="6411" width="16.5703125" style="229" customWidth="1"/>
    <col min="6412" max="6412" width="17.85546875" style="229" customWidth="1"/>
    <col min="6413" max="6413" width="17" style="229" customWidth="1"/>
    <col min="6414" max="6415" width="3.42578125" style="229" customWidth="1"/>
    <col min="6416" max="6419" width="2.7109375" style="229" customWidth="1"/>
    <col min="6420" max="6427" width="3.7109375" style="229"/>
    <col min="6428" max="6428" width="53" style="229" customWidth="1"/>
    <col min="6429" max="6432" width="3.7109375" style="229"/>
    <col min="6433" max="6433" width="4.5703125" style="229" bestFit="1" customWidth="1"/>
    <col min="6434" max="6434" width="3.7109375" style="229"/>
    <col min="6435" max="6435" width="4.140625" style="229" bestFit="1" customWidth="1"/>
    <col min="6436" max="6436" width="5.140625" style="229" bestFit="1" customWidth="1"/>
    <col min="6437" max="6438" width="3.7109375" style="229"/>
    <col min="6439" max="6439" width="7.5703125" style="229" customWidth="1"/>
    <col min="6440" max="6658" width="3.7109375" style="229"/>
    <col min="6659" max="6663" width="2.7109375" style="229" customWidth="1"/>
    <col min="6664" max="6664" width="20.7109375" style="229" customWidth="1"/>
    <col min="6665" max="6665" width="18.140625" style="229" customWidth="1"/>
    <col min="6666" max="6666" width="14" style="229" customWidth="1"/>
    <col min="6667" max="6667" width="16.5703125" style="229" customWidth="1"/>
    <col min="6668" max="6668" width="17.85546875" style="229" customWidth="1"/>
    <col min="6669" max="6669" width="17" style="229" customWidth="1"/>
    <col min="6670" max="6671" width="3.42578125" style="229" customWidth="1"/>
    <col min="6672" max="6675" width="2.7109375" style="229" customWidth="1"/>
    <col min="6676" max="6683" width="3.7109375" style="229"/>
    <col min="6684" max="6684" width="53" style="229" customWidth="1"/>
    <col min="6685" max="6688" width="3.7109375" style="229"/>
    <col min="6689" max="6689" width="4.5703125" style="229" bestFit="1" customWidth="1"/>
    <col min="6690" max="6690" width="3.7109375" style="229"/>
    <col min="6691" max="6691" width="4.140625" style="229" bestFit="1" customWidth="1"/>
    <col min="6692" max="6692" width="5.140625" style="229" bestFit="1" customWidth="1"/>
    <col min="6693" max="6694" width="3.7109375" style="229"/>
    <col min="6695" max="6695" width="7.5703125" style="229" customWidth="1"/>
    <col min="6696" max="6914" width="3.7109375" style="229"/>
    <col min="6915" max="6919" width="2.7109375" style="229" customWidth="1"/>
    <col min="6920" max="6920" width="20.7109375" style="229" customWidth="1"/>
    <col min="6921" max="6921" width="18.140625" style="229" customWidth="1"/>
    <col min="6922" max="6922" width="14" style="229" customWidth="1"/>
    <col min="6923" max="6923" width="16.5703125" style="229" customWidth="1"/>
    <col min="6924" max="6924" width="17.85546875" style="229" customWidth="1"/>
    <col min="6925" max="6925" width="17" style="229" customWidth="1"/>
    <col min="6926" max="6927" width="3.42578125" style="229" customWidth="1"/>
    <col min="6928" max="6931" width="2.7109375" style="229" customWidth="1"/>
    <col min="6932" max="6939" width="3.7109375" style="229"/>
    <col min="6940" max="6940" width="53" style="229" customWidth="1"/>
    <col min="6941" max="6944" width="3.7109375" style="229"/>
    <col min="6945" max="6945" width="4.5703125" style="229" bestFit="1" customWidth="1"/>
    <col min="6946" max="6946" width="3.7109375" style="229"/>
    <col min="6947" max="6947" width="4.140625" style="229" bestFit="1" customWidth="1"/>
    <col min="6948" max="6948" width="5.140625" style="229" bestFit="1" customWidth="1"/>
    <col min="6949" max="6950" width="3.7109375" style="229"/>
    <col min="6951" max="6951" width="7.5703125" style="229" customWidth="1"/>
    <col min="6952" max="7170" width="3.7109375" style="229"/>
    <col min="7171" max="7175" width="2.7109375" style="229" customWidth="1"/>
    <col min="7176" max="7176" width="20.7109375" style="229" customWidth="1"/>
    <col min="7177" max="7177" width="18.140625" style="229" customWidth="1"/>
    <col min="7178" max="7178" width="14" style="229" customWidth="1"/>
    <col min="7179" max="7179" width="16.5703125" style="229" customWidth="1"/>
    <col min="7180" max="7180" width="17.85546875" style="229" customWidth="1"/>
    <col min="7181" max="7181" width="17" style="229" customWidth="1"/>
    <col min="7182" max="7183" width="3.42578125" style="229" customWidth="1"/>
    <col min="7184" max="7187" width="2.7109375" style="229" customWidth="1"/>
    <col min="7188" max="7195" width="3.7109375" style="229"/>
    <col min="7196" max="7196" width="53" style="229" customWidth="1"/>
    <col min="7197" max="7200" width="3.7109375" style="229"/>
    <col min="7201" max="7201" width="4.5703125" style="229" bestFit="1" customWidth="1"/>
    <col min="7202" max="7202" width="3.7109375" style="229"/>
    <col min="7203" max="7203" width="4.140625" style="229" bestFit="1" customWidth="1"/>
    <col min="7204" max="7204" width="5.140625" style="229" bestFit="1" customWidth="1"/>
    <col min="7205" max="7206" width="3.7109375" style="229"/>
    <col min="7207" max="7207" width="7.5703125" style="229" customWidth="1"/>
    <col min="7208" max="7426" width="3.7109375" style="229"/>
    <col min="7427" max="7431" width="2.7109375" style="229" customWidth="1"/>
    <col min="7432" max="7432" width="20.7109375" style="229" customWidth="1"/>
    <col min="7433" max="7433" width="18.140625" style="229" customWidth="1"/>
    <col min="7434" max="7434" width="14" style="229" customWidth="1"/>
    <col min="7435" max="7435" width="16.5703125" style="229" customWidth="1"/>
    <col min="7436" max="7436" width="17.85546875" style="229" customWidth="1"/>
    <col min="7437" max="7437" width="17" style="229" customWidth="1"/>
    <col min="7438" max="7439" width="3.42578125" style="229" customWidth="1"/>
    <col min="7440" max="7443" width="2.7109375" style="229" customWidth="1"/>
    <col min="7444" max="7451" width="3.7109375" style="229"/>
    <col min="7452" max="7452" width="53" style="229" customWidth="1"/>
    <col min="7453" max="7456" width="3.7109375" style="229"/>
    <col min="7457" max="7457" width="4.5703125" style="229" bestFit="1" customWidth="1"/>
    <col min="7458" max="7458" width="3.7109375" style="229"/>
    <col min="7459" max="7459" width="4.140625" style="229" bestFit="1" customWidth="1"/>
    <col min="7460" max="7460" width="5.140625" style="229" bestFit="1" customWidth="1"/>
    <col min="7461" max="7462" width="3.7109375" style="229"/>
    <col min="7463" max="7463" width="7.5703125" style="229" customWidth="1"/>
    <col min="7464" max="7682" width="3.7109375" style="229"/>
    <col min="7683" max="7687" width="2.7109375" style="229" customWidth="1"/>
    <col min="7688" max="7688" width="20.7109375" style="229" customWidth="1"/>
    <col min="7689" max="7689" width="18.140625" style="229" customWidth="1"/>
    <col min="7690" max="7690" width="14" style="229" customWidth="1"/>
    <col min="7691" max="7691" width="16.5703125" style="229" customWidth="1"/>
    <col min="7692" max="7692" width="17.85546875" style="229" customWidth="1"/>
    <col min="7693" max="7693" width="17" style="229" customWidth="1"/>
    <col min="7694" max="7695" width="3.42578125" style="229" customWidth="1"/>
    <col min="7696" max="7699" width="2.7109375" style="229" customWidth="1"/>
    <col min="7700" max="7707" width="3.7109375" style="229"/>
    <col min="7708" max="7708" width="53" style="229" customWidth="1"/>
    <col min="7709" max="7712" width="3.7109375" style="229"/>
    <col min="7713" max="7713" width="4.5703125" style="229" bestFit="1" customWidth="1"/>
    <col min="7714" max="7714" width="3.7109375" style="229"/>
    <col min="7715" max="7715" width="4.140625" style="229" bestFit="1" customWidth="1"/>
    <col min="7716" max="7716" width="5.140625" style="229" bestFit="1" customWidth="1"/>
    <col min="7717" max="7718" width="3.7109375" style="229"/>
    <col min="7719" max="7719" width="7.5703125" style="229" customWidth="1"/>
    <col min="7720" max="7938" width="3.7109375" style="229"/>
    <col min="7939" max="7943" width="2.7109375" style="229" customWidth="1"/>
    <col min="7944" max="7944" width="20.7109375" style="229" customWidth="1"/>
    <col min="7945" max="7945" width="18.140625" style="229" customWidth="1"/>
    <col min="7946" max="7946" width="14" style="229" customWidth="1"/>
    <col min="7947" max="7947" width="16.5703125" style="229" customWidth="1"/>
    <col min="7948" max="7948" width="17.85546875" style="229" customWidth="1"/>
    <col min="7949" max="7949" width="17" style="229" customWidth="1"/>
    <col min="7950" max="7951" width="3.42578125" style="229" customWidth="1"/>
    <col min="7952" max="7955" width="2.7109375" style="229" customWidth="1"/>
    <col min="7956" max="7963" width="3.7109375" style="229"/>
    <col min="7964" max="7964" width="53" style="229" customWidth="1"/>
    <col min="7965" max="7968" width="3.7109375" style="229"/>
    <col min="7969" max="7969" width="4.5703125" style="229" bestFit="1" customWidth="1"/>
    <col min="7970" max="7970" width="3.7109375" style="229"/>
    <col min="7971" max="7971" width="4.140625" style="229" bestFit="1" customWidth="1"/>
    <col min="7972" max="7972" width="5.140625" style="229" bestFit="1" customWidth="1"/>
    <col min="7973" max="7974" width="3.7109375" style="229"/>
    <col min="7975" max="7975" width="7.5703125" style="229" customWidth="1"/>
    <col min="7976" max="8194" width="3.7109375" style="229"/>
    <col min="8195" max="8199" width="2.7109375" style="229" customWidth="1"/>
    <col min="8200" max="8200" width="20.7109375" style="229" customWidth="1"/>
    <col min="8201" max="8201" width="18.140625" style="229" customWidth="1"/>
    <col min="8202" max="8202" width="14" style="229" customWidth="1"/>
    <col min="8203" max="8203" width="16.5703125" style="229" customWidth="1"/>
    <col min="8204" max="8204" width="17.85546875" style="229" customWidth="1"/>
    <col min="8205" max="8205" width="17" style="229" customWidth="1"/>
    <col min="8206" max="8207" width="3.42578125" style="229" customWidth="1"/>
    <col min="8208" max="8211" width="2.7109375" style="229" customWidth="1"/>
    <col min="8212" max="8219" width="3.7109375" style="229"/>
    <col min="8220" max="8220" width="53" style="229" customWidth="1"/>
    <col min="8221" max="8224" width="3.7109375" style="229"/>
    <col min="8225" max="8225" width="4.5703125" style="229" bestFit="1" customWidth="1"/>
    <col min="8226" max="8226" width="3.7109375" style="229"/>
    <col min="8227" max="8227" width="4.140625" style="229" bestFit="1" customWidth="1"/>
    <col min="8228" max="8228" width="5.140625" style="229" bestFit="1" customWidth="1"/>
    <col min="8229" max="8230" width="3.7109375" style="229"/>
    <col min="8231" max="8231" width="7.5703125" style="229" customWidth="1"/>
    <col min="8232" max="8450" width="3.7109375" style="229"/>
    <col min="8451" max="8455" width="2.7109375" style="229" customWidth="1"/>
    <col min="8456" max="8456" width="20.7109375" style="229" customWidth="1"/>
    <col min="8457" max="8457" width="18.140625" style="229" customWidth="1"/>
    <col min="8458" max="8458" width="14" style="229" customWidth="1"/>
    <col min="8459" max="8459" width="16.5703125" style="229" customWidth="1"/>
    <col min="8460" max="8460" width="17.85546875" style="229" customWidth="1"/>
    <col min="8461" max="8461" width="17" style="229" customWidth="1"/>
    <col min="8462" max="8463" width="3.42578125" style="229" customWidth="1"/>
    <col min="8464" max="8467" width="2.7109375" style="229" customWidth="1"/>
    <col min="8468" max="8475" width="3.7109375" style="229"/>
    <col min="8476" max="8476" width="53" style="229" customWidth="1"/>
    <col min="8477" max="8480" width="3.7109375" style="229"/>
    <col min="8481" max="8481" width="4.5703125" style="229" bestFit="1" customWidth="1"/>
    <col min="8482" max="8482" width="3.7109375" style="229"/>
    <col min="8483" max="8483" width="4.140625" style="229" bestFit="1" customWidth="1"/>
    <col min="8484" max="8484" width="5.140625" style="229" bestFit="1" customWidth="1"/>
    <col min="8485" max="8486" width="3.7109375" style="229"/>
    <col min="8487" max="8487" width="7.5703125" style="229" customWidth="1"/>
    <col min="8488" max="8706" width="3.7109375" style="229"/>
    <col min="8707" max="8711" width="2.7109375" style="229" customWidth="1"/>
    <col min="8712" max="8712" width="20.7109375" style="229" customWidth="1"/>
    <col min="8713" max="8713" width="18.140625" style="229" customWidth="1"/>
    <col min="8714" max="8714" width="14" style="229" customWidth="1"/>
    <col min="8715" max="8715" width="16.5703125" style="229" customWidth="1"/>
    <col min="8716" max="8716" width="17.85546875" style="229" customWidth="1"/>
    <col min="8717" max="8717" width="17" style="229" customWidth="1"/>
    <col min="8718" max="8719" width="3.42578125" style="229" customWidth="1"/>
    <col min="8720" max="8723" width="2.7109375" style="229" customWidth="1"/>
    <col min="8724" max="8731" width="3.7109375" style="229"/>
    <col min="8732" max="8732" width="53" style="229" customWidth="1"/>
    <col min="8733" max="8736" width="3.7109375" style="229"/>
    <col min="8737" max="8737" width="4.5703125" style="229" bestFit="1" customWidth="1"/>
    <col min="8738" max="8738" width="3.7109375" style="229"/>
    <col min="8739" max="8739" width="4.140625" style="229" bestFit="1" customWidth="1"/>
    <col min="8740" max="8740" width="5.140625" style="229" bestFit="1" customWidth="1"/>
    <col min="8741" max="8742" width="3.7109375" style="229"/>
    <col min="8743" max="8743" width="7.5703125" style="229" customWidth="1"/>
    <col min="8744" max="8962" width="3.7109375" style="229"/>
    <col min="8963" max="8967" width="2.7109375" style="229" customWidth="1"/>
    <col min="8968" max="8968" width="20.7109375" style="229" customWidth="1"/>
    <col min="8969" max="8969" width="18.140625" style="229" customWidth="1"/>
    <col min="8970" max="8970" width="14" style="229" customWidth="1"/>
    <col min="8971" max="8971" width="16.5703125" style="229" customWidth="1"/>
    <col min="8972" max="8972" width="17.85546875" style="229" customWidth="1"/>
    <col min="8973" max="8973" width="17" style="229" customWidth="1"/>
    <col min="8974" max="8975" width="3.42578125" style="229" customWidth="1"/>
    <col min="8976" max="8979" width="2.7109375" style="229" customWidth="1"/>
    <col min="8980" max="8987" width="3.7109375" style="229"/>
    <col min="8988" max="8988" width="53" style="229" customWidth="1"/>
    <col min="8989" max="8992" width="3.7109375" style="229"/>
    <col min="8993" max="8993" width="4.5703125" style="229" bestFit="1" customWidth="1"/>
    <col min="8994" max="8994" width="3.7109375" style="229"/>
    <col min="8995" max="8995" width="4.140625" style="229" bestFit="1" customWidth="1"/>
    <col min="8996" max="8996" width="5.140625" style="229" bestFit="1" customWidth="1"/>
    <col min="8997" max="8998" width="3.7109375" style="229"/>
    <col min="8999" max="8999" width="7.5703125" style="229" customWidth="1"/>
    <col min="9000" max="9218" width="3.7109375" style="229"/>
    <col min="9219" max="9223" width="2.7109375" style="229" customWidth="1"/>
    <col min="9224" max="9224" width="20.7109375" style="229" customWidth="1"/>
    <col min="9225" max="9225" width="18.140625" style="229" customWidth="1"/>
    <col min="9226" max="9226" width="14" style="229" customWidth="1"/>
    <col min="9227" max="9227" width="16.5703125" style="229" customWidth="1"/>
    <col min="9228" max="9228" width="17.85546875" style="229" customWidth="1"/>
    <col min="9229" max="9229" width="17" style="229" customWidth="1"/>
    <col min="9230" max="9231" width="3.42578125" style="229" customWidth="1"/>
    <col min="9232" max="9235" width="2.7109375" style="229" customWidth="1"/>
    <col min="9236" max="9243" width="3.7109375" style="229"/>
    <col min="9244" max="9244" width="53" style="229" customWidth="1"/>
    <col min="9245" max="9248" width="3.7109375" style="229"/>
    <col min="9249" max="9249" width="4.5703125" style="229" bestFit="1" customWidth="1"/>
    <col min="9250" max="9250" width="3.7109375" style="229"/>
    <col min="9251" max="9251" width="4.140625" style="229" bestFit="1" customWidth="1"/>
    <col min="9252" max="9252" width="5.140625" style="229" bestFit="1" customWidth="1"/>
    <col min="9253" max="9254" width="3.7109375" style="229"/>
    <col min="9255" max="9255" width="7.5703125" style="229" customWidth="1"/>
    <col min="9256" max="9474" width="3.7109375" style="229"/>
    <col min="9475" max="9479" width="2.7109375" style="229" customWidth="1"/>
    <col min="9480" max="9480" width="20.7109375" style="229" customWidth="1"/>
    <col min="9481" max="9481" width="18.140625" style="229" customWidth="1"/>
    <col min="9482" max="9482" width="14" style="229" customWidth="1"/>
    <col min="9483" max="9483" width="16.5703125" style="229" customWidth="1"/>
    <col min="9484" max="9484" width="17.85546875" style="229" customWidth="1"/>
    <col min="9485" max="9485" width="17" style="229" customWidth="1"/>
    <col min="9486" max="9487" width="3.42578125" style="229" customWidth="1"/>
    <col min="9488" max="9491" width="2.7109375" style="229" customWidth="1"/>
    <col min="9492" max="9499" width="3.7109375" style="229"/>
    <col min="9500" max="9500" width="53" style="229" customWidth="1"/>
    <col min="9501" max="9504" width="3.7109375" style="229"/>
    <col min="9505" max="9505" width="4.5703125" style="229" bestFit="1" customWidth="1"/>
    <col min="9506" max="9506" width="3.7109375" style="229"/>
    <col min="9507" max="9507" width="4.140625" style="229" bestFit="1" customWidth="1"/>
    <col min="9508" max="9508" width="5.140625" style="229" bestFit="1" customWidth="1"/>
    <col min="9509" max="9510" width="3.7109375" style="229"/>
    <col min="9511" max="9511" width="7.5703125" style="229" customWidth="1"/>
    <col min="9512" max="9730" width="3.7109375" style="229"/>
    <col min="9731" max="9735" width="2.7109375" style="229" customWidth="1"/>
    <col min="9736" max="9736" width="20.7109375" style="229" customWidth="1"/>
    <col min="9737" max="9737" width="18.140625" style="229" customWidth="1"/>
    <col min="9738" max="9738" width="14" style="229" customWidth="1"/>
    <col min="9739" max="9739" width="16.5703125" style="229" customWidth="1"/>
    <col min="9740" max="9740" width="17.85546875" style="229" customWidth="1"/>
    <col min="9741" max="9741" width="17" style="229" customWidth="1"/>
    <col min="9742" max="9743" width="3.42578125" style="229" customWidth="1"/>
    <col min="9744" max="9747" width="2.7109375" style="229" customWidth="1"/>
    <col min="9748" max="9755" width="3.7109375" style="229"/>
    <col min="9756" max="9756" width="53" style="229" customWidth="1"/>
    <col min="9757" max="9760" width="3.7109375" style="229"/>
    <col min="9761" max="9761" width="4.5703125" style="229" bestFit="1" customWidth="1"/>
    <col min="9762" max="9762" width="3.7109375" style="229"/>
    <col min="9763" max="9763" width="4.140625" style="229" bestFit="1" customWidth="1"/>
    <col min="9764" max="9764" width="5.140625" style="229" bestFit="1" customWidth="1"/>
    <col min="9765" max="9766" width="3.7109375" style="229"/>
    <col min="9767" max="9767" width="7.5703125" style="229" customWidth="1"/>
    <col min="9768" max="9986" width="3.7109375" style="229"/>
    <col min="9987" max="9991" width="2.7109375" style="229" customWidth="1"/>
    <col min="9992" max="9992" width="20.7109375" style="229" customWidth="1"/>
    <col min="9993" max="9993" width="18.140625" style="229" customWidth="1"/>
    <col min="9994" max="9994" width="14" style="229" customWidth="1"/>
    <col min="9995" max="9995" width="16.5703125" style="229" customWidth="1"/>
    <col min="9996" max="9996" width="17.85546875" style="229" customWidth="1"/>
    <col min="9997" max="9997" width="17" style="229" customWidth="1"/>
    <col min="9998" max="9999" width="3.42578125" style="229" customWidth="1"/>
    <col min="10000" max="10003" width="2.7109375" style="229" customWidth="1"/>
    <col min="10004" max="10011" width="3.7109375" style="229"/>
    <col min="10012" max="10012" width="53" style="229" customWidth="1"/>
    <col min="10013" max="10016" width="3.7109375" style="229"/>
    <col min="10017" max="10017" width="4.5703125" style="229" bestFit="1" customWidth="1"/>
    <col min="10018" max="10018" width="3.7109375" style="229"/>
    <col min="10019" max="10019" width="4.140625" style="229" bestFit="1" customWidth="1"/>
    <col min="10020" max="10020" width="5.140625" style="229" bestFit="1" customWidth="1"/>
    <col min="10021" max="10022" width="3.7109375" style="229"/>
    <col min="10023" max="10023" width="7.5703125" style="229" customWidth="1"/>
    <col min="10024" max="10242" width="3.7109375" style="229"/>
    <col min="10243" max="10247" width="2.7109375" style="229" customWidth="1"/>
    <col min="10248" max="10248" width="20.7109375" style="229" customWidth="1"/>
    <col min="10249" max="10249" width="18.140625" style="229" customWidth="1"/>
    <col min="10250" max="10250" width="14" style="229" customWidth="1"/>
    <col min="10251" max="10251" width="16.5703125" style="229" customWidth="1"/>
    <col min="10252" max="10252" width="17.85546875" style="229" customWidth="1"/>
    <col min="10253" max="10253" width="17" style="229" customWidth="1"/>
    <col min="10254" max="10255" width="3.42578125" style="229" customWidth="1"/>
    <col min="10256" max="10259" width="2.7109375" style="229" customWidth="1"/>
    <col min="10260" max="10267" width="3.7109375" style="229"/>
    <col min="10268" max="10268" width="53" style="229" customWidth="1"/>
    <col min="10269" max="10272" width="3.7109375" style="229"/>
    <col min="10273" max="10273" width="4.5703125" style="229" bestFit="1" customWidth="1"/>
    <col min="10274" max="10274" width="3.7109375" style="229"/>
    <col min="10275" max="10275" width="4.140625" style="229" bestFit="1" customWidth="1"/>
    <col min="10276" max="10276" width="5.140625" style="229" bestFit="1" customWidth="1"/>
    <col min="10277" max="10278" width="3.7109375" style="229"/>
    <col min="10279" max="10279" width="7.5703125" style="229" customWidth="1"/>
    <col min="10280" max="10498" width="3.7109375" style="229"/>
    <col min="10499" max="10503" width="2.7109375" style="229" customWidth="1"/>
    <col min="10504" max="10504" width="20.7109375" style="229" customWidth="1"/>
    <col min="10505" max="10505" width="18.140625" style="229" customWidth="1"/>
    <col min="10506" max="10506" width="14" style="229" customWidth="1"/>
    <col min="10507" max="10507" width="16.5703125" style="229" customWidth="1"/>
    <col min="10508" max="10508" width="17.85546875" style="229" customWidth="1"/>
    <col min="10509" max="10509" width="17" style="229" customWidth="1"/>
    <col min="10510" max="10511" width="3.42578125" style="229" customWidth="1"/>
    <col min="10512" max="10515" width="2.7109375" style="229" customWidth="1"/>
    <col min="10516" max="10523" width="3.7109375" style="229"/>
    <col min="10524" max="10524" width="53" style="229" customWidth="1"/>
    <col min="10525" max="10528" width="3.7109375" style="229"/>
    <col min="10529" max="10529" width="4.5703125" style="229" bestFit="1" customWidth="1"/>
    <col min="10530" max="10530" width="3.7109375" style="229"/>
    <col min="10531" max="10531" width="4.140625" style="229" bestFit="1" customWidth="1"/>
    <col min="10532" max="10532" width="5.140625" style="229" bestFit="1" customWidth="1"/>
    <col min="10533" max="10534" width="3.7109375" style="229"/>
    <col min="10535" max="10535" width="7.5703125" style="229" customWidth="1"/>
    <col min="10536" max="10754" width="3.7109375" style="229"/>
    <col min="10755" max="10759" width="2.7109375" style="229" customWidth="1"/>
    <col min="10760" max="10760" width="20.7109375" style="229" customWidth="1"/>
    <col min="10761" max="10761" width="18.140625" style="229" customWidth="1"/>
    <col min="10762" max="10762" width="14" style="229" customWidth="1"/>
    <col min="10763" max="10763" width="16.5703125" style="229" customWidth="1"/>
    <col min="10764" max="10764" width="17.85546875" style="229" customWidth="1"/>
    <col min="10765" max="10765" width="17" style="229" customWidth="1"/>
    <col min="10766" max="10767" width="3.42578125" style="229" customWidth="1"/>
    <col min="10768" max="10771" width="2.7109375" style="229" customWidth="1"/>
    <col min="10772" max="10779" width="3.7109375" style="229"/>
    <col min="10780" max="10780" width="53" style="229" customWidth="1"/>
    <col min="10781" max="10784" width="3.7109375" style="229"/>
    <col min="10785" max="10785" width="4.5703125" style="229" bestFit="1" customWidth="1"/>
    <col min="10786" max="10786" width="3.7109375" style="229"/>
    <col min="10787" max="10787" width="4.140625" style="229" bestFit="1" customWidth="1"/>
    <col min="10788" max="10788" width="5.140625" style="229" bestFit="1" customWidth="1"/>
    <col min="10789" max="10790" width="3.7109375" style="229"/>
    <col min="10791" max="10791" width="7.5703125" style="229" customWidth="1"/>
    <col min="10792" max="11010" width="3.7109375" style="229"/>
    <col min="11011" max="11015" width="2.7109375" style="229" customWidth="1"/>
    <col min="11016" max="11016" width="20.7109375" style="229" customWidth="1"/>
    <col min="11017" max="11017" width="18.140625" style="229" customWidth="1"/>
    <col min="11018" max="11018" width="14" style="229" customWidth="1"/>
    <col min="11019" max="11019" width="16.5703125" style="229" customWidth="1"/>
    <col min="11020" max="11020" width="17.85546875" style="229" customWidth="1"/>
    <col min="11021" max="11021" width="17" style="229" customWidth="1"/>
    <col min="11022" max="11023" width="3.42578125" style="229" customWidth="1"/>
    <col min="11024" max="11027" width="2.7109375" style="229" customWidth="1"/>
    <col min="11028" max="11035" width="3.7109375" style="229"/>
    <col min="11036" max="11036" width="53" style="229" customWidth="1"/>
    <col min="11037" max="11040" width="3.7109375" style="229"/>
    <col min="11041" max="11041" width="4.5703125" style="229" bestFit="1" customWidth="1"/>
    <col min="11042" max="11042" width="3.7109375" style="229"/>
    <col min="11043" max="11043" width="4.140625" style="229" bestFit="1" customWidth="1"/>
    <col min="11044" max="11044" width="5.140625" style="229" bestFit="1" customWidth="1"/>
    <col min="11045" max="11046" width="3.7109375" style="229"/>
    <col min="11047" max="11047" width="7.5703125" style="229" customWidth="1"/>
    <col min="11048" max="11266" width="3.7109375" style="229"/>
    <col min="11267" max="11271" width="2.7109375" style="229" customWidth="1"/>
    <col min="11272" max="11272" width="20.7109375" style="229" customWidth="1"/>
    <col min="11273" max="11273" width="18.140625" style="229" customWidth="1"/>
    <col min="11274" max="11274" width="14" style="229" customWidth="1"/>
    <col min="11275" max="11275" width="16.5703125" style="229" customWidth="1"/>
    <col min="11276" max="11276" width="17.85546875" style="229" customWidth="1"/>
    <col min="11277" max="11277" width="17" style="229" customWidth="1"/>
    <col min="11278" max="11279" width="3.42578125" style="229" customWidth="1"/>
    <col min="11280" max="11283" width="2.7109375" style="229" customWidth="1"/>
    <col min="11284" max="11291" width="3.7109375" style="229"/>
    <col min="11292" max="11292" width="53" style="229" customWidth="1"/>
    <col min="11293" max="11296" width="3.7109375" style="229"/>
    <col min="11297" max="11297" width="4.5703125" style="229" bestFit="1" customWidth="1"/>
    <col min="11298" max="11298" width="3.7109375" style="229"/>
    <col min="11299" max="11299" width="4.140625" style="229" bestFit="1" customWidth="1"/>
    <col min="11300" max="11300" width="5.140625" style="229" bestFit="1" customWidth="1"/>
    <col min="11301" max="11302" width="3.7109375" style="229"/>
    <col min="11303" max="11303" width="7.5703125" style="229" customWidth="1"/>
    <col min="11304" max="11522" width="3.7109375" style="229"/>
    <col min="11523" max="11527" width="2.7109375" style="229" customWidth="1"/>
    <col min="11528" max="11528" width="20.7109375" style="229" customWidth="1"/>
    <col min="11529" max="11529" width="18.140625" style="229" customWidth="1"/>
    <col min="11530" max="11530" width="14" style="229" customWidth="1"/>
    <col min="11531" max="11531" width="16.5703125" style="229" customWidth="1"/>
    <col min="11532" max="11532" width="17.85546875" style="229" customWidth="1"/>
    <col min="11533" max="11533" width="17" style="229" customWidth="1"/>
    <col min="11534" max="11535" width="3.42578125" style="229" customWidth="1"/>
    <col min="11536" max="11539" width="2.7109375" style="229" customWidth="1"/>
    <col min="11540" max="11547" width="3.7109375" style="229"/>
    <col min="11548" max="11548" width="53" style="229" customWidth="1"/>
    <col min="11549" max="11552" width="3.7109375" style="229"/>
    <col min="11553" max="11553" width="4.5703125" style="229" bestFit="1" customWidth="1"/>
    <col min="11554" max="11554" width="3.7109375" style="229"/>
    <col min="11555" max="11555" width="4.140625" style="229" bestFit="1" customWidth="1"/>
    <col min="11556" max="11556" width="5.140625" style="229" bestFit="1" customWidth="1"/>
    <col min="11557" max="11558" width="3.7109375" style="229"/>
    <col min="11559" max="11559" width="7.5703125" style="229" customWidth="1"/>
    <col min="11560" max="11778" width="3.7109375" style="229"/>
    <col min="11779" max="11783" width="2.7109375" style="229" customWidth="1"/>
    <col min="11784" max="11784" width="20.7109375" style="229" customWidth="1"/>
    <col min="11785" max="11785" width="18.140625" style="229" customWidth="1"/>
    <col min="11786" max="11786" width="14" style="229" customWidth="1"/>
    <col min="11787" max="11787" width="16.5703125" style="229" customWidth="1"/>
    <col min="11788" max="11788" width="17.85546875" style="229" customWidth="1"/>
    <col min="11789" max="11789" width="17" style="229" customWidth="1"/>
    <col min="11790" max="11791" width="3.42578125" style="229" customWidth="1"/>
    <col min="11792" max="11795" width="2.7109375" style="229" customWidth="1"/>
    <col min="11796" max="11803" width="3.7109375" style="229"/>
    <col min="11804" max="11804" width="53" style="229" customWidth="1"/>
    <col min="11805" max="11808" width="3.7109375" style="229"/>
    <col min="11809" max="11809" width="4.5703125" style="229" bestFit="1" customWidth="1"/>
    <col min="11810" max="11810" width="3.7109375" style="229"/>
    <col min="11811" max="11811" width="4.140625" style="229" bestFit="1" customWidth="1"/>
    <col min="11812" max="11812" width="5.140625" style="229" bestFit="1" customWidth="1"/>
    <col min="11813" max="11814" width="3.7109375" style="229"/>
    <col min="11815" max="11815" width="7.5703125" style="229" customWidth="1"/>
    <col min="11816" max="12034" width="3.7109375" style="229"/>
    <col min="12035" max="12039" width="2.7109375" style="229" customWidth="1"/>
    <col min="12040" max="12040" width="20.7109375" style="229" customWidth="1"/>
    <col min="12041" max="12041" width="18.140625" style="229" customWidth="1"/>
    <col min="12042" max="12042" width="14" style="229" customWidth="1"/>
    <col min="12043" max="12043" width="16.5703125" style="229" customWidth="1"/>
    <col min="12044" max="12044" width="17.85546875" style="229" customWidth="1"/>
    <col min="12045" max="12045" width="17" style="229" customWidth="1"/>
    <col min="12046" max="12047" width="3.42578125" style="229" customWidth="1"/>
    <col min="12048" max="12051" width="2.7109375" style="229" customWidth="1"/>
    <col min="12052" max="12059" width="3.7109375" style="229"/>
    <col min="12060" max="12060" width="53" style="229" customWidth="1"/>
    <col min="12061" max="12064" width="3.7109375" style="229"/>
    <col min="12065" max="12065" width="4.5703125" style="229" bestFit="1" customWidth="1"/>
    <col min="12066" max="12066" width="3.7109375" style="229"/>
    <col min="12067" max="12067" width="4.140625" style="229" bestFit="1" customWidth="1"/>
    <col min="12068" max="12068" width="5.140625" style="229" bestFit="1" customWidth="1"/>
    <col min="12069" max="12070" width="3.7109375" style="229"/>
    <col min="12071" max="12071" width="7.5703125" style="229" customWidth="1"/>
    <col min="12072" max="12290" width="3.7109375" style="229"/>
    <col min="12291" max="12295" width="2.7109375" style="229" customWidth="1"/>
    <col min="12296" max="12296" width="20.7109375" style="229" customWidth="1"/>
    <col min="12297" max="12297" width="18.140625" style="229" customWidth="1"/>
    <col min="12298" max="12298" width="14" style="229" customWidth="1"/>
    <col min="12299" max="12299" width="16.5703125" style="229" customWidth="1"/>
    <col min="12300" max="12300" width="17.85546875" style="229" customWidth="1"/>
    <col min="12301" max="12301" width="17" style="229" customWidth="1"/>
    <col min="12302" max="12303" width="3.42578125" style="229" customWidth="1"/>
    <col min="12304" max="12307" width="2.7109375" style="229" customWidth="1"/>
    <col min="12308" max="12315" width="3.7109375" style="229"/>
    <col min="12316" max="12316" width="53" style="229" customWidth="1"/>
    <col min="12317" max="12320" width="3.7109375" style="229"/>
    <col min="12321" max="12321" width="4.5703125" style="229" bestFit="1" customWidth="1"/>
    <col min="12322" max="12322" width="3.7109375" style="229"/>
    <col min="12323" max="12323" width="4.140625" style="229" bestFit="1" customWidth="1"/>
    <col min="12324" max="12324" width="5.140625" style="229" bestFit="1" customWidth="1"/>
    <col min="12325" max="12326" width="3.7109375" style="229"/>
    <col min="12327" max="12327" width="7.5703125" style="229" customWidth="1"/>
    <col min="12328" max="12546" width="3.7109375" style="229"/>
    <col min="12547" max="12551" width="2.7109375" style="229" customWidth="1"/>
    <col min="12552" max="12552" width="20.7109375" style="229" customWidth="1"/>
    <col min="12553" max="12553" width="18.140625" style="229" customWidth="1"/>
    <col min="12554" max="12554" width="14" style="229" customWidth="1"/>
    <col min="12555" max="12555" width="16.5703125" style="229" customWidth="1"/>
    <col min="12556" max="12556" width="17.85546875" style="229" customWidth="1"/>
    <col min="12557" max="12557" width="17" style="229" customWidth="1"/>
    <col min="12558" max="12559" width="3.42578125" style="229" customWidth="1"/>
    <col min="12560" max="12563" width="2.7109375" style="229" customWidth="1"/>
    <col min="12564" max="12571" width="3.7109375" style="229"/>
    <col min="12572" max="12572" width="53" style="229" customWidth="1"/>
    <col min="12573" max="12576" width="3.7109375" style="229"/>
    <col min="12577" max="12577" width="4.5703125" style="229" bestFit="1" customWidth="1"/>
    <col min="12578" max="12578" width="3.7109375" style="229"/>
    <col min="12579" max="12579" width="4.140625" style="229" bestFit="1" customWidth="1"/>
    <col min="12580" max="12580" width="5.140625" style="229" bestFit="1" customWidth="1"/>
    <col min="12581" max="12582" width="3.7109375" style="229"/>
    <col min="12583" max="12583" width="7.5703125" style="229" customWidth="1"/>
    <col min="12584" max="12802" width="3.7109375" style="229"/>
    <col min="12803" max="12807" width="2.7109375" style="229" customWidth="1"/>
    <col min="12808" max="12808" width="20.7109375" style="229" customWidth="1"/>
    <col min="12809" max="12809" width="18.140625" style="229" customWidth="1"/>
    <col min="12810" max="12810" width="14" style="229" customWidth="1"/>
    <col min="12811" max="12811" width="16.5703125" style="229" customWidth="1"/>
    <col min="12812" max="12812" width="17.85546875" style="229" customWidth="1"/>
    <col min="12813" max="12813" width="17" style="229" customWidth="1"/>
    <col min="12814" max="12815" width="3.42578125" style="229" customWidth="1"/>
    <col min="12816" max="12819" width="2.7109375" style="229" customWidth="1"/>
    <col min="12820" max="12827" width="3.7109375" style="229"/>
    <col min="12828" max="12828" width="53" style="229" customWidth="1"/>
    <col min="12829" max="12832" width="3.7109375" style="229"/>
    <col min="12833" max="12833" width="4.5703125" style="229" bestFit="1" customWidth="1"/>
    <col min="12834" max="12834" width="3.7109375" style="229"/>
    <col min="12835" max="12835" width="4.140625" style="229" bestFit="1" customWidth="1"/>
    <col min="12836" max="12836" width="5.140625" style="229" bestFit="1" customWidth="1"/>
    <col min="12837" max="12838" width="3.7109375" style="229"/>
    <col min="12839" max="12839" width="7.5703125" style="229" customWidth="1"/>
    <col min="12840" max="13058" width="3.7109375" style="229"/>
    <col min="13059" max="13063" width="2.7109375" style="229" customWidth="1"/>
    <col min="13064" max="13064" width="20.7109375" style="229" customWidth="1"/>
    <col min="13065" max="13065" width="18.140625" style="229" customWidth="1"/>
    <col min="13066" max="13066" width="14" style="229" customWidth="1"/>
    <col min="13067" max="13067" width="16.5703125" style="229" customWidth="1"/>
    <col min="13068" max="13068" width="17.85546875" style="229" customWidth="1"/>
    <col min="13069" max="13069" width="17" style="229" customWidth="1"/>
    <col min="13070" max="13071" width="3.42578125" style="229" customWidth="1"/>
    <col min="13072" max="13075" width="2.7109375" style="229" customWidth="1"/>
    <col min="13076" max="13083" width="3.7109375" style="229"/>
    <col min="13084" max="13084" width="53" style="229" customWidth="1"/>
    <col min="13085" max="13088" width="3.7109375" style="229"/>
    <col min="13089" max="13089" width="4.5703125" style="229" bestFit="1" customWidth="1"/>
    <col min="13090" max="13090" width="3.7109375" style="229"/>
    <col min="13091" max="13091" width="4.140625" style="229" bestFit="1" customWidth="1"/>
    <col min="13092" max="13092" width="5.140625" style="229" bestFit="1" customWidth="1"/>
    <col min="13093" max="13094" width="3.7109375" style="229"/>
    <col min="13095" max="13095" width="7.5703125" style="229" customWidth="1"/>
    <col min="13096" max="13314" width="3.7109375" style="229"/>
    <col min="13315" max="13319" width="2.7109375" style="229" customWidth="1"/>
    <col min="13320" max="13320" width="20.7109375" style="229" customWidth="1"/>
    <col min="13321" max="13321" width="18.140625" style="229" customWidth="1"/>
    <col min="13322" max="13322" width="14" style="229" customWidth="1"/>
    <col min="13323" max="13323" width="16.5703125" style="229" customWidth="1"/>
    <col min="13324" max="13324" width="17.85546875" style="229" customWidth="1"/>
    <col min="13325" max="13325" width="17" style="229" customWidth="1"/>
    <col min="13326" max="13327" width="3.42578125" style="229" customWidth="1"/>
    <col min="13328" max="13331" width="2.7109375" style="229" customWidth="1"/>
    <col min="13332" max="13339" width="3.7109375" style="229"/>
    <col min="13340" max="13340" width="53" style="229" customWidth="1"/>
    <col min="13341" max="13344" width="3.7109375" style="229"/>
    <col min="13345" max="13345" width="4.5703125" style="229" bestFit="1" customWidth="1"/>
    <col min="13346" max="13346" width="3.7109375" style="229"/>
    <col min="13347" max="13347" width="4.140625" style="229" bestFit="1" customWidth="1"/>
    <col min="13348" max="13348" width="5.140625" style="229" bestFit="1" customWidth="1"/>
    <col min="13349" max="13350" width="3.7109375" style="229"/>
    <col min="13351" max="13351" width="7.5703125" style="229" customWidth="1"/>
    <col min="13352" max="13570" width="3.7109375" style="229"/>
    <col min="13571" max="13575" width="2.7109375" style="229" customWidth="1"/>
    <col min="13576" max="13576" width="20.7109375" style="229" customWidth="1"/>
    <col min="13577" max="13577" width="18.140625" style="229" customWidth="1"/>
    <col min="13578" max="13578" width="14" style="229" customWidth="1"/>
    <col min="13579" max="13579" width="16.5703125" style="229" customWidth="1"/>
    <col min="13580" max="13580" width="17.85546875" style="229" customWidth="1"/>
    <col min="13581" max="13581" width="17" style="229" customWidth="1"/>
    <col min="13582" max="13583" width="3.42578125" style="229" customWidth="1"/>
    <col min="13584" max="13587" width="2.7109375" style="229" customWidth="1"/>
    <col min="13588" max="13595" width="3.7109375" style="229"/>
    <col min="13596" max="13596" width="53" style="229" customWidth="1"/>
    <col min="13597" max="13600" width="3.7109375" style="229"/>
    <col min="13601" max="13601" width="4.5703125" style="229" bestFit="1" customWidth="1"/>
    <col min="13602" max="13602" width="3.7109375" style="229"/>
    <col min="13603" max="13603" width="4.140625" style="229" bestFit="1" customWidth="1"/>
    <col min="13604" max="13604" width="5.140625" style="229" bestFit="1" customWidth="1"/>
    <col min="13605" max="13606" width="3.7109375" style="229"/>
    <col min="13607" max="13607" width="7.5703125" style="229" customWidth="1"/>
    <col min="13608" max="13826" width="3.7109375" style="229"/>
    <col min="13827" max="13831" width="2.7109375" style="229" customWidth="1"/>
    <col min="13832" max="13832" width="20.7109375" style="229" customWidth="1"/>
    <col min="13833" max="13833" width="18.140625" style="229" customWidth="1"/>
    <col min="13834" max="13834" width="14" style="229" customWidth="1"/>
    <col min="13835" max="13835" width="16.5703125" style="229" customWidth="1"/>
    <col min="13836" max="13836" width="17.85546875" style="229" customWidth="1"/>
    <col min="13837" max="13837" width="17" style="229" customWidth="1"/>
    <col min="13838" max="13839" width="3.42578125" style="229" customWidth="1"/>
    <col min="13840" max="13843" width="2.7109375" style="229" customWidth="1"/>
    <col min="13844" max="13851" width="3.7109375" style="229"/>
    <col min="13852" max="13852" width="53" style="229" customWidth="1"/>
    <col min="13853" max="13856" width="3.7109375" style="229"/>
    <col min="13857" max="13857" width="4.5703125" style="229" bestFit="1" customWidth="1"/>
    <col min="13858" max="13858" width="3.7109375" style="229"/>
    <col min="13859" max="13859" width="4.140625" style="229" bestFit="1" customWidth="1"/>
    <col min="13860" max="13860" width="5.140625" style="229" bestFit="1" customWidth="1"/>
    <col min="13861" max="13862" width="3.7109375" style="229"/>
    <col min="13863" max="13863" width="7.5703125" style="229" customWidth="1"/>
    <col min="13864" max="14082" width="3.7109375" style="229"/>
    <col min="14083" max="14087" width="2.7109375" style="229" customWidth="1"/>
    <col min="14088" max="14088" width="20.7109375" style="229" customWidth="1"/>
    <col min="14089" max="14089" width="18.140625" style="229" customWidth="1"/>
    <col min="14090" max="14090" width="14" style="229" customWidth="1"/>
    <col min="14091" max="14091" width="16.5703125" style="229" customWidth="1"/>
    <col min="14092" max="14092" width="17.85546875" style="229" customWidth="1"/>
    <col min="14093" max="14093" width="17" style="229" customWidth="1"/>
    <col min="14094" max="14095" width="3.42578125" style="229" customWidth="1"/>
    <col min="14096" max="14099" width="2.7109375" style="229" customWidth="1"/>
    <col min="14100" max="14107" width="3.7109375" style="229"/>
    <col min="14108" max="14108" width="53" style="229" customWidth="1"/>
    <col min="14109" max="14112" width="3.7109375" style="229"/>
    <col min="14113" max="14113" width="4.5703125" style="229" bestFit="1" customWidth="1"/>
    <col min="14114" max="14114" width="3.7109375" style="229"/>
    <col min="14115" max="14115" width="4.140625" style="229" bestFit="1" customWidth="1"/>
    <col min="14116" max="14116" width="5.140625" style="229" bestFit="1" customWidth="1"/>
    <col min="14117" max="14118" width="3.7109375" style="229"/>
    <col min="14119" max="14119" width="7.5703125" style="229" customWidth="1"/>
    <col min="14120" max="14338" width="3.7109375" style="229"/>
    <col min="14339" max="14343" width="2.7109375" style="229" customWidth="1"/>
    <col min="14344" max="14344" width="20.7109375" style="229" customWidth="1"/>
    <col min="14345" max="14345" width="18.140625" style="229" customWidth="1"/>
    <col min="14346" max="14346" width="14" style="229" customWidth="1"/>
    <col min="14347" max="14347" width="16.5703125" style="229" customWidth="1"/>
    <col min="14348" max="14348" width="17.85546875" style="229" customWidth="1"/>
    <col min="14349" max="14349" width="17" style="229" customWidth="1"/>
    <col min="14350" max="14351" width="3.42578125" style="229" customWidth="1"/>
    <col min="14352" max="14355" width="2.7109375" style="229" customWidth="1"/>
    <col min="14356" max="14363" width="3.7109375" style="229"/>
    <col min="14364" max="14364" width="53" style="229" customWidth="1"/>
    <col min="14365" max="14368" width="3.7109375" style="229"/>
    <col min="14369" max="14369" width="4.5703125" style="229" bestFit="1" customWidth="1"/>
    <col min="14370" max="14370" width="3.7109375" style="229"/>
    <col min="14371" max="14371" width="4.140625" style="229" bestFit="1" customWidth="1"/>
    <col min="14372" max="14372" width="5.140625" style="229" bestFit="1" customWidth="1"/>
    <col min="14373" max="14374" width="3.7109375" style="229"/>
    <col min="14375" max="14375" width="7.5703125" style="229" customWidth="1"/>
    <col min="14376" max="14594" width="3.7109375" style="229"/>
    <col min="14595" max="14599" width="2.7109375" style="229" customWidth="1"/>
    <col min="14600" max="14600" width="20.7109375" style="229" customWidth="1"/>
    <col min="14601" max="14601" width="18.140625" style="229" customWidth="1"/>
    <col min="14602" max="14602" width="14" style="229" customWidth="1"/>
    <col min="14603" max="14603" width="16.5703125" style="229" customWidth="1"/>
    <col min="14604" max="14604" width="17.85546875" style="229" customWidth="1"/>
    <col min="14605" max="14605" width="17" style="229" customWidth="1"/>
    <col min="14606" max="14607" width="3.42578125" style="229" customWidth="1"/>
    <col min="14608" max="14611" width="2.7109375" style="229" customWidth="1"/>
    <col min="14612" max="14619" width="3.7109375" style="229"/>
    <col min="14620" max="14620" width="53" style="229" customWidth="1"/>
    <col min="14621" max="14624" width="3.7109375" style="229"/>
    <col min="14625" max="14625" width="4.5703125" style="229" bestFit="1" customWidth="1"/>
    <col min="14626" max="14626" width="3.7109375" style="229"/>
    <col min="14627" max="14627" width="4.140625" style="229" bestFit="1" customWidth="1"/>
    <col min="14628" max="14628" width="5.140625" style="229" bestFit="1" customWidth="1"/>
    <col min="14629" max="14630" width="3.7109375" style="229"/>
    <col min="14631" max="14631" width="7.5703125" style="229" customWidth="1"/>
    <col min="14632" max="14850" width="3.7109375" style="229"/>
    <col min="14851" max="14855" width="2.7109375" style="229" customWidth="1"/>
    <col min="14856" max="14856" width="20.7109375" style="229" customWidth="1"/>
    <col min="14857" max="14857" width="18.140625" style="229" customWidth="1"/>
    <col min="14858" max="14858" width="14" style="229" customWidth="1"/>
    <col min="14859" max="14859" width="16.5703125" style="229" customWidth="1"/>
    <col min="14860" max="14860" width="17.85546875" style="229" customWidth="1"/>
    <col min="14861" max="14861" width="17" style="229" customWidth="1"/>
    <col min="14862" max="14863" width="3.42578125" style="229" customWidth="1"/>
    <col min="14864" max="14867" width="2.7109375" style="229" customWidth="1"/>
    <col min="14868" max="14875" width="3.7109375" style="229"/>
    <col min="14876" max="14876" width="53" style="229" customWidth="1"/>
    <col min="14877" max="14880" width="3.7109375" style="229"/>
    <col min="14881" max="14881" width="4.5703125" style="229" bestFit="1" customWidth="1"/>
    <col min="14882" max="14882" width="3.7109375" style="229"/>
    <col min="14883" max="14883" width="4.140625" style="229" bestFit="1" customWidth="1"/>
    <col min="14884" max="14884" width="5.140625" style="229" bestFit="1" customWidth="1"/>
    <col min="14885" max="14886" width="3.7109375" style="229"/>
    <col min="14887" max="14887" width="7.5703125" style="229" customWidth="1"/>
    <col min="14888" max="15106" width="3.7109375" style="229"/>
    <col min="15107" max="15111" width="2.7109375" style="229" customWidth="1"/>
    <col min="15112" max="15112" width="20.7109375" style="229" customWidth="1"/>
    <col min="15113" max="15113" width="18.140625" style="229" customWidth="1"/>
    <col min="15114" max="15114" width="14" style="229" customWidth="1"/>
    <col min="15115" max="15115" width="16.5703125" style="229" customWidth="1"/>
    <col min="15116" max="15116" width="17.85546875" style="229" customWidth="1"/>
    <col min="15117" max="15117" width="17" style="229" customWidth="1"/>
    <col min="15118" max="15119" width="3.42578125" style="229" customWidth="1"/>
    <col min="15120" max="15123" width="2.7109375" style="229" customWidth="1"/>
    <col min="15124" max="15131" width="3.7109375" style="229"/>
    <col min="15132" max="15132" width="53" style="229" customWidth="1"/>
    <col min="15133" max="15136" width="3.7109375" style="229"/>
    <col min="15137" max="15137" width="4.5703125" style="229" bestFit="1" customWidth="1"/>
    <col min="15138" max="15138" width="3.7109375" style="229"/>
    <col min="15139" max="15139" width="4.140625" style="229" bestFit="1" customWidth="1"/>
    <col min="15140" max="15140" width="5.140625" style="229" bestFit="1" customWidth="1"/>
    <col min="15141" max="15142" width="3.7109375" style="229"/>
    <col min="15143" max="15143" width="7.5703125" style="229" customWidth="1"/>
    <col min="15144" max="15362" width="3.7109375" style="229"/>
    <col min="15363" max="15367" width="2.7109375" style="229" customWidth="1"/>
    <col min="15368" max="15368" width="20.7109375" style="229" customWidth="1"/>
    <col min="15369" max="15369" width="18.140625" style="229" customWidth="1"/>
    <col min="15370" max="15370" width="14" style="229" customWidth="1"/>
    <col min="15371" max="15371" width="16.5703125" style="229" customWidth="1"/>
    <col min="15372" max="15372" width="17.85546875" style="229" customWidth="1"/>
    <col min="15373" max="15373" width="17" style="229" customWidth="1"/>
    <col min="15374" max="15375" width="3.42578125" style="229" customWidth="1"/>
    <col min="15376" max="15379" width="2.7109375" style="229" customWidth="1"/>
    <col min="15380" max="15387" width="3.7109375" style="229"/>
    <col min="15388" max="15388" width="53" style="229" customWidth="1"/>
    <col min="15389" max="15392" width="3.7109375" style="229"/>
    <col min="15393" max="15393" width="4.5703125" style="229" bestFit="1" customWidth="1"/>
    <col min="15394" max="15394" width="3.7109375" style="229"/>
    <col min="15395" max="15395" width="4.140625" style="229" bestFit="1" customWidth="1"/>
    <col min="15396" max="15396" width="5.140625" style="229" bestFit="1" customWidth="1"/>
    <col min="15397" max="15398" width="3.7109375" style="229"/>
    <col min="15399" max="15399" width="7.5703125" style="229" customWidth="1"/>
    <col min="15400" max="15618" width="3.7109375" style="229"/>
    <col min="15619" max="15623" width="2.7109375" style="229" customWidth="1"/>
    <col min="15624" max="15624" width="20.7109375" style="229" customWidth="1"/>
    <col min="15625" max="15625" width="18.140625" style="229" customWidth="1"/>
    <col min="15626" max="15626" width="14" style="229" customWidth="1"/>
    <col min="15627" max="15627" width="16.5703125" style="229" customWidth="1"/>
    <col min="15628" max="15628" width="17.85546875" style="229" customWidth="1"/>
    <col min="15629" max="15629" width="17" style="229" customWidth="1"/>
    <col min="15630" max="15631" width="3.42578125" style="229" customWidth="1"/>
    <col min="15632" max="15635" width="2.7109375" style="229" customWidth="1"/>
    <col min="15636" max="15643" width="3.7109375" style="229"/>
    <col min="15644" max="15644" width="53" style="229" customWidth="1"/>
    <col min="15645" max="15648" width="3.7109375" style="229"/>
    <col min="15649" max="15649" width="4.5703125" style="229" bestFit="1" customWidth="1"/>
    <col min="15650" max="15650" width="3.7109375" style="229"/>
    <col min="15651" max="15651" width="4.140625" style="229" bestFit="1" customWidth="1"/>
    <col min="15652" max="15652" width="5.140625" style="229" bestFit="1" customWidth="1"/>
    <col min="15653" max="15654" width="3.7109375" style="229"/>
    <col min="15655" max="15655" width="7.5703125" style="229" customWidth="1"/>
    <col min="15656" max="15874" width="3.7109375" style="229"/>
    <col min="15875" max="15879" width="2.7109375" style="229" customWidth="1"/>
    <col min="15880" max="15880" width="20.7109375" style="229" customWidth="1"/>
    <col min="15881" max="15881" width="18.140625" style="229" customWidth="1"/>
    <col min="15882" max="15882" width="14" style="229" customWidth="1"/>
    <col min="15883" max="15883" width="16.5703125" style="229" customWidth="1"/>
    <col min="15884" max="15884" width="17.85546875" style="229" customWidth="1"/>
    <col min="15885" max="15885" width="17" style="229" customWidth="1"/>
    <col min="15886" max="15887" width="3.42578125" style="229" customWidth="1"/>
    <col min="15888" max="15891" width="2.7109375" style="229" customWidth="1"/>
    <col min="15892" max="15899" width="3.7109375" style="229"/>
    <col min="15900" max="15900" width="53" style="229" customWidth="1"/>
    <col min="15901" max="15904" width="3.7109375" style="229"/>
    <col min="15905" max="15905" width="4.5703125" style="229" bestFit="1" customWidth="1"/>
    <col min="15906" max="15906" width="3.7109375" style="229"/>
    <col min="15907" max="15907" width="4.140625" style="229" bestFit="1" customWidth="1"/>
    <col min="15908" max="15908" width="5.140625" style="229" bestFit="1" customWidth="1"/>
    <col min="15909" max="15910" width="3.7109375" style="229"/>
    <col min="15911" max="15911" width="7.5703125" style="229" customWidth="1"/>
    <col min="15912" max="16130" width="3.7109375" style="229"/>
    <col min="16131" max="16135" width="2.7109375" style="229" customWidth="1"/>
    <col min="16136" max="16136" width="20.7109375" style="229" customWidth="1"/>
    <col min="16137" max="16137" width="18.140625" style="229" customWidth="1"/>
    <col min="16138" max="16138" width="14" style="229" customWidth="1"/>
    <col min="16139" max="16139" width="16.5703125" style="229" customWidth="1"/>
    <col min="16140" max="16140" width="17.85546875" style="229" customWidth="1"/>
    <col min="16141" max="16141" width="17" style="229" customWidth="1"/>
    <col min="16142" max="16143" width="3.42578125" style="229" customWidth="1"/>
    <col min="16144" max="16147" width="2.7109375" style="229" customWidth="1"/>
    <col min="16148" max="16155" width="3.7109375" style="229"/>
    <col min="16156" max="16156" width="53" style="229" customWidth="1"/>
    <col min="16157" max="16160" width="3.7109375" style="229"/>
    <col min="16161" max="16161" width="4.5703125" style="229" bestFit="1" customWidth="1"/>
    <col min="16162" max="16162" width="3.7109375" style="229"/>
    <col min="16163" max="16163" width="4.140625" style="229" bestFit="1" customWidth="1"/>
    <col min="16164" max="16164" width="5.140625" style="229" bestFit="1" customWidth="1"/>
    <col min="16165" max="16166" width="3.7109375" style="229"/>
    <col min="16167" max="16167" width="7.5703125" style="229" customWidth="1"/>
    <col min="16168" max="16384" width="3.7109375" style="229"/>
  </cols>
  <sheetData>
    <row r="1" spans="1:32" x14ac:dyDescent="0.2">
      <c r="A1" s="228"/>
      <c r="B1" s="228"/>
      <c r="C1" s="228"/>
      <c r="D1" s="228"/>
      <c r="E1" s="228"/>
      <c r="F1" s="228"/>
      <c r="G1" s="228"/>
      <c r="H1" s="228"/>
      <c r="I1" s="228"/>
      <c r="J1" s="228"/>
      <c r="K1" s="228"/>
      <c r="L1" s="228"/>
      <c r="M1" s="228"/>
      <c r="N1" s="228"/>
      <c r="O1" s="228"/>
      <c r="P1" s="228"/>
      <c r="Q1" s="228"/>
      <c r="R1" s="228"/>
      <c r="S1" s="228"/>
      <c r="T1" s="228"/>
    </row>
    <row r="2" spans="1:32" ht="13.5" thickBot="1" x14ac:dyDescent="0.25">
      <c r="A2" s="228"/>
      <c r="B2" s="230"/>
      <c r="C2" s="230"/>
      <c r="D2" s="230"/>
      <c r="E2" s="230"/>
      <c r="F2" s="230"/>
    </row>
    <row r="3" spans="1:32" ht="35.25" customHeight="1" thickBot="1" x14ac:dyDescent="0.25">
      <c r="A3" s="228"/>
      <c r="B3" s="979"/>
      <c r="C3" s="980"/>
      <c r="D3" s="980"/>
      <c r="E3" s="980"/>
      <c r="F3" s="980"/>
      <c r="G3" s="981"/>
      <c r="H3" s="988" t="s">
        <v>0</v>
      </c>
      <c r="I3" s="989"/>
      <c r="J3" s="989"/>
      <c r="K3" s="989"/>
      <c r="L3" s="989"/>
      <c r="M3" s="989"/>
      <c r="N3" s="989"/>
      <c r="O3" s="989"/>
      <c r="P3" s="989"/>
      <c r="Q3" s="989"/>
      <c r="R3" s="989"/>
      <c r="S3" s="989"/>
      <c r="T3" s="989"/>
      <c r="U3" s="989"/>
      <c r="V3" s="989"/>
      <c r="W3" s="989"/>
      <c r="X3" s="989"/>
      <c r="Y3" s="989"/>
      <c r="Z3" s="989"/>
      <c r="AA3" s="989"/>
      <c r="AB3" s="989"/>
      <c r="AC3" s="990"/>
    </row>
    <row r="4" spans="1:32" ht="15.75" customHeight="1" thickBot="1" x14ac:dyDescent="0.25">
      <c r="A4" s="228"/>
      <c r="B4" s="982"/>
      <c r="C4" s="983"/>
      <c r="D4" s="983"/>
      <c r="E4" s="983"/>
      <c r="F4" s="983"/>
      <c r="G4" s="984"/>
      <c r="H4" s="991" t="s">
        <v>19</v>
      </c>
      <c r="I4" s="992"/>
      <c r="J4" s="992"/>
      <c r="K4" s="992"/>
      <c r="L4" s="992"/>
      <c r="M4" s="992"/>
      <c r="N4" s="992"/>
      <c r="O4" s="992"/>
      <c r="P4" s="992"/>
      <c r="Q4" s="992"/>
      <c r="R4" s="993"/>
      <c r="S4" s="991" t="s">
        <v>606</v>
      </c>
      <c r="T4" s="992"/>
      <c r="U4" s="992"/>
      <c r="V4" s="992"/>
      <c r="W4" s="992"/>
      <c r="X4" s="992"/>
      <c r="Y4" s="992"/>
      <c r="Z4" s="992"/>
      <c r="AA4" s="992"/>
      <c r="AB4" s="992"/>
      <c r="AC4" s="993"/>
    </row>
    <row r="5" spans="1:32" ht="12" customHeight="1" thickBot="1" x14ac:dyDescent="0.25">
      <c r="A5" s="228"/>
      <c r="B5" s="985"/>
      <c r="C5" s="986"/>
      <c r="D5" s="986"/>
      <c r="E5" s="986"/>
      <c r="F5" s="986"/>
      <c r="G5" s="987"/>
      <c r="H5" s="991" t="s">
        <v>767</v>
      </c>
      <c r="I5" s="992"/>
      <c r="J5" s="992"/>
      <c r="K5" s="992"/>
      <c r="L5" s="992"/>
      <c r="M5" s="992"/>
      <c r="N5" s="992"/>
      <c r="O5" s="992"/>
      <c r="P5" s="992"/>
      <c r="Q5" s="992"/>
      <c r="R5" s="992"/>
      <c r="S5" s="992"/>
      <c r="T5" s="992"/>
      <c r="U5" s="992"/>
      <c r="V5" s="992"/>
      <c r="W5" s="992"/>
      <c r="X5" s="992"/>
      <c r="Y5" s="992"/>
      <c r="Z5" s="992"/>
      <c r="AA5" s="992"/>
      <c r="AB5" s="992"/>
      <c r="AC5" s="993"/>
    </row>
    <row r="6" spans="1:32" s="228" customFormat="1" ht="14.25" customHeight="1" thickBot="1" x14ac:dyDescent="0.25"/>
    <row r="7" spans="1:32" ht="25.5" customHeight="1" thickBot="1" x14ac:dyDescent="0.25">
      <c r="B7" s="994" t="s">
        <v>768</v>
      </c>
      <c r="C7" s="995"/>
      <c r="D7" s="995"/>
      <c r="E7" s="995"/>
      <c r="F7" s="995"/>
      <c r="G7" s="995"/>
      <c r="H7" s="995"/>
      <c r="I7" s="995"/>
      <c r="J7" s="995"/>
      <c r="K7" s="995"/>
      <c r="L7" s="995"/>
      <c r="M7" s="995"/>
      <c r="N7" s="995"/>
      <c r="O7" s="995"/>
      <c r="P7" s="995"/>
      <c r="Q7" s="995"/>
      <c r="R7" s="995"/>
      <c r="S7" s="995"/>
      <c r="T7" s="995"/>
      <c r="U7" s="995"/>
      <c r="V7" s="995"/>
      <c r="W7" s="995"/>
      <c r="X7" s="995"/>
      <c r="Y7" s="995"/>
      <c r="Z7" s="995"/>
      <c r="AA7" s="995"/>
      <c r="AB7" s="995"/>
      <c r="AC7" s="996"/>
    </row>
    <row r="8" spans="1:32" ht="39" customHeight="1" thickBot="1" x14ac:dyDescent="0.25">
      <c r="B8" s="997" t="s">
        <v>483</v>
      </c>
      <c r="C8" s="998"/>
      <c r="D8" s="998"/>
      <c r="E8" s="998"/>
      <c r="F8" s="998"/>
      <c r="G8" s="998"/>
      <c r="H8" s="998"/>
      <c r="I8" s="998"/>
      <c r="J8" s="998"/>
      <c r="K8" s="998"/>
      <c r="L8" s="998"/>
      <c r="M8" s="998"/>
      <c r="N8" s="998"/>
      <c r="O8" s="998"/>
      <c r="P8" s="998"/>
      <c r="Q8" s="998"/>
      <c r="R8" s="998"/>
      <c r="S8" s="998"/>
      <c r="T8" s="999"/>
      <c r="U8" s="997" t="s">
        <v>604</v>
      </c>
      <c r="V8" s="998"/>
      <c r="W8" s="998"/>
      <c r="X8" s="998"/>
      <c r="Y8" s="999"/>
      <c r="Z8" s="1051" t="s">
        <v>482</v>
      </c>
      <c r="AA8" s="1052"/>
      <c r="AB8" s="1052"/>
      <c r="AC8" s="1053"/>
    </row>
    <row r="9" spans="1:32" ht="15.75" thickBot="1" x14ac:dyDescent="0.25">
      <c r="B9" s="231"/>
      <c r="C9" s="232"/>
      <c r="D9" s="232"/>
      <c r="E9" s="232"/>
      <c r="F9" s="232"/>
      <c r="G9" s="232"/>
      <c r="H9" s="232"/>
      <c r="I9" s="232"/>
      <c r="J9" s="232"/>
      <c r="K9" s="232"/>
      <c r="L9" s="232"/>
      <c r="M9" s="232"/>
      <c r="N9" s="232"/>
      <c r="O9" s="232"/>
      <c r="P9" s="232"/>
      <c r="Q9" s="232"/>
      <c r="R9" s="232"/>
      <c r="S9" s="232"/>
      <c r="T9" s="232"/>
      <c r="U9" s="232"/>
      <c r="V9" s="232"/>
      <c r="W9" s="232"/>
      <c r="X9" s="232"/>
      <c r="Y9" s="232"/>
      <c r="Z9" s="232"/>
      <c r="AA9" s="232"/>
      <c r="AB9" s="232"/>
      <c r="AC9" s="233"/>
      <c r="AF9" s="234"/>
    </row>
    <row r="10" spans="1:32" ht="12.75" customHeight="1" x14ac:dyDescent="0.2">
      <c r="B10" s="231"/>
      <c r="C10" s="1054" t="s">
        <v>2</v>
      </c>
      <c r="D10" s="1055"/>
      <c r="E10" s="1055"/>
      <c r="F10" s="1056"/>
      <c r="G10" s="1060" t="s">
        <v>484</v>
      </c>
      <c r="H10" s="1061"/>
      <c r="I10" s="1061"/>
      <c r="J10" s="1061"/>
      <c r="K10" s="1061"/>
      <c r="L10" s="1061"/>
      <c r="M10" s="1061"/>
      <c r="N10" s="1061"/>
      <c r="O10" s="1061"/>
      <c r="P10" s="1061"/>
      <c r="Q10" s="1061"/>
      <c r="R10" s="1061"/>
      <c r="S10" s="1061"/>
      <c r="T10" s="1061"/>
      <c r="U10" s="1061"/>
      <c r="V10" s="1062"/>
      <c r="W10" s="973" t="s">
        <v>3</v>
      </c>
      <c r="X10" s="974"/>
      <c r="Y10" s="974"/>
      <c r="Z10" s="974"/>
      <c r="AA10" s="974"/>
      <c r="AB10" s="975"/>
      <c r="AC10" s="233"/>
    </row>
    <row r="11" spans="1:32" ht="15.75" customHeight="1" thickBot="1" x14ac:dyDescent="0.25">
      <c r="B11" s="231"/>
      <c r="C11" s="1057"/>
      <c r="D11" s="1058"/>
      <c r="E11" s="1058"/>
      <c r="F11" s="1059"/>
      <c r="G11" s="1063"/>
      <c r="H11" s="1064"/>
      <c r="I11" s="1064"/>
      <c r="J11" s="1064"/>
      <c r="K11" s="1064"/>
      <c r="L11" s="1064"/>
      <c r="M11" s="1064"/>
      <c r="N11" s="1064"/>
      <c r="O11" s="1064"/>
      <c r="P11" s="1064"/>
      <c r="Q11" s="1064"/>
      <c r="R11" s="1064"/>
      <c r="S11" s="1064"/>
      <c r="T11" s="1064"/>
      <c r="U11" s="1064"/>
      <c r="V11" s="1065"/>
      <c r="W11" s="976" t="s">
        <v>343</v>
      </c>
      <c r="X11" s="977"/>
      <c r="Y11" s="977"/>
      <c r="Z11" s="977"/>
      <c r="AA11" s="977"/>
      <c r="AB11" s="978"/>
      <c r="AC11" s="233"/>
    </row>
    <row r="12" spans="1:32" ht="15.75" thickBot="1" x14ac:dyDescent="0.25">
      <c r="B12" s="231"/>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3"/>
    </row>
    <row r="13" spans="1:32" ht="39.75" customHeight="1" thickBot="1" x14ac:dyDescent="0.25">
      <c r="B13" s="231"/>
      <c r="C13" s="1003" t="s">
        <v>4</v>
      </c>
      <c r="D13" s="1004"/>
      <c r="E13" s="1004"/>
      <c r="F13" s="1005"/>
      <c r="G13" s="1006" t="s">
        <v>769</v>
      </c>
      <c r="H13" s="1007"/>
      <c r="I13" s="1007"/>
      <c r="J13" s="1007"/>
      <c r="K13" s="1007"/>
      <c r="L13" s="1007"/>
      <c r="M13" s="1007"/>
      <c r="N13" s="1007"/>
      <c r="O13" s="1007"/>
      <c r="P13" s="1007"/>
      <c r="Q13" s="1007"/>
      <c r="R13" s="1007"/>
      <c r="S13" s="1007"/>
      <c r="T13" s="1007"/>
      <c r="U13" s="1007"/>
      <c r="V13" s="1007"/>
      <c r="W13" s="1007"/>
      <c r="X13" s="1007"/>
      <c r="Y13" s="1007"/>
      <c r="Z13" s="1007"/>
      <c r="AA13" s="1007"/>
      <c r="AB13" s="1008"/>
      <c r="AC13" s="233"/>
    </row>
    <row r="14" spans="1:32" ht="9.75" customHeight="1" thickBot="1" x14ac:dyDescent="0.25">
      <c r="B14" s="231"/>
      <c r="C14" s="232"/>
      <c r="D14" s="232"/>
      <c r="E14" s="23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3"/>
    </row>
    <row r="15" spans="1:32" ht="181.5" customHeight="1" thickBot="1" x14ac:dyDescent="0.25">
      <c r="B15" s="231"/>
      <c r="C15" s="1003" t="s">
        <v>770</v>
      </c>
      <c r="D15" s="1004"/>
      <c r="E15" s="1004"/>
      <c r="F15" s="1004"/>
      <c r="G15" s="1004"/>
      <c r="H15" s="1005"/>
      <c r="I15" s="1066" t="s">
        <v>771</v>
      </c>
      <c r="J15" s="1067"/>
      <c r="K15" s="1067"/>
      <c r="L15" s="1067"/>
      <c r="M15" s="1067"/>
      <c r="N15" s="1067"/>
      <c r="O15" s="1067"/>
      <c r="P15" s="1067"/>
      <c r="Q15" s="1067"/>
      <c r="R15" s="1067"/>
      <c r="S15" s="1067"/>
      <c r="T15" s="1067"/>
      <c r="U15" s="1067"/>
      <c r="V15" s="1067"/>
      <c r="W15" s="1067"/>
      <c r="X15" s="1067"/>
      <c r="Y15" s="1067"/>
      <c r="Z15" s="1067"/>
      <c r="AA15" s="1067"/>
      <c r="AB15" s="1068"/>
      <c r="AC15" s="233"/>
    </row>
    <row r="16" spans="1:32" ht="15.75" thickBot="1" x14ac:dyDescent="0.25">
      <c r="B16" s="231"/>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3"/>
    </row>
    <row r="17" spans="2:29" s="228" customFormat="1" ht="12.75" customHeight="1" x14ac:dyDescent="0.2">
      <c r="B17" s="231"/>
      <c r="C17" s="1069" t="s">
        <v>772</v>
      </c>
      <c r="D17" s="1070"/>
      <c r="E17" s="1070"/>
      <c r="F17" s="1070"/>
      <c r="G17" s="1070"/>
      <c r="H17" s="1071"/>
      <c r="I17" s="1075" t="s">
        <v>773</v>
      </c>
      <c r="J17" s="1076"/>
      <c r="K17" s="1076"/>
      <c r="L17" s="1076"/>
      <c r="M17" s="1076"/>
      <c r="N17" s="1076"/>
      <c r="O17" s="1077"/>
      <c r="P17" s="232"/>
      <c r="Q17" s="973" t="s">
        <v>5</v>
      </c>
      <c r="R17" s="974"/>
      <c r="S17" s="974"/>
      <c r="T17" s="974"/>
      <c r="U17" s="974"/>
      <c r="V17" s="975"/>
      <c r="W17" s="232"/>
      <c r="X17" s="973" t="s">
        <v>6</v>
      </c>
      <c r="Y17" s="1081"/>
      <c r="Z17" s="1081"/>
      <c r="AA17" s="1081"/>
      <c r="AB17" s="1082"/>
      <c r="AC17" s="233"/>
    </row>
    <row r="18" spans="2:29" s="228" customFormat="1" ht="22.5" customHeight="1" thickBot="1" x14ac:dyDescent="0.25">
      <c r="B18" s="231"/>
      <c r="C18" s="1072"/>
      <c r="D18" s="1073"/>
      <c r="E18" s="1073"/>
      <c r="F18" s="1073"/>
      <c r="G18" s="1073"/>
      <c r="H18" s="1074"/>
      <c r="I18" s="1078"/>
      <c r="J18" s="1079"/>
      <c r="K18" s="1079"/>
      <c r="L18" s="1079"/>
      <c r="M18" s="1079"/>
      <c r="N18" s="1079"/>
      <c r="O18" s="1080"/>
      <c r="P18" s="232"/>
      <c r="Q18" s="1083" t="s">
        <v>89</v>
      </c>
      <c r="R18" s="1084"/>
      <c r="S18" s="1084"/>
      <c r="T18" s="1084"/>
      <c r="U18" s="1084"/>
      <c r="V18" s="1085"/>
      <c r="W18" s="232"/>
      <c r="X18" s="1083" t="s">
        <v>219</v>
      </c>
      <c r="Y18" s="1084"/>
      <c r="Z18" s="1084"/>
      <c r="AA18" s="1084"/>
      <c r="AB18" s="1085"/>
      <c r="AC18" s="233"/>
    </row>
    <row r="19" spans="2:29" ht="15.75" thickBot="1" x14ac:dyDescent="0.25">
      <c r="B19" s="231"/>
      <c r="C19" s="232"/>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3"/>
    </row>
    <row r="20" spans="2:29" ht="19.5" customHeight="1" x14ac:dyDescent="0.2">
      <c r="B20" s="231"/>
      <c r="C20" s="973" t="s">
        <v>7</v>
      </c>
      <c r="D20" s="974"/>
      <c r="E20" s="974"/>
      <c r="F20" s="974"/>
      <c r="G20" s="974"/>
      <c r="H20" s="974"/>
      <c r="I20" s="974"/>
      <c r="J20" s="974"/>
      <c r="K20" s="974"/>
      <c r="L20" s="974"/>
      <c r="M20" s="974"/>
      <c r="N20" s="974"/>
      <c r="O20" s="974"/>
      <c r="P20" s="974"/>
      <c r="Q20" s="974"/>
      <c r="R20" s="974"/>
      <c r="S20" s="975"/>
      <c r="T20" s="232"/>
      <c r="U20" s="973" t="s">
        <v>774</v>
      </c>
      <c r="V20" s="974"/>
      <c r="W20" s="974"/>
      <c r="X20" s="974"/>
      <c r="Y20" s="974"/>
      <c r="Z20" s="974"/>
      <c r="AA20" s="974"/>
      <c r="AB20" s="975"/>
      <c r="AC20" s="233"/>
    </row>
    <row r="21" spans="2:29" ht="41.25" customHeight="1" thickBot="1" x14ac:dyDescent="0.25">
      <c r="B21" s="231"/>
      <c r="C21" s="976" t="s">
        <v>775</v>
      </c>
      <c r="D21" s="977"/>
      <c r="E21" s="977"/>
      <c r="F21" s="977"/>
      <c r="G21" s="977"/>
      <c r="H21" s="977"/>
      <c r="I21" s="977"/>
      <c r="J21" s="977"/>
      <c r="K21" s="977"/>
      <c r="L21" s="977"/>
      <c r="M21" s="977"/>
      <c r="N21" s="977"/>
      <c r="O21" s="977"/>
      <c r="P21" s="977"/>
      <c r="Q21" s="977"/>
      <c r="R21" s="977"/>
      <c r="S21" s="978"/>
      <c r="T21" s="232"/>
      <c r="U21" s="1000" t="s">
        <v>111</v>
      </c>
      <c r="V21" s="1001"/>
      <c r="W21" s="1001"/>
      <c r="X21" s="1001"/>
      <c r="Y21" s="1001"/>
      <c r="Z21" s="1001"/>
      <c r="AA21" s="1001"/>
      <c r="AB21" s="1002"/>
      <c r="AC21" s="233"/>
    </row>
    <row r="22" spans="2:29" ht="11.25" customHeight="1" thickBot="1" x14ac:dyDescent="0.25">
      <c r="B22" s="231"/>
      <c r="C22" s="232"/>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3"/>
    </row>
    <row r="23" spans="2:29" ht="33" customHeight="1" thickBot="1" x14ac:dyDescent="0.25">
      <c r="B23" s="231"/>
      <c r="C23" s="1003" t="s">
        <v>10</v>
      </c>
      <c r="D23" s="1004"/>
      <c r="E23" s="1004"/>
      <c r="F23" s="1004"/>
      <c r="G23" s="1004"/>
      <c r="H23" s="1005"/>
      <c r="I23" s="1006" t="s">
        <v>776</v>
      </c>
      <c r="J23" s="1007"/>
      <c r="K23" s="1007"/>
      <c r="L23" s="1007"/>
      <c r="M23" s="1007"/>
      <c r="N23" s="1007"/>
      <c r="O23" s="1007"/>
      <c r="P23" s="1007"/>
      <c r="Q23" s="1007"/>
      <c r="R23" s="1007"/>
      <c r="S23" s="1007"/>
      <c r="T23" s="1007"/>
      <c r="U23" s="1007"/>
      <c r="V23" s="1007"/>
      <c r="W23" s="1007"/>
      <c r="X23" s="1007"/>
      <c r="Y23" s="1007"/>
      <c r="Z23" s="1007"/>
      <c r="AA23" s="1007"/>
      <c r="AB23" s="1008"/>
      <c r="AC23" s="233"/>
    </row>
    <row r="24" spans="2:29" ht="15.75" thickBot="1" x14ac:dyDescent="0.25">
      <c r="B24" s="231"/>
      <c r="C24" s="232"/>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3"/>
    </row>
    <row r="25" spans="2:29" s="235" customFormat="1" ht="12.75" customHeight="1" x14ac:dyDescent="0.2">
      <c r="B25" s="236"/>
      <c r="C25" s="967" t="s">
        <v>11</v>
      </c>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9"/>
      <c r="AC25" s="233"/>
    </row>
    <row r="26" spans="2:29" s="235" customFormat="1" ht="15" x14ac:dyDescent="0.2">
      <c r="B26" s="236"/>
      <c r="C26" s="970"/>
      <c r="D26" s="971"/>
      <c r="E26" s="971"/>
      <c r="F26" s="971"/>
      <c r="G26" s="971"/>
      <c r="H26" s="971"/>
      <c r="I26" s="971"/>
      <c r="J26" s="971"/>
      <c r="K26" s="971"/>
      <c r="L26" s="971"/>
      <c r="M26" s="971"/>
      <c r="N26" s="971"/>
      <c r="O26" s="971"/>
      <c r="P26" s="971"/>
      <c r="Q26" s="971"/>
      <c r="R26" s="971"/>
      <c r="S26" s="971"/>
      <c r="T26" s="971"/>
      <c r="U26" s="971"/>
      <c r="V26" s="971"/>
      <c r="W26" s="971"/>
      <c r="X26" s="971"/>
      <c r="Y26" s="971"/>
      <c r="Z26" s="971"/>
      <c r="AA26" s="971"/>
      <c r="AB26" s="972"/>
      <c r="AC26" s="233"/>
    </row>
    <row r="27" spans="2:29" s="235" customFormat="1" ht="15.75" x14ac:dyDescent="0.2">
      <c r="B27" s="236"/>
      <c r="C27" s="237"/>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9"/>
      <c r="AC27" s="233"/>
    </row>
    <row r="28" spans="2:29" s="235" customFormat="1" ht="60.75" customHeight="1" x14ac:dyDescent="0.2">
      <c r="B28" s="236"/>
      <c r="C28" s="1015" t="s">
        <v>141</v>
      </c>
      <c r="D28" s="1016"/>
      <c r="E28" s="1016"/>
      <c r="F28" s="1016"/>
      <c r="G28" s="1017"/>
      <c r="H28" s="1021" t="s">
        <v>777</v>
      </c>
      <c r="I28" s="1021" t="s">
        <v>778</v>
      </c>
      <c r="J28" s="1021" t="s">
        <v>779</v>
      </c>
      <c r="K28" s="1023" t="s">
        <v>780</v>
      </c>
      <c r="L28" s="1024"/>
      <c r="M28" s="1025"/>
      <c r="N28" s="1026" t="s">
        <v>12</v>
      </c>
      <c r="O28" s="1027"/>
      <c r="P28" s="1027"/>
      <c r="Q28" s="1027"/>
      <c r="R28" s="1027"/>
      <c r="S28" s="1027"/>
      <c r="T28" s="1027"/>
      <c r="U28" s="1027"/>
      <c r="V28" s="1027"/>
      <c r="W28" s="1027"/>
      <c r="X28" s="1027"/>
      <c r="Y28" s="1027"/>
      <c r="Z28" s="1027"/>
      <c r="AA28" s="1027"/>
      <c r="AB28" s="1028"/>
      <c r="AC28" s="233"/>
    </row>
    <row r="29" spans="2:29" s="235" customFormat="1" ht="25.5" customHeight="1" x14ac:dyDescent="0.2">
      <c r="B29" s="236"/>
      <c r="C29" s="1018"/>
      <c r="D29" s="1019"/>
      <c r="E29" s="1019"/>
      <c r="F29" s="1019"/>
      <c r="G29" s="1020"/>
      <c r="H29" s="1022"/>
      <c r="I29" s="1022"/>
      <c r="J29" s="1022"/>
      <c r="K29" s="240" t="s">
        <v>781</v>
      </c>
      <c r="L29" s="240" t="s">
        <v>782</v>
      </c>
      <c r="M29" s="241" t="s">
        <v>783</v>
      </c>
      <c r="N29" s="1029"/>
      <c r="O29" s="1030"/>
      <c r="P29" s="1030"/>
      <c r="Q29" s="1030"/>
      <c r="R29" s="1030"/>
      <c r="S29" s="1030"/>
      <c r="T29" s="1030"/>
      <c r="U29" s="1030"/>
      <c r="V29" s="1030"/>
      <c r="W29" s="1030"/>
      <c r="X29" s="1030"/>
      <c r="Y29" s="1030"/>
      <c r="Z29" s="1030"/>
      <c r="AA29" s="1030"/>
      <c r="AB29" s="1031"/>
      <c r="AC29" s="233"/>
    </row>
    <row r="30" spans="2:29" s="235" customFormat="1" ht="119.25" customHeight="1" x14ac:dyDescent="0.2">
      <c r="B30" s="242"/>
      <c r="C30" s="1046" t="s">
        <v>95</v>
      </c>
      <c r="D30" s="1047"/>
      <c r="E30" s="1047"/>
      <c r="F30" s="1047"/>
      <c r="G30" s="1047"/>
      <c r="H30" s="243">
        <f>I30-23</f>
        <v>54</v>
      </c>
      <c r="I30" s="244">
        <v>77</v>
      </c>
      <c r="J30" s="245">
        <f>+H30/I30*100</f>
        <v>70.129870129870127</v>
      </c>
      <c r="K30" s="243"/>
      <c r="L30" s="243" t="s">
        <v>784</v>
      </c>
      <c r="M30" s="246"/>
      <c r="N30" s="1048" t="s">
        <v>785</v>
      </c>
      <c r="O30" s="1049"/>
      <c r="P30" s="1049"/>
      <c r="Q30" s="1049"/>
      <c r="R30" s="1049"/>
      <c r="S30" s="1049"/>
      <c r="T30" s="1049"/>
      <c r="U30" s="1049"/>
      <c r="V30" s="1049"/>
      <c r="W30" s="1049"/>
      <c r="X30" s="1049"/>
      <c r="Y30" s="1049"/>
      <c r="Z30" s="1049"/>
      <c r="AA30" s="1049"/>
      <c r="AB30" s="1050"/>
      <c r="AC30" s="247"/>
    </row>
    <row r="31" spans="2:29" s="235" customFormat="1" ht="100.5" customHeight="1" x14ac:dyDescent="0.2">
      <c r="B31" s="242"/>
      <c r="C31" s="1046" t="s">
        <v>96</v>
      </c>
      <c r="D31" s="1047"/>
      <c r="E31" s="1047"/>
      <c r="F31" s="1047"/>
      <c r="G31" s="1047"/>
      <c r="H31" s="243">
        <v>41</v>
      </c>
      <c r="I31" s="243">
        <v>51</v>
      </c>
      <c r="J31" s="245">
        <f>+H31/I31*100</f>
        <v>80.392156862745097</v>
      </c>
      <c r="K31" s="243" t="s">
        <v>784</v>
      </c>
      <c r="L31" s="243"/>
      <c r="M31" s="246"/>
      <c r="N31" s="1048" t="s">
        <v>786</v>
      </c>
      <c r="O31" s="1049"/>
      <c r="P31" s="1049"/>
      <c r="Q31" s="1049"/>
      <c r="R31" s="1049"/>
      <c r="S31" s="1049"/>
      <c r="T31" s="1049"/>
      <c r="U31" s="1049"/>
      <c r="V31" s="1049"/>
      <c r="W31" s="1049"/>
      <c r="X31" s="1049"/>
      <c r="Y31" s="1049"/>
      <c r="Z31" s="1049"/>
      <c r="AA31" s="1049"/>
      <c r="AB31" s="1050"/>
      <c r="AC31" s="247"/>
    </row>
    <row r="32" spans="2:29" s="235" customFormat="1" ht="378.75" customHeight="1" x14ac:dyDescent="0.2">
      <c r="B32" s="242"/>
      <c r="C32" s="1046" t="s">
        <v>97</v>
      </c>
      <c r="D32" s="1047"/>
      <c r="E32" s="1047"/>
      <c r="F32" s="1047"/>
      <c r="G32" s="1047"/>
      <c r="H32" s="243">
        <f>612</f>
        <v>612</v>
      </c>
      <c r="I32" s="245">
        <f>668</f>
        <v>668</v>
      </c>
      <c r="J32" s="248">
        <f>H32/I32</f>
        <v>0.91616766467065869</v>
      </c>
      <c r="K32" s="243" t="s">
        <v>784</v>
      </c>
      <c r="L32" s="243"/>
      <c r="M32" s="246"/>
      <c r="N32" s="1048" t="s">
        <v>787</v>
      </c>
      <c r="O32" s="1049"/>
      <c r="P32" s="1049"/>
      <c r="Q32" s="1049"/>
      <c r="R32" s="1049"/>
      <c r="S32" s="1049"/>
      <c r="T32" s="1049"/>
      <c r="U32" s="1049"/>
      <c r="V32" s="1049"/>
      <c r="W32" s="1049"/>
      <c r="X32" s="1049"/>
      <c r="Y32" s="1049"/>
      <c r="Z32" s="1049"/>
      <c r="AA32" s="1049"/>
      <c r="AB32" s="1050"/>
      <c r="AC32" s="247"/>
    </row>
    <row r="33" spans="2:29" s="235" customFormat="1" ht="17.25" hidden="1" customHeight="1" thickBot="1" x14ac:dyDescent="0.25">
      <c r="B33" s="242"/>
      <c r="C33" s="673" t="s">
        <v>97</v>
      </c>
      <c r="D33" s="674"/>
      <c r="E33" s="674"/>
      <c r="F33" s="674"/>
      <c r="G33" s="674"/>
      <c r="H33" s="146">
        <v>0</v>
      </c>
      <c r="I33" s="146">
        <v>0</v>
      </c>
      <c r="J33" s="146"/>
      <c r="K33" s="146"/>
      <c r="L33" s="146"/>
      <c r="M33" s="43" t="e">
        <f>+H33/I33</f>
        <v>#DIV/0!</v>
      </c>
      <c r="N33" s="1032"/>
      <c r="O33" s="1032"/>
      <c r="P33" s="1032"/>
      <c r="Q33" s="1032"/>
      <c r="R33" s="1032"/>
      <c r="S33" s="1032"/>
      <c r="T33" s="1032"/>
      <c r="U33" s="1032"/>
      <c r="V33" s="1032"/>
      <c r="W33" s="1032"/>
      <c r="X33" s="1032"/>
      <c r="Y33" s="1032"/>
      <c r="Z33" s="1032"/>
      <c r="AA33" s="1032"/>
      <c r="AB33" s="1033"/>
      <c r="AC33" s="247"/>
    </row>
    <row r="34" spans="2:29" s="235" customFormat="1" ht="409.5" customHeight="1" thickBot="1" x14ac:dyDescent="0.25">
      <c r="B34" s="242"/>
      <c r="C34" s="1034" t="s">
        <v>98</v>
      </c>
      <c r="D34" s="1035"/>
      <c r="E34" s="1035"/>
      <c r="F34" s="1035"/>
      <c r="G34" s="1036"/>
      <c r="H34" s="249">
        <v>902</v>
      </c>
      <c r="I34" s="249">
        <v>1000</v>
      </c>
      <c r="J34" s="250">
        <f>H34/I34</f>
        <v>0.90200000000000002</v>
      </c>
      <c r="K34" s="249" t="s">
        <v>784</v>
      </c>
      <c r="L34" s="249"/>
      <c r="M34" s="251"/>
      <c r="N34" s="1037" t="s">
        <v>788</v>
      </c>
      <c r="O34" s="1038"/>
      <c r="P34" s="1038"/>
      <c r="Q34" s="1038"/>
      <c r="R34" s="1038"/>
      <c r="S34" s="1038"/>
      <c r="T34" s="1038"/>
      <c r="U34" s="1038"/>
      <c r="V34" s="1038"/>
      <c r="W34" s="1038"/>
      <c r="X34" s="1038"/>
      <c r="Y34" s="1038"/>
      <c r="Z34" s="1038"/>
      <c r="AA34" s="1038"/>
      <c r="AB34" s="1039"/>
      <c r="AC34" s="247"/>
    </row>
    <row r="35" spans="2:29" s="235" customFormat="1" ht="13.5" customHeight="1" thickBot="1" x14ac:dyDescent="0.25">
      <c r="B35" s="24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247"/>
    </row>
    <row r="36" spans="2:29" s="235" customFormat="1" ht="12" customHeight="1" x14ac:dyDescent="0.2">
      <c r="B36" s="242"/>
      <c r="C36" s="1040" t="s">
        <v>14</v>
      </c>
      <c r="D36" s="1041"/>
      <c r="E36" s="1041"/>
      <c r="F36" s="1041"/>
      <c r="G36" s="1041"/>
      <c r="H36" s="1041"/>
      <c r="I36" s="1041"/>
      <c r="J36" s="1041"/>
      <c r="K36" s="1041"/>
      <c r="L36" s="1041"/>
      <c r="M36" s="1041"/>
      <c r="N36" s="1041"/>
      <c r="O36" s="1041"/>
      <c r="P36" s="1041"/>
      <c r="Q36" s="1041"/>
      <c r="R36" s="1041"/>
      <c r="S36" s="1041"/>
      <c r="T36" s="1041"/>
      <c r="U36" s="1041"/>
      <c r="V36" s="1041"/>
      <c r="W36" s="1041"/>
      <c r="X36" s="1041"/>
      <c r="Y36" s="1041"/>
      <c r="Z36" s="1041"/>
      <c r="AA36" s="1041"/>
      <c r="AB36" s="1042"/>
      <c r="AC36" s="247"/>
    </row>
    <row r="37" spans="2:29" ht="13.5" thickBot="1" x14ac:dyDescent="0.25">
      <c r="B37" s="253"/>
      <c r="C37" s="1043"/>
      <c r="D37" s="1044"/>
      <c r="E37" s="1044"/>
      <c r="F37" s="1044"/>
      <c r="G37" s="1044"/>
      <c r="H37" s="1044"/>
      <c r="I37" s="1044"/>
      <c r="J37" s="1044"/>
      <c r="K37" s="1044"/>
      <c r="L37" s="1044"/>
      <c r="M37" s="1044"/>
      <c r="N37" s="1044"/>
      <c r="O37" s="1044"/>
      <c r="P37" s="1044"/>
      <c r="Q37" s="1044"/>
      <c r="R37" s="1044"/>
      <c r="S37" s="1044"/>
      <c r="T37" s="1044"/>
      <c r="U37" s="1044"/>
      <c r="V37" s="1044"/>
      <c r="W37" s="1044"/>
      <c r="X37" s="1044"/>
      <c r="Y37" s="1044"/>
      <c r="Z37" s="1044"/>
      <c r="AA37" s="1044"/>
      <c r="AB37" s="1045"/>
      <c r="AC37" s="247"/>
    </row>
    <row r="38" spans="2:29" ht="12.75" customHeight="1" x14ac:dyDescent="0.2">
      <c r="B38" s="253"/>
      <c r="C38" s="1009"/>
      <c r="D38" s="1010"/>
      <c r="E38" s="1010"/>
      <c r="F38" s="1010"/>
      <c r="G38" s="1010"/>
      <c r="H38" s="1010"/>
      <c r="I38" s="1010"/>
      <c r="J38" s="1010"/>
      <c r="K38" s="1010"/>
      <c r="L38" s="1010"/>
      <c r="M38" s="1010"/>
      <c r="N38" s="1010"/>
      <c r="O38" s="1010"/>
      <c r="P38" s="1010"/>
      <c r="Q38" s="1010"/>
      <c r="R38" s="1010"/>
      <c r="S38" s="1010"/>
      <c r="T38" s="1010"/>
      <c r="U38" s="1010"/>
      <c r="V38" s="1010"/>
      <c r="W38" s="1010"/>
      <c r="X38" s="1010"/>
      <c r="Y38" s="1010"/>
      <c r="Z38" s="1010"/>
      <c r="AA38" s="1010"/>
      <c r="AB38" s="1011"/>
      <c r="AC38" s="247"/>
    </row>
    <row r="39" spans="2:29" x14ac:dyDescent="0.2">
      <c r="B39" s="253"/>
      <c r="C39" s="1012"/>
      <c r="D39" s="1013"/>
      <c r="E39" s="1013"/>
      <c r="F39" s="1013"/>
      <c r="G39" s="1013"/>
      <c r="H39" s="1013"/>
      <c r="I39" s="1013"/>
      <c r="J39" s="1013"/>
      <c r="K39" s="1013"/>
      <c r="L39" s="1013"/>
      <c r="M39" s="1013"/>
      <c r="N39" s="1013"/>
      <c r="O39" s="1013"/>
      <c r="P39" s="1013"/>
      <c r="Q39" s="1013"/>
      <c r="R39" s="1013"/>
      <c r="S39" s="1013"/>
      <c r="T39" s="1013"/>
      <c r="U39" s="1013"/>
      <c r="V39" s="1013"/>
      <c r="W39" s="1013"/>
      <c r="X39" s="1013"/>
      <c r="Y39" s="1013"/>
      <c r="Z39" s="1013"/>
      <c r="AA39" s="1013"/>
      <c r="AB39" s="1014"/>
      <c r="AC39" s="247"/>
    </row>
    <row r="40" spans="2:29" ht="12.75" customHeight="1" x14ac:dyDescent="0.2">
      <c r="B40" s="253"/>
      <c r="C40" s="1012"/>
      <c r="D40" s="1013"/>
      <c r="E40" s="1013"/>
      <c r="F40" s="1013"/>
      <c r="G40" s="1013"/>
      <c r="H40" s="1013"/>
      <c r="I40" s="1013"/>
      <c r="J40" s="1013"/>
      <c r="K40" s="1013"/>
      <c r="L40" s="1013"/>
      <c r="M40" s="1013"/>
      <c r="N40" s="1013"/>
      <c r="O40" s="1013"/>
      <c r="P40" s="1013"/>
      <c r="Q40" s="1013"/>
      <c r="R40" s="1013"/>
      <c r="S40" s="1013"/>
      <c r="T40" s="1013"/>
      <c r="U40" s="1013"/>
      <c r="V40" s="1013"/>
      <c r="W40" s="1013"/>
      <c r="X40" s="1013"/>
      <c r="Y40" s="1013"/>
      <c r="Z40" s="1013"/>
      <c r="AA40" s="1013"/>
      <c r="AB40" s="1014"/>
      <c r="AC40" s="247"/>
    </row>
    <row r="41" spans="2:29" x14ac:dyDescent="0.2">
      <c r="B41" s="253"/>
      <c r="C41" s="1012"/>
      <c r="D41" s="1013"/>
      <c r="E41" s="1013"/>
      <c r="F41" s="1013"/>
      <c r="G41" s="1013"/>
      <c r="H41" s="1013"/>
      <c r="I41" s="1013"/>
      <c r="J41" s="1013"/>
      <c r="K41" s="1013"/>
      <c r="L41" s="1013"/>
      <c r="M41" s="1013"/>
      <c r="N41" s="1013"/>
      <c r="O41" s="1013"/>
      <c r="P41" s="1013"/>
      <c r="Q41" s="1013"/>
      <c r="R41" s="1013"/>
      <c r="S41" s="1013"/>
      <c r="T41" s="1013"/>
      <c r="U41" s="1013"/>
      <c r="V41" s="1013"/>
      <c r="W41" s="1013"/>
      <c r="X41" s="1013"/>
      <c r="Y41" s="1013"/>
      <c r="Z41" s="1013"/>
      <c r="AA41" s="1013"/>
      <c r="AB41" s="1014"/>
      <c r="AC41" s="247"/>
    </row>
    <row r="42" spans="2:29" x14ac:dyDescent="0.2">
      <c r="B42" s="253"/>
      <c r="C42" s="1012"/>
      <c r="D42" s="1013"/>
      <c r="E42" s="1013"/>
      <c r="F42" s="1013"/>
      <c r="G42" s="1013"/>
      <c r="H42" s="1013"/>
      <c r="I42" s="1013"/>
      <c r="J42" s="1013"/>
      <c r="K42" s="1013"/>
      <c r="L42" s="1013"/>
      <c r="M42" s="1013"/>
      <c r="N42" s="1013"/>
      <c r="O42" s="1013"/>
      <c r="P42" s="1013"/>
      <c r="Q42" s="1013"/>
      <c r="R42" s="1013"/>
      <c r="S42" s="1013"/>
      <c r="T42" s="1013"/>
      <c r="U42" s="1013"/>
      <c r="V42" s="1013"/>
      <c r="W42" s="1013"/>
      <c r="X42" s="1013"/>
      <c r="Y42" s="1013"/>
      <c r="Z42" s="1013"/>
      <c r="AA42" s="1013"/>
      <c r="AB42" s="1014"/>
      <c r="AC42" s="247"/>
    </row>
    <row r="43" spans="2:29" x14ac:dyDescent="0.2">
      <c r="B43" s="253"/>
      <c r="C43" s="1012"/>
      <c r="D43" s="1013"/>
      <c r="E43" s="1013"/>
      <c r="F43" s="1013"/>
      <c r="G43" s="1013"/>
      <c r="H43" s="1013"/>
      <c r="I43" s="1013"/>
      <c r="J43" s="1013"/>
      <c r="K43" s="1013"/>
      <c r="L43" s="1013"/>
      <c r="M43" s="1013"/>
      <c r="N43" s="1013"/>
      <c r="O43" s="1013"/>
      <c r="P43" s="1013"/>
      <c r="Q43" s="1013"/>
      <c r="R43" s="1013"/>
      <c r="S43" s="1013"/>
      <c r="T43" s="1013"/>
      <c r="U43" s="1013"/>
      <c r="V43" s="1013"/>
      <c r="W43" s="1013"/>
      <c r="X43" s="1013"/>
      <c r="Y43" s="1013"/>
      <c r="Z43" s="1013"/>
      <c r="AA43" s="1013"/>
      <c r="AB43" s="1014"/>
      <c r="AC43" s="247"/>
    </row>
    <row r="44" spans="2:29" x14ac:dyDescent="0.2">
      <c r="B44" s="253"/>
      <c r="C44" s="1012"/>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3"/>
      <c r="Z44" s="1013"/>
      <c r="AA44" s="1013"/>
      <c r="AB44" s="1014"/>
      <c r="AC44" s="247"/>
    </row>
    <row r="45" spans="2:29" x14ac:dyDescent="0.2">
      <c r="B45" s="253"/>
      <c r="C45" s="1012"/>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3"/>
      <c r="Z45" s="1013"/>
      <c r="AA45" s="1013"/>
      <c r="AB45" s="1014"/>
      <c r="AC45" s="247"/>
    </row>
    <row r="46" spans="2:29" x14ac:dyDescent="0.2">
      <c r="B46" s="253"/>
      <c r="C46" s="1012"/>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3"/>
      <c r="Z46" s="1013"/>
      <c r="AA46" s="1013"/>
      <c r="AB46" s="1014"/>
      <c r="AC46" s="247"/>
    </row>
    <row r="47" spans="2:29" x14ac:dyDescent="0.2">
      <c r="B47" s="253"/>
      <c r="C47" s="1012"/>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4"/>
      <c r="AC47" s="247"/>
    </row>
    <row r="48" spans="2:29" x14ac:dyDescent="0.2">
      <c r="B48" s="253"/>
      <c r="C48" s="1012"/>
      <c r="D48" s="1013"/>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4"/>
      <c r="AC48" s="247"/>
    </row>
    <row r="49" spans="2:29" ht="13.5" thickBot="1" x14ac:dyDescent="0.25">
      <c r="B49" s="253"/>
      <c r="C49" s="254"/>
      <c r="D49" s="255"/>
      <c r="E49" s="255"/>
      <c r="F49" s="255"/>
      <c r="G49" s="255"/>
      <c r="H49" s="255"/>
      <c r="I49" s="255"/>
      <c r="J49" s="255"/>
      <c r="K49" s="255"/>
      <c r="L49" s="255"/>
      <c r="M49" s="255"/>
      <c r="N49" s="255"/>
      <c r="O49" s="255"/>
      <c r="P49" s="255"/>
      <c r="Q49" s="255"/>
      <c r="R49" s="255"/>
      <c r="S49" s="255"/>
      <c r="T49" s="255"/>
      <c r="U49" s="255"/>
      <c r="V49" s="255"/>
      <c r="W49" s="255"/>
      <c r="X49" s="255"/>
      <c r="Y49" s="255"/>
      <c r="Z49" s="255"/>
      <c r="AA49" s="255"/>
      <c r="AB49" s="256"/>
      <c r="AC49" s="247"/>
    </row>
    <row r="50" spans="2:29" ht="13.5" thickBot="1" x14ac:dyDescent="0.25">
      <c r="B50" s="254"/>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6"/>
    </row>
  </sheetData>
  <mergeCells count="48">
    <mergeCell ref="C32:G32"/>
    <mergeCell ref="N32:AB32"/>
    <mergeCell ref="U8:Y8"/>
    <mergeCell ref="Z8:AC8"/>
    <mergeCell ref="C10:F11"/>
    <mergeCell ref="G10:V11"/>
    <mergeCell ref="C13:F13"/>
    <mergeCell ref="G13:AB13"/>
    <mergeCell ref="C15:H15"/>
    <mergeCell ref="I15:AB15"/>
    <mergeCell ref="C17:H18"/>
    <mergeCell ref="I17:O18"/>
    <mergeCell ref="Q17:V17"/>
    <mergeCell ref="X17:AB17"/>
    <mergeCell ref="Q18:V18"/>
    <mergeCell ref="X18:AB18"/>
    <mergeCell ref="C38:AB48"/>
    <mergeCell ref="C28:G29"/>
    <mergeCell ref="H28:H29"/>
    <mergeCell ref="I28:I29"/>
    <mergeCell ref="J28:J29"/>
    <mergeCell ref="K28:M28"/>
    <mergeCell ref="N28:AB29"/>
    <mergeCell ref="C33:G33"/>
    <mergeCell ref="N33:AB33"/>
    <mergeCell ref="C34:G34"/>
    <mergeCell ref="N34:AB34"/>
    <mergeCell ref="C36:AB37"/>
    <mergeCell ref="C30:G30"/>
    <mergeCell ref="N30:AB30"/>
    <mergeCell ref="C31:G31"/>
    <mergeCell ref="N31:AB31"/>
    <mergeCell ref="C25:AB26"/>
    <mergeCell ref="W10:AB10"/>
    <mergeCell ref="W11:AB11"/>
    <mergeCell ref="B3:G5"/>
    <mergeCell ref="H3:AC3"/>
    <mergeCell ref="H4:R4"/>
    <mergeCell ref="S4:AC4"/>
    <mergeCell ref="H5:AC5"/>
    <mergeCell ref="B7:AC7"/>
    <mergeCell ref="B8:T8"/>
    <mergeCell ref="C20:S20"/>
    <mergeCell ref="U20:AB20"/>
    <mergeCell ref="C21:S21"/>
    <mergeCell ref="U21:AB21"/>
    <mergeCell ref="C23:H23"/>
    <mergeCell ref="I23:AB23"/>
  </mergeCells>
  <printOptions horizontalCentered="1"/>
  <pageMargins left="0.70866141732283472" right="0.70866141732283472" top="0.74803149606299213" bottom="0.74803149606299213" header="0.31496062992125984" footer="0.31496062992125984"/>
  <pageSetup scale="62" orientation="portrait" r:id="rId1"/>
  <headerFooter>
    <oddFooter>&amp;LCarrera 30 25-90 Piso 16 C.A.D. – C.P. 111311
PBX: 7470909 – Información: Línea 195
www.umv.gov.co&amp;CPES-FM-001
Página  &amp;N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6"/>
  <sheetViews>
    <sheetView topLeftCell="A5" workbookViewId="0">
      <selection activeCell="F5" sqref="F5"/>
    </sheetView>
  </sheetViews>
  <sheetFormatPr baseColWidth="10" defaultRowHeight="15" x14ac:dyDescent="0.25"/>
  <cols>
    <col min="1" max="1" width="4.5703125" customWidth="1"/>
    <col min="4" max="4" width="31.5703125" style="94" customWidth="1"/>
    <col min="5" max="5" width="16.140625" customWidth="1"/>
  </cols>
  <sheetData>
    <row r="2" spans="2:7" ht="15.75" thickBot="1" x14ac:dyDescent="0.3"/>
    <row r="3" spans="2:7" x14ac:dyDescent="0.25">
      <c r="B3" s="644" t="s">
        <v>537</v>
      </c>
      <c r="C3" s="648" t="s">
        <v>538</v>
      </c>
      <c r="D3" s="644" t="s">
        <v>185</v>
      </c>
      <c r="E3" s="644" t="s">
        <v>539</v>
      </c>
      <c r="F3" s="644" t="s">
        <v>540</v>
      </c>
      <c r="G3" s="644" t="s">
        <v>541</v>
      </c>
    </row>
    <row r="4" spans="2:7" ht="15.75" thickBot="1" x14ac:dyDescent="0.3">
      <c r="B4" s="645"/>
      <c r="C4" s="649"/>
      <c r="D4" s="645"/>
      <c r="E4" s="645"/>
      <c r="F4" s="645"/>
      <c r="G4" s="645"/>
    </row>
    <row r="5" spans="2:7" ht="15.75" thickBot="1" x14ac:dyDescent="0.3">
      <c r="B5" s="95">
        <v>1</v>
      </c>
      <c r="C5" s="96" t="s">
        <v>542</v>
      </c>
      <c r="D5" s="97" t="s">
        <v>38</v>
      </c>
      <c r="E5" s="98" t="s">
        <v>543</v>
      </c>
      <c r="F5" s="98">
        <v>3</v>
      </c>
      <c r="G5" s="98">
        <v>2</v>
      </c>
    </row>
    <row r="6" spans="2:7" ht="15.75" thickBot="1" x14ac:dyDescent="0.3">
      <c r="B6" s="95">
        <v>2</v>
      </c>
      <c r="C6" s="96" t="s">
        <v>544</v>
      </c>
      <c r="D6" s="97" t="s">
        <v>39</v>
      </c>
      <c r="E6" s="98" t="s">
        <v>543</v>
      </c>
      <c r="F6" s="98">
        <v>4</v>
      </c>
      <c r="G6" s="98">
        <v>4</v>
      </c>
    </row>
    <row r="7" spans="2:7" ht="15.75" thickBot="1" x14ac:dyDescent="0.3">
      <c r="B7" s="124">
        <v>3</v>
      </c>
      <c r="C7" s="125" t="s">
        <v>545</v>
      </c>
      <c r="D7" s="126" t="s">
        <v>40</v>
      </c>
      <c r="E7" s="127" t="s">
        <v>543</v>
      </c>
      <c r="F7" s="127">
        <v>3</v>
      </c>
      <c r="G7" s="127">
        <v>1</v>
      </c>
    </row>
    <row r="8" spans="2:7" ht="15.75" thickBot="1" x14ac:dyDescent="0.3">
      <c r="B8" s="99">
        <v>4</v>
      </c>
      <c r="C8" s="100" t="s">
        <v>546</v>
      </c>
      <c r="D8" s="101" t="s">
        <v>41</v>
      </c>
      <c r="E8" s="102" t="s">
        <v>547</v>
      </c>
      <c r="F8" s="102">
        <v>3</v>
      </c>
      <c r="G8" s="102">
        <v>3</v>
      </c>
    </row>
    <row r="9" spans="2:7" ht="15.75" thickBot="1" x14ac:dyDescent="0.3">
      <c r="B9" s="99">
        <v>5</v>
      </c>
      <c r="C9" s="100" t="s">
        <v>548</v>
      </c>
      <c r="D9" s="101" t="s">
        <v>42</v>
      </c>
      <c r="E9" s="102" t="s">
        <v>547</v>
      </c>
      <c r="F9" s="102">
        <v>0</v>
      </c>
      <c r="G9" s="102">
        <v>1</v>
      </c>
    </row>
    <row r="10" spans="2:7" ht="15.75" thickBot="1" x14ac:dyDescent="0.3">
      <c r="B10" s="99">
        <v>6</v>
      </c>
      <c r="C10" s="100" t="s">
        <v>549</v>
      </c>
      <c r="D10" s="101" t="s">
        <v>43</v>
      </c>
      <c r="E10" s="102" t="s">
        <v>550</v>
      </c>
      <c r="F10" s="102">
        <v>1</v>
      </c>
      <c r="G10" s="102">
        <v>1</v>
      </c>
    </row>
    <row r="11" spans="2:7" ht="15.75" thickBot="1" x14ac:dyDescent="0.3">
      <c r="B11" s="99">
        <v>7</v>
      </c>
      <c r="C11" s="100" t="s">
        <v>551</v>
      </c>
      <c r="D11" s="101" t="s">
        <v>44</v>
      </c>
      <c r="E11" s="102" t="s">
        <v>552</v>
      </c>
      <c r="F11" s="102">
        <v>4</v>
      </c>
      <c r="G11" s="102">
        <v>4</v>
      </c>
    </row>
    <row r="12" spans="2:7" ht="15.75" thickBot="1" x14ac:dyDescent="0.3">
      <c r="B12" s="99">
        <v>8</v>
      </c>
      <c r="C12" s="100" t="s">
        <v>553</v>
      </c>
      <c r="D12" s="101" t="s">
        <v>45</v>
      </c>
      <c r="E12" s="102" t="s">
        <v>554</v>
      </c>
      <c r="F12" s="102">
        <v>3</v>
      </c>
      <c r="G12" s="102">
        <v>1</v>
      </c>
    </row>
    <row r="13" spans="2:7" ht="15.75" thickBot="1" x14ac:dyDescent="0.3">
      <c r="B13" s="99">
        <v>9</v>
      </c>
      <c r="C13" s="100" t="s">
        <v>555</v>
      </c>
      <c r="D13" s="101" t="s">
        <v>46</v>
      </c>
      <c r="E13" s="102" t="s">
        <v>556</v>
      </c>
      <c r="F13" s="102">
        <v>6</v>
      </c>
      <c r="G13" s="102">
        <v>2</v>
      </c>
    </row>
    <row r="14" spans="2:7" ht="23.25" thickBot="1" x14ac:dyDescent="0.3">
      <c r="B14" s="99">
        <v>10</v>
      </c>
      <c r="C14" s="100" t="s">
        <v>557</v>
      </c>
      <c r="D14" s="101" t="s">
        <v>47</v>
      </c>
      <c r="E14" s="102" t="s">
        <v>556</v>
      </c>
      <c r="F14" s="102">
        <v>2</v>
      </c>
      <c r="G14" s="102">
        <v>1</v>
      </c>
    </row>
    <row r="15" spans="2:7" ht="15.75" thickBot="1" x14ac:dyDescent="0.3">
      <c r="B15" s="99">
        <v>11</v>
      </c>
      <c r="C15" s="100" t="s">
        <v>558</v>
      </c>
      <c r="D15" s="101" t="s">
        <v>48</v>
      </c>
      <c r="E15" s="102" t="s">
        <v>559</v>
      </c>
      <c r="F15" s="102">
        <v>1</v>
      </c>
      <c r="G15" s="102">
        <v>2</v>
      </c>
    </row>
    <row r="16" spans="2:7" ht="15.75" thickBot="1" x14ac:dyDescent="0.3">
      <c r="B16" s="103">
        <v>12</v>
      </c>
      <c r="C16" s="104" t="s">
        <v>560</v>
      </c>
      <c r="D16" s="105" t="s">
        <v>49</v>
      </c>
      <c r="E16" s="106" t="s">
        <v>561</v>
      </c>
      <c r="F16" s="106">
        <v>5</v>
      </c>
      <c r="G16" s="106">
        <v>4</v>
      </c>
    </row>
    <row r="17" spans="2:7" ht="15.75" thickBot="1" x14ac:dyDescent="0.3">
      <c r="B17" s="103">
        <v>13</v>
      </c>
      <c r="C17" s="104" t="s">
        <v>562</v>
      </c>
      <c r="D17" s="105" t="s">
        <v>50</v>
      </c>
      <c r="E17" s="106" t="s">
        <v>559</v>
      </c>
      <c r="F17" s="106">
        <v>2</v>
      </c>
      <c r="G17" s="106">
        <v>5</v>
      </c>
    </row>
    <row r="18" spans="2:7" ht="15.75" thickBot="1" x14ac:dyDescent="0.3">
      <c r="B18" s="103">
        <v>14</v>
      </c>
      <c r="C18" s="104" t="s">
        <v>563</v>
      </c>
      <c r="D18" s="105" t="s">
        <v>51</v>
      </c>
      <c r="E18" s="106" t="s">
        <v>559</v>
      </c>
      <c r="F18" s="106">
        <v>3</v>
      </c>
      <c r="G18" s="106">
        <v>4</v>
      </c>
    </row>
    <row r="19" spans="2:7" ht="15.75" thickBot="1" x14ac:dyDescent="0.3">
      <c r="B19" s="107">
        <v>15</v>
      </c>
      <c r="C19" s="108" t="s">
        <v>564</v>
      </c>
      <c r="D19" s="109" t="s">
        <v>52</v>
      </c>
      <c r="E19" s="110" t="s">
        <v>559</v>
      </c>
      <c r="F19" s="110">
        <v>0</v>
      </c>
      <c r="G19" s="110">
        <v>2</v>
      </c>
    </row>
    <row r="20" spans="2:7" ht="15.75" thickBot="1" x14ac:dyDescent="0.3">
      <c r="B20" s="111">
        <v>16</v>
      </c>
      <c r="C20" s="112" t="s">
        <v>565</v>
      </c>
      <c r="D20" s="113" t="s">
        <v>566</v>
      </c>
      <c r="E20" s="114" t="s">
        <v>559</v>
      </c>
      <c r="F20" s="114">
        <v>8</v>
      </c>
      <c r="G20" s="114">
        <v>5</v>
      </c>
    </row>
    <row r="21" spans="2:7" ht="15.75" thickBot="1" x14ac:dyDescent="0.3">
      <c r="B21" s="103">
        <v>17</v>
      </c>
      <c r="C21" s="104" t="s">
        <v>567</v>
      </c>
      <c r="D21" s="105" t="s">
        <v>568</v>
      </c>
      <c r="E21" s="106" t="s">
        <v>559</v>
      </c>
      <c r="F21" s="106">
        <v>6</v>
      </c>
      <c r="G21" s="106">
        <v>3</v>
      </c>
    </row>
    <row r="22" spans="2:7" ht="15.75" thickBot="1" x14ac:dyDescent="0.3">
      <c r="B22" s="103">
        <v>18</v>
      </c>
      <c r="C22" s="104" t="s">
        <v>569</v>
      </c>
      <c r="D22" s="105" t="s">
        <v>55</v>
      </c>
      <c r="E22" s="106" t="s">
        <v>559</v>
      </c>
      <c r="F22" s="106">
        <v>1</v>
      </c>
      <c r="G22" s="106">
        <v>1</v>
      </c>
    </row>
    <row r="23" spans="2:7" ht="15.75" thickBot="1" x14ac:dyDescent="0.3">
      <c r="B23" s="103">
        <v>19</v>
      </c>
      <c r="C23" s="104" t="s">
        <v>570</v>
      </c>
      <c r="D23" s="105" t="s">
        <v>56</v>
      </c>
      <c r="E23" s="106" t="s">
        <v>559</v>
      </c>
      <c r="F23" s="106">
        <v>2</v>
      </c>
      <c r="G23" s="106">
        <v>2</v>
      </c>
    </row>
    <row r="24" spans="2:7" ht="15.75" thickBot="1" x14ac:dyDescent="0.3">
      <c r="B24" s="103">
        <v>20</v>
      </c>
      <c r="C24" s="104" t="s">
        <v>571</v>
      </c>
      <c r="D24" s="105" t="s">
        <v>57</v>
      </c>
      <c r="E24" s="106" t="s">
        <v>552</v>
      </c>
      <c r="F24" s="106">
        <v>1</v>
      </c>
      <c r="G24" s="106">
        <v>1</v>
      </c>
    </row>
    <row r="25" spans="2:7" ht="23.25" thickBot="1" x14ac:dyDescent="0.3">
      <c r="B25" s="115">
        <v>21</v>
      </c>
      <c r="C25" s="116" t="s">
        <v>572</v>
      </c>
      <c r="D25" s="117" t="s">
        <v>58</v>
      </c>
      <c r="E25" s="118" t="s">
        <v>573</v>
      </c>
      <c r="F25" s="118">
        <v>2</v>
      </c>
      <c r="G25" s="118">
        <v>3</v>
      </c>
    </row>
    <row r="26" spans="2:7" ht="15.75" thickBot="1" x14ac:dyDescent="0.3">
      <c r="B26" s="646" t="s">
        <v>574</v>
      </c>
      <c r="C26" s="647"/>
      <c r="D26" s="647"/>
      <c r="E26" s="647"/>
      <c r="F26" s="119">
        <f>SUM(F5:F25)</f>
        <v>60</v>
      </c>
      <c r="G26" s="119">
        <f>SUM(G5:G25)</f>
        <v>52</v>
      </c>
    </row>
  </sheetData>
  <mergeCells count="7">
    <mergeCell ref="F3:F4"/>
    <mergeCell ref="G3:G4"/>
    <mergeCell ref="B26:E26"/>
    <mergeCell ref="B3:B4"/>
    <mergeCell ref="C3:C4"/>
    <mergeCell ref="D3:D4"/>
    <mergeCell ref="E3:E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48"/>
  <sheetViews>
    <sheetView topLeftCell="A25" zoomScaleNormal="100" workbookViewId="0">
      <selection activeCell="A25" sqref="A1:XFD1048576"/>
    </sheetView>
  </sheetViews>
  <sheetFormatPr baseColWidth="10" defaultColWidth="3.7109375" defaultRowHeight="12.75" x14ac:dyDescent="0.2"/>
  <cols>
    <col min="1" max="2" width="3.7109375" style="229"/>
    <col min="3" max="7" width="2.7109375" style="229" customWidth="1"/>
    <col min="8" max="8" width="16" style="229" customWidth="1"/>
    <col min="9" max="9" width="14.140625" style="229" customWidth="1"/>
    <col min="10" max="10" width="14.42578125" style="229" customWidth="1"/>
    <col min="11" max="11" width="13" style="229" customWidth="1"/>
    <col min="12" max="13" width="3.42578125" style="229" customWidth="1"/>
    <col min="14" max="17" width="2.7109375" style="229" customWidth="1"/>
    <col min="18" max="25" width="3.7109375" style="229"/>
    <col min="26" max="26" width="8.7109375" style="229" customWidth="1"/>
    <col min="27" max="27" width="5.140625" style="229" customWidth="1"/>
    <col min="28" max="28" width="3.7109375" style="229"/>
    <col min="29" max="29" width="9.140625" style="229" bestFit="1" customWidth="1"/>
    <col min="30" max="30" width="3.7109375" style="229"/>
    <col min="31" max="31" width="6.5703125" style="229" bestFit="1" customWidth="1"/>
    <col min="32" max="32" width="8.140625" style="229" bestFit="1" customWidth="1"/>
    <col min="33" max="33" width="5.140625" style="229" bestFit="1" customWidth="1"/>
    <col min="34" max="35" width="3.7109375" style="229"/>
    <col min="36" max="36" width="7.140625" style="229" bestFit="1" customWidth="1"/>
    <col min="37" max="37" width="6.140625" style="229" bestFit="1" customWidth="1"/>
    <col min="38" max="39" width="3.7109375" style="229"/>
    <col min="40" max="40" width="6.140625" style="229" bestFit="1" customWidth="1"/>
    <col min="41" max="258" width="3.7109375" style="229"/>
    <col min="259" max="263" width="2.7109375" style="229" customWidth="1"/>
    <col min="264" max="264" width="16" style="229" customWidth="1"/>
    <col min="265" max="265" width="14.140625" style="229" customWidth="1"/>
    <col min="266" max="266" width="14.42578125" style="229" customWidth="1"/>
    <col min="267" max="267" width="13" style="229" customWidth="1"/>
    <col min="268" max="269" width="3.42578125" style="229" customWidth="1"/>
    <col min="270" max="273" width="2.7109375" style="229" customWidth="1"/>
    <col min="274" max="281" width="3.7109375" style="229"/>
    <col min="282" max="282" width="8.7109375" style="229" customWidth="1"/>
    <col min="283" max="283" width="5.140625" style="229" customWidth="1"/>
    <col min="284" max="284" width="3.7109375" style="229"/>
    <col min="285" max="285" width="9.140625" style="229" bestFit="1" customWidth="1"/>
    <col min="286" max="286" width="3.7109375" style="229"/>
    <col min="287" max="287" width="6.5703125" style="229" bestFit="1" customWidth="1"/>
    <col min="288" max="288" width="8.140625" style="229" bestFit="1" customWidth="1"/>
    <col min="289" max="289" width="5.140625" style="229" bestFit="1" customWidth="1"/>
    <col min="290" max="291" width="3.7109375" style="229"/>
    <col min="292" max="292" width="7.140625" style="229" bestFit="1" customWidth="1"/>
    <col min="293" max="293" width="6.140625" style="229" bestFit="1" customWidth="1"/>
    <col min="294" max="295" width="3.7109375" style="229"/>
    <col min="296" max="296" width="6.140625" style="229" bestFit="1" customWidth="1"/>
    <col min="297" max="514" width="3.7109375" style="229"/>
    <col min="515" max="519" width="2.7109375" style="229" customWidth="1"/>
    <col min="520" max="520" width="16" style="229" customWidth="1"/>
    <col min="521" max="521" width="14.140625" style="229" customWidth="1"/>
    <col min="522" max="522" width="14.42578125" style="229" customWidth="1"/>
    <col min="523" max="523" width="13" style="229" customWidth="1"/>
    <col min="524" max="525" width="3.42578125" style="229" customWidth="1"/>
    <col min="526" max="529" width="2.7109375" style="229" customWidth="1"/>
    <col min="530" max="537" width="3.7109375" style="229"/>
    <col min="538" max="538" width="8.7109375" style="229" customWidth="1"/>
    <col min="539" max="539" width="5.140625" style="229" customWidth="1"/>
    <col min="540" max="540" width="3.7109375" style="229"/>
    <col min="541" max="541" width="9.140625" style="229" bestFit="1" customWidth="1"/>
    <col min="542" max="542" width="3.7109375" style="229"/>
    <col min="543" max="543" width="6.5703125" style="229" bestFit="1" customWidth="1"/>
    <col min="544" max="544" width="8.140625" style="229" bestFit="1" customWidth="1"/>
    <col min="545" max="545" width="5.140625" style="229" bestFit="1" customWidth="1"/>
    <col min="546" max="547" width="3.7109375" style="229"/>
    <col min="548" max="548" width="7.140625" style="229" bestFit="1" customWidth="1"/>
    <col min="549" max="549" width="6.140625" style="229" bestFit="1" customWidth="1"/>
    <col min="550" max="551" width="3.7109375" style="229"/>
    <col min="552" max="552" width="6.140625" style="229" bestFit="1" customWidth="1"/>
    <col min="553" max="770" width="3.7109375" style="229"/>
    <col min="771" max="775" width="2.7109375" style="229" customWidth="1"/>
    <col min="776" max="776" width="16" style="229" customWidth="1"/>
    <col min="777" max="777" width="14.140625" style="229" customWidth="1"/>
    <col min="778" max="778" width="14.42578125" style="229" customWidth="1"/>
    <col min="779" max="779" width="13" style="229" customWidth="1"/>
    <col min="780" max="781" width="3.42578125" style="229" customWidth="1"/>
    <col min="782" max="785" width="2.7109375" style="229" customWidth="1"/>
    <col min="786" max="793" width="3.7109375" style="229"/>
    <col min="794" max="794" width="8.7109375" style="229" customWidth="1"/>
    <col min="795" max="795" width="5.140625" style="229" customWidth="1"/>
    <col min="796" max="796" width="3.7109375" style="229"/>
    <col min="797" max="797" width="9.140625" style="229" bestFit="1" customWidth="1"/>
    <col min="798" max="798" width="3.7109375" style="229"/>
    <col min="799" max="799" width="6.5703125" style="229" bestFit="1" customWidth="1"/>
    <col min="800" max="800" width="8.140625" style="229" bestFit="1" customWidth="1"/>
    <col min="801" max="801" width="5.140625" style="229" bestFit="1" customWidth="1"/>
    <col min="802" max="803" width="3.7109375" style="229"/>
    <col min="804" max="804" width="7.140625" style="229" bestFit="1" customWidth="1"/>
    <col min="805" max="805" width="6.140625" style="229" bestFit="1" customWidth="1"/>
    <col min="806" max="807" width="3.7109375" style="229"/>
    <col min="808" max="808" width="6.140625" style="229" bestFit="1" customWidth="1"/>
    <col min="809" max="1026" width="3.7109375" style="229"/>
    <col min="1027" max="1031" width="2.7109375" style="229" customWidth="1"/>
    <col min="1032" max="1032" width="16" style="229" customWidth="1"/>
    <col min="1033" max="1033" width="14.140625" style="229" customWidth="1"/>
    <col min="1034" max="1034" width="14.42578125" style="229" customWidth="1"/>
    <col min="1035" max="1035" width="13" style="229" customWidth="1"/>
    <col min="1036" max="1037" width="3.42578125" style="229" customWidth="1"/>
    <col min="1038" max="1041" width="2.7109375" style="229" customWidth="1"/>
    <col min="1042" max="1049" width="3.7109375" style="229"/>
    <col min="1050" max="1050" width="8.7109375" style="229" customWidth="1"/>
    <col min="1051" max="1051" width="5.140625" style="229" customWidth="1"/>
    <col min="1052" max="1052" width="3.7109375" style="229"/>
    <col min="1053" max="1053" width="9.140625" style="229" bestFit="1" customWidth="1"/>
    <col min="1054" max="1054" width="3.7109375" style="229"/>
    <col min="1055" max="1055" width="6.5703125" style="229" bestFit="1" customWidth="1"/>
    <col min="1056" max="1056" width="8.140625" style="229" bestFit="1" customWidth="1"/>
    <col min="1057" max="1057" width="5.140625" style="229" bestFit="1" customWidth="1"/>
    <col min="1058" max="1059" width="3.7109375" style="229"/>
    <col min="1060" max="1060" width="7.140625" style="229" bestFit="1" customWidth="1"/>
    <col min="1061" max="1061" width="6.140625" style="229" bestFit="1" customWidth="1"/>
    <col min="1062" max="1063" width="3.7109375" style="229"/>
    <col min="1064" max="1064" width="6.140625" style="229" bestFit="1" customWidth="1"/>
    <col min="1065" max="1282" width="3.7109375" style="229"/>
    <col min="1283" max="1287" width="2.7109375" style="229" customWidth="1"/>
    <col min="1288" max="1288" width="16" style="229" customWidth="1"/>
    <col min="1289" max="1289" width="14.140625" style="229" customWidth="1"/>
    <col min="1290" max="1290" width="14.42578125" style="229" customWidth="1"/>
    <col min="1291" max="1291" width="13" style="229" customWidth="1"/>
    <col min="1292" max="1293" width="3.42578125" style="229" customWidth="1"/>
    <col min="1294" max="1297" width="2.7109375" style="229" customWidth="1"/>
    <col min="1298" max="1305" width="3.7109375" style="229"/>
    <col min="1306" max="1306" width="8.7109375" style="229" customWidth="1"/>
    <col min="1307" max="1307" width="5.140625" style="229" customWidth="1"/>
    <col min="1308" max="1308" width="3.7109375" style="229"/>
    <col min="1309" max="1309" width="9.140625" style="229" bestFit="1" customWidth="1"/>
    <col min="1310" max="1310" width="3.7109375" style="229"/>
    <col min="1311" max="1311" width="6.5703125" style="229" bestFit="1" customWidth="1"/>
    <col min="1312" max="1312" width="8.140625" style="229" bestFit="1" customWidth="1"/>
    <col min="1313" max="1313" width="5.140625" style="229" bestFit="1" customWidth="1"/>
    <col min="1314" max="1315" width="3.7109375" style="229"/>
    <col min="1316" max="1316" width="7.140625" style="229" bestFit="1" customWidth="1"/>
    <col min="1317" max="1317" width="6.140625" style="229" bestFit="1" customWidth="1"/>
    <col min="1318" max="1319" width="3.7109375" style="229"/>
    <col min="1320" max="1320" width="6.140625" style="229" bestFit="1" customWidth="1"/>
    <col min="1321" max="1538" width="3.7109375" style="229"/>
    <col min="1539" max="1543" width="2.7109375" style="229" customWidth="1"/>
    <col min="1544" max="1544" width="16" style="229" customWidth="1"/>
    <col min="1545" max="1545" width="14.140625" style="229" customWidth="1"/>
    <col min="1546" max="1546" width="14.42578125" style="229" customWidth="1"/>
    <col min="1547" max="1547" width="13" style="229" customWidth="1"/>
    <col min="1548" max="1549" width="3.42578125" style="229" customWidth="1"/>
    <col min="1550" max="1553" width="2.7109375" style="229" customWidth="1"/>
    <col min="1554" max="1561" width="3.7109375" style="229"/>
    <col min="1562" max="1562" width="8.7109375" style="229" customWidth="1"/>
    <col min="1563" max="1563" width="5.140625" style="229" customWidth="1"/>
    <col min="1564" max="1564" width="3.7109375" style="229"/>
    <col min="1565" max="1565" width="9.140625" style="229" bestFit="1" customWidth="1"/>
    <col min="1566" max="1566" width="3.7109375" style="229"/>
    <col min="1567" max="1567" width="6.5703125" style="229" bestFit="1" customWidth="1"/>
    <col min="1568" max="1568" width="8.140625" style="229" bestFit="1" customWidth="1"/>
    <col min="1569" max="1569" width="5.140625" style="229" bestFit="1" customWidth="1"/>
    <col min="1570" max="1571" width="3.7109375" style="229"/>
    <col min="1572" max="1572" width="7.140625" style="229" bestFit="1" customWidth="1"/>
    <col min="1573" max="1573" width="6.140625" style="229" bestFit="1" customWidth="1"/>
    <col min="1574" max="1575" width="3.7109375" style="229"/>
    <col min="1576" max="1576" width="6.140625" style="229" bestFit="1" customWidth="1"/>
    <col min="1577" max="1794" width="3.7109375" style="229"/>
    <col min="1795" max="1799" width="2.7109375" style="229" customWidth="1"/>
    <col min="1800" max="1800" width="16" style="229" customWidth="1"/>
    <col min="1801" max="1801" width="14.140625" style="229" customWidth="1"/>
    <col min="1802" max="1802" width="14.42578125" style="229" customWidth="1"/>
    <col min="1803" max="1803" width="13" style="229" customWidth="1"/>
    <col min="1804" max="1805" width="3.42578125" style="229" customWidth="1"/>
    <col min="1806" max="1809" width="2.7109375" style="229" customWidth="1"/>
    <col min="1810" max="1817" width="3.7109375" style="229"/>
    <col min="1818" max="1818" width="8.7109375" style="229" customWidth="1"/>
    <col min="1819" max="1819" width="5.140625" style="229" customWidth="1"/>
    <col min="1820" max="1820" width="3.7109375" style="229"/>
    <col min="1821" max="1821" width="9.140625" style="229" bestFit="1" customWidth="1"/>
    <col min="1822" max="1822" width="3.7109375" style="229"/>
    <col min="1823" max="1823" width="6.5703125" style="229" bestFit="1" customWidth="1"/>
    <col min="1824" max="1824" width="8.140625" style="229" bestFit="1" customWidth="1"/>
    <col min="1825" max="1825" width="5.140625" style="229" bestFit="1" customWidth="1"/>
    <col min="1826" max="1827" width="3.7109375" style="229"/>
    <col min="1828" max="1828" width="7.140625" style="229" bestFit="1" customWidth="1"/>
    <col min="1829" max="1829" width="6.140625" style="229" bestFit="1" customWidth="1"/>
    <col min="1830" max="1831" width="3.7109375" style="229"/>
    <col min="1832" max="1832" width="6.140625" style="229" bestFit="1" customWidth="1"/>
    <col min="1833" max="2050" width="3.7109375" style="229"/>
    <col min="2051" max="2055" width="2.7109375" style="229" customWidth="1"/>
    <col min="2056" max="2056" width="16" style="229" customWidth="1"/>
    <col min="2057" max="2057" width="14.140625" style="229" customWidth="1"/>
    <col min="2058" max="2058" width="14.42578125" style="229" customWidth="1"/>
    <col min="2059" max="2059" width="13" style="229" customWidth="1"/>
    <col min="2060" max="2061" width="3.42578125" style="229" customWidth="1"/>
    <col min="2062" max="2065" width="2.7109375" style="229" customWidth="1"/>
    <col min="2066" max="2073" width="3.7109375" style="229"/>
    <col min="2074" max="2074" width="8.7109375" style="229" customWidth="1"/>
    <col min="2075" max="2075" width="5.140625" style="229" customWidth="1"/>
    <col min="2076" max="2076" width="3.7109375" style="229"/>
    <col min="2077" max="2077" width="9.140625" style="229" bestFit="1" customWidth="1"/>
    <col min="2078" max="2078" width="3.7109375" style="229"/>
    <col min="2079" max="2079" width="6.5703125" style="229" bestFit="1" customWidth="1"/>
    <col min="2080" max="2080" width="8.140625" style="229" bestFit="1" customWidth="1"/>
    <col min="2081" max="2081" width="5.140625" style="229" bestFit="1" customWidth="1"/>
    <col min="2082" max="2083" width="3.7109375" style="229"/>
    <col min="2084" max="2084" width="7.140625" style="229" bestFit="1" customWidth="1"/>
    <col min="2085" max="2085" width="6.140625" style="229" bestFit="1" customWidth="1"/>
    <col min="2086" max="2087" width="3.7109375" style="229"/>
    <col min="2088" max="2088" width="6.140625" style="229" bestFit="1" customWidth="1"/>
    <col min="2089" max="2306" width="3.7109375" style="229"/>
    <col min="2307" max="2311" width="2.7109375" style="229" customWidth="1"/>
    <col min="2312" max="2312" width="16" style="229" customWidth="1"/>
    <col min="2313" max="2313" width="14.140625" style="229" customWidth="1"/>
    <col min="2314" max="2314" width="14.42578125" style="229" customWidth="1"/>
    <col min="2315" max="2315" width="13" style="229" customWidth="1"/>
    <col min="2316" max="2317" width="3.42578125" style="229" customWidth="1"/>
    <col min="2318" max="2321" width="2.7109375" style="229" customWidth="1"/>
    <col min="2322" max="2329" width="3.7109375" style="229"/>
    <col min="2330" max="2330" width="8.7109375" style="229" customWidth="1"/>
    <col min="2331" max="2331" width="5.140625" style="229" customWidth="1"/>
    <col min="2332" max="2332" width="3.7109375" style="229"/>
    <col min="2333" max="2333" width="9.140625" style="229" bestFit="1" customWidth="1"/>
    <col min="2334" max="2334" width="3.7109375" style="229"/>
    <col min="2335" max="2335" width="6.5703125" style="229" bestFit="1" customWidth="1"/>
    <col min="2336" max="2336" width="8.140625" style="229" bestFit="1" customWidth="1"/>
    <col min="2337" max="2337" width="5.140625" style="229" bestFit="1" customWidth="1"/>
    <col min="2338" max="2339" width="3.7109375" style="229"/>
    <col min="2340" max="2340" width="7.140625" style="229" bestFit="1" customWidth="1"/>
    <col min="2341" max="2341" width="6.140625" style="229" bestFit="1" customWidth="1"/>
    <col min="2342" max="2343" width="3.7109375" style="229"/>
    <col min="2344" max="2344" width="6.140625" style="229" bestFit="1" customWidth="1"/>
    <col min="2345" max="2562" width="3.7109375" style="229"/>
    <col min="2563" max="2567" width="2.7109375" style="229" customWidth="1"/>
    <col min="2568" max="2568" width="16" style="229" customWidth="1"/>
    <col min="2569" max="2569" width="14.140625" style="229" customWidth="1"/>
    <col min="2570" max="2570" width="14.42578125" style="229" customWidth="1"/>
    <col min="2571" max="2571" width="13" style="229" customWidth="1"/>
    <col min="2572" max="2573" width="3.42578125" style="229" customWidth="1"/>
    <col min="2574" max="2577" width="2.7109375" style="229" customWidth="1"/>
    <col min="2578" max="2585" width="3.7109375" style="229"/>
    <col min="2586" max="2586" width="8.7109375" style="229" customWidth="1"/>
    <col min="2587" max="2587" width="5.140625" style="229" customWidth="1"/>
    <col min="2588" max="2588" width="3.7109375" style="229"/>
    <col min="2589" max="2589" width="9.140625" style="229" bestFit="1" customWidth="1"/>
    <col min="2590" max="2590" width="3.7109375" style="229"/>
    <col min="2591" max="2591" width="6.5703125" style="229" bestFit="1" customWidth="1"/>
    <col min="2592" max="2592" width="8.140625" style="229" bestFit="1" customWidth="1"/>
    <col min="2593" max="2593" width="5.140625" style="229" bestFit="1" customWidth="1"/>
    <col min="2594" max="2595" width="3.7109375" style="229"/>
    <col min="2596" max="2596" width="7.140625" style="229" bestFit="1" customWidth="1"/>
    <col min="2597" max="2597" width="6.140625" style="229" bestFit="1" customWidth="1"/>
    <col min="2598" max="2599" width="3.7109375" style="229"/>
    <col min="2600" max="2600" width="6.140625" style="229" bestFit="1" customWidth="1"/>
    <col min="2601" max="2818" width="3.7109375" style="229"/>
    <col min="2819" max="2823" width="2.7109375" style="229" customWidth="1"/>
    <col min="2824" max="2824" width="16" style="229" customWidth="1"/>
    <col min="2825" max="2825" width="14.140625" style="229" customWidth="1"/>
    <col min="2826" max="2826" width="14.42578125" style="229" customWidth="1"/>
    <col min="2827" max="2827" width="13" style="229" customWidth="1"/>
    <col min="2828" max="2829" width="3.42578125" style="229" customWidth="1"/>
    <col min="2830" max="2833" width="2.7109375" style="229" customWidth="1"/>
    <col min="2834" max="2841" width="3.7109375" style="229"/>
    <col min="2842" max="2842" width="8.7109375" style="229" customWidth="1"/>
    <col min="2843" max="2843" width="5.140625" style="229" customWidth="1"/>
    <col min="2844" max="2844" width="3.7109375" style="229"/>
    <col min="2845" max="2845" width="9.140625" style="229" bestFit="1" customWidth="1"/>
    <col min="2846" max="2846" width="3.7109375" style="229"/>
    <col min="2847" max="2847" width="6.5703125" style="229" bestFit="1" customWidth="1"/>
    <col min="2848" max="2848" width="8.140625" style="229" bestFit="1" customWidth="1"/>
    <col min="2849" max="2849" width="5.140625" style="229" bestFit="1" customWidth="1"/>
    <col min="2850" max="2851" width="3.7109375" style="229"/>
    <col min="2852" max="2852" width="7.140625" style="229" bestFit="1" customWidth="1"/>
    <col min="2853" max="2853" width="6.140625" style="229" bestFit="1" customWidth="1"/>
    <col min="2854" max="2855" width="3.7109375" style="229"/>
    <col min="2856" max="2856" width="6.140625" style="229" bestFit="1" customWidth="1"/>
    <col min="2857" max="3074" width="3.7109375" style="229"/>
    <col min="3075" max="3079" width="2.7109375" style="229" customWidth="1"/>
    <col min="3080" max="3080" width="16" style="229" customWidth="1"/>
    <col min="3081" max="3081" width="14.140625" style="229" customWidth="1"/>
    <col min="3082" max="3082" width="14.42578125" style="229" customWidth="1"/>
    <col min="3083" max="3083" width="13" style="229" customWidth="1"/>
    <col min="3084" max="3085" width="3.42578125" style="229" customWidth="1"/>
    <col min="3086" max="3089" width="2.7109375" style="229" customWidth="1"/>
    <col min="3090" max="3097" width="3.7109375" style="229"/>
    <col min="3098" max="3098" width="8.7109375" style="229" customWidth="1"/>
    <col min="3099" max="3099" width="5.140625" style="229" customWidth="1"/>
    <col min="3100" max="3100" width="3.7109375" style="229"/>
    <col min="3101" max="3101" width="9.140625" style="229" bestFit="1" customWidth="1"/>
    <col min="3102" max="3102" width="3.7109375" style="229"/>
    <col min="3103" max="3103" width="6.5703125" style="229" bestFit="1" customWidth="1"/>
    <col min="3104" max="3104" width="8.140625" style="229" bestFit="1" customWidth="1"/>
    <col min="3105" max="3105" width="5.140625" style="229" bestFit="1" customWidth="1"/>
    <col min="3106" max="3107" width="3.7109375" style="229"/>
    <col min="3108" max="3108" width="7.140625" style="229" bestFit="1" customWidth="1"/>
    <col min="3109" max="3109" width="6.140625" style="229" bestFit="1" customWidth="1"/>
    <col min="3110" max="3111" width="3.7109375" style="229"/>
    <col min="3112" max="3112" width="6.140625" style="229" bestFit="1" customWidth="1"/>
    <col min="3113" max="3330" width="3.7109375" style="229"/>
    <col min="3331" max="3335" width="2.7109375" style="229" customWidth="1"/>
    <col min="3336" max="3336" width="16" style="229" customWidth="1"/>
    <col min="3337" max="3337" width="14.140625" style="229" customWidth="1"/>
    <col min="3338" max="3338" width="14.42578125" style="229" customWidth="1"/>
    <col min="3339" max="3339" width="13" style="229" customWidth="1"/>
    <col min="3340" max="3341" width="3.42578125" style="229" customWidth="1"/>
    <col min="3342" max="3345" width="2.7109375" style="229" customWidth="1"/>
    <col min="3346" max="3353" width="3.7109375" style="229"/>
    <col min="3354" max="3354" width="8.7109375" style="229" customWidth="1"/>
    <col min="3355" max="3355" width="5.140625" style="229" customWidth="1"/>
    <col min="3356" max="3356" width="3.7109375" style="229"/>
    <col min="3357" max="3357" width="9.140625" style="229" bestFit="1" customWidth="1"/>
    <col min="3358" max="3358" width="3.7109375" style="229"/>
    <col min="3359" max="3359" width="6.5703125" style="229" bestFit="1" customWidth="1"/>
    <col min="3360" max="3360" width="8.140625" style="229" bestFit="1" customWidth="1"/>
    <col min="3361" max="3361" width="5.140625" style="229" bestFit="1" customWidth="1"/>
    <col min="3362" max="3363" width="3.7109375" style="229"/>
    <col min="3364" max="3364" width="7.140625" style="229" bestFit="1" customWidth="1"/>
    <col min="3365" max="3365" width="6.140625" style="229" bestFit="1" customWidth="1"/>
    <col min="3366" max="3367" width="3.7109375" style="229"/>
    <col min="3368" max="3368" width="6.140625" style="229" bestFit="1" customWidth="1"/>
    <col min="3369" max="3586" width="3.7109375" style="229"/>
    <col min="3587" max="3591" width="2.7109375" style="229" customWidth="1"/>
    <col min="3592" max="3592" width="16" style="229" customWidth="1"/>
    <col min="3593" max="3593" width="14.140625" style="229" customWidth="1"/>
    <col min="3594" max="3594" width="14.42578125" style="229" customWidth="1"/>
    <col min="3595" max="3595" width="13" style="229" customWidth="1"/>
    <col min="3596" max="3597" width="3.42578125" style="229" customWidth="1"/>
    <col min="3598" max="3601" width="2.7109375" style="229" customWidth="1"/>
    <col min="3602" max="3609" width="3.7109375" style="229"/>
    <col min="3610" max="3610" width="8.7109375" style="229" customWidth="1"/>
    <col min="3611" max="3611" width="5.140625" style="229" customWidth="1"/>
    <col min="3612" max="3612" width="3.7109375" style="229"/>
    <col min="3613" max="3613" width="9.140625" style="229" bestFit="1" customWidth="1"/>
    <col min="3614" max="3614" width="3.7109375" style="229"/>
    <col min="3615" max="3615" width="6.5703125" style="229" bestFit="1" customWidth="1"/>
    <col min="3616" max="3616" width="8.140625" style="229" bestFit="1" customWidth="1"/>
    <col min="3617" max="3617" width="5.140625" style="229" bestFit="1" customWidth="1"/>
    <col min="3618" max="3619" width="3.7109375" style="229"/>
    <col min="3620" max="3620" width="7.140625" style="229" bestFit="1" customWidth="1"/>
    <col min="3621" max="3621" width="6.140625" style="229" bestFit="1" customWidth="1"/>
    <col min="3622" max="3623" width="3.7109375" style="229"/>
    <col min="3624" max="3624" width="6.140625" style="229" bestFit="1" customWidth="1"/>
    <col min="3625" max="3842" width="3.7109375" style="229"/>
    <col min="3843" max="3847" width="2.7109375" style="229" customWidth="1"/>
    <col min="3848" max="3848" width="16" style="229" customWidth="1"/>
    <col min="3849" max="3849" width="14.140625" style="229" customWidth="1"/>
    <col min="3850" max="3850" width="14.42578125" style="229" customWidth="1"/>
    <col min="3851" max="3851" width="13" style="229" customWidth="1"/>
    <col min="3852" max="3853" width="3.42578125" style="229" customWidth="1"/>
    <col min="3854" max="3857" width="2.7109375" style="229" customWidth="1"/>
    <col min="3858" max="3865" width="3.7109375" style="229"/>
    <col min="3866" max="3866" width="8.7109375" style="229" customWidth="1"/>
    <col min="3867" max="3867" width="5.140625" style="229" customWidth="1"/>
    <col min="3868" max="3868" width="3.7109375" style="229"/>
    <col min="3869" max="3869" width="9.140625" style="229" bestFit="1" customWidth="1"/>
    <col min="3870" max="3870" width="3.7109375" style="229"/>
    <col min="3871" max="3871" width="6.5703125" style="229" bestFit="1" customWidth="1"/>
    <col min="3872" max="3872" width="8.140625" style="229" bestFit="1" customWidth="1"/>
    <col min="3873" max="3873" width="5.140625" style="229" bestFit="1" customWidth="1"/>
    <col min="3874" max="3875" width="3.7109375" style="229"/>
    <col min="3876" max="3876" width="7.140625" style="229" bestFit="1" customWidth="1"/>
    <col min="3877" max="3877" width="6.140625" style="229" bestFit="1" customWidth="1"/>
    <col min="3878" max="3879" width="3.7109375" style="229"/>
    <col min="3880" max="3880" width="6.140625" style="229" bestFit="1" customWidth="1"/>
    <col min="3881" max="4098" width="3.7109375" style="229"/>
    <col min="4099" max="4103" width="2.7109375" style="229" customWidth="1"/>
    <col min="4104" max="4104" width="16" style="229" customWidth="1"/>
    <col min="4105" max="4105" width="14.140625" style="229" customWidth="1"/>
    <col min="4106" max="4106" width="14.42578125" style="229" customWidth="1"/>
    <col min="4107" max="4107" width="13" style="229" customWidth="1"/>
    <col min="4108" max="4109" width="3.42578125" style="229" customWidth="1"/>
    <col min="4110" max="4113" width="2.7109375" style="229" customWidth="1"/>
    <col min="4114" max="4121" width="3.7109375" style="229"/>
    <col min="4122" max="4122" width="8.7109375" style="229" customWidth="1"/>
    <col min="4123" max="4123" width="5.140625" style="229" customWidth="1"/>
    <col min="4124" max="4124" width="3.7109375" style="229"/>
    <col min="4125" max="4125" width="9.140625" style="229" bestFit="1" customWidth="1"/>
    <col min="4126" max="4126" width="3.7109375" style="229"/>
    <col min="4127" max="4127" width="6.5703125" style="229" bestFit="1" customWidth="1"/>
    <col min="4128" max="4128" width="8.140625" style="229" bestFit="1" customWidth="1"/>
    <col min="4129" max="4129" width="5.140625" style="229" bestFit="1" customWidth="1"/>
    <col min="4130" max="4131" width="3.7109375" style="229"/>
    <col min="4132" max="4132" width="7.140625" style="229" bestFit="1" customWidth="1"/>
    <col min="4133" max="4133" width="6.140625" style="229" bestFit="1" customWidth="1"/>
    <col min="4134" max="4135" width="3.7109375" style="229"/>
    <col min="4136" max="4136" width="6.140625" style="229" bestFit="1" customWidth="1"/>
    <col min="4137" max="4354" width="3.7109375" style="229"/>
    <col min="4355" max="4359" width="2.7109375" style="229" customWidth="1"/>
    <col min="4360" max="4360" width="16" style="229" customWidth="1"/>
    <col min="4361" max="4361" width="14.140625" style="229" customWidth="1"/>
    <col min="4362" max="4362" width="14.42578125" style="229" customWidth="1"/>
    <col min="4363" max="4363" width="13" style="229" customWidth="1"/>
    <col min="4364" max="4365" width="3.42578125" style="229" customWidth="1"/>
    <col min="4366" max="4369" width="2.7109375" style="229" customWidth="1"/>
    <col min="4370" max="4377" width="3.7109375" style="229"/>
    <col min="4378" max="4378" width="8.7109375" style="229" customWidth="1"/>
    <col min="4379" max="4379" width="5.140625" style="229" customWidth="1"/>
    <col min="4380" max="4380" width="3.7109375" style="229"/>
    <col min="4381" max="4381" width="9.140625" style="229" bestFit="1" customWidth="1"/>
    <col min="4382" max="4382" width="3.7109375" style="229"/>
    <col min="4383" max="4383" width="6.5703125" style="229" bestFit="1" customWidth="1"/>
    <col min="4384" max="4384" width="8.140625" style="229" bestFit="1" customWidth="1"/>
    <col min="4385" max="4385" width="5.140625" style="229" bestFit="1" customWidth="1"/>
    <col min="4386" max="4387" width="3.7109375" style="229"/>
    <col min="4388" max="4388" width="7.140625" style="229" bestFit="1" customWidth="1"/>
    <col min="4389" max="4389" width="6.140625" style="229" bestFit="1" customWidth="1"/>
    <col min="4390" max="4391" width="3.7109375" style="229"/>
    <col min="4392" max="4392" width="6.140625" style="229" bestFit="1" customWidth="1"/>
    <col min="4393" max="4610" width="3.7109375" style="229"/>
    <col min="4611" max="4615" width="2.7109375" style="229" customWidth="1"/>
    <col min="4616" max="4616" width="16" style="229" customWidth="1"/>
    <col min="4617" max="4617" width="14.140625" style="229" customWidth="1"/>
    <col min="4618" max="4618" width="14.42578125" style="229" customWidth="1"/>
    <col min="4619" max="4619" width="13" style="229" customWidth="1"/>
    <col min="4620" max="4621" width="3.42578125" style="229" customWidth="1"/>
    <col min="4622" max="4625" width="2.7109375" style="229" customWidth="1"/>
    <col min="4626" max="4633" width="3.7109375" style="229"/>
    <col min="4634" max="4634" width="8.7109375" style="229" customWidth="1"/>
    <col min="4635" max="4635" width="5.140625" style="229" customWidth="1"/>
    <col min="4636" max="4636" width="3.7109375" style="229"/>
    <col min="4637" max="4637" width="9.140625" style="229" bestFit="1" customWidth="1"/>
    <col min="4638" max="4638" width="3.7109375" style="229"/>
    <col min="4639" max="4639" width="6.5703125" style="229" bestFit="1" customWidth="1"/>
    <col min="4640" max="4640" width="8.140625" style="229" bestFit="1" customWidth="1"/>
    <col min="4641" max="4641" width="5.140625" style="229" bestFit="1" customWidth="1"/>
    <col min="4642" max="4643" width="3.7109375" style="229"/>
    <col min="4644" max="4644" width="7.140625" style="229" bestFit="1" customWidth="1"/>
    <col min="4645" max="4645" width="6.140625" style="229" bestFit="1" customWidth="1"/>
    <col min="4646" max="4647" width="3.7109375" style="229"/>
    <col min="4648" max="4648" width="6.140625" style="229" bestFit="1" customWidth="1"/>
    <col min="4649" max="4866" width="3.7109375" style="229"/>
    <col min="4867" max="4871" width="2.7109375" style="229" customWidth="1"/>
    <col min="4872" max="4872" width="16" style="229" customWidth="1"/>
    <col min="4873" max="4873" width="14.140625" style="229" customWidth="1"/>
    <col min="4874" max="4874" width="14.42578125" style="229" customWidth="1"/>
    <col min="4875" max="4875" width="13" style="229" customWidth="1"/>
    <col min="4876" max="4877" width="3.42578125" style="229" customWidth="1"/>
    <col min="4878" max="4881" width="2.7109375" style="229" customWidth="1"/>
    <col min="4882" max="4889" width="3.7109375" style="229"/>
    <col min="4890" max="4890" width="8.7109375" style="229" customWidth="1"/>
    <col min="4891" max="4891" width="5.140625" style="229" customWidth="1"/>
    <col min="4892" max="4892" width="3.7109375" style="229"/>
    <col min="4893" max="4893" width="9.140625" style="229" bestFit="1" customWidth="1"/>
    <col min="4894" max="4894" width="3.7109375" style="229"/>
    <col min="4895" max="4895" width="6.5703125" style="229" bestFit="1" customWidth="1"/>
    <col min="4896" max="4896" width="8.140625" style="229" bestFit="1" customWidth="1"/>
    <col min="4897" max="4897" width="5.140625" style="229" bestFit="1" customWidth="1"/>
    <col min="4898" max="4899" width="3.7109375" style="229"/>
    <col min="4900" max="4900" width="7.140625" style="229" bestFit="1" customWidth="1"/>
    <col min="4901" max="4901" width="6.140625" style="229" bestFit="1" customWidth="1"/>
    <col min="4902" max="4903" width="3.7109375" style="229"/>
    <col min="4904" max="4904" width="6.140625" style="229" bestFit="1" customWidth="1"/>
    <col min="4905" max="5122" width="3.7109375" style="229"/>
    <col min="5123" max="5127" width="2.7109375" style="229" customWidth="1"/>
    <col min="5128" max="5128" width="16" style="229" customWidth="1"/>
    <col min="5129" max="5129" width="14.140625" style="229" customWidth="1"/>
    <col min="5130" max="5130" width="14.42578125" style="229" customWidth="1"/>
    <col min="5131" max="5131" width="13" style="229" customWidth="1"/>
    <col min="5132" max="5133" width="3.42578125" style="229" customWidth="1"/>
    <col min="5134" max="5137" width="2.7109375" style="229" customWidth="1"/>
    <col min="5138" max="5145" width="3.7109375" style="229"/>
    <col min="5146" max="5146" width="8.7109375" style="229" customWidth="1"/>
    <col min="5147" max="5147" width="5.140625" style="229" customWidth="1"/>
    <col min="5148" max="5148" width="3.7109375" style="229"/>
    <col min="5149" max="5149" width="9.140625" style="229" bestFit="1" customWidth="1"/>
    <col min="5150" max="5150" width="3.7109375" style="229"/>
    <col min="5151" max="5151" width="6.5703125" style="229" bestFit="1" customWidth="1"/>
    <col min="5152" max="5152" width="8.140625" style="229" bestFit="1" customWidth="1"/>
    <col min="5153" max="5153" width="5.140625" style="229" bestFit="1" customWidth="1"/>
    <col min="5154" max="5155" width="3.7109375" style="229"/>
    <col min="5156" max="5156" width="7.140625" style="229" bestFit="1" customWidth="1"/>
    <col min="5157" max="5157" width="6.140625" style="229" bestFit="1" customWidth="1"/>
    <col min="5158" max="5159" width="3.7109375" style="229"/>
    <col min="5160" max="5160" width="6.140625" style="229" bestFit="1" customWidth="1"/>
    <col min="5161" max="5378" width="3.7109375" style="229"/>
    <col min="5379" max="5383" width="2.7109375" style="229" customWidth="1"/>
    <col min="5384" max="5384" width="16" style="229" customWidth="1"/>
    <col min="5385" max="5385" width="14.140625" style="229" customWidth="1"/>
    <col min="5386" max="5386" width="14.42578125" style="229" customWidth="1"/>
    <col min="5387" max="5387" width="13" style="229" customWidth="1"/>
    <col min="5388" max="5389" width="3.42578125" style="229" customWidth="1"/>
    <col min="5390" max="5393" width="2.7109375" style="229" customWidth="1"/>
    <col min="5394" max="5401" width="3.7109375" style="229"/>
    <col min="5402" max="5402" width="8.7109375" style="229" customWidth="1"/>
    <col min="5403" max="5403" width="5.140625" style="229" customWidth="1"/>
    <col min="5404" max="5404" width="3.7109375" style="229"/>
    <col min="5405" max="5405" width="9.140625" style="229" bestFit="1" customWidth="1"/>
    <col min="5406" max="5406" width="3.7109375" style="229"/>
    <col min="5407" max="5407" width="6.5703125" style="229" bestFit="1" customWidth="1"/>
    <col min="5408" max="5408" width="8.140625" style="229" bestFit="1" customWidth="1"/>
    <col min="5409" max="5409" width="5.140625" style="229" bestFit="1" customWidth="1"/>
    <col min="5410" max="5411" width="3.7109375" style="229"/>
    <col min="5412" max="5412" width="7.140625" style="229" bestFit="1" customWidth="1"/>
    <col min="5413" max="5413" width="6.140625" style="229" bestFit="1" customWidth="1"/>
    <col min="5414" max="5415" width="3.7109375" style="229"/>
    <col min="5416" max="5416" width="6.140625" style="229" bestFit="1" customWidth="1"/>
    <col min="5417" max="5634" width="3.7109375" style="229"/>
    <col min="5635" max="5639" width="2.7109375" style="229" customWidth="1"/>
    <col min="5640" max="5640" width="16" style="229" customWidth="1"/>
    <col min="5641" max="5641" width="14.140625" style="229" customWidth="1"/>
    <col min="5642" max="5642" width="14.42578125" style="229" customWidth="1"/>
    <col min="5643" max="5643" width="13" style="229" customWidth="1"/>
    <col min="5644" max="5645" width="3.42578125" style="229" customWidth="1"/>
    <col min="5646" max="5649" width="2.7109375" style="229" customWidth="1"/>
    <col min="5650" max="5657" width="3.7109375" style="229"/>
    <col min="5658" max="5658" width="8.7109375" style="229" customWidth="1"/>
    <col min="5659" max="5659" width="5.140625" style="229" customWidth="1"/>
    <col min="5660" max="5660" width="3.7109375" style="229"/>
    <col min="5661" max="5661" width="9.140625" style="229" bestFit="1" customWidth="1"/>
    <col min="5662" max="5662" width="3.7109375" style="229"/>
    <col min="5663" max="5663" width="6.5703125" style="229" bestFit="1" customWidth="1"/>
    <col min="5664" max="5664" width="8.140625" style="229" bestFit="1" customWidth="1"/>
    <col min="5665" max="5665" width="5.140625" style="229" bestFit="1" customWidth="1"/>
    <col min="5666" max="5667" width="3.7109375" style="229"/>
    <col min="5668" max="5668" width="7.140625" style="229" bestFit="1" customWidth="1"/>
    <col min="5669" max="5669" width="6.140625" style="229" bestFit="1" customWidth="1"/>
    <col min="5670" max="5671" width="3.7109375" style="229"/>
    <col min="5672" max="5672" width="6.140625" style="229" bestFit="1" customWidth="1"/>
    <col min="5673" max="5890" width="3.7109375" style="229"/>
    <col min="5891" max="5895" width="2.7109375" style="229" customWidth="1"/>
    <col min="5896" max="5896" width="16" style="229" customWidth="1"/>
    <col min="5897" max="5897" width="14.140625" style="229" customWidth="1"/>
    <col min="5898" max="5898" width="14.42578125" style="229" customWidth="1"/>
    <col min="5899" max="5899" width="13" style="229" customWidth="1"/>
    <col min="5900" max="5901" width="3.42578125" style="229" customWidth="1"/>
    <col min="5902" max="5905" width="2.7109375" style="229" customWidth="1"/>
    <col min="5906" max="5913" width="3.7109375" style="229"/>
    <col min="5914" max="5914" width="8.7109375" style="229" customWidth="1"/>
    <col min="5915" max="5915" width="5.140625" style="229" customWidth="1"/>
    <col min="5916" max="5916" width="3.7109375" style="229"/>
    <col min="5917" max="5917" width="9.140625" style="229" bestFit="1" customWidth="1"/>
    <col min="5918" max="5918" width="3.7109375" style="229"/>
    <col min="5919" max="5919" width="6.5703125" style="229" bestFit="1" customWidth="1"/>
    <col min="5920" max="5920" width="8.140625" style="229" bestFit="1" customWidth="1"/>
    <col min="5921" max="5921" width="5.140625" style="229" bestFit="1" customWidth="1"/>
    <col min="5922" max="5923" width="3.7109375" style="229"/>
    <col min="5924" max="5924" width="7.140625" style="229" bestFit="1" customWidth="1"/>
    <col min="5925" max="5925" width="6.140625" style="229" bestFit="1" customWidth="1"/>
    <col min="5926" max="5927" width="3.7109375" style="229"/>
    <col min="5928" max="5928" width="6.140625" style="229" bestFit="1" customWidth="1"/>
    <col min="5929" max="6146" width="3.7109375" style="229"/>
    <col min="6147" max="6151" width="2.7109375" style="229" customWidth="1"/>
    <col min="6152" max="6152" width="16" style="229" customWidth="1"/>
    <col min="6153" max="6153" width="14.140625" style="229" customWidth="1"/>
    <col min="6154" max="6154" width="14.42578125" style="229" customWidth="1"/>
    <col min="6155" max="6155" width="13" style="229" customWidth="1"/>
    <col min="6156" max="6157" width="3.42578125" style="229" customWidth="1"/>
    <col min="6158" max="6161" width="2.7109375" style="229" customWidth="1"/>
    <col min="6162" max="6169" width="3.7109375" style="229"/>
    <col min="6170" max="6170" width="8.7109375" style="229" customWidth="1"/>
    <col min="6171" max="6171" width="5.140625" style="229" customWidth="1"/>
    <col min="6172" max="6172" width="3.7109375" style="229"/>
    <col min="6173" max="6173" width="9.140625" style="229" bestFit="1" customWidth="1"/>
    <col min="6174" max="6174" width="3.7109375" style="229"/>
    <col min="6175" max="6175" width="6.5703125" style="229" bestFit="1" customWidth="1"/>
    <col min="6176" max="6176" width="8.140625" style="229" bestFit="1" customWidth="1"/>
    <col min="6177" max="6177" width="5.140625" style="229" bestFit="1" customWidth="1"/>
    <col min="6178" max="6179" width="3.7109375" style="229"/>
    <col min="6180" max="6180" width="7.140625" style="229" bestFit="1" customWidth="1"/>
    <col min="6181" max="6181" width="6.140625" style="229" bestFit="1" customWidth="1"/>
    <col min="6182" max="6183" width="3.7109375" style="229"/>
    <col min="6184" max="6184" width="6.140625" style="229" bestFit="1" customWidth="1"/>
    <col min="6185" max="6402" width="3.7109375" style="229"/>
    <col min="6403" max="6407" width="2.7109375" style="229" customWidth="1"/>
    <col min="6408" max="6408" width="16" style="229" customWidth="1"/>
    <col min="6409" max="6409" width="14.140625" style="229" customWidth="1"/>
    <col min="6410" max="6410" width="14.42578125" style="229" customWidth="1"/>
    <col min="6411" max="6411" width="13" style="229" customWidth="1"/>
    <col min="6412" max="6413" width="3.42578125" style="229" customWidth="1"/>
    <col min="6414" max="6417" width="2.7109375" style="229" customWidth="1"/>
    <col min="6418" max="6425" width="3.7109375" style="229"/>
    <col min="6426" max="6426" width="8.7109375" style="229" customWidth="1"/>
    <col min="6427" max="6427" width="5.140625" style="229" customWidth="1"/>
    <col min="6428" max="6428" width="3.7109375" style="229"/>
    <col min="6429" max="6429" width="9.140625" style="229" bestFit="1" customWidth="1"/>
    <col min="6430" max="6430" width="3.7109375" style="229"/>
    <col min="6431" max="6431" width="6.5703125" style="229" bestFit="1" customWidth="1"/>
    <col min="6432" max="6432" width="8.140625" style="229" bestFit="1" customWidth="1"/>
    <col min="6433" max="6433" width="5.140625" style="229" bestFit="1" customWidth="1"/>
    <col min="6434" max="6435" width="3.7109375" style="229"/>
    <col min="6436" max="6436" width="7.140625" style="229" bestFit="1" customWidth="1"/>
    <col min="6437" max="6437" width="6.140625" style="229" bestFit="1" customWidth="1"/>
    <col min="6438" max="6439" width="3.7109375" style="229"/>
    <col min="6440" max="6440" width="6.140625" style="229" bestFit="1" customWidth="1"/>
    <col min="6441" max="6658" width="3.7109375" style="229"/>
    <col min="6659" max="6663" width="2.7109375" style="229" customWidth="1"/>
    <col min="6664" max="6664" width="16" style="229" customWidth="1"/>
    <col min="6665" max="6665" width="14.140625" style="229" customWidth="1"/>
    <col min="6666" max="6666" width="14.42578125" style="229" customWidth="1"/>
    <col min="6667" max="6667" width="13" style="229" customWidth="1"/>
    <col min="6668" max="6669" width="3.42578125" style="229" customWidth="1"/>
    <col min="6670" max="6673" width="2.7109375" style="229" customWidth="1"/>
    <col min="6674" max="6681" width="3.7109375" style="229"/>
    <col min="6682" max="6682" width="8.7109375" style="229" customWidth="1"/>
    <col min="6683" max="6683" width="5.140625" style="229" customWidth="1"/>
    <col min="6684" max="6684" width="3.7109375" style="229"/>
    <col min="6685" max="6685" width="9.140625" style="229" bestFit="1" customWidth="1"/>
    <col min="6686" max="6686" width="3.7109375" style="229"/>
    <col min="6687" max="6687" width="6.5703125" style="229" bestFit="1" customWidth="1"/>
    <col min="6688" max="6688" width="8.140625" style="229" bestFit="1" customWidth="1"/>
    <col min="6689" max="6689" width="5.140625" style="229" bestFit="1" customWidth="1"/>
    <col min="6690" max="6691" width="3.7109375" style="229"/>
    <col min="6692" max="6692" width="7.140625" style="229" bestFit="1" customWidth="1"/>
    <col min="6693" max="6693" width="6.140625" style="229" bestFit="1" customWidth="1"/>
    <col min="6694" max="6695" width="3.7109375" style="229"/>
    <col min="6696" max="6696" width="6.140625" style="229" bestFit="1" customWidth="1"/>
    <col min="6697" max="6914" width="3.7109375" style="229"/>
    <col min="6915" max="6919" width="2.7109375" style="229" customWidth="1"/>
    <col min="6920" max="6920" width="16" style="229" customWidth="1"/>
    <col min="6921" max="6921" width="14.140625" style="229" customWidth="1"/>
    <col min="6922" max="6922" width="14.42578125" style="229" customWidth="1"/>
    <col min="6923" max="6923" width="13" style="229" customWidth="1"/>
    <col min="6924" max="6925" width="3.42578125" style="229" customWidth="1"/>
    <col min="6926" max="6929" width="2.7109375" style="229" customWidth="1"/>
    <col min="6930" max="6937" width="3.7109375" style="229"/>
    <col min="6938" max="6938" width="8.7109375" style="229" customWidth="1"/>
    <col min="6939" max="6939" width="5.140625" style="229" customWidth="1"/>
    <col min="6940" max="6940" width="3.7109375" style="229"/>
    <col min="6941" max="6941" width="9.140625" style="229" bestFit="1" customWidth="1"/>
    <col min="6942" max="6942" width="3.7109375" style="229"/>
    <col min="6943" max="6943" width="6.5703125" style="229" bestFit="1" customWidth="1"/>
    <col min="6944" max="6944" width="8.140625" style="229" bestFit="1" customWidth="1"/>
    <col min="6945" max="6945" width="5.140625" style="229" bestFit="1" customWidth="1"/>
    <col min="6946" max="6947" width="3.7109375" style="229"/>
    <col min="6948" max="6948" width="7.140625" style="229" bestFit="1" customWidth="1"/>
    <col min="6949" max="6949" width="6.140625" style="229" bestFit="1" customWidth="1"/>
    <col min="6950" max="6951" width="3.7109375" style="229"/>
    <col min="6952" max="6952" width="6.140625" style="229" bestFit="1" customWidth="1"/>
    <col min="6953" max="7170" width="3.7109375" style="229"/>
    <col min="7171" max="7175" width="2.7109375" style="229" customWidth="1"/>
    <col min="7176" max="7176" width="16" style="229" customWidth="1"/>
    <col min="7177" max="7177" width="14.140625" style="229" customWidth="1"/>
    <col min="7178" max="7178" width="14.42578125" style="229" customWidth="1"/>
    <col min="7179" max="7179" width="13" style="229" customWidth="1"/>
    <col min="7180" max="7181" width="3.42578125" style="229" customWidth="1"/>
    <col min="7182" max="7185" width="2.7109375" style="229" customWidth="1"/>
    <col min="7186" max="7193" width="3.7109375" style="229"/>
    <col min="7194" max="7194" width="8.7109375" style="229" customWidth="1"/>
    <col min="7195" max="7195" width="5.140625" style="229" customWidth="1"/>
    <col min="7196" max="7196" width="3.7109375" style="229"/>
    <col min="7197" max="7197" width="9.140625" style="229" bestFit="1" customWidth="1"/>
    <col min="7198" max="7198" width="3.7109375" style="229"/>
    <col min="7199" max="7199" width="6.5703125" style="229" bestFit="1" customWidth="1"/>
    <col min="7200" max="7200" width="8.140625" style="229" bestFit="1" customWidth="1"/>
    <col min="7201" max="7201" width="5.140625" style="229" bestFit="1" customWidth="1"/>
    <col min="7202" max="7203" width="3.7109375" style="229"/>
    <col min="7204" max="7204" width="7.140625" style="229" bestFit="1" customWidth="1"/>
    <col min="7205" max="7205" width="6.140625" style="229" bestFit="1" customWidth="1"/>
    <col min="7206" max="7207" width="3.7109375" style="229"/>
    <col min="7208" max="7208" width="6.140625" style="229" bestFit="1" customWidth="1"/>
    <col min="7209" max="7426" width="3.7109375" style="229"/>
    <col min="7427" max="7431" width="2.7109375" style="229" customWidth="1"/>
    <col min="7432" max="7432" width="16" style="229" customWidth="1"/>
    <col min="7433" max="7433" width="14.140625" style="229" customWidth="1"/>
    <col min="7434" max="7434" width="14.42578125" style="229" customWidth="1"/>
    <col min="7435" max="7435" width="13" style="229" customWidth="1"/>
    <col min="7436" max="7437" width="3.42578125" style="229" customWidth="1"/>
    <col min="7438" max="7441" width="2.7109375" style="229" customWidth="1"/>
    <col min="7442" max="7449" width="3.7109375" style="229"/>
    <col min="7450" max="7450" width="8.7109375" style="229" customWidth="1"/>
    <col min="7451" max="7451" width="5.140625" style="229" customWidth="1"/>
    <col min="7452" max="7452" width="3.7109375" style="229"/>
    <col min="7453" max="7453" width="9.140625" style="229" bestFit="1" customWidth="1"/>
    <col min="7454" max="7454" width="3.7109375" style="229"/>
    <col min="7455" max="7455" width="6.5703125" style="229" bestFit="1" customWidth="1"/>
    <col min="7456" max="7456" width="8.140625" style="229" bestFit="1" customWidth="1"/>
    <col min="7457" max="7457" width="5.140625" style="229" bestFit="1" customWidth="1"/>
    <col min="7458" max="7459" width="3.7109375" style="229"/>
    <col min="7460" max="7460" width="7.140625" style="229" bestFit="1" customWidth="1"/>
    <col min="7461" max="7461" width="6.140625" style="229" bestFit="1" customWidth="1"/>
    <col min="7462" max="7463" width="3.7109375" style="229"/>
    <col min="7464" max="7464" width="6.140625" style="229" bestFit="1" customWidth="1"/>
    <col min="7465" max="7682" width="3.7109375" style="229"/>
    <col min="7683" max="7687" width="2.7109375" style="229" customWidth="1"/>
    <col min="7688" max="7688" width="16" style="229" customWidth="1"/>
    <col min="7689" max="7689" width="14.140625" style="229" customWidth="1"/>
    <col min="7690" max="7690" width="14.42578125" style="229" customWidth="1"/>
    <col min="7691" max="7691" width="13" style="229" customWidth="1"/>
    <col min="7692" max="7693" width="3.42578125" style="229" customWidth="1"/>
    <col min="7694" max="7697" width="2.7109375" style="229" customWidth="1"/>
    <col min="7698" max="7705" width="3.7109375" style="229"/>
    <col min="7706" max="7706" width="8.7109375" style="229" customWidth="1"/>
    <col min="7707" max="7707" width="5.140625" style="229" customWidth="1"/>
    <col min="7708" max="7708" width="3.7109375" style="229"/>
    <col min="7709" max="7709" width="9.140625" style="229" bestFit="1" customWidth="1"/>
    <col min="7710" max="7710" width="3.7109375" style="229"/>
    <col min="7711" max="7711" width="6.5703125" style="229" bestFit="1" customWidth="1"/>
    <col min="7712" max="7712" width="8.140625" style="229" bestFit="1" customWidth="1"/>
    <col min="7713" max="7713" width="5.140625" style="229" bestFit="1" customWidth="1"/>
    <col min="7714" max="7715" width="3.7109375" style="229"/>
    <col min="7716" max="7716" width="7.140625" style="229" bestFit="1" customWidth="1"/>
    <col min="7717" max="7717" width="6.140625" style="229" bestFit="1" customWidth="1"/>
    <col min="7718" max="7719" width="3.7109375" style="229"/>
    <col min="7720" max="7720" width="6.140625" style="229" bestFit="1" customWidth="1"/>
    <col min="7721" max="7938" width="3.7109375" style="229"/>
    <col min="7939" max="7943" width="2.7109375" style="229" customWidth="1"/>
    <col min="7944" max="7944" width="16" style="229" customWidth="1"/>
    <col min="7945" max="7945" width="14.140625" style="229" customWidth="1"/>
    <col min="7946" max="7946" width="14.42578125" style="229" customWidth="1"/>
    <col min="7947" max="7947" width="13" style="229" customWidth="1"/>
    <col min="7948" max="7949" width="3.42578125" style="229" customWidth="1"/>
    <col min="7950" max="7953" width="2.7109375" style="229" customWidth="1"/>
    <col min="7954" max="7961" width="3.7109375" style="229"/>
    <col min="7962" max="7962" width="8.7109375" style="229" customWidth="1"/>
    <col min="7963" max="7963" width="5.140625" style="229" customWidth="1"/>
    <col min="7964" max="7964" width="3.7109375" style="229"/>
    <col min="7965" max="7965" width="9.140625" style="229" bestFit="1" customWidth="1"/>
    <col min="7966" max="7966" width="3.7109375" style="229"/>
    <col min="7967" max="7967" width="6.5703125" style="229" bestFit="1" customWidth="1"/>
    <col min="7968" max="7968" width="8.140625" style="229" bestFit="1" customWidth="1"/>
    <col min="7969" max="7969" width="5.140625" style="229" bestFit="1" customWidth="1"/>
    <col min="7970" max="7971" width="3.7109375" style="229"/>
    <col min="7972" max="7972" width="7.140625" style="229" bestFit="1" customWidth="1"/>
    <col min="7973" max="7973" width="6.140625" style="229" bestFit="1" customWidth="1"/>
    <col min="7974" max="7975" width="3.7109375" style="229"/>
    <col min="7976" max="7976" width="6.140625" style="229" bestFit="1" customWidth="1"/>
    <col min="7977" max="8194" width="3.7109375" style="229"/>
    <col min="8195" max="8199" width="2.7109375" style="229" customWidth="1"/>
    <col min="8200" max="8200" width="16" style="229" customWidth="1"/>
    <col min="8201" max="8201" width="14.140625" style="229" customWidth="1"/>
    <col min="8202" max="8202" width="14.42578125" style="229" customWidth="1"/>
    <col min="8203" max="8203" width="13" style="229" customWidth="1"/>
    <col min="8204" max="8205" width="3.42578125" style="229" customWidth="1"/>
    <col min="8206" max="8209" width="2.7109375" style="229" customWidth="1"/>
    <col min="8210" max="8217" width="3.7109375" style="229"/>
    <col min="8218" max="8218" width="8.7109375" style="229" customWidth="1"/>
    <col min="8219" max="8219" width="5.140625" style="229" customWidth="1"/>
    <col min="8220" max="8220" width="3.7109375" style="229"/>
    <col min="8221" max="8221" width="9.140625" style="229" bestFit="1" customWidth="1"/>
    <col min="8222" max="8222" width="3.7109375" style="229"/>
    <col min="8223" max="8223" width="6.5703125" style="229" bestFit="1" customWidth="1"/>
    <col min="8224" max="8224" width="8.140625" style="229" bestFit="1" customWidth="1"/>
    <col min="8225" max="8225" width="5.140625" style="229" bestFit="1" customWidth="1"/>
    <col min="8226" max="8227" width="3.7109375" style="229"/>
    <col min="8228" max="8228" width="7.140625" style="229" bestFit="1" customWidth="1"/>
    <col min="8229" max="8229" width="6.140625" style="229" bestFit="1" customWidth="1"/>
    <col min="8230" max="8231" width="3.7109375" style="229"/>
    <col min="8232" max="8232" width="6.140625" style="229" bestFit="1" customWidth="1"/>
    <col min="8233" max="8450" width="3.7109375" style="229"/>
    <col min="8451" max="8455" width="2.7109375" style="229" customWidth="1"/>
    <col min="8456" max="8456" width="16" style="229" customWidth="1"/>
    <col min="8457" max="8457" width="14.140625" style="229" customWidth="1"/>
    <col min="8458" max="8458" width="14.42578125" style="229" customWidth="1"/>
    <col min="8459" max="8459" width="13" style="229" customWidth="1"/>
    <col min="8460" max="8461" width="3.42578125" style="229" customWidth="1"/>
    <col min="8462" max="8465" width="2.7109375" style="229" customWidth="1"/>
    <col min="8466" max="8473" width="3.7109375" style="229"/>
    <col min="8474" max="8474" width="8.7109375" style="229" customWidth="1"/>
    <col min="8475" max="8475" width="5.140625" style="229" customWidth="1"/>
    <col min="8476" max="8476" width="3.7109375" style="229"/>
    <col min="8477" max="8477" width="9.140625" style="229" bestFit="1" customWidth="1"/>
    <col min="8478" max="8478" width="3.7109375" style="229"/>
    <col min="8479" max="8479" width="6.5703125" style="229" bestFit="1" customWidth="1"/>
    <col min="8480" max="8480" width="8.140625" style="229" bestFit="1" customWidth="1"/>
    <col min="8481" max="8481" width="5.140625" style="229" bestFit="1" customWidth="1"/>
    <col min="8482" max="8483" width="3.7109375" style="229"/>
    <col min="8484" max="8484" width="7.140625" style="229" bestFit="1" customWidth="1"/>
    <col min="8485" max="8485" width="6.140625" style="229" bestFit="1" customWidth="1"/>
    <col min="8486" max="8487" width="3.7109375" style="229"/>
    <col min="8488" max="8488" width="6.140625" style="229" bestFit="1" customWidth="1"/>
    <col min="8489" max="8706" width="3.7109375" style="229"/>
    <col min="8707" max="8711" width="2.7109375" style="229" customWidth="1"/>
    <col min="8712" max="8712" width="16" style="229" customWidth="1"/>
    <col min="8713" max="8713" width="14.140625" style="229" customWidth="1"/>
    <col min="8714" max="8714" width="14.42578125" style="229" customWidth="1"/>
    <col min="8715" max="8715" width="13" style="229" customWidth="1"/>
    <col min="8716" max="8717" width="3.42578125" style="229" customWidth="1"/>
    <col min="8718" max="8721" width="2.7109375" style="229" customWidth="1"/>
    <col min="8722" max="8729" width="3.7109375" style="229"/>
    <col min="8730" max="8730" width="8.7109375" style="229" customWidth="1"/>
    <col min="8731" max="8731" width="5.140625" style="229" customWidth="1"/>
    <col min="8732" max="8732" width="3.7109375" style="229"/>
    <col min="8733" max="8733" width="9.140625" style="229" bestFit="1" customWidth="1"/>
    <col min="8734" max="8734" width="3.7109375" style="229"/>
    <col min="8735" max="8735" width="6.5703125" style="229" bestFit="1" customWidth="1"/>
    <col min="8736" max="8736" width="8.140625" style="229" bestFit="1" customWidth="1"/>
    <col min="8737" max="8737" width="5.140625" style="229" bestFit="1" customWidth="1"/>
    <col min="8738" max="8739" width="3.7109375" style="229"/>
    <col min="8740" max="8740" width="7.140625" style="229" bestFit="1" customWidth="1"/>
    <col min="8741" max="8741" width="6.140625" style="229" bestFit="1" customWidth="1"/>
    <col min="8742" max="8743" width="3.7109375" style="229"/>
    <col min="8744" max="8744" width="6.140625" style="229" bestFit="1" customWidth="1"/>
    <col min="8745" max="8962" width="3.7109375" style="229"/>
    <col min="8963" max="8967" width="2.7109375" style="229" customWidth="1"/>
    <col min="8968" max="8968" width="16" style="229" customWidth="1"/>
    <col min="8969" max="8969" width="14.140625" style="229" customWidth="1"/>
    <col min="8970" max="8970" width="14.42578125" style="229" customWidth="1"/>
    <col min="8971" max="8971" width="13" style="229" customWidth="1"/>
    <col min="8972" max="8973" width="3.42578125" style="229" customWidth="1"/>
    <col min="8974" max="8977" width="2.7109375" style="229" customWidth="1"/>
    <col min="8978" max="8985" width="3.7109375" style="229"/>
    <col min="8986" max="8986" width="8.7109375" style="229" customWidth="1"/>
    <col min="8987" max="8987" width="5.140625" style="229" customWidth="1"/>
    <col min="8988" max="8988" width="3.7109375" style="229"/>
    <col min="8989" max="8989" width="9.140625" style="229" bestFit="1" customWidth="1"/>
    <col min="8990" max="8990" width="3.7109375" style="229"/>
    <col min="8991" max="8991" width="6.5703125" style="229" bestFit="1" customWidth="1"/>
    <col min="8992" max="8992" width="8.140625" style="229" bestFit="1" customWidth="1"/>
    <col min="8993" max="8993" width="5.140625" style="229" bestFit="1" customWidth="1"/>
    <col min="8994" max="8995" width="3.7109375" style="229"/>
    <col min="8996" max="8996" width="7.140625" style="229" bestFit="1" customWidth="1"/>
    <col min="8997" max="8997" width="6.140625" style="229" bestFit="1" customWidth="1"/>
    <col min="8998" max="8999" width="3.7109375" style="229"/>
    <col min="9000" max="9000" width="6.140625" style="229" bestFit="1" customWidth="1"/>
    <col min="9001" max="9218" width="3.7109375" style="229"/>
    <col min="9219" max="9223" width="2.7109375" style="229" customWidth="1"/>
    <col min="9224" max="9224" width="16" style="229" customWidth="1"/>
    <col min="9225" max="9225" width="14.140625" style="229" customWidth="1"/>
    <col min="9226" max="9226" width="14.42578125" style="229" customWidth="1"/>
    <col min="9227" max="9227" width="13" style="229" customWidth="1"/>
    <col min="9228" max="9229" width="3.42578125" style="229" customWidth="1"/>
    <col min="9230" max="9233" width="2.7109375" style="229" customWidth="1"/>
    <col min="9234" max="9241" width="3.7109375" style="229"/>
    <col min="9242" max="9242" width="8.7109375" style="229" customWidth="1"/>
    <col min="9243" max="9243" width="5.140625" style="229" customWidth="1"/>
    <col min="9244" max="9244" width="3.7109375" style="229"/>
    <col min="9245" max="9245" width="9.140625" style="229" bestFit="1" customWidth="1"/>
    <col min="9246" max="9246" width="3.7109375" style="229"/>
    <col min="9247" max="9247" width="6.5703125" style="229" bestFit="1" customWidth="1"/>
    <col min="9248" max="9248" width="8.140625" style="229" bestFit="1" customWidth="1"/>
    <col min="9249" max="9249" width="5.140625" style="229" bestFit="1" customWidth="1"/>
    <col min="9250" max="9251" width="3.7109375" style="229"/>
    <col min="9252" max="9252" width="7.140625" style="229" bestFit="1" customWidth="1"/>
    <col min="9253" max="9253" width="6.140625" style="229" bestFit="1" customWidth="1"/>
    <col min="9254" max="9255" width="3.7109375" style="229"/>
    <col min="9256" max="9256" width="6.140625" style="229" bestFit="1" customWidth="1"/>
    <col min="9257" max="9474" width="3.7109375" style="229"/>
    <col min="9475" max="9479" width="2.7109375" style="229" customWidth="1"/>
    <col min="9480" max="9480" width="16" style="229" customWidth="1"/>
    <col min="9481" max="9481" width="14.140625" style="229" customWidth="1"/>
    <col min="9482" max="9482" width="14.42578125" style="229" customWidth="1"/>
    <col min="9483" max="9483" width="13" style="229" customWidth="1"/>
    <col min="9484" max="9485" width="3.42578125" style="229" customWidth="1"/>
    <col min="9486" max="9489" width="2.7109375" style="229" customWidth="1"/>
    <col min="9490" max="9497" width="3.7109375" style="229"/>
    <col min="9498" max="9498" width="8.7109375" style="229" customWidth="1"/>
    <col min="9499" max="9499" width="5.140625" style="229" customWidth="1"/>
    <col min="9500" max="9500" width="3.7109375" style="229"/>
    <col min="9501" max="9501" width="9.140625" style="229" bestFit="1" customWidth="1"/>
    <col min="9502" max="9502" width="3.7109375" style="229"/>
    <col min="9503" max="9503" width="6.5703125" style="229" bestFit="1" customWidth="1"/>
    <col min="9504" max="9504" width="8.140625" style="229" bestFit="1" customWidth="1"/>
    <col min="9505" max="9505" width="5.140625" style="229" bestFit="1" customWidth="1"/>
    <col min="9506" max="9507" width="3.7109375" style="229"/>
    <col min="9508" max="9508" width="7.140625" style="229" bestFit="1" customWidth="1"/>
    <col min="9509" max="9509" width="6.140625" style="229" bestFit="1" customWidth="1"/>
    <col min="9510" max="9511" width="3.7109375" style="229"/>
    <col min="9512" max="9512" width="6.140625" style="229" bestFit="1" customWidth="1"/>
    <col min="9513" max="9730" width="3.7109375" style="229"/>
    <col min="9731" max="9735" width="2.7109375" style="229" customWidth="1"/>
    <col min="9736" max="9736" width="16" style="229" customWidth="1"/>
    <col min="9737" max="9737" width="14.140625" style="229" customWidth="1"/>
    <col min="9738" max="9738" width="14.42578125" style="229" customWidth="1"/>
    <col min="9739" max="9739" width="13" style="229" customWidth="1"/>
    <col min="9740" max="9741" width="3.42578125" style="229" customWidth="1"/>
    <col min="9742" max="9745" width="2.7109375" style="229" customWidth="1"/>
    <col min="9746" max="9753" width="3.7109375" style="229"/>
    <col min="9754" max="9754" width="8.7109375" style="229" customWidth="1"/>
    <col min="9755" max="9755" width="5.140625" style="229" customWidth="1"/>
    <col min="9756" max="9756" width="3.7109375" style="229"/>
    <col min="9757" max="9757" width="9.140625" style="229" bestFit="1" customWidth="1"/>
    <col min="9758" max="9758" width="3.7109375" style="229"/>
    <col min="9759" max="9759" width="6.5703125" style="229" bestFit="1" customWidth="1"/>
    <col min="9760" max="9760" width="8.140625" style="229" bestFit="1" customWidth="1"/>
    <col min="9761" max="9761" width="5.140625" style="229" bestFit="1" customWidth="1"/>
    <col min="9762" max="9763" width="3.7109375" style="229"/>
    <col min="9764" max="9764" width="7.140625" style="229" bestFit="1" customWidth="1"/>
    <col min="9765" max="9765" width="6.140625" style="229" bestFit="1" customWidth="1"/>
    <col min="9766" max="9767" width="3.7109375" style="229"/>
    <col min="9768" max="9768" width="6.140625" style="229" bestFit="1" customWidth="1"/>
    <col min="9769" max="9986" width="3.7109375" style="229"/>
    <col min="9987" max="9991" width="2.7109375" style="229" customWidth="1"/>
    <col min="9992" max="9992" width="16" style="229" customWidth="1"/>
    <col min="9993" max="9993" width="14.140625" style="229" customWidth="1"/>
    <col min="9994" max="9994" width="14.42578125" style="229" customWidth="1"/>
    <col min="9995" max="9995" width="13" style="229" customWidth="1"/>
    <col min="9996" max="9997" width="3.42578125" style="229" customWidth="1"/>
    <col min="9998" max="10001" width="2.7109375" style="229" customWidth="1"/>
    <col min="10002" max="10009" width="3.7109375" style="229"/>
    <col min="10010" max="10010" width="8.7109375" style="229" customWidth="1"/>
    <col min="10011" max="10011" width="5.140625" style="229" customWidth="1"/>
    <col min="10012" max="10012" width="3.7109375" style="229"/>
    <col min="10013" max="10013" width="9.140625" style="229" bestFit="1" customWidth="1"/>
    <col min="10014" max="10014" width="3.7109375" style="229"/>
    <col min="10015" max="10015" width="6.5703125" style="229" bestFit="1" customWidth="1"/>
    <col min="10016" max="10016" width="8.140625" style="229" bestFit="1" customWidth="1"/>
    <col min="10017" max="10017" width="5.140625" style="229" bestFit="1" customWidth="1"/>
    <col min="10018" max="10019" width="3.7109375" style="229"/>
    <col min="10020" max="10020" width="7.140625" style="229" bestFit="1" customWidth="1"/>
    <col min="10021" max="10021" width="6.140625" style="229" bestFit="1" customWidth="1"/>
    <col min="10022" max="10023" width="3.7109375" style="229"/>
    <col min="10024" max="10024" width="6.140625" style="229" bestFit="1" customWidth="1"/>
    <col min="10025" max="10242" width="3.7109375" style="229"/>
    <col min="10243" max="10247" width="2.7109375" style="229" customWidth="1"/>
    <col min="10248" max="10248" width="16" style="229" customWidth="1"/>
    <col min="10249" max="10249" width="14.140625" style="229" customWidth="1"/>
    <col min="10250" max="10250" width="14.42578125" style="229" customWidth="1"/>
    <col min="10251" max="10251" width="13" style="229" customWidth="1"/>
    <col min="10252" max="10253" width="3.42578125" style="229" customWidth="1"/>
    <col min="10254" max="10257" width="2.7109375" style="229" customWidth="1"/>
    <col min="10258" max="10265" width="3.7109375" style="229"/>
    <col min="10266" max="10266" width="8.7109375" style="229" customWidth="1"/>
    <col min="10267" max="10267" width="5.140625" style="229" customWidth="1"/>
    <col min="10268" max="10268" width="3.7109375" style="229"/>
    <col min="10269" max="10269" width="9.140625" style="229" bestFit="1" customWidth="1"/>
    <col min="10270" max="10270" width="3.7109375" style="229"/>
    <col min="10271" max="10271" width="6.5703125" style="229" bestFit="1" customWidth="1"/>
    <col min="10272" max="10272" width="8.140625" style="229" bestFit="1" customWidth="1"/>
    <col min="10273" max="10273" width="5.140625" style="229" bestFit="1" customWidth="1"/>
    <col min="10274" max="10275" width="3.7109375" style="229"/>
    <col min="10276" max="10276" width="7.140625" style="229" bestFit="1" customWidth="1"/>
    <col min="10277" max="10277" width="6.140625" style="229" bestFit="1" customWidth="1"/>
    <col min="10278" max="10279" width="3.7109375" style="229"/>
    <col min="10280" max="10280" width="6.140625" style="229" bestFit="1" customWidth="1"/>
    <col min="10281" max="10498" width="3.7109375" style="229"/>
    <col min="10499" max="10503" width="2.7109375" style="229" customWidth="1"/>
    <col min="10504" max="10504" width="16" style="229" customWidth="1"/>
    <col min="10505" max="10505" width="14.140625" style="229" customWidth="1"/>
    <col min="10506" max="10506" width="14.42578125" style="229" customWidth="1"/>
    <col min="10507" max="10507" width="13" style="229" customWidth="1"/>
    <col min="10508" max="10509" width="3.42578125" style="229" customWidth="1"/>
    <col min="10510" max="10513" width="2.7109375" style="229" customWidth="1"/>
    <col min="10514" max="10521" width="3.7109375" style="229"/>
    <col min="10522" max="10522" width="8.7109375" style="229" customWidth="1"/>
    <col min="10523" max="10523" width="5.140625" style="229" customWidth="1"/>
    <col min="10524" max="10524" width="3.7109375" style="229"/>
    <col min="10525" max="10525" width="9.140625" style="229" bestFit="1" customWidth="1"/>
    <col min="10526" max="10526" width="3.7109375" style="229"/>
    <col min="10527" max="10527" width="6.5703125" style="229" bestFit="1" customWidth="1"/>
    <col min="10528" max="10528" width="8.140625" style="229" bestFit="1" customWidth="1"/>
    <col min="10529" max="10529" width="5.140625" style="229" bestFit="1" customWidth="1"/>
    <col min="10530" max="10531" width="3.7109375" style="229"/>
    <col min="10532" max="10532" width="7.140625" style="229" bestFit="1" customWidth="1"/>
    <col min="10533" max="10533" width="6.140625" style="229" bestFit="1" customWidth="1"/>
    <col min="10534" max="10535" width="3.7109375" style="229"/>
    <col min="10536" max="10536" width="6.140625" style="229" bestFit="1" customWidth="1"/>
    <col min="10537" max="10754" width="3.7109375" style="229"/>
    <col min="10755" max="10759" width="2.7109375" style="229" customWidth="1"/>
    <col min="10760" max="10760" width="16" style="229" customWidth="1"/>
    <col min="10761" max="10761" width="14.140625" style="229" customWidth="1"/>
    <col min="10762" max="10762" width="14.42578125" style="229" customWidth="1"/>
    <col min="10763" max="10763" width="13" style="229" customWidth="1"/>
    <col min="10764" max="10765" width="3.42578125" style="229" customWidth="1"/>
    <col min="10766" max="10769" width="2.7109375" style="229" customWidth="1"/>
    <col min="10770" max="10777" width="3.7109375" style="229"/>
    <col min="10778" max="10778" width="8.7109375" style="229" customWidth="1"/>
    <col min="10779" max="10779" width="5.140625" style="229" customWidth="1"/>
    <col min="10780" max="10780" width="3.7109375" style="229"/>
    <col min="10781" max="10781" width="9.140625" style="229" bestFit="1" customWidth="1"/>
    <col min="10782" max="10782" width="3.7109375" style="229"/>
    <col min="10783" max="10783" width="6.5703125" style="229" bestFit="1" customWidth="1"/>
    <col min="10784" max="10784" width="8.140625" style="229" bestFit="1" customWidth="1"/>
    <col min="10785" max="10785" width="5.140625" style="229" bestFit="1" customWidth="1"/>
    <col min="10786" max="10787" width="3.7109375" style="229"/>
    <col min="10788" max="10788" width="7.140625" style="229" bestFit="1" customWidth="1"/>
    <col min="10789" max="10789" width="6.140625" style="229" bestFit="1" customWidth="1"/>
    <col min="10790" max="10791" width="3.7109375" style="229"/>
    <col min="10792" max="10792" width="6.140625" style="229" bestFit="1" customWidth="1"/>
    <col min="10793" max="11010" width="3.7109375" style="229"/>
    <col min="11011" max="11015" width="2.7109375" style="229" customWidth="1"/>
    <col min="11016" max="11016" width="16" style="229" customWidth="1"/>
    <col min="11017" max="11017" width="14.140625" style="229" customWidth="1"/>
    <col min="11018" max="11018" width="14.42578125" style="229" customWidth="1"/>
    <col min="11019" max="11019" width="13" style="229" customWidth="1"/>
    <col min="11020" max="11021" width="3.42578125" style="229" customWidth="1"/>
    <col min="11022" max="11025" width="2.7109375" style="229" customWidth="1"/>
    <col min="11026" max="11033" width="3.7109375" style="229"/>
    <col min="11034" max="11034" width="8.7109375" style="229" customWidth="1"/>
    <col min="11035" max="11035" width="5.140625" style="229" customWidth="1"/>
    <col min="11036" max="11036" width="3.7109375" style="229"/>
    <col min="11037" max="11037" width="9.140625" style="229" bestFit="1" customWidth="1"/>
    <col min="11038" max="11038" width="3.7109375" style="229"/>
    <col min="11039" max="11039" width="6.5703125" style="229" bestFit="1" customWidth="1"/>
    <col min="11040" max="11040" width="8.140625" style="229" bestFit="1" customWidth="1"/>
    <col min="11041" max="11041" width="5.140625" style="229" bestFit="1" customWidth="1"/>
    <col min="11042" max="11043" width="3.7109375" style="229"/>
    <col min="11044" max="11044" width="7.140625" style="229" bestFit="1" customWidth="1"/>
    <col min="11045" max="11045" width="6.140625" style="229" bestFit="1" customWidth="1"/>
    <col min="11046" max="11047" width="3.7109375" style="229"/>
    <col min="11048" max="11048" width="6.140625" style="229" bestFit="1" customWidth="1"/>
    <col min="11049" max="11266" width="3.7109375" style="229"/>
    <col min="11267" max="11271" width="2.7109375" style="229" customWidth="1"/>
    <col min="11272" max="11272" width="16" style="229" customWidth="1"/>
    <col min="11273" max="11273" width="14.140625" style="229" customWidth="1"/>
    <col min="11274" max="11274" width="14.42578125" style="229" customWidth="1"/>
    <col min="11275" max="11275" width="13" style="229" customWidth="1"/>
    <col min="11276" max="11277" width="3.42578125" style="229" customWidth="1"/>
    <col min="11278" max="11281" width="2.7109375" style="229" customWidth="1"/>
    <col min="11282" max="11289" width="3.7109375" style="229"/>
    <col min="11290" max="11290" width="8.7109375" style="229" customWidth="1"/>
    <col min="11291" max="11291" width="5.140625" style="229" customWidth="1"/>
    <col min="11292" max="11292" width="3.7109375" style="229"/>
    <col min="11293" max="11293" width="9.140625" style="229" bestFit="1" customWidth="1"/>
    <col min="11294" max="11294" width="3.7109375" style="229"/>
    <col min="11295" max="11295" width="6.5703125" style="229" bestFit="1" customWidth="1"/>
    <col min="11296" max="11296" width="8.140625" style="229" bestFit="1" customWidth="1"/>
    <col min="11297" max="11297" width="5.140625" style="229" bestFit="1" customWidth="1"/>
    <col min="11298" max="11299" width="3.7109375" style="229"/>
    <col min="11300" max="11300" width="7.140625" style="229" bestFit="1" customWidth="1"/>
    <col min="11301" max="11301" width="6.140625" style="229" bestFit="1" customWidth="1"/>
    <col min="11302" max="11303" width="3.7109375" style="229"/>
    <col min="11304" max="11304" width="6.140625" style="229" bestFit="1" customWidth="1"/>
    <col min="11305" max="11522" width="3.7109375" style="229"/>
    <col min="11523" max="11527" width="2.7109375" style="229" customWidth="1"/>
    <col min="11528" max="11528" width="16" style="229" customWidth="1"/>
    <col min="11529" max="11529" width="14.140625" style="229" customWidth="1"/>
    <col min="11530" max="11530" width="14.42578125" style="229" customWidth="1"/>
    <col min="11531" max="11531" width="13" style="229" customWidth="1"/>
    <col min="11532" max="11533" width="3.42578125" style="229" customWidth="1"/>
    <col min="11534" max="11537" width="2.7109375" style="229" customWidth="1"/>
    <col min="11538" max="11545" width="3.7109375" style="229"/>
    <col min="11546" max="11546" width="8.7109375" style="229" customWidth="1"/>
    <col min="11547" max="11547" width="5.140625" style="229" customWidth="1"/>
    <col min="11548" max="11548" width="3.7109375" style="229"/>
    <col min="11549" max="11549" width="9.140625" style="229" bestFit="1" customWidth="1"/>
    <col min="11550" max="11550" width="3.7109375" style="229"/>
    <col min="11551" max="11551" width="6.5703125" style="229" bestFit="1" customWidth="1"/>
    <col min="11552" max="11552" width="8.140625" style="229" bestFit="1" customWidth="1"/>
    <col min="11553" max="11553" width="5.140625" style="229" bestFit="1" customWidth="1"/>
    <col min="11554" max="11555" width="3.7109375" style="229"/>
    <col min="11556" max="11556" width="7.140625" style="229" bestFit="1" customWidth="1"/>
    <col min="11557" max="11557" width="6.140625" style="229" bestFit="1" customWidth="1"/>
    <col min="11558" max="11559" width="3.7109375" style="229"/>
    <col min="11560" max="11560" width="6.140625" style="229" bestFit="1" customWidth="1"/>
    <col min="11561" max="11778" width="3.7109375" style="229"/>
    <col min="11779" max="11783" width="2.7109375" style="229" customWidth="1"/>
    <col min="11784" max="11784" width="16" style="229" customWidth="1"/>
    <col min="11785" max="11785" width="14.140625" style="229" customWidth="1"/>
    <col min="11786" max="11786" width="14.42578125" style="229" customWidth="1"/>
    <col min="11787" max="11787" width="13" style="229" customWidth="1"/>
    <col min="11788" max="11789" width="3.42578125" style="229" customWidth="1"/>
    <col min="11790" max="11793" width="2.7109375" style="229" customWidth="1"/>
    <col min="11794" max="11801" width="3.7109375" style="229"/>
    <col min="11802" max="11802" width="8.7109375" style="229" customWidth="1"/>
    <col min="11803" max="11803" width="5.140625" style="229" customWidth="1"/>
    <col min="11804" max="11804" width="3.7109375" style="229"/>
    <col min="11805" max="11805" width="9.140625" style="229" bestFit="1" customWidth="1"/>
    <col min="11806" max="11806" width="3.7109375" style="229"/>
    <col min="11807" max="11807" width="6.5703125" style="229" bestFit="1" customWidth="1"/>
    <col min="11808" max="11808" width="8.140625" style="229" bestFit="1" customWidth="1"/>
    <col min="11809" max="11809" width="5.140625" style="229" bestFit="1" customWidth="1"/>
    <col min="11810" max="11811" width="3.7109375" style="229"/>
    <col min="11812" max="11812" width="7.140625" style="229" bestFit="1" customWidth="1"/>
    <col min="11813" max="11813" width="6.140625" style="229" bestFit="1" customWidth="1"/>
    <col min="11814" max="11815" width="3.7109375" style="229"/>
    <col min="11816" max="11816" width="6.140625" style="229" bestFit="1" customWidth="1"/>
    <col min="11817" max="12034" width="3.7109375" style="229"/>
    <col min="12035" max="12039" width="2.7109375" style="229" customWidth="1"/>
    <col min="12040" max="12040" width="16" style="229" customWidth="1"/>
    <col min="12041" max="12041" width="14.140625" style="229" customWidth="1"/>
    <col min="12042" max="12042" width="14.42578125" style="229" customWidth="1"/>
    <col min="12043" max="12043" width="13" style="229" customWidth="1"/>
    <col min="12044" max="12045" width="3.42578125" style="229" customWidth="1"/>
    <col min="12046" max="12049" width="2.7109375" style="229" customWidth="1"/>
    <col min="12050" max="12057" width="3.7109375" style="229"/>
    <col min="12058" max="12058" width="8.7109375" style="229" customWidth="1"/>
    <col min="12059" max="12059" width="5.140625" style="229" customWidth="1"/>
    <col min="12060" max="12060" width="3.7109375" style="229"/>
    <col min="12061" max="12061" width="9.140625" style="229" bestFit="1" customWidth="1"/>
    <col min="12062" max="12062" width="3.7109375" style="229"/>
    <col min="12063" max="12063" width="6.5703125" style="229" bestFit="1" customWidth="1"/>
    <col min="12064" max="12064" width="8.140625" style="229" bestFit="1" customWidth="1"/>
    <col min="12065" max="12065" width="5.140625" style="229" bestFit="1" customWidth="1"/>
    <col min="12066" max="12067" width="3.7109375" style="229"/>
    <col min="12068" max="12068" width="7.140625" style="229" bestFit="1" customWidth="1"/>
    <col min="12069" max="12069" width="6.140625" style="229" bestFit="1" customWidth="1"/>
    <col min="12070" max="12071" width="3.7109375" style="229"/>
    <col min="12072" max="12072" width="6.140625" style="229" bestFit="1" customWidth="1"/>
    <col min="12073" max="12290" width="3.7109375" style="229"/>
    <col min="12291" max="12295" width="2.7109375" style="229" customWidth="1"/>
    <col min="12296" max="12296" width="16" style="229" customWidth="1"/>
    <col min="12297" max="12297" width="14.140625" style="229" customWidth="1"/>
    <col min="12298" max="12298" width="14.42578125" style="229" customWidth="1"/>
    <col min="12299" max="12299" width="13" style="229" customWidth="1"/>
    <col min="12300" max="12301" width="3.42578125" style="229" customWidth="1"/>
    <col min="12302" max="12305" width="2.7109375" style="229" customWidth="1"/>
    <col min="12306" max="12313" width="3.7109375" style="229"/>
    <col min="12314" max="12314" width="8.7109375" style="229" customWidth="1"/>
    <col min="12315" max="12315" width="5.140625" style="229" customWidth="1"/>
    <col min="12316" max="12316" width="3.7109375" style="229"/>
    <col min="12317" max="12317" width="9.140625" style="229" bestFit="1" customWidth="1"/>
    <col min="12318" max="12318" width="3.7109375" style="229"/>
    <col min="12319" max="12319" width="6.5703125" style="229" bestFit="1" customWidth="1"/>
    <col min="12320" max="12320" width="8.140625" style="229" bestFit="1" customWidth="1"/>
    <col min="12321" max="12321" width="5.140625" style="229" bestFit="1" customWidth="1"/>
    <col min="12322" max="12323" width="3.7109375" style="229"/>
    <col min="12324" max="12324" width="7.140625" style="229" bestFit="1" customWidth="1"/>
    <col min="12325" max="12325" width="6.140625" style="229" bestFit="1" customWidth="1"/>
    <col min="12326" max="12327" width="3.7109375" style="229"/>
    <col min="12328" max="12328" width="6.140625" style="229" bestFit="1" customWidth="1"/>
    <col min="12329" max="12546" width="3.7109375" style="229"/>
    <col min="12547" max="12551" width="2.7109375" style="229" customWidth="1"/>
    <col min="12552" max="12552" width="16" style="229" customWidth="1"/>
    <col min="12553" max="12553" width="14.140625" style="229" customWidth="1"/>
    <col min="12554" max="12554" width="14.42578125" style="229" customWidth="1"/>
    <col min="12555" max="12555" width="13" style="229" customWidth="1"/>
    <col min="12556" max="12557" width="3.42578125" style="229" customWidth="1"/>
    <col min="12558" max="12561" width="2.7109375" style="229" customWidth="1"/>
    <col min="12562" max="12569" width="3.7109375" style="229"/>
    <col min="12570" max="12570" width="8.7109375" style="229" customWidth="1"/>
    <col min="12571" max="12571" width="5.140625" style="229" customWidth="1"/>
    <col min="12572" max="12572" width="3.7109375" style="229"/>
    <col min="12573" max="12573" width="9.140625" style="229" bestFit="1" customWidth="1"/>
    <col min="12574" max="12574" width="3.7109375" style="229"/>
    <col min="12575" max="12575" width="6.5703125" style="229" bestFit="1" customWidth="1"/>
    <col min="12576" max="12576" width="8.140625" style="229" bestFit="1" customWidth="1"/>
    <col min="12577" max="12577" width="5.140625" style="229" bestFit="1" customWidth="1"/>
    <col min="12578" max="12579" width="3.7109375" style="229"/>
    <col min="12580" max="12580" width="7.140625" style="229" bestFit="1" customWidth="1"/>
    <col min="12581" max="12581" width="6.140625" style="229" bestFit="1" customWidth="1"/>
    <col min="12582" max="12583" width="3.7109375" style="229"/>
    <col min="12584" max="12584" width="6.140625" style="229" bestFit="1" customWidth="1"/>
    <col min="12585" max="12802" width="3.7109375" style="229"/>
    <col min="12803" max="12807" width="2.7109375" style="229" customWidth="1"/>
    <col min="12808" max="12808" width="16" style="229" customWidth="1"/>
    <col min="12809" max="12809" width="14.140625" style="229" customWidth="1"/>
    <col min="12810" max="12810" width="14.42578125" style="229" customWidth="1"/>
    <col min="12811" max="12811" width="13" style="229" customWidth="1"/>
    <col min="12812" max="12813" width="3.42578125" style="229" customWidth="1"/>
    <col min="12814" max="12817" width="2.7109375" style="229" customWidth="1"/>
    <col min="12818" max="12825" width="3.7109375" style="229"/>
    <col min="12826" max="12826" width="8.7109375" style="229" customWidth="1"/>
    <col min="12827" max="12827" width="5.140625" style="229" customWidth="1"/>
    <col min="12828" max="12828" width="3.7109375" style="229"/>
    <col min="12829" max="12829" width="9.140625" style="229" bestFit="1" customWidth="1"/>
    <col min="12830" max="12830" width="3.7109375" style="229"/>
    <col min="12831" max="12831" width="6.5703125" style="229" bestFit="1" customWidth="1"/>
    <col min="12832" max="12832" width="8.140625" style="229" bestFit="1" customWidth="1"/>
    <col min="12833" max="12833" width="5.140625" style="229" bestFit="1" customWidth="1"/>
    <col min="12834" max="12835" width="3.7109375" style="229"/>
    <col min="12836" max="12836" width="7.140625" style="229" bestFit="1" customWidth="1"/>
    <col min="12837" max="12837" width="6.140625" style="229" bestFit="1" customWidth="1"/>
    <col min="12838" max="12839" width="3.7109375" style="229"/>
    <col min="12840" max="12840" width="6.140625" style="229" bestFit="1" customWidth="1"/>
    <col min="12841" max="13058" width="3.7109375" style="229"/>
    <col min="13059" max="13063" width="2.7109375" style="229" customWidth="1"/>
    <col min="13064" max="13064" width="16" style="229" customWidth="1"/>
    <col min="13065" max="13065" width="14.140625" style="229" customWidth="1"/>
    <col min="13066" max="13066" width="14.42578125" style="229" customWidth="1"/>
    <col min="13067" max="13067" width="13" style="229" customWidth="1"/>
    <col min="13068" max="13069" width="3.42578125" style="229" customWidth="1"/>
    <col min="13070" max="13073" width="2.7109375" style="229" customWidth="1"/>
    <col min="13074" max="13081" width="3.7109375" style="229"/>
    <col min="13082" max="13082" width="8.7109375" style="229" customWidth="1"/>
    <col min="13083" max="13083" width="5.140625" style="229" customWidth="1"/>
    <col min="13084" max="13084" width="3.7109375" style="229"/>
    <col min="13085" max="13085" width="9.140625" style="229" bestFit="1" customWidth="1"/>
    <col min="13086" max="13086" width="3.7109375" style="229"/>
    <col min="13087" max="13087" width="6.5703125" style="229" bestFit="1" customWidth="1"/>
    <col min="13088" max="13088" width="8.140625" style="229" bestFit="1" customWidth="1"/>
    <col min="13089" max="13089" width="5.140625" style="229" bestFit="1" customWidth="1"/>
    <col min="13090" max="13091" width="3.7109375" style="229"/>
    <col min="13092" max="13092" width="7.140625" style="229" bestFit="1" customWidth="1"/>
    <col min="13093" max="13093" width="6.140625" style="229" bestFit="1" customWidth="1"/>
    <col min="13094" max="13095" width="3.7109375" style="229"/>
    <col min="13096" max="13096" width="6.140625" style="229" bestFit="1" customWidth="1"/>
    <col min="13097" max="13314" width="3.7109375" style="229"/>
    <col min="13315" max="13319" width="2.7109375" style="229" customWidth="1"/>
    <col min="13320" max="13320" width="16" style="229" customWidth="1"/>
    <col min="13321" max="13321" width="14.140625" style="229" customWidth="1"/>
    <col min="13322" max="13322" width="14.42578125" style="229" customWidth="1"/>
    <col min="13323" max="13323" width="13" style="229" customWidth="1"/>
    <col min="13324" max="13325" width="3.42578125" style="229" customWidth="1"/>
    <col min="13326" max="13329" width="2.7109375" style="229" customWidth="1"/>
    <col min="13330" max="13337" width="3.7109375" style="229"/>
    <col min="13338" max="13338" width="8.7109375" style="229" customWidth="1"/>
    <col min="13339" max="13339" width="5.140625" style="229" customWidth="1"/>
    <col min="13340" max="13340" width="3.7109375" style="229"/>
    <col min="13341" max="13341" width="9.140625" style="229" bestFit="1" customWidth="1"/>
    <col min="13342" max="13342" width="3.7109375" style="229"/>
    <col min="13343" max="13343" width="6.5703125" style="229" bestFit="1" customWidth="1"/>
    <col min="13344" max="13344" width="8.140625" style="229" bestFit="1" customWidth="1"/>
    <col min="13345" max="13345" width="5.140625" style="229" bestFit="1" customWidth="1"/>
    <col min="13346" max="13347" width="3.7109375" style="229"/>
    <col min="13348" max="13348" width="7.140625" style="229" bestFit="1" customWidth="1"/>
    <col min="13349" max="13349" width="6.140625" style="229" bestFit="1" customWidth="1"/>
    <col min="13350" max="13351" width="3.7109375" style="229"/>
    <col min="13352" max="13352" width="6.140625" style="229" bestFit="1" customWidth="1"/>
    <col min="13353" max="13570" width="3.7109375" style="229"/>
    <col min="13571" max="13575" width="2.7109375" style="229" customWidth="1"/>
    <col min="13576" max="13576" width="16" style="229" customWidth="1"/>
    <col min="13577" max="13577" width="14.140625" style="229" customWidth="1"/>
    <col min="13578" max="13578" width="14.42578125" style="229" customWidth="1"/>
    <col min="13579" max="13579" width="13" style="229" customWidth="1"/>
    <col min="13580" max="13581" width="3.42578125" style="229" customWidth="1"/>
    <col min="13582" max="13585" width="2.7109375" style="229" customWidth="1"/>
    <col min="13586" max="13593" width="3.7109375" style="229"/>
    <col min="13594" max="13594" width="8.7109375" style="229" customWidth="1"/>
    <col min="13595" max="13595" width="5.140625" style="229" customWidth="1"/>
    <col min="13596" max="13596" width="3.7109375" style="229"/>
    <col min="13597" max="13597" width="9.140625" style="229" bestFit="1" customWidth="1"/>
    <col min="13598" max="13598" width="3.7109375" style="229"/>
    <col min="13599" max="13599" width="6.5703125" style="229" bestFit="1" customWidth="1"/>
    <col min="13600" max="13600" width="8.140625" style="229" bestFit="1" customWidth="1"/>
    <col min="13601" max="13601" width="5.140625" style="229" bestFit="1" customWidth="1"/>
    <col min="13602" max="13603" width="3.7109375" style="229"/>
    <col min="13604" max="13604" width="7.140625" style="229" bestFit="1" customWidth="1"/>
    <col min="13605" max="13605" width="6.140625" style="229" bestFit="1" customWidth="1"/>
    <col min="13606" max="13607" width="3.7109375" style="229"/>
    <col min="13608" max="13608" width="6.140625" style="229" bestFit="1" customWidth="1"/>
    <col min="13609" max="13826" width="3.7109375" style="229"/>
    <col min="13827" max="13831" width="2.7109375" style="229" customWidth="1"/>
    <col min="13832" max="13832" width="16" style="229" customWidth="1"/>
    <col min="13833" max="13833" width="14.140625" style="229" customWidth="1"/>
    <col min="13834" max="13834" width="14.42578125" style="229" customWidth="1"/>
    <col min="13835" max="13835" width="13" style="229" customWidth="1"/>
    <col min="13836" max="13837" width="3.42578125" style="229" customWidth="1"/>
    <col min="13838" max="13841" width="2.7109375" style="229" customWidth="1"/>
    <col min="13842" max="13849" width="3.7109375" style="229"/>
    <col min="13850" max="13850" width="8.7109375" style="229" customWidth="1"/>
    <col min="13851" max="13851" width="5.140625" style="229" customWidth="1"/>
    <col min="13852" max="13852" width="3.7109375" style="229"/>
    <col min="13853" max="13853" width="9.140625" style="229" bestFit="1" customWidth="1"/>
    <col min="13854" max="13854" width="3.7109375" style="229"/>
    <col min="13855" max="13855" width="6.5703125" style="229" bestFit="1" customWidth="1"/>
    <col min="13856" max="13856" width="8.140625" style="229" bestFit="1" customWidth="1"/>
    <col min="13857" max="13857" width="5.140625" style="229" bestFit="1" customWidth="1"/>
    <col min="13858" max="13859" width="3.7109375" style="229"/>
    <col min="13860" max="13860" width="7.140625" style="229" bestFit="1" customWidth="1"/>
    <col min="13861" max="13861" width="6.140625" style="229" bestFit="1" customWidth="1"/>
    <col min="13862" max="13863" width="3.7109375" style="229"/>
    <col min="13864" max="13864" width="6.140625" style="229" bestFit="1" customWidth="1"/>
    <col min="13865" max="14082" width="3.7109375" style="229"/>
    <col min="14083" max="14087" width="2.7109375" style="229" customWidth="1"/>
    <col min="14088" max="14088" width="16" style="229" customWidth="1"/>
    <col min="14089" max="14089" width="14.140625" style="229" customWidth="1"/>
    <col min="14090" max="14090" width="14.42578125" style="229" customWidth="1"/>
    <col min="14091" max="14091" width="13" style="229" customWidth="1"/>
    <col min="14092" max="14093" width="3.42578125" style="229" customWidth="1"/>
    <col min="14094" max="14097" width="2.7109375" style="229" customWidth="1"/>
    <col min="14098" max="14105" width="3.7109375" style="229"/>
    <col min="14106" max="14106" width="8.7109375" style="229" customWidth="1"/>
    <col min="14107" max="14107" width="5.140625" style="229" customWidth="1"/>
    <col min="14108" max="14108" width="3.7109375" style="229"/>
    <col min="14109" max="14109" width="9.140625" style="229" bestFit="1" customWidth="1"/>
    <col min="14110" max="14110" width="3.7109375" style="229"/>
    <col min="14111" max="14111" width="6.5703125" style="229" bestFit="1" customWidth="1"/>
    <col min="14112" max="14112" width="8.140625" style="229" bestFit="1" customWidth="1"/>
    <col min="14113" max="14113" width="5.140625" style="229" bestFit="1" customWidth="1"/>
    <col min="14114" max="14115" width="3.7109375" style="229"/>
    <col min="14116" max="14116" width="7.140625" style="229" bestFit="1" customWidth="1"/>
    <col min="14117" max="14117" width="6.140625" style="229" bestFit="1" customWidth="1"/>
    <col min="14118" max="14119" width="3.7109375" style="229"/>
    <col min="14120" max="14120" width="6.140625" style="229" bestFit="1" customWidth="1"/>
    <col min="14121" max="14338" width="3.7109375" style="229"/>
    <col min="14339" max="14343" width="2.7109375" style="229" customWidth="1"/>
    <col min="14344" max="14344" width="16" style="229" customWidth="1"/>
    <col min="14345" max="14345" width="14.140625" style="229" customWidth="1"/>
    <col min="14346" max="14346" width="14.42578125" style="229" customWidth="1"/>
    <col min="14347" max="14347" width="13" style="229" customWidth="1"/>
    <col min="14348" max="14349" width="3.42578125" style="229" customWidth="1"/>
    <col min="14350" max="14353" width="2.7109375" style="229" customWidth="1"/>
    <col min="14354" max="14361" width="3.7109375" style="229"/>
    <col min="14362" max="14362" width="8.7109375" style="229" customWidth="1"/>
    <col min="14363" max="14363" width="5.140625" style="229" customWidth="1"/>
    <col min="14364" max="14364" width="3.7109375" style="229"/>
    <col min="14365" max="14365" width="9.140625" style="229" bestFit="1" customWidth="1"/>
    <col min="14366" max="14366" width="3.7109375" style="229"/>
    <col min="14367" max="14367" width="6.5703125" style="229" bestFit="1" customWidth="1"/>
    <col min="14368" max="14368" width="8.140625" style="229" bestFit="1" customWidth="1"/>
    <col min="14369" max="14369" width="5.140625" style="229" bestFit="1" customWidth="1"/>
    <col min="14370" max="14371" width="3.7109375" style="229"/>
    <col min="14372" max="14372" width="7.140625" style="229" bestFit="1" customWidth="1"/>
    <col min="14373" max="14373" width="6.140625" style="229" bestFit="1" customWidth="1"/>
    <col min="14374" max="14375" width="3.7109375" style="229"/>
    <col min="14376" max="14376" width="6.140625" style="229" bestFit="1" customWidth="1"/>
    <col min="14377" max="14594" width="3.7109375" style="229"/>
    <col min="14595" max="14599" width="2.7109375" style="229" customWidth="1"/>
    <col min="14600" max="14600" width="16" style="229" customWidth="1"/>
    <col min="14601" max="14601" width="14.140625" style="229" customWidth="1"/>
    <col min="14602" max="14602" width="14.42578125" style="229" customWidth="1"/>
    <col min="14603" max="14603" width="13" style="229" customWidth="1"/>
    <col min="14604" max="14605" width="3.42578125" style="229" customWidth="1"/>
    <col min="14606" max="14609" width="2.7109375" style="229" customWidth="1"/>
    <col min="14610" max="14617" width="3.7109375" style="229"/>
    <col min="14618" max="14618" width="8.7109375" style="229" customWidth="1"/>
    <col min="14619" max="14619" width="5.140625" style="229" customWidth="1"/>
    <col min="14620" max="14620" width="3.7109375" style="229"/>
    <col min="14621" max="14621" width="9.140625" style="229" bestFit="1" customWidth="1"/>
    <col min="14622" max="14622" width="3.7109375" style="229"/>
    <col min="14623" max="14623" width="6.5703125" style="229" bestFit="1" customWidth="1"/>
    <col min="14624" max="14624" width="8.140625" style="229" bestFit="1" customWidth="1"/>
    <col min="14625" max="14625" width="5.140625" style="229" bestFit="1" customWidth="1"/>
    <col min="14626" max="14627" width="3.7109375" style="229"/>
    <col min="14628" max="14628" width="7.140625" style="229" bestFit="1" customWidth="1"/>
    <col min="14629" max="14629" width="6.140625" style="229" bestFit="1" customWidth="1"/>
    <col min="14630" max="14631" width="3.7109375" style="229"/>
    <col min="14632" max="14632" width="6.140625" style="229" bestFit="1" customWidth="1"/>
    <col min="14633" max="14850" width="3.7109375" style="229"/>
    <col min="14851" max="14855" width="2.7109375" style="229" customWidth="1"/>
    <col min="14856" max="14856" width="16" style="229" customWidth="1"/>
    <col min="14857" max="14857" width="14.140625" style="229" customWidth="1"/>
    <col min="14858" max="14858" width="14.42578125" style="229" customWidth="1"/>
    <col min="14859" max="14859" width="13" style="229" customWidth="1"/>
    <col min="14860" max="14861" width="3.42578125" style="229" customWidth="1"/>
    <col min="14862" max="14865" width="2.7109375" style="229" customWidth="1"/>
    <col min="14866" max="14873" width="3.7109375" style="229"/>
    <col min="14874" max="14874" width="8.7109375" style="229" customWidth="1"/>
    <col min="14875" max="14875" width="5.140625" style="229" customWidth="1"/>
    <col min="14876" max="14876" width="3.7109375" style="229"/>
    <col min="14877" max="14877" width="9.140625" style="229" bestFit="1" customWidth="1"/>
    <col min="14878" max="14878" width="3.7109375" style="229"/>
    <col min="14879" max="14879" width="6.5703125" style="229" bestFit="1" customWidth="1"/>
    <col min="14880" max="14880" width="8.140625" style="229" bestFit="1" customWidth="1"/>
    <col min="14881" max="14881" width="5.140625" style="229" bestFit="1" customWidth="1"/>
    <col min="14882" max="14883" width="3.7109375" style="229"/>
    <col min="14884" max="14884" width="7.140625" style="229" bestFit="1" customWidth="1"/>
    <col min="14885" max="14885" width="6.140625" style="229" bestFit="1" customWidth="1"/>
    <col min="14886" max="14887" width="3.7109375" style="229"/>
    <col min="14888" max="14888" width="6.140625" style="229" bestFit="1" customWidth="1"/>
    <col min="14889" max="15106" width="3.7109375" style="229"/>
    <col min="15107" max="15111" width="2.7109375" style="229" customWidth="1"/>
    <col min="15112" max="15112" width="16" style="229" customWidth="1"/>
    <col min="15113" max="15113" width="14.140625" style="229" customWidth="1"/>
    <col min="15114" max="15114" width="14.42578125" style="229" customWidth="1"/>
    <col min="15115" max="15115" width="13" style="229" customWidth="1"/>
    <col min="15116" max="15117" width="3.42578125" style="229" customWidth="1"/>
    <col min="15118" max="15121" width="2.7109375" style="229" customWidth="1"/>
    <col min="15122" max="15129" width="3.7109375" style="229"/>
    <col min="15130" max="15130" width="8.7109375" style="229" customWidth="1"/>
    <col min="15131" max="15131" width="5.140625" style="229" customWidth="1"/>
    <col min="15132" max="15132" width="3.7109375" style="229"/>
    <col min="15133" max="15133" width="9.140625" style="229" bestFit="1" customWidth="1"/>
    <col min="15134" max="15134" width="3.7109375" style="229"/>
    <col min="15135" max="15135" width="6.5703125" style="229" bestFit="1" customWidth="1"/>
    <col min="15136" max="15136" width="8.140625" style="229" bestFit="1" customWidth="1"/>
    <col min="15137" max="15137" width="5.140625" style="229" bestFit="1" customWidth="1"/>
    <col min="15138" max="15139" width="3.7109375" style="229"/>
    <col min="15140" max="15140" width="7.140625" style="229" bestFit="1" customWidth="1"/>
    <col min="15141" max="15141" width="6.140625" style="229" bestFit="1" customWidth="1"/>
    <col min="15142" max="15143" width="3.7109375" style="229"/>
    <col min="15144" max="15144" width="6.140625" style="229" bestFit="1" customWidth="1"/>
    <col min="15145" max="15362" width="3.7109375" style="229"/>
    <col min="15363" max="15367" width="2.7109375" style="229" customWidth="1"/>
    <col min="15368" max="15368" width="16" style="229" customWidth="1"/>
    <col min="15369" max="15369" width="14.140625" style="229" customWidth="1"/>
    <col min="15370" max="15370" width="14.42578125" style="229" customWidth="1"/>
    <col min="15371" max="15371" width="13" style="229" customWidth="1"/>
    <col min="15372" max="15373" width="3.42578125" style="229" customWidth="1"/>
    <col min="15374" max="15377" width="2.7109375" style="229" customWidth="1"/>
    <col min="15378" max="15385" width="3.7109375" style="229"/>
    <col min="15386" max="15386" width="8.7109375" style="229" customWidth="1"/>
    <col min="15387" max="15387" width="5.140625" style="229" customWidth="1"/>
    <col min="15388" max="15388" width="3.7109375" style="229"/>
    <col min="15389" max="15389" width="9.140625" style="229" bestFit="1" customWidth="1"/>
    <col min="15390" max="15390" width="3.7109375" style="229"/>
    <col min="15391" max="15391" width="6.5703125" style="229" bestFit="1" customWidth="1"/>
    <col min="15392" max="15392" width="8.140625" style="229" bestFit="1" customWidth="1"/>
    <col min="15393" max="15393" width="5.140625" style="229" bestFit="1" customWidth="1"/>
    <col min="15394" max="15395" width="3.7109375" style="229"/>
    <col min="15396" max="15396" width="7.140625" style="229" bestFit="1" customWidth="1"/>
    <col min="15397" max="15397" width="6.140625" style="229" bestFit="1" customWidth="1"/>
    <col min="15398" max="15399" width="3.7109375" style="229"/>
    <col min="15400" max="15400" width="6.140625" style="229" bestFit="1" customWidth="1"/>
    <col min="15401" max="15618" width="3.7109375" style="229"/>
    <col min="15619" max="15623" width="2.7109375" style="229" customWidth="1"/>
    <col min="15624" max="15624" width="16" style="229" customWidth="1"/>
    <col min="15625" max="15625" width="14.140625" style="229" customWidth="1"/>
    <col min="15626" max="15626" width="14.42578125" style="229" customWidth="1"/>
    <col min="15627" max="15627" width="13" style="229" customWidth="1"/>
    <col min="15628" max="15629" width="3.42578125" style="229" customWidth="1"/>
    <col min="15630" max="15633" width="2.7109375" style="229" customWidth="1"/>
    <col min="15634" max="15641" width="3.7109375" style="229"/>
    <col min="15642" max="15642" width="8.7109375" style="229" customWidth="1"/>
    <col min="15643" max="15643" width="5.140625" style="229" customWidth="1"/>
    <col min="15644" max="15644" width="3.7109375" style="229"/>
    <col min="15645" max="15645" width="9.140625" style="229" bestFit="1" customWidth="1"/>
    <col min="15646" max="15646" width="3.7109375" style="229"/>
    <col min="15647" max="15647" width="6.5703125" style="229" bestFit="1" customWidth="1"/>
    <col min="15648" max="15648" width="8.140625" style="229" bestFit="1" customWidth="1"/>
    <col min="15649" max="15649" width="5.140625" style="229" bestFit="1" customWidth="1"/>
    <col min="15650" max="15651" width="3.7109375" style="229"/>
    <col min="15652" max="15652" width="7.140625" style="229" bestFit="1" customWidth="1"/>
    <col min="15653" max="15653" width="6.140625" style="229" bestFit="1" customWidth="1"/>
    <col min="15654" max="15655" width="3.7109375" style="229"/>
    <col min="15656" max="15656" width="6.140625" style="229" bestFit="1" customWidth="1"/>
    <col min="15657" max="15874" width="3.7109375" style="229"/>
    <col min="15875" max="15879" width="2.7109375" style="229" customWidth="1"/>
    <col min="15880" max="15880" width="16" style="229" customWidth="1"/>
    <col min="15881" max="15881" width="14.140625" style="229" customWidth="1"/>
    <col min="15882" max="15882" width="14.42578125" style="229" customWidth="1"/>
    <col min="15883" max="15883" width="13" style="229" customWidth="1"/>
    <col min="15884" max="15885" width="3.42578125" style="229" customWidth="1"/>
    <col min="15886" max="15889" width="2.7109375" style="229" customWidth="1"/>
    <col min="15890" max="15897" width="3.7109375" style="229"/>
    <col min="15898" max="15898" width="8.7109375" style="229" customWidth="1"/>
    <col min="15899" max="15899" width="5.140625" style="229" customWidth="1"/>
    <col min="15900" max="15900" width="3.7109375" style="229"/>
    <col min="15901" max="15901" width="9.140625" style="229" bestFit="1" customWidth="1"/>
    <col min="15902" max="15902" width="3.7109375" style="229"/>
    <col min="15903" max="15903" width="6.5703125" style="229" bestFit="1" customWidth="1"/>
    <col min="15904" max="15904" width="8.140625" style="229" bestFit="1" customWidth="1"/>
    <col min="15905" max="15905" width="5.140625" style="229" bestFit="1" customWidth="1"/>
    <col min="15906" max="15907" width="3.7109375" style="229"/>
    <col min="15908" max="15908" width="7.140625" style="229" bestFit="1" customWidth="1"/>
    <col min="15909" max="15909" width="6.140625" style="229" bestFit="1" customWidth="1"/>
    <col min="15910" max="15911" width="3.7109375" style="229"/>
    <col min="15912" max="15912" width="6.140625" style="229" bestFit="1" customWidth="1"/>
    <col min="15913" max="16130" width="3.7109375" style="229"/>
    <col min="16131" max="16135" width="2.7109375" style="229" customWidth="1"/>
    <col min="16136" max="16136" width="16" style="229" customWidth="1"/>
    <col min="16137" max="16137" width="14.140625" style="229" customWidth="1"/>
    <col min="16138" max="16138" width="14.42578125" style="229" customWidth="1"/>
    <col min="16139" max="16139" width="13" style="229" customWidth="1"/>
    <col min="16140" max="16141" width="3.42578125" style="229" customWidth="1"/>
    <col min="16142" max="16145" width="2.7109375" style="229" customWidth="1"/>
    <col min="16146" max="16153" width="3.7109375" style="229"/>
    <col min="16154" max="16154" width="8.7109375" style="229" customWidth="1"/>
    <col min="16155" max="16155" width="5.140625" style="229" customWidth="1"/>
    <col min="16156" max="16156" width="3.7109375" style="229"/>
    <col min="16157" max="16157" width="9.140625" style="229" bestFit="1" customWidth="1"/>
    <col min="16158" max="16158" width="3.7109375" style="229"/>
    <col min="16159" max="16159" width="6.5703125" style="229" bestFit="1" customWidth="1"/>
    <col min="16160" max="16160" width="8.140625" style="229" bestFit="1" customWidth="1"/>
    <col min="16161" max="16161" width="5.140625" style="229" bestFit="1" customWidth="1"/>
    <col min="16162" max="16163" width="3.7109375" style="229"/>
    <col min="16164" max="16164" width="7.140625" style="229" bestFit="1" customWidth="1"/>
    <col min="16165" max="16165" width="6.140625" style="229" bestFit="1" customWidth="1"/>
    <col min="16166" max="16167" width="3.7109375" style="229"/>
    <col min="16168" max="16168" width="6.140625" style="229" bestFit="1" customWidth="1"/>
    <col min="16169" max="16384" width="3.7109375" style="229"/>
  </cols>
  <sheetData>
    <row r="1" spans="1:30" x14ac:dyDescent="0.2">
      <c r="A1" s="228"/>
      <c r="B1" s="228"/>
      <c r="C1" s="228"/>
      <c r="D1" s="228"/>
      <c r="E1" s="228"/>
      <c r="F1" s="228"/>
      <c r="G1" s="228"/>
      <c r="H1" s="228"/>
      <c r="I1" s="228"/>
      <c r="J1" s="228"/>
      <c r="K1" s="228"/>
      <c r="L1" s="228"/>
      <c r="M1" s="228"/>
      <c r="N1" s="228"/>
      <c r="O1" s="228"/>
      <c r="P1" s="228"/>
      <c r="Q1" s="228"/>
      <c r="R1" s="228"/>
    </row>
    <row r="2" spans="1:30" ht="13.5" thickBot="1" x14ac:dyDescent="0.25">
      <c r="A2" s="228"/>
      <c r="B2" s="230"/>
      <c r="C2" s="230"/>
      <c r="D2" s="230"/>
      <c r="E2" s="230"/>
      <c r="F2" s="230"/>
    </row>
    <row r="3" spans="1:30" ht="35.25" customHeight="1" thickBot="1" x14ac:dyDescent="0.25">
      <c r="A3" s="228"/>
      <c r="B3" s="979"/>
      <c r="C3" s="980"/>
      <c r="D3" s="980"/>
      <c r="E3" s="980"/>
      <c r="F3" s="980"/>
      <c r="G3" s="981"/>
      <c r="H3" s="258"/>
      <c r="I3" s="988" t="s">
        <v>0</v>
      </c>
      <c r="J3" s="989"/>
      <c r="K3" s="989"/>
      <c r="L3" s="989"/>
      <c r="M3" s="989"/>
      <c r="N3" s="989"/>
      <c r="O3" s="989"/>
      <c r="P3" s="989"/>
      <c r="Q3" s="989"/>
      <c r="R3" s="989"/>
      <c r="S3" s="989"/>
      <c r="T3" s="989"/>
      <c r="U3" s="989"/>
      <c r="V3" s="989"/>
      <c r="W3" s="989"/>
      <c r="X3" s="989"/>
      <c r="Y3" s="989"/>
      <c r="Z3" s="989"/>
      <c r="AA3" s="990"/>
    </row>
    <row r="4" spans="1:30" ht="15.75" customHeight="1" thickBot="1" x14ac:dyDescent="0.25">
      <c r="A4" s="228"/>
      <c r="B4" s="982"/>
      <c r="C4" s="983"/>
      <c r="D4" s="983"/>
      <c r="E4" s="983"/>
      <c r="F4" s="983"/>
      <c r="G4" s="984"/>
      <c r="H4" s="228"/>
      <c r="I4" s="991" t="s">
        <v>19</v>
      </c>
      <c r="J4" s="992"/>
      <c r="K4" s="992"/>
      <c r="L4" s="992"/>
      <c r="M4" s="992"/>
      <c r="N4" s="992"/>
      <c r="O4" s="992"/>
      <c r="P4" s="993"/>
      <c r="Q4" s="991" t="s">
        <v>606</v>
      </c>
      <c r="R4" s="992"/>
      <c r="S4" s="992"/>
      <c r="T4" s="992"/>
      <c r="U4" s="992"/>
      <c r="V4" s="992"/>
      <c r="W4" s="992"/>
      <c r="X4" s="992"/>
      <c r="Y4" s="992"/>
      <c r="Z4" s="992"/>
      <c r="AA4" s="993"/>
    </row>
    <row r="5" spans="1:30" ht="12" customHeight="1" thickBot="1" x14ac:dyDescent="0.25">
      <c r="A5" s="228"/>
      <c r="B5" s="985"/>
      <c r="C5" s="986"/>
      <c r="D5" s="986"/>
      <c r="E5" s="986"/>
      <c r="F5" s="986"/>
      <c r="G5" s="987"/>
      <c r="H5" s="257"/>
      <c r="I5" s="991" t="s">
        <v>767</v>
      </c>
      <c r="J5" s="992"/>
      <c r="K5" s="992"/>
      <c r="L5" s="992"/>
      <c r="M5" s="992"/>
      <c r="N5" s="992"/>
      <c r="O5" s="992"/>
      <c r="P5" s="992"/>
      <c r="Q5" s="992"/>
      <c r="R5" s="992"/>
      <c r="S5" s="992"/>
      <c r="T5" s="992"/>
      <c r="U5" s="992"/>
      <c r="V5" s="992"/>
      <c r="W5" s="992"/>
      <c r="X5" s="992"/>
      <c r="Y5" s="992"/>
      <c r="Z5" s="992"/>
      <c r="AA5" s="993"/>
    </row>
    <row r="6" spans="1:30" s="228" customFormat="1" ht="14.25" customHeight="1" thickBot="1" x14ac:dyDescent="0.25"/>
    <row r="7" spans="1:30" ht="25.5" customHeight="1" thickBot="1" x14ac:dyDescent="0.25">
      <c r="B7" s="1092" t="s">
        <v>768</v>
      </c>
      <c r="C7" s="1093"/>
      <c r="D7" s="1093"/>
      <c r="E7" s="1093"/>
      <c r="F7" s="1093"/>
      <c r="G7" s="1093"/>
      <c r="H7" s="1093"/>
      <c r="I7" s="1093"/>
      <c r="J7" s="1093"/>
      <c r="K7" s="1093"/>
      <c r="L7" s="1093"/>
      <c r="M7" s="1093"/>
      <c r="N7" s="1093"/>
      <c r="O7" s="1093"/>
      <c r="P7" s="1093"/>
      <c r="Q7" s="1093"/>
      <c r="R7" s="1093"/>
      <c r="S7" s="1093"/>
      <c r="T7" s="1093"/>
      <c r="U7" s="1093"/>
      <c r="V7" s="1093"/>
      <c r="W7" s="1093"/>
      <c r="X7" s="1093"/>
      <c r="Y7" s="1093"/>
      <c r="Z7" s="1093"/>
      <c r="AA7" s="1094"/>
    </row>
    <row r="8" spans="1:30" ht="39" customHeight="1" thickBot="1" x14ac:dyDescent="0.25">
      <c r="B8" s="1095" t="s">
        <v>230</v>
      </c>
      <c r="C8" s="1096"/>
      <c r="D8" s="1096"/>
      <c r="E8" s="1096"/>
      <c r="F8" s="1096"/>
      <c r="G8" s="1096"/>
      <c r="H8" s="1096"/>
      <c r="I8" s="1096"/>
      <c r="J8" s="1096"/>
      <c r="K8" s="1096"/>
      <c r="L8" s="1096"/>
      <c r="M8" s="1096"/>
      <c r="N8" s="1096"/>
      <c r="O8" s="1096"/>
      <c r="P8" s="1096"/>
      <c r="Q8" s="1096"/>
      <c r="R8" s="1097"/>
      <c r="S8" s="1095" t="s">
        <v>604</v>
      </c>
      <c r="T8" s="1096"/>
      <c r="U8" s="1096"/>
      <c r="V8" s="1096"/>
      <c r="W8" s="1097"/>
      <c r="X8" s="1098" t="s">
        <v>231</v>
      </c>
      <c r="Y8" s="1099"/>
      <c r="Z8" s="1099"/>
      <c r="AA8" s="1100"/>
    </row>
    <row r="9" spans="1:30" ht="13.5" thickBot="1" x14ac:dyDescent="0.25">
      <c r="B9" s="253"/>
      <c r="C9" s="252"/>
      <c r="D9" s="252"/>
      <c r="E9" s="252"/>
      <c r="F9" s="252"/>
      <c r="G9" s="252"/>
      <c r="H9" s="252"/>
      <c r="I9" s="252"/>
      <c r="J9" s="252"/>
      <c r="K9" s="252"/>
      <c r="L9" s="252"/>
      <c r="M9" s="252"/>
      <c r="N9" s="252"/>
      <c r="O9" s="252"/>
      <c r="P9" s="252"/>
      <c r="Q9" s="252"/>
      <c r="R9" s="252"/>
      <c r="S9" s="252"/>
      <c r="T9" s="252"/>
      <c r="U9" s="252"/>
      <c r="V9" s="252"/>
      <c r="W9" s="252"/>
      <c r="X9" s="252"/>
      <c r="Y9" s="252"/>
      <c r="Z9" s="252"/>
      <c r="AA9" s="247"/>
      <c r="AD9" s="234"/>
    </row>
    <row r="10" spans="1:30" ht="12.75" customHeight="1" x14ac:dyDescent="0.2">
      <c r="B10" s="253"/>
      <c r="C10" s="1101" t="s">
        <v>2</v>
      </c>
      <c r="D10" s="1102"/>
      <c r="E10" s="1102"/>
      <c r="F10" s="1103"/>
      <c r="G10" s="1107" t="s">
        <v>232</v>
      </c>
      <c r="H10" s="1108"/>
      <c r="I10" s="1108"/>
      <c r="J10" s="1108"/>
      <c r="K10" s="1108"/>
      <c r="L10" s="1108"/>
      <c r="M10" s="1108"/>
      <c r="N10" s="1108"/>
      <c r="O10" s="1108"/>
      <c r="P10" s="1108"/>
      <c r="Q10" s="1108"/>
      <c r="R10" s="1108"/>
      <c r="S10" s="1108"/>
      <c r="T10" s="1109"/>
      <c r="U10" s="1113" t="s">
        <v>3</v>
      </c>
      <c r="V10" s="1114"/>
      <c r="W10" s="1114"/>
      <c r="X10" s="1114"/>
      <c r="Y10" s="1114"/>
      <c r="Z10" s="1115"/>
      <c r="AA10" s="247"/>
    </row>
    <row r="11" spans="1:30" ht="15.75" customHeight="1" thickBot="1" x14ac:dyDescent="0.25">
      <c r="B11" s="253"/>
      <c r="C11" s="1104"/>
      <c r="D11" s="1105"/>
      <c r="E11" s="1105"/>
      <c r="F11" s="1106"/>
      <c r="G11" s="1110"/>
      <c r="H11" s="1111"/>
      <c r="I11" s="1111"/>
      <c r="J11" s="1111"/>
      <c r="K11" s="1111"/>
      <c r="L11" s="1111"/>
      <c r="M11" s="1111"/>
      <c r="N11" s="1111"/>
      <c r="O11" s="1111"/>
      <c r="P11" s="1111"/>
      <c r="Q11" s="1111"/>
      <c r="R11" s="1111"/>
      <c r="S11" s="1111"/>
      <c r="T11" s="1112"/>
      <c r="U11" s="1116" t="s">
        <v>239</v>
      </c>
      <c r="V11" s="1117"/>
      <c r="W11" s="1117"/>
      <c r="X11" s="1117"/>
      <c r="Y11" s="1117"/>
      <c r="Z11" s="1118"/>
      <c r="AA11" s="247"/>
    </row>
    <row r="12" spans="1:30" ht="13.5" thickBot="1" x14ac:dyDescent="0.25">
      <c r="B12" s="253"/>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47"/>
    </row>
    <row r="13" spans="1:30" ht="25.5" customHeight="1" thickBot="1" x14ac:dyDescent="0.25">
      <c r="B13" s="253"/>
      <c r="C13" s="1086" t="s">
        <v>4</v>
      </c>
      <c r="D13" s="1087"/>
      <c r="E13" s="1087"/>
      <c r="F13" s="1088"/>
      <c r="G13" s="1089" t="s">
        <v>233</v>
      </c>
      <c r="H13" s="1090"/>
      <c r="I13" s="1090"/>
      <c r="J13" s="1090"/>
      <c r="K13" s="1090"/>
      <c r="L13" s="1090"/>
      <c r="M13" s="1090"/>
      <c r="N13" s="1090"/>
      <c r="O13" s="1090"/>
      <c r="P13" s="1090"/>
      <c r="Q13" s="1090"/>
      <c r="R13" s="1090"/>
      <c r="S13" s="1090"/>
      <c r="T13" s="1090"/>
      <c r="U13" s="1090"/>
      <c r="V13" s="1090"/>
      <c r="W13" s="1090"/>
      <c r="X13" s="1090"/>
      <c r="Y13" s="1090"/>
      <c r="Z13" s="1091"/>
      <c r="AA13" s="247"/>
    </row>
    <row r="14" spans="1:30" ht="13.5" thickBot="1" x14ac:dyDescent="0.25">
      <c r="B14" s="253"/>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47"/>
    </row>
    <row r="15" spans="1:30" ht="24.75" customHeight="1" thickBot="1" x14ac:dyDescent="0.25">
      <c r="B15" s="253"/>
      <c r="C15" s="1086" t="s">
        <v>770</v>
      </c>
      <c r="D15" s="1087"/>
      <c r="E15" s="1087"/>
      <c r="F15" s="1087"/>
      <c r="G15" s="1087"/>
      <c r="H15" s="1087"/>
      <c r="I15" s="1088"/>
      <c r="J15" s="1140" t="s">
        <v>789</v>
      </c>
      <c r="K15" s="1141"/>
      <c r="L15" s="1141"/>
      <c r="M15" s="1141"/>
      <c r="N15" s="1141"/>
      <c r="O15" s="1141"/>
      <c r="P15" s="1141"/>
      <c r="Q15" s="1141"/>
      <c r="R15" s="1141"/>
      <c r="S15" s="1141"/>
      <c r="T15" s="1141"/>
      <c r="U15" s="1141"/>
      <c r="V15" s="1141"/>
      <c r="W15" s="1141"/>
      <c r="X15" s="1141"/>
      <c r="Y15" s="1141"/>
      <c r="Z15" s="1142"/>
      <c r="AA15" s="247"/>
    </row>
    <row r="16" spans="1:30" ht="13.5" thickBot="1" x14ac:dyDescent="0.25">
      <c r="B16" s="253"/>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47"/>
    </row>
    <row r="17" spans="2:36" s="228" customFormat="1" ht="12.75" customHeight="1" x14ac:dyDescent="0.2">
      <c r="B17" s="253"/>
      <c r="C17" s="1143" t="s">
        <v>790</v>
      </c>
      <c r="D17" s="1144"/>
      <c r="E17" s="1144"/>
      <c r="F17" s="1144"/>
      <c r="G17" s="1144"/>
      <c r="H17" s="1144"/>
      <c r="I17" s="1145"/>
      <c r="J17" s="1149" t="s">
        <v>791</v>
      </c>
      <c r="K17" s="1150"/>
      <c r="L17" s="1150"/>
      <c r="M17" s="1151"/>
      <c r="N17" s="252"/>
      <c r="O17" s="1113" t="s">
        <v>5</v>
      </c>
      <c r="P17" s="1114"/>
      <c r="Q17" s="1114"/>
      <c r="R17" s="1114"/>
      <c r="S17" s="1114"/>
      <c r="T17" s="1115"/>
      <c r="U17" s="252"/>
      <c r="V17" s="1155" t="s">
        <v>792</v>
      </c>
      <c r="W17" s="1156"/>
      <c r="X17" s="1156"/>
      <c r="Y17" s="1156"/>
      <c r="Z17" s="1157"/>
      <c r="AA17" s="247"/>
    </row>
    <row r="18" spans="2:36" s="228" customFormat="1" ht="15.75" customHeight="1" thickBot="1" x14ac:dyDescent="0.25">
      <c r="B18" s="253"/>
      <c r="C18" s="1146"/>
      <c r="D18" s="1147"/>
      <c r="E18" s="1147"/>
      <c r="F18" s="1147"/>
      <c r="G18" s="1147"/>
      <c r="H18" s="1147"/>
      <c r="I18" s="1148"/>
      <c r="J18" s="1152"/>
      <c r="K18" s="1153"/>
      <c r="L18" s="1153"/>
      <c r="M18" s="1154"/>
      <c r="N18" s="252"/>
      <c r="O18" s="1158" t="s">
        <v>89</v>
      </c>
      <c r="P18" s="1159"/>
      <c r="Q18" s="1159"/>
      <c r="R18" s="1159"/>
      <c r="S18" s="1159"/>
      <c r="T18" s="1160"/>
      <c r="U18" s="252"/>
      <c r="V18" s="1158" t="s">
        <v>793</v>
      </c>
      <c r="W18" s="1159"/>
      <c r="X18" s="1159"/>
      <c r="Y18" s="1159"/>
      <c r="Z18" s="1160"/>
      <c r="AA18" s="247"/>
    </row>
    <row r="19" spans="2:36" ht="15.75" customHeight="1" thickBot="1" x14ac:dyDescent="0.25">
      <c r="B19" s="253"/>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47"/>
    </row>
    <row r="20" spans="2:36" x14ac:dyDescent="0.2">
      <c r="B20" s="253"/>
      <c r="C20" s="1113" t="s">
        <v>7</v>
      </c>
      <c r="D20" s="1114"/>
      <c r="E20" s="1114"/>
      <c r="F20" s="1114"/>
      <c r="G20" s="1114"/>
      <c r="H20" s="1114"/>
      <c r="I20" s="1114"/>
      <c r="J20" s="1114"/>
      <c r="K20" s="1114"/>
      <c r="L20" s="1114"/>
      <c r="M20" s="1114"/>
      <c r="N20" s="1114"/>
      <c r="O20" s="1114"/>
      <c r="P20" s="1114"/>
      <c r="Q20" s="1115"/>
      <c r="R20" s="252"/>
      <c r="S20" s="1113" t="s">
        <v>774</v>
      </c>
      <c r="T20" s="1114"/>
      <c r="U20" s="1114"/>
      <c r="V20" s="1114"/>
      <c r="W20" s="1114"/>
      <c r="X20" s="1114"/>
      <c r="Y20" s="1114"/>
      <c r="Z20" s="1115"/>
      <c r="AA20" s="247"/>
    </row>
    <row r="21" spans="2:36" ht="15.75" customHeight="1" thickBot="1" x14ac:dyDescent="0.25">
      <c r="B21" s="253"/>
      <c r="C21" s="1116" t="s">
        <v>234</v>
      </c>
      <c r="D21" s="1117"/>
      <c r="E21" s="1117"/>
      <c r="F21" s="1117"/>
      <c r="G21" s="1117"/>
      <c r="H21" s="1117"/>
      <c r="I21" s="1117"/>
      <c r="J21" s="1117"/>
      <c r="K21" s="1117"/>
      <c r="L21" s="1117"/>
      <c r="M21" s="1117"/>
      <c r="N21" s="1117"/>
      <c r="O21" s="1117"/>
      <c r="P21" s="1117"/>
      <c r="Q21" s="1118"/>
      <c r="R21" s="252"/>
      <c r="S21" s="1161" t="s">
        <v>111</v>
      </c>
      <c r="T21" s="1162"/>
      <c r="U21" s="1162"/>
      <c r="V21" s="1162"/>
      <c r="W21" s="1162"/>
      <c r="X21" s="1162"/>
      <c r="Y21" s="1162"/>
      <c r="Z21" s="1163"/>
      <c r="AA21" s="247"/>
    </row>
    <row r="22" spans="2:36" ht="42.75" customHeight="1" thickBot="1" x14ac:dyDescent="0.25">
      <c r="B22" s="253"/>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47"/>
    </row>
    <row r="23" spans="2:36" ht="13.5" thickBot="1" x14ac:dyDescent="0.25">
      <c r="B23" s="253"/>
      <c r="C23" s="1086" t="s">
        <v>10</v>
      </c>
      <c r="D23" s="1087"/>
      <c r="E23" s="1087"/>
      <c r="F23" s="1087"/>
      <c r="G23" s="1087"/>
      <c r="H23" s="1087"/>
      <c r="I23" s="1088"/>
      <c r="J23" s="1089" t="s">
        <v>794</v>
      </c>
      <c r="K23" s="1090"/>
      <c r="L23" s="1090"/>
      <c r="M23" s="1090"/>
      <c r="N23" s="1090"/>
      <c r="O23" s="1090"/>
      <c r="P23" s="1090"/>
      <c r="Q23" s="1090"/>
      <c r="R23" s="1090"/>
      <c r="S23" s="1090"/>
      <c r="T23" s="1090"/>
      <c r="U23" s="1090"/>
      <c r="V23" s="1090"/>
      <c r="W23" s="1090"/>
      <c r="X23" s="1090"/>
      <c r="Y23" s="1090"/>
      <c r="Z23" s="1091"/>
      <c r="AA23" s="247"/>
    </row>
    <row r="24" spans="2:36" ht="27.75" customHeight="1" thickBot="1" x14ac:dyDescent="0.25">
      <c r="B24" s="253"/>
      <c r="C24" s="252"/>
      <c r="D24" s="252"/>
      <c r="E24" s="252"/>
      <c r="F24" s="252"/>
      <c r="G24" s="252"/>
      <c r="H24" s="252"/>
      <c r="I24" s="252"/>
      <c r="J24" s="252"/>
      <c r="K24" s="252"/>
      <c r="L24" s="252"/>
      <c r="M24" s="252"/>
      <c r="N24" s="252"/>
      <c r="O24" s="252"/>
      <c r="P24" s="252"/>
      <c r="Q24" s="252"/>
      <c r="R24" s="252"/>
      <c r="S24" s="252"/>
      <c r="T24" s="252"/>
      <c r="U24" s="252"/>
      <c r="V24" s="252"/>
      <c r="W24" s="252"/>
      <c r="X24" s="252"/>
      <c r="Y24" s="252"/>
      <c r="Z24" s="252"/>
      <c r="AA24" s="247"/>
    </row>
    <row r="25" spans="2:36" s="235" customFormat="1" x14ac:dyDescent="0.2">
      <c r="B25" s="242"/>
      <c r="C25" s="1119" t="s">
        <v>11</v>
      </c>
      <c r="D25" s="1120"/>
      <c r="E25" s="1120"/>
      <c r="F25" s="1120"/>
      <c r="G25" s="1120"/>
      <c r="H25" s="1120"/>
      <c r="I25" s="1120"/>
      <c r="J25" s="1120"/>
      <c r="K25" s="1120"/>
      <c r="L25" s="1120"/>
      <c r="M25" s="1120"/>
      <c r="N25" s="1120"/>
      <c r="O25" s="1120"/>
      <c r="P25" s="1120"/>
      <c r="Q25" s="1120"/>
      <c r="R25" s="1120"/>
      <c r="S25" s="1120"/>
      <c r="T25" s="1120"/>
      <c r="U25" s="1120"/>
      <c r="V25" s="1120"/>
      <c r="W25" s="1120"/>
      <c r="X25" s="1120"/>
      <c r="Y25" s="1120"/>
      <c r="Z25" s="1121"/>
      <c r="AA25" s="247"/>
    </row>
    <row r="26" spans="2:36" s="235" customFormat="1" ht="14.25" customHeight="1" x14ac:dyDescent="0.2">
      <c r="B26" s="242"/>
      <c r="C26" s="1122"/>
      <c r="D26" s="1123"/>
      <c r="E26" s="1123"/>
      <c r="F26" s="1123"/>
      <c r="G26" s="1123"/>
      <c r="H26" s="1123"/>
      <c r="I26" s="1123"/>
      <c r="J26" s="1123"/>
      <c r="K26" s="1123"/>
      <c r="L26" s="1123"/>
      <c r="M26" s="1123"/>
      <c r="N26" s="1123"/>
      <c r="O26" s="1123"/>
      <c r="P26" s="1123"/>
      <c r="Q26" s="1123"/>
      <c r="R26" s="1123"/>
      <c r="S26" s="1123"/>
      <c r="T26" s="1123"/>
      <c r="U26" s="1123"/>
      <c r="V26" s="1123"/>
      <c r="W26" s="1123"/>
      <c r="X26" s="1123"/>
      <c r="Y26" s="1123"/>
      <c r="Z26" s="1124"/>
      <c r="AA26" s="247"/>
    </row>
    <row r="27" spans="2:36" s="235" customFormat="1" ht="15" customHeight="1" x14ac:dyDescent="0.2">
      <c r="B27" s="242"/>
      <c r="C27" s="1125" t="s">
        <v>141</v>
      </c>
      <c r="D27" s="1126"/>
      <c r="E27" s="1126"/>
      <c r="F27" s="1126"/>
      <c r="G27" s="1126"/>
      <c r="H27" s="259" t="s">
        <v>235</v>
      </c>
      <c r="I27" s="259" t="s">
        <v>236</v>
      </c>
      <c r="J27" s="259" t="s">
        <v>795</v>
      </c>
      <c r="K27" s="1126" t="s">
        <v>12</v>
      </c>
      <c r="L27" s="1126"/>
      <c r="M27" s="1126"/>
      <c r="N27" s="1126"/>
      <c r="O27" s="1126"/>
      <c r="P27" s="1126"/>
      <c r="Q27" s="1126"/>
      <c r="R27" s="1126"/>
      <c r="S27" s="1126"/>
      <c r="T27" s="1126"/>
      <c r="U27" s="1126"/>
      <c r="V27" s="1126"/>
      <c r="W27" s="1126"/>
      <c r="X27" s="1126"/>
      <c r="Y27" s="1126"/>
      <c r="Z27" s="1127"/>
      <c r="AA27" s="247"/>
    </row>
    <row r="28" spans="2:36" s="235" customFormat="1" ht="48" customHeight="1" x14ac:dyDescent="0.2">
      <c r="B28" s="242"/>
      <c r="C28" s="1046" t="s">
        <v>95</v>
      </c>
      <c r="D28" s="1047"/>
      <c r="E28" s="1047"/>
      <c r="F28" s="1047"/>
      <c r="G28" s="1047"/>
      <c r="H28" s="260">
        <v>7681.47</v>
      </c>
      <c r="I28" s="261">
        <f>2121.09+1180.57+2429.71+369.29+31.29+312.06+88.2+97.01+233.44</f>
        <v>6862.66</v>
      </c>
      <c r="J28" s="262">
        <f>+I28/H28*100</f>
        <v>89.340451762488158</v>
      </c>
      <c r="K28" s="1128" t="s">
        <v>796</v>
      </c>
      <c r="L28" s="1129"/>
      <c r="M28" s="1129"/>
      <c r="N28" s="1129"/>
      <c r="O28" s="1129"/>
      <c r="P28" s="1129"/>
      <c r="Q28" s="1129"/>
      <c r="R28" s="1129"/>
      <c r="S28" s="1129"/>
      <c r="T28" s="1129"/>
      <c r="U28" s="1129"/>
      <c r="V28" s="1129"/>
      <c r="W28" s="1129"/>
      <c r="X28" s="1129"/>
      <c r="Y28" s="1129"/>
      <c r="Z28" s="1129"/>
      <c r="AA28" s="247"/>
    </row>
    <row r="29" spans="2:36" s="235" customFormat="1" ht="14.25" customHeight="1" x14ac:dyDescent="0.2">
      <c r="B29" s="242"/>
      <c r="C29" s="1046" t="s">
        <v>96</v>
      </c>
      <c r="D29" s="1047"/>
      <c r="E29" s="1047"/>
      <c r="F29" s="1047"/>
      <c r="G29" s="1047"/>
      <c r="H29" s="263">
        <f>[12]JUN!$O$36</f>
        <v>1601.8899999999999</v>
      </c>
      <c r="I29" s="263">
        <f>[12]JUN!$F$36</f>
        <v>1589.0699999999997</v>
      </c>
      <c r="J29" s="264">
        <f>+I29/H29</f>
        <v>0.99199695359856155</v>
      </c>
      <c r="K29" s="1130" t="s">
        <v>797</v>
      </c>
      <c r="L29" s="1131"/>
      <c r="M29" s="1131"/>
      <c r="N29" s="1131"/>
      <c r="O29" s="1131"/>
      <c r="P29" s="1131"/>
      <c r="Q29" s="1131"/>
      <c r="R29" s="1131"/>
      <c r="S29" s="1131"/>
      <c r="T29" s="1131"/>
      <c r="U29" s="1131"/>
      <c r="V29" s="1131"/>
      <c r="W29" s="1131"/>
      <c r="X29" s="1131"/>
      <c r="Y29" s="1131"/>
      <c r="Z29" s="1131"/>
      <c r="AA29" s="247"/>
    </row>
    <row r="30" spans="2:36" s="235" customFormat="1" ht="14.25" customHeight="1" x14ac:dyDescent="0.2">
      <c r="B30" s="242"/>
      <c r="C30" s="1046" t="s">
        <v>97</v>
      </c>
      <c r="D30" s="1047"/>
      <c r="E30" s="1047"/>
      <c r="F30" s="1047"/>
      <c r="G30" s="1047"/>
      <c r="H30" s="263">
        <f>[13]JUL!$I$35+[13]JUL!$O$35+[13]AGO!$H$35+[13]AGO!$M$35+[13]SEP!$C$57+[13]SEP!$H$57+[13]SEP!$M$57</f>
        <v>7083.34</v>
      </c>
      <c r="I30" s="262">
        <f>[13]AGO!$G$35+[13]AGO!$L$35+[13]JUL!$H$35+[13]JUL!$N$35+[13]SEP!$B$57+[13]SEP!$G$57+[13]SEP!$L$57</f>
        <v>6956.55</v>
      </c>
      <c r="J30" s="264">
        <f>I30/H30</f>
        <v>0.98210025214093921</v>
      </c>
      <c r="K30" s="1135" t="s">
        <v>798</v>
      </c>
      <c r="L30" s="1136"/>
      <c r="M30" s="1136"/>
      <c r="N30" s="1136"/>
      <c r="O30" s="1136"/>
      <c r="P30" s="1136"/>
      <c r="Q30" s="1136"/>
      <c r="R30" s="1136"/>
      <c r="S30" s="1136"/>
      <c r="T30" s="1136"/>
      <c r="U30" s="1136"/>
      <c r="V30" s="1136"/>
      <c r="W30" s="1136"/>
      <c r="X30" s="1136"/>
      <c r="Y30" s="1136"/>
      <c r="Z30" s="1137"/>
      <c r="AA30" s="247"/>
      <c r="AG30" s="265"/>
      <c r="AJ30" s="266"/>
    </row>
    <row r="31" spans="2:36" s="235" customFormat="1" ht="14.25" customHeight="1" x14ac:dyDescent="0.2">
      <c r="B31" s="242"/>
      <c r="C31" s="1046" t="s">
        <v>98</v>
      </c>
      <c r="D31" s="1047"/>
      <c r="E31" s="1047"/>
      <c r="F31" s="1047"/>
      <c r="G31" s="1047"/>
      <c r="H31" s="260">
        <v>13012.15</v>
      </c>
      <c r="I31" s="262">
        <v>12656.86</v>
      </c>
      <c r="J31" s="264">
        <f>I31/H31</f>
        <v>0.97269551918783603</v>
      </c>
      <c r="K31" s="1135" t="s">
        <v>799</v>
      </c>
      <c r="L31" s="1136"/>
      <c r="M31" s="1136"/>
      <c r="N31" s="1136"/>
      <c r="O31" s="1136"/>
      <c r="P31" s="1136"/>
      <c r="Q31" s="1136"/>
      <c r="R31" s="1136"/>
      <c r="S31" s="1136"/>
      <c r="T31" s="1136"/>
      <c r="U31" s="1136"/>
      <c r="V31" s="1136"/>
      <c r="W31" s="1136"/>
      <c r="X31" s="1136"/>
      <c r="Y31" s="1136"/>
      <c r="Z31" s="1137"/>
      <c r="AA31" s="247"/>
      <c r="AC31" s="266"/>
      <c r="AF31" s="266"/>
    </row>
    <row r="32" spans="2:36" s="235" customFormat="1" ht="15" hidden="1" customHeight="1" thickBot="1" x14ac:dyDescent="0.25">
      <c r="B32" s="242"/>
      <c r="C32" s="673" t="s">
        <v>97</v>
      </c>
      <c r="D32" s="674"/>
      <c r="E32" s="674"/>
      <c r="F32" s="674"/>
      <c r="G32" s="674"/>
      <c r="H32" s="207"/>
      <c r="I32" s="146"/>
      <c r="J32" s="146"/>
      <c r="K32" s="1138"/>
      <c r="L32" s="1138"/>
      <c r="M32" s="1138"/>
      <c r="N32" s="1138"/>
      <c r="O32" s="1138"/>
      <c r="P32" s="1138"/>
      <c r="Q32" s="1138"/>
      <c r="R32" s="1138"/>
      <c r="S32" s="1138"/>
      <c r="T32" s="1138"/>
      <c r="U32" s="1138"/>
      <c r="V32" s="1138"/>
      <c r="W32" s="1138"/>
      <c r="X32" s="1138"/>
      <c r="Y32" s="1138"/>
      <c r="Z32" s="1139"/>
      <c r="AA32" s="247"/>
    </row>
    <row r="33" spans="2:27" s="235" customFormat="1" ht="15.75" customHeight="1" thickBot="1" x14ac:dyDescent="0.25">
      <c r="B33" s="242"/>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47"/>
    </row>
    <row r="34" spans="2:27" s="235" customFormat="1" x14ac:dyDescent="0.2">
      <c r="B34" s="242"/>
      <c r="C34" s="1040" t="s">
        <v>14</v>
      </c>
      <c r="D34" s="1041"/>
      <c r="E34" s="1041"/>
      <c r="F34" s="1041"/>
      <c r="G34" s="1041"/>
      <c r="H34" s="1041"/>
      <c r="I34" s="1041"/>
      <c r="J34" s="1041"/>
      <c r="K34" s="1041"/>
      <c r="L34" s="1041"/>
      <c r="M34" s="1041"/>
      <c r="N34" s="1041"/>
      <c r="O34" s="1041"/>
      <c r="P34" s="1041"/>
      <c r="Q34" s="1041"/>
      <c r="R34" s="1041"/>
      <c r="S34" s="1041"/>
      <c r="T34" s="1041"/>
      <c r="U34" s="1041"/>
      <c r="V34" s="1041"/>
      <c r="W34" s="1041"/>
      <c r="X34" s="1041"/>
      <c r="Y34" s="1041"/>
      <c r="Z34" s="1042"/>
      <c r="AA34" s="247"/>
    </row>
    <row r="35" spans="2:27" ht="13.5" thickBot="1" x14ac:dyDescent="0.25">
      <c r="B35" s="253"/>
      <c r="C35" s="1132"/>
      <c r="D35" s="1133"/>
      <c r="E35" s="1133"/>
      <c r="F35" s="1133"/>
      <c r="G35" s="1133"/>
      <c r="H35" s="1133"/>
      <c r="I35" s="1133"/>
      <c r="J35" s="1133"/>
      <c r="K35" s="1133"/>
      <c r="L35" s="1133"/>
      <c r="M35" s="1133"/>
      <c r="N35" s="1133"/>
      <c r="O35" s="1133"/>
      <c r="P35" s="1133"/>
      <c r="Q35" s="1133"/>
      <c r="R35" s="1133"/>
      <c r="S35" s="1133"/>
      <c r="T35" s="1133"/>
      <c r="U35" s="1133"/>
      <c r="V35" s="1133"/>
      <c r="W35" s="1133"/>
      <c r="X35" s="1133"/>
      <c r="Y35" s="1133"/>
      <c r="Z35" s="1134"/>
      <c r="AA35" s="247"/>
    </row>
    <row r="36" spans="2:27" ht="14.25" customHeight="1" x14ac:dyDescent="0.2">
      <c r="B36" s="253"/>
      <c r="C36" s="1009"/>
      <c r="D36" s="1010"/>
      <c r="E36" s="1010"/>
      <c r="F36" s="1010"/>
      <c r="G36" s="1010"/>
      <c r="H36" s="1010"/>
      <c r="I36" s="1010"/>
      <c r="J36" s="1010"/>
      <c r="K36" s="1010"/>
      <c r="L36" s="1010"/>
      <c r="M36" s="1010"/>
      <c r="N36" s="1010"/>
      <c r="O36" s="1010"/>
      <c r="P36" s="1010"/>
      <c r="Q36" s="1010"/>
      <c r="R36" s="1010"/>
      <c r="S36" s="1010"/>
      <c r="T36" s="1010"/>
      <c r="U36" s="1010"/>
      <c r="V36" s="1010"/>
      <c r="W36" s="1010"/>
      <c r="X36" s="1010"/>
      <c r="Y36" s="1010"/>
      <c r="Z36" s="1011"/>
      <c r="AA36" s="247"/>
    </row>
    <row r="37" spans="2:27" ht="15" customHeight="1" x14ac:dyDescent="0.2">
      <c r="B37" s="253"/>
      <c r="C37" s="1012"/>
      <c r="D37" s="1013"/>
      <c r="E37" s="1013"/>
      <c r="F37" s="1013"/>
      <c r="G37" s="1013"/>
      <c r="H37" s="1013"/>
      <c r="I37" s="1013"/>
      <c r="J37" s="1013"/>
      <c r="K37" s="1013"/>
      <c r="L37" s="1013"/>
      <c r="M37" s="1013"/>
      <c r="N37" s="1013"/>
      <c r="O37" s="1013"/>
      <c r="P37" s="1013"/>
      <c r="Q37" s="1013"/>
      <c r="R37" s="1013"/>
      <c r="S37" s="1013"/>
      <c r="T37" s="1013"/>
      <c r="U37" s="1013"/>
      <c r="V37" s="1013"/>
      <c r="W37" s="1013"/>
      <c r="X37" s="1013"/>
      <c r="Y37" s="1013"/>
      <c r="Z37" s="1014"/>
      <c r="AA37" s="247"/>
    </row>
    <row r="38" spans="2:27" ht="14.25" customHeight="1" x14ac:dyDescent="0.2">
      <c r="B38" s="253"/>
      <c r="C38" s="1012"/>
      <c r="D38" s="1013"/>
      <c r="E38" s="1013"/>
      <c r="F38" s="1013"/>
      <c r="G38" s="1013"/>
      <c r="H38" s="1013"/>
      <c r="I38" s="1013"/>
      <c r="J38" s="1013"/>
      <c r="K38" s="1013"/>
      <c r="L38" s="1013"/>
      <c r="M38" s="1013"/>
      <c r="N38" s="1013"/>
      <c r="O38" s="1013"/>
      <c r="P38" s="1013"/>
      <c r="Q38" s="1013"/>
      <c r="R38" s="1013"/>
      <c r="S38" s="1013"/>
      <c r="T38" s="1013"/>
      <c r="U38" s="1013"/>
      <c r="V38" s="1013"/>
      <c r="W38" s="1013"/>
      <c r="X38" s="1013"/>
      <c r="Y38" s="1013"/>
      <c r="Z38" s="1014"/>
      <c r="AA38" s="247"/>
    </row>
    <row r="39" spans="2:27" x14ac:dyDescent="0.2">
      <c r="B39" s="253"/>
      <c r="C39" s="1012"/>
      <c r="D39" s="1013"/>
      <c r="E39" s="1013"/>
      <c r="F39" s="1013"/>
      <c r="G39" s="1013"/>
      <c r="H39" s="1013"/>
      <c r="I39" s="1013"/>
      <c r="J39" s="1013"/>
      <c r="K39" s="1013"/>
      <c r="L39" s="1013"/>
      <c r="M39" s="1013"/>
      <c r="N39" s="1013"/>
      <c r="O39" s="1013"/>
      <c r="P39" s="1013"/>
      <c r="Q39" s="1013"/>
      <c r="R39" s="1013"/>
      <c r="S39" s="1013"/>
      <c r="T39" s="1013"/>
      <c r="U39" s="1013"/>
      <c r="V39" s="1013"/>
      <c r="W39" s="1013"/>
      <c r="X39" s="1013"/>
      <c r="Y39" s="1013"/>
      <c r="Z39" s="1014"/>
      <c r="AA39" s="247"/>
    </row>
    <row r="40" spans="2:27" x14ac:dyDescent="0.2">
      <c r="B40" s="253"/>
      <c r="C40" s="1012"/>
      <c r="D40" s="1013"/>
      <c r="E40" s="1013"/>
      <c r="F40" s="1013"/>
      <c r="G40" s="1013"/>
      <c r="H40" s="1013"/>
      <c r="I40" s="1013"/>
      <c r="J40" s="1013"/>
      <c r="K40" s="1013"/>
      <c r="L40" s="1013"/>
      <c r="M40" s="1013"/>
      <c r="N40" s="1013"/>
      <c r="O40" s="1013"/>
      <c r="P40" s="1013"/>
      <c r="Q40" s="1013"/>
      <c r="R40" s="1013"/>
      <c r="S40" s="1013"/>
      <c r="T40" s="1013"/>
      <c r="U40" s="1013"/>
      <c r="V40" s="1013"/>
      <c r="W40" s="1013"/>
      <c r="X40" s="1013"/>
      <c r="Y40" s="1013"/>
      <c r="Z40" s="1014"/>
      <c r="AA40" s="247"/>
    </row>
    <row r="41" spans="2:27" x14ac:dyDescent="0.2">
      <c r="B41" s="253"/>
      <c r="C41" s="1012"/>
      <c r="D41" s="1013"/>
      <c r="E41" s="1013"/>
      <c r="F41" s="1013"/>
      <c r="G41" s="1013"/>
      <c r="H41" s="1013"/>
      <c r="I41" s="1013"/>
      <c r="J41" s="1013"/>
      <c r="K41" s="1013"/>
      <c r="L41" s="1013"/>
      <c r="M41" s="1013"/>
      <c r="N41" s="1013"/>
      <c r="O41" s="1013"/>
      <c r="P41" s="1013"/>
      <c r="Q41" s="1013"/>
      <c r="R41" s="1013"/>
      <c r="S41" s="1013"/>
      <c r="T41" s="1013"/>
      <c r="U41" s="1013"/>
      <c r="V41" s="1013"/>
      <c r="W41" s="1013"/>
      <c r="X41" s="1013"/>
      <c r="Y41" s="1013"/>
      <c r="Z41" s="1014"/>
      <c r="AA41" s="247"/>
    </row>
    <row r="42" spans="2:27" x14ac:dyDescent="0.2">
      <c r="B42" s="253"/>
      <c r="C42" s="1012"/>
      <c r="D42" s="1013"/>
      <c r="E42" s="1013"/>
      <c r="F42" s="1013"/>
      <c r="G42" s="1013"/>
      <c r="H42" s="1013"/>
      <c r="I42" s="1013"/>
      <c r="J42" s="1013"/>
      <c r="K42" s="1013"/>
      <c r="L42" s="1013"/>
      <c r="M42" s="1013"/>
      <c r="N42" s="1013"/>
      <c r="O42" s="1013"/>
      <c r="P42" s="1013"/>
      <c r="Q42" s="1013"/>
      <c r="R42" s="1013"/>
      <c r="S42" s="1013"/>
      <c r="T42" s="1013"/>
      <c r="U42" s="1013"/>
      <c r="V42" s="1013"/>
      <c r="W42" s="1013"/>
      <c r="X42" s="1013"/>
      <c r="Y42" s="1013"/>
      <c r="Z42" s="1014"/>
      <c r="AA42" s="247"/>
    </row>
    <row r="43" spans="2:27" x14ac:dyDescent="0.2">
      <c r="B43" s="253"/>
      <c r="C43" s="1012"/>
      <c r="D43" s="1013"/>
      <c r="E43" s="1013"/>
      <c r="F43" s="1013"/>
      <c r="G43" s="1013"/>
      <c r="H43" s="1013"/>
      <c r="I43" s="1013"/>
      <c r="J43" s="1013"/>
      <c r="K43" s="1013"/>
      <c r="L43" s="1013"/>
      <c r="M43" s="1013"/>
      <c r="N43" s="1013"/>
      <c r="O43" s="1013"/>
      <c r="P43" s="1013"/>
      <c r="Q43" s="1013"/>
      <c r="R43" s="1013"/>
      <c r="S43" s="1013"/>
      <c r="T43" s="1013"/>
      <c r="U43" s="1013"/>
      <c r="V43" s="1013"/>
      <c r="W43" s="1013"/>
      <c r="X43" s="1013"/>
      <c r="Y43" s="1013"/>
      <c r="Z43" s="1014"/>
      <c r="AA43" s="247"/>
    </row>
    <row r="44" spans="2:27" x14ac:dyDescent="0.2">
      <c r="B44" s="253"/>
      <c r="C44" s="1012"/>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3"/>
      <c r="Z44" s="1014"/>
      <c r="AA44" s="247"/>
    </row>
    <row r="45" spans="2:27" x14ac:dyDescent="0.2">
      <c r="B45" s="253"/>
      <c r="C45" s="1012"/>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3"/>
      <c r="Z45" s="1014"/>
      <c r="AA45" s="247"/>
    </row>
    <row r="46" spans="2:27" x14ac:dyDescent="0.2">
      <c r="B46" s="253"/>
      <c r="C46" s="1012"/>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3"/>
      <c r="Z46" s="1014"/>
      <c r="AA46" s="247"/>
    </row>
    <row r="47" spans="2:27" ht="13.5" thickBot="1" x14ac:dyDescent="0.25">
      <c r="B47" s="253"/>
      <c r="C47" s="254"/>
      <c r="D47" s="255"/>
      <c r="E47" s="255"/>
      <c r="F47" s="255"/>
      <c r="G47" s="255"/>
      <c r="H47" s="255"/>
      <c r="I47" s="255"/>
      <c r="J47" s="255"/>
      <c r="K47" s="255"/>
      <c r="L47" s="255"/>
      <c r="M47" s="255"/>
      <c r="N47" s="255"/>
      <c r="O47" s="255"/>
      <c r="P47" s="255"/>
      <c r="Q47" s="255"/>
      <c r="R47" s="255"/>
      <c r="S47" s="255"/>
      <c r="T47" s="255"/>
      <c r="U47" s="255"/>
      <c r="V47" s="255"/>
      <c r="W47" s="255"/>
      <c r="X47" s="255"/>
      <c r="Y47" s="255"/>
      <c r="Z47" s="256"/>
      <c r="AA47" s="247"/>
    </row>
    <row r="48" spans="2:27" ht="13.5" thickBot="1" x14ac:dyDescent="0.25">
      <c r="B48" s="254"/>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6"/>
    </row>
  </sheetData>
  <mergeCells count="44">
    <mergeCell ref="C20:Q20"/>
    <mergeCell ref="S20:Z20"/>
    <mergeCell ref="C21:Q21"/>
    <mergeCell ref="S21:Z21"/>
    <mergeCell ref="C23:I23"/>
    <mergeCell ref="J23:Z23"/>
    <mergeCell ref="C15:I15"/>
    <mergeCell ref="J15:Z15"/>
    <mergeCell ref="C17:I18"/>
    <mergeCell ref="J17:M18"/>
    <mergeCell ref="O17:T17"/>
    <mergeCell ref="V17:Z17"/>
    <mergeCell ref="O18:T18"/>
    <mergeCell ref="V18:Z18"/>
    <mergeCell ref="C30:G30"/>
    <mergeCell ref="C31:G31"/>
    <mergeCell ref="C32:G32"/>
    <mergeCell ref="C34:Z35"/>
    <mergeCell ref="C36:Z46"/>
    <mergeCell ref="K30:Z30"/>
    <mergeCell ref="K31:Z31"/>
    <mergeCell ref="K32:Z32"/>
    <mergeCell ref="C29:G29"/>
    <mergeCell ref="C28:G28"/>
    <mergeCell ref="C25:Z26"/>
    <mergeCell ref="C27:G27"/>
    <mergeCell ref="K27:Z27"/>
    <mergeCell ref="K28:Z28"/>
    <mergeCell ref="K29:Z29"/>
    <mergeCell ref="C13:F13"/>
    <mergeCell ref="G13:Z13"/>
    <mergeCell ref="B3:G5"/>
    <mergeCell ref="I3:AA3"/>
    <mergeCell ref="I4:P4"/>
    <mergeCell ref="Q4:AA4"/>
    <mergeCell ref="I5:AA5"/>
    <mergeCell ref="B7:AA7"/>
    <mergeCell ref="B8:R8"/>
    <mergeCell ref="S8:W8"/>
    <mergeCell ref="X8:AA8"/>
    <mergeCell ref="C10:F11"/>
    <mergeCell ref="G10:T11"/>
    <mergeCell ref="U10:Z10"/>
    <mergeCell ref="U11:Z11"/>
  </mergeCells>
  <printOptions horizontalCentered="1"/>
  <pageMargins left="0.70866141732283472" right="0.70866141732283472" top="0.74803149606299213" bottom="0.74803149606299213" header="0.31496062992125984" footer="0.31496062992125984"/>
  <pageSetup scale="63" orientation="portrait" r:id="rId1"/>
  <headerFooter>
    <oddFooter>&amp;LCarrera 30 25-90 Piso 16 C.A.D. – C.P. 111311
PBX: 7470909 – Información: Línea 195
www.umv.gov.co&amp;CPES-FM-001
Página  &amp;N de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N49"/>
  <sheetViews>
    <sheetView topLeftCell="A31" zoomScaleNormal="100" zoomScalePageLayoutView="60" workbookViewId="0">
      <selection activeCell="I17" sqref="I17:L18"/>
    </sheetView>
  </sheetViews>
  <sheetFormatPr baseColWidth="10" defaultColWidth="3.7109375" defaultRowHeight="12.75" x14ac:dyDescent="0.2"/>
  <cols>
    <col min="1" max="2" width="3.7109375" style="229"/>
    <col min="3" max="7" width="2.7109375" style="229" customWidth="1"/>
    <col min="8" max="8" width="14.140625" style="229" customWidth="1"/>
    <col min="9" max="10" width="13" style="229" customWidth="1"/>
    <col min="11" max="12" width="3.42578125" style="229" customWidth="1"/>
    <col min="13" max="16" width="2.7109375" style="229" customWidth="1"/>
    <col min="17" max="24" width="3.7109375" style="229"/>
    <col min="25" max="25" width="10.5703125" style="229" customWidth="1"/>
    <col min="26" max="29" width="3.7109375" style="229"/>
    <col min="30" max="30" width="4.5703125" style="229" bestFit="1" customWidth="1"/>
    <col min="31" max="34" width="3.7109375" style="229"/>
    <col min="35" max="35" width="4" style="229" bestFit="1" customWidth="1"/>
    <col min="36" max="39" width="3.7109375" style="229"/>
    <col min="40" max="40" width="6.7109375" style="229" bestFit="1" customWidth="1"/>
    <col min="41" max="258" width="3.7109375" style="229"/>
    <col min="259" max="263" width="2.7109375" style="229" customWidth="1"/>
    <col min="264" max="264" width="14.140625" style="229" customWidth="1"/>
    <col min="265" max="266" width="13" style="229" customWidth="1"/>
    <col min="267" max="268" width="3.42578125" style="229" customWidth="1"/>
    <col min="269" max="272" width="2.7109375" style="229" customWidth="1"/>
    <col min="273" max="280" width="3.7109375" style="229"/>
    <col min="281" max="281" width="10.5703125" style="229" customWidth="1"/>
    <col min="282" max="285" width="3.7109375" style="229"/>
    <col min="286" max="286" width="4.5703125" style="229" bestFit="1" customWidth="1"/>
    <col min="287" max="290" width="3.7109375" style="229"/>
    <col min="291" max="291" width="4" style="229" bestFit="1" customWidth="1"/>
    <col min="292" max="295" width="3.7109375" style="229"/>
    <col min="296" max="296" width="6.7109375" style="229" bestFit="1" customWidth="1"/>
    <col min="297" max="514" width="3.7109375" style="229"/>
    <col min="515" max="519" width="2.7109375" style="229" customWidth="1"/>
    <col min="520" max="520" width="14.140625" style="229" customWidth="1"/>
    <col min="521" max="522" width="13" style="229" customWidth="1"/>
    <col min="523" max="524" width="3.42578125" style="229" customWidth="1"/>
    <col min="525" max="528" width="2.7109375" style="229" customWidth="1"/>
    <col min="529" max="536" width="3.7109375" style="229"/>
    <col min="537" max="537" width="10.5703125" style="229" customWidth="1"/>
    <col min="538" max="541" width="3.7109375" style="229"/>
    <col min="542" max="542" width="4.5703125" style="229" bestFit="1" customWidth="1"/>
    <col min="543" max="546" width="3.7109375" style="229"/>
    <col min="547" max="547" width="4" style="229" bestFit="1" customWidth="1"/>
    <col min="548" max="551" width="3.7109375" style="229"/>
    <col min="552" max="552" width="6.7109375" style="229" bestFit="1" customWidth="1"/>
    <col min="553" max="770" width="3.7109375" style="229"/>
    <col min="771" max="775" width="2.7109375" style="229" customWidth="1"/>
    <col min="776" max="776" width="14.140625" style="229" customWidth="1"/>
    <col min="777" max="778" width="13" style="229" customWidth="1"/>
    <col min="779" max="780" width="3.42578125" style="229" customWidth="1"/>
    <col min="781" max="784" width="2.7109375" style="229" customWidth="1"/>
    <col min="785" max="792" width="3.7109375" style="229"/>
    <col min="793" max="793" width="10.5703125" style="229" customWidth="1"/>
    <col min="794" max="797" width="3.7109375" style="229"/>
    <col min="798" max="798" width="4.5703125" style="229" bestFit="1" customWidth="1"/>
    <col min="799" max="802" width="3.7109375" style="229"/>
    <col min="803" max="803" width="4" style="229" bestFit="1" customWidth="1"/>
    <col min="804" max="807" width="3.7109375" style="229"/>
    <col min="808" max="808" width="6.7109375" style="229" bestFit="1" customWidth="1"/>
    <col min="809" max="1026" width="3.7109375" style="229"/>
    <col min="1027" max="1031" width="2.7109375" style="229" customWidth="1"/>
    <col min="1032" max="1032" width="14.140625" style="229" customWidth="1"/>
    <col min="1033" max="1034" width="13" style="229" customWidth="1"/>
    <col min="1035" max="1036" width="3.42578125" style="229" customWidth="1"/>
    <col min="1037" max="1040" width="2.7109375" style="229" customWidth="1"/>
    <col min="1041" max="1048" width="3.7109375" style="229"/>
    <col min="1049" max="1049" width="10.5703125" style="229" customWidth="1"/>
    <col min="1050" max="1053" width="3.7109375" style="229"/>
    <col min="1054" max="1054" width="4.5703125" style="229" bestFit="1" customWidth="1"/>
    <col min="1055" max="1058" width="3.7109375" style="229"/>
    <col min="1059" max="1059" width="4" style="229" bestFit="1" customWidth="1"/>
    <col min="1060" max="1063" width="3.7109375" style="229"/>
    <col min="1064" max="1064" width="6.7109375" style="229" bestFit="1" customWidth="1"/>
    <col min="1065" max="1282" width="3.7109375" style="229"/>
    <col min="1283" max="1287" width="2.7109375" style="229" customWidth="1"/>
    <col min="1288" max="1288" width="14.140625" style="229" customWidth="1"/>
    <col min="1289" max="1290" width="13" style="229" customWidth="1"/>
    <col min="1291" max="1292" width="3.42578125" style="229" customWidth="1"/>
    <col min="1293" max="1296" width="2.7109375" style="229" customWidth="1"/>
    <col min="1297" max="1304" width="3.7109375" style="229"/>
    <col min="1305" max="1305" width="10.5703125" style="229" customWidth="1"/>
    <col min="1306" max="1309" width="3.7109375" style="229"/>
    <col min="1310" max="1310" width="4.5703125" style="229" bestFit="1" customWidth="1"/>
    <col min="1311" max="1314" width="3.7109375" style="229"/>
    <col min="1315" max="1315" width="4" style="229" bestFit="1" customWidth="1"/>
    <col min="1316" max="1319" width="3.7109375" style="229"/>
    <col min="1320" max="1320" width="6.7109375" style="229" bestFit="1" customWidth="1"/>
    <col min="1321" max="1538" width="3.7109375" style="229"/>
    <col min="1539" max="1543" width="2.7109375" style="229" customWidth="1"/>
    <col min="1544" max="1544" width="14.140625" style="229" customWidth="1"/>
    <col min="1545" max="1546" width="13" style="229" customWidth="1"/>
    <col min="1547" max="1548" width="3.42578125" style="229" customWidth="1"/>
    <col min="1549" max="1552" width="2.7109375" style="229" customWidth="1"/>
    <col min="1553" max="1560" width="3.7109375" style="229"/>
    <col min="1561" max="1561" width="10.5703125" style="229" customWidth="1"/>
    <col min="1562" max="1565" width="3.7109375" style="229"/>
    <col min="1566" max="1566" width="4.5703125" style="229" bestFit="1" customWidth="1"/>
    <col min="1567" max="1570" width="3.7109375" style="229"/>
    <col min="1571" max="1571" width="4" style="229" bestFit="1" customWidth="1"/>
    <col min="1572" max="1575" width="3.7109375" style="229"/>
    <col min="1576" max="1576" width="6.7109375" style="229" bestFit="1" customWidth="1"/>
    <col min="1577" max="1794" width="3.7109375" style="229"/>
    <col min="1795" max="1799" width="2.7109375" style="229" customWidth="1"/>
    <col min="1800" max="1800" width="14.140625" style="229" customWidth="1"/>
    <col min="1801" max="1802" width="13" style="229" customWidth="1"/>
    <col min="1803" max="1804" width="3.42578125" style="229" customWidth="1"/>
    <col min="1805" max="1808" width="2.7109375" style="229" customWidth="1"/>
    <col min="1809" max="1816" width="3.7109375" style="229"/>
    <col min="1817" max="1817" width="10.5703125" style="229" customWidth="1"/>
    <col min="1818" max="1821" width="3.7109375" style="229"/>
    <col min="1822" max="1822" width="4.5703125" style="229" bestFit="1" customWidth="1"/>
    <col min="1823" max="1826" width="3.7109375" style="229"/>
    <col min="1827" max="1827" width="4" style="229" bestFit="1" customWidth="1"/>
    <col min="1828" max="1831" width="3.7109375" style="229"/>
    <col min="1832" max="1832" width="6.7109375" style="229" bestFit="1" customWidth="1"/>
    <col min="1833" max="2050" width="3.7109375" style="229"/>
    <col min="2051" max="2055" width="2.7109375" style="229" customWidth="1"/>
    <col min="2056" max="2056" width="14.140625" style="229" customWidth="1"/>
    <col min="2057" max="2058" width="13" style="229" customWidth="1"/>
    <col min="2059" max="2060" width="3.42578125" style="229" customWidth="1"/>
    <col min="2061" max="2064" width="2.7109375" style="229" customWidth="1"/>
    <col min="2065" max="2072" width="3.7109375" style="229"/>
    <col min="2073" max="2073" width="10.5703125" style="229" customWidth="1"/>
    <col min="2074" max="2077" width="3.7109375" style="229"/>
    <col min="2078" max="2078" width="4.5703125" style="229" bestFit="1" customWidth="1"/>
    <col min="2079" max="2082" width="3.7109375" style="229"/>
    <col min="2083" max="2083" width="4" style="229" bestFit="1" customWidth="1"/>
    <col min="2084" max="2087" width="3.7109375" style="229"/>
    <col min="2088" max="2088" width="6.7109375" style="229" bestFit="1" customWidth="1"/>
    <col min="2089" max="2306" width="3.7109375" style="229"/>
    <col min="2307" max="2311" width="2.7109375" style="229" customWidth="1"/>
    <col min="2312" max="2312" width="14.140625" style="229" customWidth="1"/>
    <col min="2313" max="2314" width="13" style="229" customWidth="1"/>
    <col min="2315" max="2316" width="3.42578125" style="229" customWidth="1"/>
    <col min="2317" max="2320" width="2.7109375" style="229" customWidth="1"/>
    <col min="2321" max="2328" width="3.7109375" style="229"/>
    <col min="2329" max="2329" width="10.5703125" style="229" customWidth="1"/>
    <col min="2330" max="2333" width="3.7109375" style="229"/>
    <col min="2334" max="2334" width="4.5703125" style="229" bestFit="1" customWidth="1"/>
    <col min="2335" max="2338" width="3.7109375" style="229"/>
    <col min="2339" max="2339" width="4" style="229" bestFit="1" customWidth="1"/>
    <col min="2340" max="2343" width="3.7109375" style="229"/>
    <col min="2344" max="2344" width="6.7109375" style="229" bestFit="1" customWidth="1"/>
    <col min="2345" max="2562" width="3.7109375" style="229"/>
    <col min="2563" max="2567" width="2.7109375" style="229" customWidth="1"/>
    <col min="2568" max="2568" width="14.140625" style="229" customWidth="1"/>
    <col min="2569" max="2570" width="13" style="229" customWidth="1"/>
    <col min="2571" max="2572" width="3.42578125" style="229" customWidth="1"/>
    <col min="2573" max="2576" width="2.7109375" style="229" customWidth="1"/>
    <col min="2577" max="2584" width="3.7109375" style="229"/>
    <col min="2585" max="2585" width="10.5703125" style="229" customWidth="1"/>
    <col min="2586" max="2589" width="3.7109375" style="229"/>
    <col min="2590" max="2590" width="4.5703125" style="229" bestFit="1" customWidth="1"/>
    <col min="2591" max="2594" width="3.7109375" style="229"/>
    <col min="2595" max="2595" width="4" style="229" bestFit="1" customWidth="1"/>
    <col min="2596" max="2599" width="3.7109375" style="229"/>
    <col min="2600" max="2600" width="6.7109375" style="229" bestFit="1" customWidth="1"/>
    <col min="2601" max="2818" width="3.7109375" style="229"/>
    <col min="2819" max="2823" width="2.7109375" style="229" customWidth="1"/>
    <col min="2824" max="2824" width="14.140625" style="229" customWidth="1"/>
    <col min="2825" max="2826" width="13" style="229" customWidth="1"/>
    <col min="2827" max="2828" width="3.42578125" style="229" customWidth="1"/>
    <col min="2829" max="2832" width="2.7109375" style="229" customWidth="1"/>
    <col min="2833" max="2840" width="3.7109375" style="229"/>
    <col min="2841" max="2841" width="10.5703125" style="229" customWidth="1"/>
    <col min="2842" max="2845" width="3.7109375" style="229"/>
    <col min="2846" max="2846" width="4.5703125" style="229" bestFit="1" customWidth="1"/>
    <col min="2847" max="2850" width="3.7109375" style="229"/>
    <col min="2851" max="2851" width="4" style="229" bestFit="1" customWidth="1"/>
    <col min="2852" max="2855" width="3.7109375" style="229"/>
    <col min="2856" max="2856" width="6.7109375" style="229" bestFit="1" customWidth="1"/>
    <col min="2857" max="3074" width="3.7109375" style="229"/>
    <col min="3075" max="3079" width="2.7109375" style="229" customWidth="1"/>
    <col min="3080" max="3080" width="14.140625" style="229" customWidth="1"/>
    <col min="3081" max="3082" width="13" style="229" customWidth="1"/>
    <col min="3083" max="3084" width="3.42578125" style="229" customWidth="1"/>
    <col min="3085" max="3088" width="2.7109375" style="229" customWidth="1"/>
    <col min="3089" max="3096" width="3.7109375" style="229"/>
    <col min="3097" max="3097" width="10.5703125" style="229" customWidth="1"/>
    <col min="3098" max="3101" width="3.7109375" style="229"/>
    <col min="3102" max="3102" width="4.5703125" style="229" bestFit="1" customWidth="1"/>
    <col min="3103" max="3106" width="3.7109375" style="229"/>
    <col min="3107" max="3107" width="4" style="229" bestFit="1" customWidth="1"/>
    <col min="3108" max="3111" width="3.7109375" style="229"/>
    <col min="3112" max="3112" width="6.7109375" style="229" bestFit="1" customWidth="1"/>
    <col min="3113" max="3330" width="3.7109375" style="229"/>
    <col min="3331" max="3335" width="2.7109375" style="229" customWidth="1"/>
    <col min="3336" max="3336" width="14.140625" style="229" customWidth="1"/>
    <col min="3337" max="3338" width="13" style="229" customWidth="1"/>
    <col min="3339" max="3340" width="3.42578125" style="229" customWidth="1"/>
    <col min="3341" max="3344" width="2.7109375" style="229" customWidth="1"/>
    <col min="3345" max="3352" width="3.7109375" style="229"/>
    <col min="3353" max="3353" width="10.5703125" style="229" customWidth="1"/>
    <col min="3354" max="3357" width="3.7109375" style="229"/>
    <col min="3358" max="3358" width="4.5703125" style="229" bestFit="1" customWidth="1"/>
    <col min="3359" max="3362" width="3.7109375" style="229"/>
    <col min="3363" max="3363" width="4" style="229" bestFit="1" customWidth="1"/>
    <col min="3364" max="3367" width="3.7109375" style="229"/>
    <col min="3368" max="3368" width="6.7109375" style="229" bestFit="1" customWidth="1"/>
    <col min="3369" max="3586" width="3.7109375" style="229"/>
    <col min="3587" max="3591" width="2.7109375" style="229" customWidth="1"/>
    <col min="3592" max="3592" width="14.140625" style="229" customWidth="1"/>
    <col min="3593" max="3594" width="13" style="229" customWidth="1"/>
    <col min="3595" max="3596" width="3.42578125" style="229" customWidth="1"/>
    <col min="3597" max="3600" width="2.7109375" style="229" customWidth="1"/>
    <col min="3601" max="3608" width="3.7109375" style="229"/>
    <col min="3609" max="3609" width="10.5703125" style="229" customWidth="1"/>
    <col min="3610" max="3613" width="3.7109375" style="229"/>
    <col min="3614" max="3614" width="4.5703125" style="229" bestFit="1" customWidth="1"/>
    <col min="3615" max="3618" width="3.7109375" style="229"/>
    <col min="3619" max="3619" width="4" style="229" bestFit="1" customWidth="1"/>
    <col min="3620" max="3623" width="3.7109375" style="229"/>
    <col min="3624" max="3624" width="6.7109375" style="229" bestFit="1" customWidth="1"/>
    <col min="3625" max="3842" width="3.7109375" style="229"/>
    <col min="3843" max="3847" width="2.7109375" style="229" customWidth="1"/>
    <col min="3848" max="3848" width="14.140625" style="229" customWidth="1"/>
    <col min="3849" max="3850" width="13" style="229" customWidth="1"/>
    <col min="3851" max="3852" width="3.42578125" style="229" customWidth="1"/>
    <col min="3853" max="3856" width="2.7109375" style="229" customWidth="1"/>
    <col min="3857" max="3864" width="3.7109375" style="229"/>
    <col min="3865" max="3865" width="10.5703125" style="229" customWidth="1"/>
    <col min="3866" max="3869" width="3.7109375" style="229"/>
    <col min="3870" max="3870" width="4.5703125" style="229" bestFit="1" customWidth="1"/>
    <col min="3871" max="3874" width="3.7109375" style="229"/>
    <col min="3875" max="3875" width="4" style="229" bestFit="1" customWidth="1"/>
    <col min="3876" max="3879" width="3.7109375" style="229"/>
    <col min="3880" max="3880" width="6.7109375" style="229" bestFit="1" customWidth="1"/>
    <col min="3881" max="4098" width="3.7109375" style="229"/>
    <col min="4099" max="4103" width="2.7109375" style="229" customWidth="1"/>
    <col min="4104" max="4104" width="14.140625" style="229" customWidth="1"/>
    <col min="4105" max="4106" width="13" style="229" customWidth="1"/>
    <col min="4107" max="4108" width="3.42578125" style="229" customWidth="1"/>
    <col min="4109" max="4112" width="2.7109375" style="229" customWidth="1"/>
    <col min="4113" max="4120" width="3.7109375" style="229"/>
    <col min="4121" max="4121" width="10.5703125" style="229" customWidth="1"/>
    <col min="4122" max="4125" width="3.7109375" style="229"/>
    <col min="4126" max="4126" width="4.5703125" style="229" bestFit="1" customWidth="1"/>
    <col min="4127" max="4130" width="3.7109375" style="229"/>
    <col min="4131" max="4131" width="4" style="229" bestFit="1" customWidth="1"/>
    <col min="4132" max="4135" width="3.7109375" style="229"/>
    <col min="4136" max="4136" width="6.7109375" style="229" bestFit="1" customWidth="1"/>
    <col min="4137" max="4354" width="3.7109375" style="229"/>
    <col min="4355" max="4359" width="2.7109375" style="229" customWidth="1"/>
    <col min="4360" max="4360" width="14.140625" style="229" customWidth="1"/>
    <col min="4361" max="4362" width="13" style="229" customWidth="1"/>
    <col min="4363" max="4364" width="3.42578125" style="229" customWidth="1"/>
    <col min="4365" max="4368" width="2.7109375" style="229" customWidth="1"/>
    <col min="4369" max="4376" width="3.7109375" style="229"/>
    <col min="4377" max="4377" width="10.5703125" style="229" customWidth="1"/>
    <col min="4378" max="4381" width="3.7109375" style="229"/>
    <col min="4382" max="4382" width="4.5703125" style="229" bestFit="1" customWidth="1"/>
    <col min="4383" max="4386" width="3.7109375" style="229"/>
    <col min="4387" max="4387" width="4" style="229" bestFit="1" customWidth="1"/>
    <col min="4388" max="4391" width="3.7109375" style="229"/>
    <col min="4392" max="4392" width="6.7109375" style="229" bestFit="1" customWidth="1"/>
    <col min="4393" max="4610" width="3.7109375" style="229"/>
    <col min="4611" max="4615" width="2.7109375" style="229" customWidth="1"/>
    <col min="4616" max="4616" width="14.140625" style="229" customWidth="1"/>
    <col min="4617" max="4618" width="13" style="229" customWidth="1"/>
    <col min="4619" max="4620" width="3.42578125" style="229" customWidth="1"/>
    <col min="4621" max="4624" width="2.7109375" style="229" customWidth="1"/>
    <col min="4625" max="4632" width="3.7109375" style="229"/>
    <col min="4633" max="4633" width="10.5703125" style="229" customWidth="1"/>
    <col min="4634" max="4637" width="3.7109375" style="229"/>
    <col min="4638" max="4638" width="4.5703125" style="229" bestFit="1" customWidth="1"/>
    <col min="4639" max="4642" width="3.7109375" style="229"/>
    <col min="4643" max="4643" width="4" style="229" bestFit="1" customWidth="1"/>
    <col min="4644" max="4647" width="3.7109375" style="229"/>
    <col min="4648" max="4648" width="6.7109375" style="229" bestFit="1" customWidth="1"/>
    <col min="4649" max="4866" width="3.7109375" style="229"/>
    <col min="4867" max="4871" width="2.7109375" style="229" customWidth="1"/>
    <col min="4872" max="4872" width="14.140625" style="229" customWidth="1"/>
    <col min="4873" max="4874" width="13" style="229" customWidth="1"/>
    <col min="4875" max="4876" width="3.42578125" style="229" customWidth="1"/>
    <col min="4877" max="4880" width="2.7109375" style="229" customWidth="1"/>
    <col min="4881" max="4888" width="3.7109375" style="229"/>
    <col min="4889" max="4889" width="10.5703125" style="229" customWidth="1"/>
    <col min="4890" max="4893" width="3.7109375" style="229"/>
    <col min="4894" max="4894" width="4.5703125" style="229" bestFit="1" customWidth="1"/>
    <col min="4895" max="4898" width="3.7109375" style="229"/>
    <col min="4899" max="4899" width="4" style="229" bestFit="1" customWidth="1"/>
    <col min="4900" max="4903" width="3.7109375" style="229"/>
    <col min="4904" max="4904" width="6.7109375" style="229" bestFit="1" customWidth="1"/>
    <col min="4905" max="5122" width="3.7109375" style="229"/>
    <col min="5123" max="5127" width="2.7109375" style="229" customWidth="1"/>
    <col min="5128" max="5128" width="14.140625" style="229" customWidth="1"/>
    <col min="5129" max="5130" width="13" style="229" customWidth="1"/>
    <col min="5131" max="5132" width="3.42578125" style="229" customWidth="1"/>
    <col min="5133" max="5136" width="2.7109375" style="229" customWidth="1"/>
    <col min="5137" max="5144" width="3.7109375" style="229"/>
    <col min="5145" max="5145" width="10.5703125" style="229" customWidth="1"/>
    <col min="5146" max="5149" width="3.7109375" style="229"/>
    <col min="5150" max="5150" width="4.5703125" style="229" bestFit="1" customWidth="1"/>
    <col min="5151" max="5154" width="3.7109375" style="229"/>
    <col min="5155" max="5155" width="4" style="229" bestFit="1" customWidth="1"/>
    <col min="5156" max="5159" width="3.7109375" style="229"/>
    <col min="5160" max="5160" width="6.7109375" style="229" bestFit="1" customWidth="1"/>
    <col min="5161" max="5378" width="3.7109375" style="229"/>
    <col min="5379" max="5383" width="2.7109375" style="229" customWidth="1"/>
    <col min="5384" max="5384" width="14.140625" style="229" customWidth="1"/>
    <col min="5385" max="5386" width="13" style="229" customWidth="1"/>
    <col min="5387" max="5388" width="3.42578125" style="229" customWidth="1"/>
    <col min="5389" max="5392" width="2.7109375" style="229" customWidth="1"/>
    <col min="5393" max="5400" width="3.7109375" style="229"/>
    <col min="5401" max="5401" width="10.5703125" style="229" customWidth="1"/>
    <col min="5402" max="5405" width="3.7109375" style="229"/>
    <col min="5406" max="5406" width="4.5703125" style="229" bestFit="1" customWidth="1"/>
    <col min="5407" max="5410" width="3.7109375" style="229"/>
    <col min="5411" max="5411" width="4" style="229" bestFit="1" customWidth="1"/>
    <col min="5412" max="5415" width="3.7109375" style="229"/>
    <col min="5416" max="5416" width="6.7109375" style="229" bestFit="1" customWidth="1"/>
    <col min="5417" max="5634" width="3.7109375" style="229"/>
    <col min="5635" max="5639" width="2.7109375" style="229" customWidth="1"/>
    <col min="5640" max="5640" width="14.140625" style="229" customWidth="1"/>
    <col min="5641" max="5642" width="13" style="229" customWidth="1"/>
    <col min="5643" max="5644" width="3.42578125" style="229" customWidth="1"/>
    <col min="5645" max="5648" width="2.7109375" style="229" customWidth="1"/>
    <col min="5649" max="5656" width="3.7109375" style="229"/>
    <col min="5657" max="5657" width="10.5703125" style="229" customWidth="1"/>
    <col min="5658" max="5661" width="3.7109375" style="229"/>
    <col min="5662" max="5662" width="4.5703125" style="229" bestFit="1" customWidth="1"/>
    <col min="5663" max="5666" width="3.7109375" style="229"/>
    <col min="5667" max="5667" width="4" style="229" bestFit="1" customWidth="1"/>
    <col min="5668" max="5671" width="3.7109375" style="229"/>
    <col min="5672" max="5672" width="6.7109375" style="229" bestFit="1" customWidth="1"/>
    <col min="5673" max="5890" width="3.7109375" style="229"/>
    <col min="5891" max="5895" width="2.7109375" style="229" customWidth="1"/>
    <col min="5896" max="5896" width="14.140625" style="229" customWidth="1"/>
    <col min="5897" max="5898" width="13" style="229" customWidth="1"/>
    <col min="5899" max="5900" width="3.42578125" style="229" customWidth="1"/>
    <col min="5901" max="5904" width="2.7109375" style="229" customWidth="1"/>
    <col min="5905" max="5912" width="3.7109375" style="229"/>
    <col min="5913" max="5913" width="10.5703125" style="229" customWidth="1"/>
    <col min="5914" max="5917" width="3.7109375" style="229"/>
    <col min="5918" max="5918" width="4.5703125" style="229" bestFit="1" customWidth="1"/>
    <col min="5919" max="5922" width="3.7109375" style="229"/>
    <col min="5923" max="5923" width="4" style="229" bestFit="1" customWidth="1"/>
    <col min="5924" max="5927" width="3.7109375" style="229"/>
    <col min="5928" max="5928" width="6.7109375" style="229" bestFit="1" customWidth="1"/>
    <col min="5929" max="6146" width="3.7109375" style="229"/>
    <col min="6147" max="6151" width="2.7109375" style="229" customWidth="1"/>
    <col min="6152" max="6152" width="14.140625" style="229" customWidth="1"/>
    <col min="6153" max="6154" width="13" style="229" customWidth="1"/>
    <col min="6155" max="6156" width="3.42578125" style="229" customWidth="1"/>
    <col min="6157" max="6160" width="2.7109375" style="229" customWidth="1"/>
    <col min="6161" max="6168" width="3.7109375" style="229"/>
    <col min="6169" max="6169" width="10.5703125" style="229" customWidth="1"/>
    <col min="6170" max="6173" width="3.7109375" style="229"/>
    <col min="6174" max="6174" width="4.5703125" style="229" bestFit="1" customWidth="1"/>
    <col min="6175" max="6178" width="3.7109375" style="229"/>
    <col min="6179" max="6179" width="4" style="229" bestFit="1" customWidth="1"/>
    <col min="6180" max="6183" width="3.7109375" style="229"/>
    <col min="6184" max="6184" width="6.7109375" style="229" bestFit="1" customWidth="1"/>
    <col min="6185" max="6402" width="3.7109375" style="229"/>
    <col min="6403" max="6407" width="2.7109375" style="229" customWidth="1"/>
    <col min="6408" max="6408" width="14.140625" style="229" customWidth="1"/>
    <col min="6409" max="6410" width="13" style="229" customWidth="1"/>
    <col min="6411" max="6412" width="3.42578125" style="229" customWidth="1"/>
    <col min="6413" max="6416" width="2.7109375" style="229" customWidth="1"/>
    <col min="6417" max="6424" width="3.7109375" style="229"/>
    <col min="6425" max="6425" width="10.5703125" style="229" customWidth="1"/>
    <col min="6426" max="6429" width="3.7109375" style="229"/>
    <col min="6430" max="6430" width="4.5703125" style="229" bestFit="1" customWidth="1"/>
    <col min="6431" max="6434" width="3.7109375" style="229"/>
    <col min="6435" max="6435" width="4" style="229" bestFit="1" customWidth="1"/>
    <col min="6436" max="6439" width="3.7109375" style="229"/>
    <col min="6440" max="6440" width="6.7109375" style="229" bestFit="1" customWidth="1"/>
    <col min="6441" max="6658" width="3.7109375" style="229"/>
    <col min="6659" max="6663" width="2.7109375" style="229" customWidth="1"/>
    <col min="6664" max="6664" width="14.140625" style="229" customWidth="1"/>
    <col min="6665" max="6666" width="13" style="229" customWidth="1"/>
    <col min="6667" max="6668" width="3.42578125" style="229" customWidth="1"/>
    <col min="6669" max="6672" width="2.7109375" style="229" customWidth="1"/>
    <col min="6673" max="6680" width="3.7109375" style="229"/>
    <col min="6681" max="6681" width="10.5703125" style="229" customWidth="1"/>
    <col min="6682" max="6685" width="3.7109375" style="229"/>
    <col min="6686" max="6686" width="4.5703125" style="229" bestFit="1" customWidth="1"/>
    <col min="6687" max="6690" width="3.7109375" style="229"/>
    <col min="6691" max="6691" width="4" style="229" bestFit="1" customWidth="1"/>
    <col min="6692" max="6695" width="3.7109375" style="229"/>
    <col min="6696" max="6696" width="6.7109375" style="229" bestFit="1" customWidth="1"/>
    <col min="6697" max="6914" width="3.7109375" style="229"/>
    <col min="6915" max="6919" width="2.7109375" style="229" customWidth="1"/>
    <col min="6920" max="6920" width="14.140625" style="229" customWidth="1"/>
    <col min="6921" max="6922" width="13" style="229" customWidth="1"/>
    <col min="6923" max="6924" width="3.42578125" style="229" customWidth="1"/>
    <col min="6925" max="6928" width="2.7109375" style="229" customWidth="1"/>
    <col min="6929" max="6936" width="3.7109375" style="229"/>
    <col min="6937" max="6937" width="10.5703125" style="229" customWidth="1"/>
    <col min="6938" max="6941" width="3.7109375" style="229"/>
    <col min="6942" max="6942" width="4.5703125" style="229" bestFit="1" customWidth="1"/>
    <col min="6943" max="6946" width="3.7109375" style="229"/>
    <col min="6947" max="6947" width="4" style="229" bestFit="1" customWidth="1"/>
    <col min="6948" max="6951" width="3.7109375" style="229"/>
    <col min="6952" max="6952" width="6.7109375" style="229" bestFit="1" customWidth="1"/>
    <col min="6953" max="7170" width="3.7109375" style="229"/>
    <col min="7171" max="7175" width="2.7109375" style="229" customWidth="1"/>
    <col min="7176" max="7176" width="14.140625" style="229" customWidth="1"/>
    <col min="7177" max="7178" width="13" style="229" customWidth="1"/>
    <col min="7179" max="7180" width="3.42578125" style="229" customWidth="1"/>
    <col min="7181" max="7184" width="2.7109375" style="229" customWidth="1"/>
    <col min="7185" max="7192" width="3.7109375" style="229"/>
    <col min="7193" max="7193" width="10.5703125" style="229" customWidth="1"/>
    <col min="7194" max="7197" width="3.7109375" style="229"/>
    <col min="7198" max="7198" width="4.5703125" style="229" bestFit="1" customWidth="1"/>
    <col min="7199" max="7202" width="3.7109375" style="229"/>
    <col min="7203" max="7203" width="4" style="229" bestFit="1" customWidth="1"/>
    <col min="7204" max="7207" width="3.7109375" style="229"/>
    <col min="7208" max="7208" width="6.7109375" style="229" bestFit="1" customWidth="1"/>
    <col min="7209" max="7426" width="3.7109375" style="229"/>
    <col min="7427" max="7431" width="2.7109375" style="229" customWidth="1"/>
    <col min="7432" max="7432" width="14.140625" style="229" customWidth="1"/>
    <col min="7433" max="7434" width="13" style="229" customWidth="1"/>
    <col min="7435" max="7436" width="3.42578125" style="229" customWidth="1"/>
    <col min="7437" max="7440" width="2.7109375" style="229" customWidth="1"/>
    <col min="7441" max="7448" width="3.7109375" style="229"/>
    <col min="7449" max="7449" width="10.5703125" style="229" customWidth="1"/>
    <col min="7450" max="7453" width="3.7109375" style="229"/>
    <col min="7454" max="7454" width="4.5703125" style="229" bestFit="1" customWidth="1"/>
    <col min="7455" max="7458" width="3.7109375" style="229"/>
    <col min="7459" max="7459" width="4" style="229" bestFit="1" customWidth="1"/>
    <col min="7460" max="7463" width="3.7109375" style="229"/>
    <col min="7464" max="7464" width="6.7109375" style="229" bestFit="1" customWidth="1"/>
    <col min="7465" max="7682" width="3.7109375" style="229"/>
    <col min="7683" max="7687" width="2.7109375" style="229" customWidth="1"/>
    <col min="7688" max="7688" width="14.140625" style="229" customWidth="1"/>
    <col min="7689" max="7690" width="13" style="229" customWidth="1"/>
    <col min="7691" max="7692" width="3.42578125" style="229" customWidth="1"/>
    <col min="7693" max="7696" width="2.7109375" style="229" customWidth="1"/>
    <col min="7697" max="7704" width="3.7109375" style="229"/>
    <col min="7705" max="7705" width="10.5703125" style="229" customWidth="1"/>
    <col min="7706" max="7709" width="3.7109375" style="229"/>
    <col min="7710" max="7710" width="4.5703125" style="229" bestFit="1" customWidth="1"/>
    <col min="7711" max="7714" width="3.7109375" style="229"/>
    <col min="7715" max="7715" width="4" style="229" bestFit="1" customWidth="1"/>
    <col min="7716" max="7719" width="3.7109375" style="229"/>
    <col min="7720" max="7720" width="6.7109375" style="229" bestFit="1" customWidth="1"/>
    <col min="7721" max="7938" width="3.7109375" style="229"/>
    <col min="7939" max="7943" width="2.7109375" style="229" customWidth="1"/>
    <col min="7944" max="7944" width="14.140625" style="229" customWidth="1"/>
    <col min="7945" max="7946" width="13" style="229" customWidth="1"/>
    <col min="7947" max="7948" width="3.42578125" style="229" customWidth="1"/>
    <col min="7949" max="7952" width="2.7109375" style="229" customWidth="1"/>
    <col min="7953" max="7960" width="3.7109375" style="229"/>
    <col min="7961" max="7961" width="10.5703125" style="229" customWidth="1"/>
    <col min="7962" max="7965" width="3.7109375" style="229"/>
    <col min="7966" max="7966" width="4.5703125" style="229" bestFit="1" customWidth="1"/>
    <col min="7967" max="7970" width="3.7109375" style="229"/>
    <col min="7971" max="7971" width="4" style="229" bestFit="1" customWidth="1"/>
    <col min="7972" max="7975" width="3.7109375" style="229"/>
    <col min="7976" max="7976" width="6.7109375" style="229" bestFit="1" customWidth="1"/>
    <col min="7977" max="8194" width="3.7109375" style="229"/>
    <col min="8195" max="8199" width="2.7109375" style="229" customWidth="1"/>
    <col min="8200" max="8200" width="14.140625" style="229" customWidth="1"/>
    <col min="8201" max="8202" width="13" style="229" customWidth="1"/>
    <col min="8203" max="8204" width="3.42578125" style="229" customWidth="1"/>
    <col min="8205" max="8208" width="2.7109375" style="229" customWidth="1"/>
    <col min="8209" max="8216" width="3.7109375" style="229"/>
    <col min="8217" max="8217" width="10.5703125" style="229" customWidth="1"/>
    <col min="8218" max="8221" width="3.7109375" style="229"/>
    <col min="8222" max="8222" width="4.5703125" style="229" bestFit="1" customWidth="1"/>
    <col min="8223" max="8226" width="3.7109375" style="229"/>
    <col min="8227" max="8227" width="4" style="229" bestFit="1" customWidth="1"/>
    <col min="8228" max="8231" width="3.7109375" style="229"/>
    <col min="8232" max="8232" width="6.7109375" style="229" bestFit="1" customWidth="1"/>
    <col min="8233" max="8450" width="3.7109375" style="229"/>
    <col min="8451" max="8455" width="2.7109375" style="229" customWidth="1"/>
    <col min="8456" max="8456" width="14.140625" style="229" customWidth="1"/>
    <col min="8457" max="8458" width="13" style="229" customWidth="1"/>
    <col min="8459" max="8460" width="3.42578125" style="229" customWidth="1"/>
    <col min="8461" max="8464" width="2.7109375" style="229" customWidth="1"/>
    <col min="8465" max="8472" width="3.7109375" style="229"/>
    <col min="8473" max="8473" width="10.5703125" style="229" customWidth="1"/>
    <col min="8474" max="8477" width="3.7109375" style="229"/>
    <col min="8478" max="8478" width="4.5703125" style="229" bestFit="1" customWidth="1"/>
    <col min="8479" max="8482" width="3.7109375" style="229"/>
    <col min="8483" max="8483" width="4" style="229" bestFit="1" customWidth="1"/>
    <col min="8484" max="8487" width="3.7109375" style="229"/>
    <col min="8488" max="8488" width="6.7109375" style="229" bestFit="1" customWidth="1"/>
    <col min="8489" max="8706" width="3.7109375" style="229"/>
    <col min="8707" max="8711" width="2.7109375" style="229" customWidth="1"/>
    <col min="8712" max="8712" width="14.140625" style="229" customWidth="1"/>
    <col min="8713" max="8714" width="13" style="229" customWidth="1"/>
    <col min="8715" max="8716" width="3.42578125" style="229" customWidth="1"/>
    <col min="8717" max="8720" width="2.7109375" style="229" customWidth="1"/>
    <col min="8721" max="8728" width="3.7109375" style="229"/>
    <col min="8729" max="8729" width="10.5703125" style="229" customWidth="1"/>
    <col min="8730" max="8733" width="3.7109375" style="229"/>
    <col min="8734" max="8734" width="4.5703125" style="229" bestFit="1" customWidth="1"/>
    <col min="8735" max="8738" width="3.7109375" style="229"/>
    <col min="8739" max="8739" width="4" style="229" bestFit="1" customWidth="1"/>
    <col min="8740" max="8743" width="3.7109375" style="229"/>
    <col min="8744" max="8744" width="6.7109375" style="229" bestFit="1" customWidth="1"/>
    <col min="8745" max="8962" width="3.7109375" style="229"/>
    <col min="8963" max="8967" width="2.7109375" style="229" customWidth="1"/>
    <col min="8968" max="8968" width="14.140625" style="229" customWidth="1"/>
    <col min="8969" max="8970" width="13" style="229" customWidth="1"/>
    <col min="8971" max="8972" width="3.42578125" style="229" customWidth="1"/>
    <col min="8973" max="8976" width="2.7109375" style="229" customWidth="1"/>
    <col min="8977" max="8984" width="3.7109375" style="229"/>
    <col min="8985" max="8985" width="10.5703125" style="229" customWidth="1"/>
    <col min="8986" max="8989" width="3.7109375" style="229"/>
    <col min="8990" max="8990" width="4.5703125" style="229" bestFit="1" customWidth="1"/>
    <col min="8991" max="8994" width="3.7109375" style="229"/>
    <col min="8995" max="8995" width="4" style="229" bestFit="1" customWidth="1"/>
    <col min="8996" max="8999" width="3.7109375" style="229"/>
    <col min="9000" max="9000" width="6.7109375" style="229" bestFit="1" customWidth="1"/>
    <col min="9001" max="9218" width="3.7109375" style="229"/>
    <col min="9219" max="9223" width="2.7109375" style="229" customWidth="1"/>
    <col min="9224" max="9224" width="14.140625" style="229" customWidth="1"/>
    <col min="9225" max="9226" width="13" style="229" customWidth="1"/>
    <col min="9227" max="9228" width="3.42578125" style="229" customWidth="1"/>
    <col min="9229" max="9232" width="2.7109375" style="229" customWidth="1"/>
    <col min="9233" max="9240" width="3.7109375" style="229"/>
    <col min="9241" max="9241" width="10.5703125" style="229" customWidth="1"/>
    <col min="9242" max="9245" width="3.7109375" style="229"/>
    <col min="9246" max="9246" width="4.5703125" style="229" bestFit="1" customWidth="1"/>
    <col min="9247" max="9250" width="3.7109375" style="229"/>
    <col min="9251" max="9251" width="4" style="229" bestFit="1" customWidth="1"/>
    <col min="9252" max="9255" width="3.7109375" style="229"/>
    <col min="9256" max="9256" width="6.7109375" style="229" bestFit="1" customWidth="1"/>
    <col min="9257" max="9474" width="3.7109375" style="229"/>
    <col min="9475" max="9479" width="2.7109375" style="229" customWidth="1"/>
    <col min="9480" max="9480" width="14.140625" style="229" customWidth="1"/>
    <col min="9481" max="9482" width="13" style="229" customWidth="1"/>
    <col min="9483" max="9484" width="3.42578125" style="229" customWidth="1"/>
    <col min="9485" max="9488" width="2.7109375" style="229" customWidth="1"/>
    <col min="9489" max="9496" width="3.7109375" style="229"/>
    <col min="9497" max="9497" width="10.5703125" style="229" customWidth="1"/>
    <col min="9498" max="9501" width="3.7109375" style="229"/>
    <col min="9502" max="9502" width="4.5703125" style="229" bestFit="1" customWidth="1"/>
    <col min="9503" max="9506" width="3.7109375" style="229"/>
    <col min="9507" max="9507" width="4" style="229" bestFit="1" customWidth="1"/>
    <col min="9508" max="9511" width="3.7109375" style="229"/>
    <col min="9512" max="9512" width="6.7109375" style="229" bestFit="1" customWidth="1"/>
    <col min="9513" max="9730" width="3.7109375" style="229"/>
    <col min="9731" max="9735" width="2.7109375" style="229" customWidth="1"/>
    <col min="9736" max="9736" width="14.140625" style="229" customWidth="1"/>
    <col min="9737" max="9738" width="13" style="229" customWidth="1"/>
    <col min="9739" max="9740" width="3.42578125" style="229" customWidth="1"/>
    <col min="9741" max="9744" width="2.7109375" style="229" customWidth="1"/>
    <col min="9745" max="9752" width="3.7109375" style="229"/>
    <col min="9753" max="9753" width="10.5703125" style="229" customWidth="1"/>
    <col min="9754" max="9757" width="3.7109375" style="229"/>
    <col min="9758" max="9758" width="4.5703125" style="229" bestFit="1" customWidth="1"/>
    <col min="9759" max="9762" width="3.7109375" style="229"/>
    <col min="9763" max="9763" width="4" style="229" bestFit="1" customWidth="1"/>
    <col min="9764" max="9767" width="3.7109375" style="229"/>
    <col min="9768" max="9768" width="6.7109375" style="229" bestFit="1" customWidth="1"/>
    <col min="9769" max="9986" width="3.7109375" style="229"/>
    <col min="9987" max="9991" width="2.7109375" style="229" customWidth="1"/>
    <col min="9992" max="9992" width="14.140625" style="229" customWidth="1"/>
    <col min="9993" max="9994" width="13" style="229" customWidth="1"/>
    <col min="9995" max="9996" width="3.42578125" style="229" customWidth="1"/>
    <col min="9997" max="10000" width="2.7109375" style="229" customWidth="1"/>
    <col min="10001" max="10008" width="3.7109375" style="229"/>
    <col min="10009" max="10009" width="10.5703125" style="229" customWidth="1"/>
    <col min="10010" max="10013" width="3.7109375" style="229"/>
    <col min="10014" max="10014" width="4.5703125" style="229" bestFit="1" customWidth="1"/>
    <col min="10015" max="10018" width="3.7109375" style="229"/>
    <col min="10019" max="10019" width="4" style="229" bestFit="1" customWidth="1"/>
    <col min="10020" max="10023" width="3.7109375" style="229"/>
    <col min="10024" max="10024" width="6.7109375" style="229" bestFit="1" customWidth="1"/>
    <col min="10025" max="10242" width="3.7109375" style="229"/>
    <col min="10243" max="10247" width="2.7109375" style="229" customWidth="1"/>
    <col min="10248" max="10248" width="14.140625" style="229" customWidth="1"/>
    <col min="10249" max="10250" width="13" style="229" customWidth="1"/>
    <col min="10251" max="10252" width="3.42578125" style="229" customWidth="1"/>
    <col min="10253" max="10256" width="2.7109375" style="229" customWidth="1"/>
    <col min="10257" max="10264" width="3.7109375" style="229"/>
    <col min="10265" max="10265" width="10.5703125" style="229" customWidth="1"/>
    <col min="10266" max="10269" width="3.7109375" style="229"/>
    <col min="10270" max="10270" width="4.5703125" style="229" bestFit="1" customWidth="1"/>
    <col min="10271" max="10274" width="3.7109375" style="229"/>
    <col min="10275" max="10275" width="4" style="229" bestFit="1" customWidth="1"/>
    <col min="10276" max="10279" width="3.7109375" style="229"/>
    <col min="10280" max="10280" width="6.7109375" style="229" bestFit="1" customWidth="1"/>
    <col min="10281" max="10498" width="3.7109375" style="229"/>
    <col min="10499" max="10503" width="2.7109375" style="229" customWidth="1"/>
    <col min="10504" max="10504" width="14.140625" style="229" customWidth="1"/>
    <col min="10505" max="10506" width="13" style="229" customWidth="1"/>
    <col min="10507" max="10508" width="3.42578125" style="229" customWidth="1"/>
    <col min="10509" max="10512" width="2.7109375" style="229" customWidth="1"/>
    <col min="10513" max="10520" width="3.7109375" style="229"/>
    <col min="10521" max="10521" width="10.5703125" style="229" customWidth="1"/>
    <col min="10522" max="10525" width="3.7109375" style="229"/>
    <col min="10526" max="10526" width="4.5703125" style="229" bestFit="1" customWidth="1"/>
    <col min="10527" max="10530" width="3.7109375" style="229"/>
    <col min="10531" max="10531" width="4" style="229" bestFit="1" customWidth="1"/>
    <col min="10532" max="10535" width="3.7109375" style="229"/>
    <col min="10536" max="10536" width="6.7109375" style="229" bestFit="1" customWidth="1"/>
    <col min="10537" max="10754" width="3.7109375" style="229"/>
    <col min="10755" max="10759" width="2.7109375" style="229" customWidth="1"/>
    <col min="10760" max="10760" width="14.140625" style="229" customWidth="1"/>
    <col min="10761" max="10762" width="13" style="229" customWidth="1"/>
    <col min="10763" max="10764" width="3.42578125" style="229" customWidth="1"/>
    <col min="10765" max="10768" width="2.7109375" style="229" customWidth="1"/>
    <col min="10769" max="10776" width="3.7109375" style="229"/>
    <col min="10777" max="10777" width="10.5703125" style="229" customWidth="1"/>
    <col min="10778" max="10781" width="3.7109375" style="229"/>
    <col min="10782" max="10782" width="4.5703125" style="229" bestFit="1" customWidth="1"/>
    <col min="10783" max="10786" width="3.7109375" style="229"/>
    <col min="10787" max="10787" width="4" style="229" bestFit="1" customWidth="1"/>
    <col min="10788" max="10791" width="3.7109375" style="229"/>
    <col min="10792" max="10792" width="6.7109375" style="229" bestFit="1" customWidth="1"/>
    <col min="10793" max="11010" width="3.7109375" style="229"/>
    <col min="11011" max="11015" width="2.7109375" style="229" customWidth="1"/>
    <col min="11016" max="11016" width="14.140625" style="229" customWidth="1"/>
    <col min="11017" max="11018" width="13" style="229" customWidth="1"/>
    <col min="11019" max="11020" width="3.42578125" style="229" customWidth="1"/>
    <col min="11021" max="11024" width="2.7109375" style="229" customWidth="1"/>
    <col min="11025" max="11032" width="3.7109375" style="229"/>
    <col min="11033" max="11033" width="10.5703125" style="229" customWidth="1"/>
    <col min="11034" max="11037" width="3.7109375" style="229"/>
    <col min="11038" max="11038" width="4.5703125" style="229" bestFit="1" customWidth="1"/>
    <col min="11039" max="11042" width="3.7109375" style="229"/>
    <col min="11043" max="11043" width="4" style="229" bestFit="1" customWidth="1"/>
    <col min="11044" max="11047" width="3.7109375" style="229"/>
    <col min="11048" max="11048" width="6.7109375" style="229" bestFit="1" customWidth="1"/>
    <col min="11049" max="11266" width="3.7109375" style="229"/>
    <col min="11267" max="11271" width="2.7109375" style="229" customWidth="1"/>
    <col min="11272" max="11272" width="14.140625" style="229" customWidth="1"/>
    <col min="11273" max="11274" width="13" style="229" customWidth="1"/>
    <col min="11275" max="11276" width="3.42578125" style="229" customWidth="1"/>
    <col min="11277" max="11280" width="2.7109375" style="229" customWidth="1"/>
    <col min="11281" max="11288" width="3.7109375" style="229"/>
    <col min="11289" max="11289" width="10.5703125" style="229" customWidth="1"/>
    <col min="11290" max="11293" width="3.7109375" style="229"/>
    <col min="11294" max="11294" width="4.5703125" style="229" bestFit="1" customWidth="1"/>
    <col min="11295" max="11298" width="3.7109375" style="229"/>
    <col min="11299" max="11299" width="4" style="229" bestFit="1" customWidth="1"/>
    <col min="11300" max="11303" width="3.7109375" style="229"/>
    <col min="11304" max="11304" width="6.7109375" style="229" bestFit="1" customWidth="1"/>
    <col min="11305" max="11522" width="3.7109375" style="229"/>
    <col min="11523" max="11527" width="2.7109375" style="229" customWidth="1"/>
    <col min="11528" max="11528" width="14.140625" style="229" customWidth="1"/>
    <col min="11529" max="11530" width="13" style="229" customWidth="1"/>
    <col min="11531" max="11532" width="3.42578125" style="229" customWidth="1"/>
    <col min="11533" max="11536" width="2.7109375" style="229" customWidth="1"/>
    <col min="11537" max="11544" width="3.7109375" style="229"/>
    <col min="11545" max="11545" width="10.5703125" style="229" customWidth="1"/>
    <col min="11546" max="11549" width="3.7109375" style="229"/>
    <col min="11550" max="11550" width="4.5703125" style="229" bestFit="1" customWidth="1"/>
    <col min="11551" max="11554" width="3.7109375" style="229"/>
    <col min="11555" max="11555" width="4" style="229" bestFit="1" customWidth="1"/>
    <col min="11556" max="11559" width="3.7109375" style="229"/>
    <col min="11560" max="11560" width="6.7109375" style="229" bestFit="1" customWidth="1"/>
    <col min="11561" max="11778" width="3.7109375" style="229"/>
    <col min="11779" max="11783" width="2.7109375" style="229" customWidth="1"/>
    <col min="11784" max="11784" width="14.140625" style="229" customWidth="1"/>
    <col min="11785" max="11786" width="13" style="229" customWidth="1"/>
    <col min="11787" max="11788" width="3.42578125" style="229" customWidth="1"/>
    <col min="11789" max="11792" width="2.7109375" style="229" customWidth="1"/>
    <col min="11793" max="11800" width="3.7109375" style="229"/>
    <col min="11801" max="11801" width="10.5703125" style="229" customWidth="1"/>
    <col min="11802" max="11805" width="3.7109375" style="229"/>
    <col min="11806" max="11806" width="4.5703125" style="229" bestFit="1" customWidth="1"/>
    <col min="11807" max="11810" width="3.7109375" style="229"/>
    <col min="11811" max="11811" width="4" style="229" bestFit="1" customWidth="1"/>
    <col min="11812" max="11815" width="3.7109375" style="229"/>
    <col min="11816" max="11816" width="6.7109375" style="229" bestFit="1" customWidth="1"/>
    <col min="11817" max="12034" width="3.7109375" style="229"/>
    <col min="12035" max="12039" width="2.7109375" style="229" customWidth="1"/>
    <col min="12040" max="12040" width="14.140625" style="229" customWidth="1"/>
    <col min="12041" max="12042" width="13" style="229" customWidth="1"/>
    <col min="12043" max="12044" width="3.42578125" style="229" customWidth="1"/>
    <col min="12045" max="12048" width="2.7109375" style="229" customWidth="1"/>
    <col min="12049" max="12056" width="3.7109375" style="229"/>
    <col min="12057" max="12057" width="10.5703125" style="229" customWidth="1"/>
    <col min="12058" max="12061" width="3.7109375" style="229"/>
    <col min="12062" max="12062" width="4.5703125" style="229" bestFit="1" customWidth="1"/>
    <col min="12063" max="12066" width="3.7109375" style="229"/>
    <col min="12067" max="12067" width="4" style="229" bestFit="1" customWidth="1"/>
    <col min="12068" max="12071" width="3.7109375" style="229"/>
    <col min="12072" max="12072" width="6.7109375" style="229" bestFit="1" customWidth="1"/>
    <col min="12073" max="12290" width="3.7109375" style="229"/>
    <col min="12291" max="12295" width="2.7109375" style="229" customWidth="1"/>
    <col min="12296" max="12296" width="14.140625" style="229" customWidth="1"/>
    <col min="12297" max="12298" width="13" style="229" customWidth="1"/>
    <col min="12299" max="12300" width="3.42578125" style="229" customWidth="1"/>
    <col min="12301" max="12304" width="2.7109375" style="229" customWidth="1"/>
    <col min="12305" max="12312" width="3.7109375" style="229"/>
    <col min="12313" max="12313" width="10.5703125" style="229" customWidth="1"/>
    <col min="12314" max="12317" width="3.7109375" style="229"/>
    <col min="12318" max="12318" width="4.5703125" style="229" bestFit="1" customWidth="1"/>
    <col min="12319" max="12322" width="3.7109375" style="229"/>
    <col min="12323" max="12323" width="4" style="229" bestFit="1" customWidth="1"/>
    <col min="12324" max="12327" width="3.7109375" style="229"/>
    <col min="12328" max="12328" width="6.7109375" style="229" bestFit="1" customWidth="1"/>
    <col min="12329" max="12546" width="3.7109375" style="229"/>
    <col min="12547" max="12551" width="2.7109375" style="229" customWidth="1"/>
    <col min="12552" max="12552" width="14.140625" style="229" customWidth="1"/>
    <col min="12553" max="12554" width="13" style="229" customWidth="1"/>
    <col min="12555" max="12556" width="3.42578125" style="229" customWidth="1"/>
    <col min="12557" max="12560" width="2.7109375" style="229" customWidth="1"/>
    <col min="12561" max="12568" width="3.7109375" style="229"/>
    <col min="12569" max="12569" width="10.5703125" style="229" customWidth="1"/>
    <col min="12570" max="12573" width="3.7109375" style="229"/>
    <col min="12574" max="12574" width="4.5703125" style="229" bestFit="1" customWidth="1"/>
    <col min="12575" max="12578" width="3.7109375" style="229"/>
    <col min="12579" max="12579" width="4" style="229" bestFit="1" customWidth="1"/>
    <col min="12580" max="12583" width="3.7109375" style="229"/>
    <col min="12584" max="12584" width="6.7109375" style="229" bestFit="1" customWidth="1"/>
    <col min="12585" max="12802" width="3.7109375" style="229"/>
    <col min="12803" max="12807" width="2.7109375" style="229" customWidth="1"/>
    <col min="12808" max="12808" width="14.140625" style="229" customWidth="1"/>
    <col min="12809" max="12810" width="13" style="229" customWidth="1"/>
    <col min="12811" max="12812" width="3.42578125" style="229" customWidth="1"/>
    <col min="12813" max="12816" width="2.7109375" style="229" customWidth="1"/>
    <col min="12817" max="12824" width="3.7109375" style="229"/>
    <col min="12825" max="12825" width="10.5703125" style="229" customWidth="1"/>
    <col min="12826" max="12829" width="3.7109375" style="229"/>
    <col min="12830" max="12830" width="4.5703125" style="229" bestFit="1" customWidth="1"/>
    <col min="12831" max="12834" width="3.7109375" style="229"/>
    <col min="12835" max="12835" width="4" style="229" bestFit="1" customWidth="1"/>
    <col min="12836" max="12839" width="3.7109375" style="229"/>
    <col min="12840" max="12840" width="6.7109375" style="229" bestFit="1" customWidth="1"/>
    <col min="12841" max="13058" width="3.7109375" style="229"/>
    <col min="13059" max="13063" width="2.7109375" style="229" customWidth="1"/>
    <col min="13064" max="13064" width="14.140625" style="229" customWidth="1"/>
    <col min="13065" max="13066" width="13" style="229" customWidth="1"/>
    <col min="13067" max="13068" width="3.42578125" style="229" customWidth="1"/>
    <col min="13069" max="13072" width="2.7109375" style="229" customWidth="1"/>
    <col min="13073" max="13080" width="3.7109375" style="229"/>
    <col min="13081" max="13081" width="10.5703125" style="229" customWidth="1"/>
    <col min="13082" max="13085" width="3.7109375" style="229"/>
    <col min="13086" max="13086" width="4.5703125" style="229" bestFit="1" customWidth="1"/>
    <col min="13087" max="13090" width="3.7109375" style="229"/>
    <col min="13091" max="13091" width="4" style="229" bestFit="1" customWidth="1"/>
    <col min="13092" max="13095" width="3.7109375" style="229"/>
    <col min="13096" max="13096" width="6.7109375" style="229" bestFit="1" customWidth="1"/>
    <col min="13097" max="13314" width="3.7109375" style="229"/>
    <col min="13315" max="13319" width="2.7109375" style="229" customWidth="1"/>
    <col min="13320" max="13320" width="14.140625" style="229" customWidth="1"/>
    <col min="13321" max="13322" width="13" style="229" customWidth="1"/>
    <col min="13323" max="13324" width="3.42578125" style="229" customWidth="1"/>
    <col min="13325" max="13328" width="2.7109375" style="229" customWidth="1"/>
    <col min="13329" max="13336" width="3.7109375" style="229"/>
    <col min="13337" max="13337" width="10.5703125" style="229" customWidth="1"/>
    <col min="13338" max="13341" width="3.7109375" style="229"/>
    <col min="13342" max="13342" width="4.5703125" style="229" bestFit="1" customWidth="1"/>
    <col min="13343" max="13346" width="3.7109375" style="229"/>
    <col min="13347" max="13347" width="4" style="229" bestFit="1" customWidth="1"/>
    <col min="13348" max="13351" width="3.7109375" style="229"/>
    <col min="13352" max="13352" width="6.7109375" style="229" bestFit="1" customWidth="1"/>
    <col min="13353" max="13570" width="3.7109375" style="229"/>
    <col min="13571" max="13575" width="2.7109375" style="229" customWidth="1"/>
    <col min="13576" max="13576" width="14.140625" style="229" customWidth="1"/>
    <col min="13577" max="13578" width="13" style="229" customWidth="1"/>
    <col min="13579" max="13580" width="3.42578125" style="229" customWidth="1"/>
    <col min="13581" max="13584" width="2.7109375" style="229" customWidth="1"/>
    <col min="13585" max="13592" width="3.7109375" style="229"/>
    <col min="13593" max="13593" width="10.5703125" style="229" customWidth="1"/>
    <col min="13594" max="13597" width="3.7109375" style="229"/>
    <col min="13598" max="13598" width="4.5703125" style="229" bestFit="1" customWidth="1"/>
    <col min="13599" max="13602" width="3.7109375" style="229"/>
    <col min="13603" max="13603" width="4" style="229" bestFit="1" customWidth="1"/>
    <col min="13604" max="13607" width="3.7109375" style="229"/>
    <col min="13608" max="13608" width="6.7109375" style="229" bestFit="1" customWidth="1"/>
    <col min="13609" max="13826" width="3.7109375" style="229"/>
    <col min="13827" max="13831" width="2.7109375" style="229" customWidth="1"/>
    <col min="13832" max="13832" width="14.140625" style="229" customWidth="1"/>
    <col min="13833" max="13834" width="13" style="229" customWidth="1"/>
    <col min="13835" max="13836" width="3.42578125" style="229" customWidth="1"/>
    <col min="13837" max="13840" width="2.7109375" style="229" customWidth="1"/>
    <col min="13841" max="13848" width="3.7109375" style="229"/>
    <col min="13849" max="13849" width="10.5703125" style="229" customWidth="1"/>
    <col min="13850" max="13853" width="3.7109375" style="229"/>
    <col min="13854" max="13854" width="4.5703125" style="229" bestFit="1" customWidth="1"/>
    <col min="13855" max="13858" width="3.7109375" style="229"/>
    <col min="13859" max="13859" width="4" style="229" bestFit="1" customWidth="1"/>
    <col min="13860" max="13863" width="3.7109375" style="229"/>
    <col min="13864" max="13864" width="6.7109375" style="229" bestFit="1" customWidth="1"/>
    <col min="13865" max="14082" width="3.7109375" style="229"/>
    <col min="14083" max="14087" width="2.7109375" style="229" customWidth="1"/>
    <col min="14088" max="14088" width="14.140625" style="229" customWidth="1"/>
    <col min="14089" max="14090" width="13" style="229" customWidth="1"/>
    <col min="14091" max="14092" width="3.42578125" style="229" customWidth="1"/>
    <col min="14093" max="14096" width="2.7109375" style="229" customWidth="1"/>
    <col min="14097" max="14104" width="3.7109375" style="229"/>
    <col min="14105" max="14105" width="10.5703125" style="229" customWidth="1"/>
    <col min="14106" max="14109" width="3.7109375" style="229"/>
    <col min="14110" max="14110" width="4.5703125" style="229" bestFit="1" customWidth="1"/>
    <col min="14111" max="14114" width="3.7109375" style="229"/>
    <col min="14115" max="14115" width="4" style="229" bestFit="1" customWidth="1"/>
    <col min="14116" max="14119" width="3.7109375" style="229"/>
    <col min="14120" max="14120" width="6.7109375" style="229" bestFit="1" customWidth="1"/>
    <col min="14121" max="14338" width="3.7109375" style="229"/>
    <col min="14339" max="14343" width="2.7109375" style="229" customWidth="1"/>
    <col min="14344" max="14344" width="14.140625" style="229" customWidth="1"/>
    <col min="14345" max="14346" width="13" style="229" customWidth="1"/>
    <col min="14347" max="14348" width="3.42578125" style="229" customWidth="1"/>
    <col min="14349" max="14352" width="2.7109375" style="229" customWidth="1"/>
    <col min="14353" max="14360" width="3.7109375" style="229"/>
    <col min="14361" max="14361" width="10.5703125" style="229" customWidth="1"/>
    <col min="14362" max="14365" width="3.7109375" style="229"/>
    <col min="14366" max="14366" width="4.5703125" style="229" bestFit="1" customWidth="1"/>
    <col min="14367" max="14370" width="3.7109375" style="229"/>
    <col min="14371" max="14371" width="4" style="229" bestFit="1" customWidth="1"/>
    <col min="14372" max="14375" width="3.7109375" style="229"/>
    <col min="14376" max="14376" width="6.7109375" style="229" bestFit="1" customWidth="1"/>
    <col min="14377" max="14594" width="3.7109375" style="229"/>
    <col min="14595" max="14599" width="2.7109375" style="229" customWidth="1"/>
    <col min="14600" max="14600" width="14.140625" style="229" customWidth="1"/>
    <col min="14601" max="14602" width="13" style="229" customWidth="1"/>
    <col min="14603" max="14604" width="3.42578125" style="229" customWidth="1"/>
    <col min="14605" max="14608" width="2.7109375" style="229" customWidth="1"/>
    <col min="14609" max="14616" width="3.7109375" style="229"/>
    <col min="14617" max="14617" width="10.5703125" style="229" customWidth="1"/>
    <col min="14618" max="14621" width="3.7109375" style="229"/>
    <col min="14622" max="14622" width="4.5703125" style="229" bestFit="1" customWidth="1"/>
    <col min="14623" max="14626" width="3.7109375" style="229"/>
    <col min="14627" max="14627" width="4" style="229" bestFit="1" customWidth="1"/>
    <col min="14628" max="14631" width="3.7109375" style="229"/>
    <col min="14632" max="14632" width="6.7109375" style="229" bestFit="1" customWidth="1"/>
    <col min="14633" max="14850" width="3.7109375" style="229"/>
    <col min="14851" max="14855" width="2.7109375" style="229" customWidth="1"/>
    <col min="14856" max="14856" width="14.140625" style="229" customWidth="1"/>
    <col min="14857" max="14858" width="13" style="229" customWidth="1"/>
    <col min="14859" max="14860" width="3.42578125" style="229" customWidth="1"/>
    <col min="14861" max="14864" width="2.7109375" style="229" customWidth="1"/>
    <col min="14865" max="14872" width="3.7109375" style="229"/>
    <col min="14873" max="14873" width="10.5703125" style="229" customWidth="1"/>
    <col min="14874" max="14877" width="3.7109375" style="229"/>
    <col min="14878" max="14878" width="4.5703125" style="229" bestFit="1" customWidth="1"/>
    <col min="14879" max="14882" width="3.7109375" style="229"/>
    <col min="14883" max="14883" width="4" style="229" bestFit="1" customWidth="1"/>
    <col min="14884" max="14887" width="3.7109375" style="229"/>
    <col min="14888" max="14888" width="6.7109375" style="229" bestFit="1" customWidth="1"/>
    <col min="14889" max="15106" width="3.7109375" style="229"/>
    <col min="15107" max="15111" width="2.7109375" style="229" customWidth="1"/>
    <col min="15112" max="15112" width="14.140625" style="229" customWidth="1"/>
    <col min="15113" max="15114" width="13" style="229" customWidth="1"/>
    <col min="15115" max="15116" width="3.42578125" style="229" customWidth="1"/>
    <col min="15117" max="15120" width="2.7109375" style="229" customWidth="1"/>
    <col min="15121" max="15128" width="3.7109375" style="229"/>
    <col min="15129" max="15129" width="10.5703125" style="229" customWidth="1"/>
    <col min="15130" max="15133" width="3.7109375" style="229"/>
    <col min="15134" max="15134" width="4.5703125" style="229" bestFit="1" customWidth="1"/>
    <col min="15135" max="15138" width="3.7109375" style="229"/>
    <col min="15139" max="15139" width="4" style="229" bestFit="1" customWidth="1"/>
    <col min="15140" max="15143" width="3.7109375" style="229"/>
    <col min="15144" max="15144" width="6.7109375" style="229" bestFit="1" customWidth="1"/>
    <col min="15145" max="15362" width="3.7109375" style="229"/>
    <col min="15363" max="15367" width="2.7109375" style="229" customWidth="1"/>
    <col min="15368" max="15368" width="14.140625" style="229" customWidth="1"/>
    <col min="15369" max="15370" width="13" style="229" customWidth="1"/>
    <col min="15371" max="15372" width="3.42578125" style="229" customWidth="1"/>
    <col min="15373" max="15376" width="2.7109375" style="229" customWidth="1"/>
    <col min="15377" max="15384" width="3.7109375" style="229"/>
    <col min="15385" max="15385" width="10.5703125" style="229" customWidth="1"/>
    <col min="15386" max="15389" width="3.7109375" style="229"/>
    <col min="15390" max="15390" width="4.5703125" style="229" bestFit="1" customWidth="1"/>
    <col min="15391" max="15394" width="3.7109375" style="229"/>
    <col min="15395" max="15395" width="4" style="229" bestFit="1" customWidth="1"/>
    <col min="15396" max="15399" width="3.7109375" style="229"/>
    <col min="15400" max="15400" width="6.7109375" style="229" bestFit="1" customWidth="1"/>
    <col min="15401" max="15618" width="3.7109375" style="229"/>
    <col min="15619" max="15623" width="2.7109375" style="229" customWidth="1"/>
    <col min="15624" max="15624" width="14.140625" style="229" customWidth="1"/>
    <col min="15625" max="15626" width="13" style="229" customWidth="1"/>
    <col min="15627" max="15628" width="3.42578125" style="229" customWidth="1"/>
    <col min="15629" max="15632" width="2.7109375" style="229" customWidth="1"/>
    <col min="15633" max="15640" width="3.7109375" style="229"/>
    <col min="15641" max="15641" width="10.5703125" style="229" customWidth="1"/>
    <col min="15642" max="15645" width="3.7109375" style="229"/>
    <col min="15646" max="15646" width="4.5703125" style="229" bestFit="1" customWidth="1"/>
    <col min="15647" max="15650" width="3.7109375" style="229"/>
    <col min="15651" max="15651" width="4" style="229" bestFit="1" customWidth="1"/>
    <col min="15652" max="15655" width="3.7109375" style="229"/>
    <col min="15656" max="15656" width="6.7109375" style="229" bestFit="1" customWidth="1"/>
    <col min="15657" max="15874" width="3.7109375" style="229"/>
    <col min="15875" max="15879" width="2.7109375" style="229" customWidth="1"/>
    <col min="15880" max="15880" width="14.140625" style="229" customWidth="1"/>
    <col min="15881" max="15882" width="13" style="229" customWidth="1"/>
    <col min="15883" max="15884" width="3.42578125" style="229" customWidth="1"/>
    <col min="15885" max="15888" width="2.7109375" style="229" customWidth="1"/>
    <col min="15889" max="15896" width="3.7109375" style="229"/>
    <col min="15897" max="15897" width="10.5703125" style="229" customWidth="1"/>
    <col min="15898" max="15901" width="3.7109375" style="229"/>
    <col min="15902" max="15902" width="4.5703125" style="229" bestFit="1" customWidth="1"/>
    <col min="15903" max="15906" width="3.7109375" style="229"/>
    <col min="15907" max="15907" width="4" style="229" bestFit="1" customWidth="1"/>
    <col min="15908" max="15911" width="3.7109375" style="229"/>
    <col min="15912" max="15912" width="6.7109375" style="229" bestFit="1" customWidth="1"/>
    <col min="15913" max="16130" width="3.7109375" style="229"/>
    <col min="16131" max="16135" width="2.7109375" style="229" customWidth="1"/>
    <col min="16136" max="16136" width="14.140625" style="229" customWidth="1"/>
    <col min="16137" max="16138" width="13" style="229" customWidth="1"/>
    <col min="16139" max="16140" width="3.42578125" style="229" customWidth="1"/>
    <col min="16141" max="16144" width="2.7109375" style="229" customWidth="1"/>
    <col min="16145" max="16152" width="3.7109375" style="229"/>
    <col min="16153" max="16153" width="10.5703125" style="229" customWidth="1"/>
    <col min="16154" max="16157" width="3.7109375" style="229"/>
    <col min="16158" max="16158" width="4.5703125" style="229" bestFit="1" customWidth="1"/>
    <col min="16159" max="16162" width="3.7109375" style="229"/>
    <col min="16163" max="16163" width="4" style="229" bestFit="1" customWidth="1"/>
    <col min="16164" max="16167" width="3.7109375" style="229"/>
    <col min="16168" max="16168" width="6.7109375" style="229" bestFit="1" customWidth="1"/>
    <col min="16169" max="16384" width="3.7109375" style="229"/>
  </cols>
  <sheetData>
    <row r="1" spans="1:29" x14ac:dyDescent="0.2">
      <c r="A1" s="228"/>
      <c r="B1" s="228"/>
      <c r="C1" s="228"/>
      <c r="D1" s="228"/>
      <c r="E1" s="228"/>
      <c r="F1" s="228"/>
      <c r="G1" s="228"/>
      <c r="H1" s="228"/>
      <c r="I1" s="228"/>
      <c r="J1" s="228"/>
      <c r="K1" s="228"/>
      <c r="L1" s="228"/>
      <c r="M1" s="228"/>
      <c r="N1" s="228"/>
      <c r="O1" s="228"/>
      <c r="P1" s="228"/>
      <c r="Q1" s="228"/>
    </row>
    <row r="2" spans="1:29" ht="13.5" thickBot="1" x14ac:dyDescent="0.25">
      <c r="A2" s="228"/>
      <c r="B2" s="230"/>
      <c r="C2" s="230"/>
      <c r="D2" s="230"/>
      <c r="E2" s="230"/>
      <c r="F2" s="230"/>
    </row>
    <row r="3" spans="1:29" ht="35.25" customHeight="1" thickBot="1" x14ac:dyDescent="0.25">
      <c r="A3" s="228"/>
      <c r="B3" s="979"/>
      <c r="C3" s="980"/>
      <c r="D3" s="980"/>
      <c r="E3" s="980"/>
      <c r="F3" s="980"/>
      <c r="G3" s="981"/>
      <c r="H3" s="988" t="s">
        <v>0</v>
      </c>
      <c r="I3" s="989"/>
      <c r="J3" s="989"/>
      <c r="K3" s="989"/>
      <c r="L3" s="989"/>
      <c r="M3" s="989"/>
      <c r="N3" s="989"/>
      <c r="O3" s="989"/>
      <c r="P3" s="989"/>
      <c r="Q3" s="989"/>
      <c r="R3" s="989"/>
      <c r="S3" s="989"/>
      <c r="T3" s="989"/>
      <c r="U3" s="989"/>
      <c r="V3" s="989"/>
      <c r="W3" s="989"/>
      <c r="X3" s="989"/>
      <c r="Y3" s="989"/>
      <c r="Z3" s="990"/>
    </row>
    <row r="4" spans="1:29" ht="15.75" customHeight="1" thickBot="1" x14ac:dyDescent="0.25">
      <c r="A4" s="228"/>
      <c r="B4" s="982"/>
      <c r="C4" s="983"/>
      <c r="D4" s="983"/>
      <c r="E4" s="983"/>
      <c r="F4" s="983"/>
      <c r="G4" s="984"/>
      <c r="H4" s="991" t="s">
        <v>19</v>
      </c>
      <c r="I4" s="992"/>
      <c r="J4" s="992"/>
      <c r="K4" s="992"/>
      <c r="L4" s="992"/>
      <c r="M4" s="992"/>
      <c r="N4" s="992"/>
      <c r="O4" s="993"/>
      <c r="P4" s="991" t="s">
        <v>606</v>
      </c>
      <c r="Q4" s="992"/>
      <c r="R4" s="992"/>
      <c r="S4" s="992"/>
      <c r="T4" s="992"/>
      <c r="U4" s="992"/>
      <c r="V4" s="992"/>
      <c r="W4" s="992"/>
      <c r="X4" s="992"/>
      <c r="Y4" s="992"/>
      <c r="Z4" s="993"/>
    </row>
    <row r="5" spans="1:29" ht="12" customHeight="1" thickBot="1" x14ac:dyDescent="0.25">
      <c r="A5" s="228"/>
      <c r="B5" s="985"/>
      <c r="C5" s="986"/>
      <c r="D5" s="986"/>
      <c r="E5" s="986"/>
      <c r="F5" s="986"/>
      <c r="G5" s="987"/>
      <c r="H5" s="991" t="s">
        <v>767</v>
      </c>
      <c r="I5" s="992"/>
      <c r="J5" s="992"/>
      <c r="K5" s="992"/>
      <c r="L5" s="992"/>
      <c r="M5" s="992"/>
      <c r="N5" s="992"/>
      <c r="O5" s="992"/>
      <c r="P5" s="992"/>
      <c r="Q5" s="992"/>
      <c r="R5" s="992"/>
      <c r="S5" s="992"/>
      <c r="T5" s="992"/>
      <c r="U5" s="992"/>
      <c r="V5" s="992"/>
      <c r="W5" s="992"/>
      <c r="X5" s="992"/>
      <c r="Y5" s="992"/>
      <c r="Z5" s="993"/>
    </row>
    <row r="6" spans="1:29" s="228" customFormat="1" ht="14.25" customHeight="1" thickBot="1" x14ac:dyDescent="0.25"/>
    <row r="7" spans="1:29" ht="25.5" customHeight="1" thickBot="1" x14ac:dyDescent="0.25">
      <c r="B7" s="1092" t="s">
        <v>768</v>
      </c>
      <c r="C7" s="1093"/>
      <c r="D7" s="1093"/>
      <c r="E7" s="1093"/>
      <c r="F7" s="1093"/>
      <c r="G7" s="1093"/>
      <c r="H7" s="1093"/>
      <c r="I7" s="1093"/>
      <c r="J7" s="1093"/>
      <c r="K7" s="1093"/>
      <c r="L7" s="1093"/>
      <c r="M7" s="1093"/>
      <c r="N7" s="1093"/>
      <c r="O7" s="1093"/>
      <c r="P7" s="1093"/>
      <c r="Q7" s="1093"/>
      <c r="R7" s="1093"/>
      <c r="S7" s="1093"/>
      <c r="T7" s="1093"/>
      <c r="U7" s="1093"/>
      <c r="V7" s="1093"/>
      <c r="W7" s="1093"/>
      <c r="X7" s="1093"/>
      <c r="Y7" s="1093"/>
      <c r="Z7" s="1094"/>
    </row>
    <row r="8" spans="1:29" ht="39" customHeight="1" thickBot="1" x14ac:dyDescent="0.25">
      <c r="B8" s="1095" t="s">
        <v>223</v>
      </c>
      <c r="C8" s="1096"/>
      <c r="D8" s="1096"/>
      <c r="E8" s="1096"/>
      <c r="F8" s="1096"/>
      <c r="G8" s="1096"/>
      <c r="H8" s="1096"/>
      <c r="I8" s="1096"/>
      <c r="J8" s="1096"/>
      <c r="K8" s="1096"/>
      <c r="L8" s="1096"/>
      <c r="M8" s="1096"/>
      <c r="N8" s="1096"/>
      <c r="O8" s="1096"/>
      <c r="P8" s="1096"/>
      <c r="Q8" s="1097"/>
      <c r="R8" s="1095" t="s">
        <v>23</v>
      </c>
      <c r="S8" s="1096"/>
      <c r="T8" s="1096"/>
      <c r="U8" s="1096"/>
      <c r="V8" s="1097"/>
      <c r="W8" s="1098" t="s">
        <v>224</v>
      </c>
      <c r="X8" s="1099"/>
      <c r="Y8" s="1099"/>
      <c r="Z8" s="1100"/>
    </row>
    <row r="9" spans="1:29" ht="13.5" thickBot="1" x14ac:dyDescent="0.25">
      <c r="B9" s="253"/>
      <c r="C9" s="252"/>
      <c r="D9" s="252"/>
      <c r="E9" s="252"/>
      <c r="F9" s="252"/>
      <c r="G9" s="252"/>
      <c r="H9" s="252"/>
      <c r="I9" s="252"/>
      <c r="J9" s="252"/>
      <c r="K9" s="252"/>
      <c r="L9" s="252"/>
      <c r="M9" s="252"/>
      <c r="N9" s="252"/>
      <c r="O9" s="252"/>
      <c r="P9" s="252"/>
      <c r="Q9" s="252"/>
      <c r="R9" s="252"/>
      <c r="S9" s="252"/>
      <c r="T9" s="252"/>
      <c r="U9" s="252"/>
      <c r="V9" s="252"/>
      <c r="W9" s="252"/>
      <c r="X9" s="252"/>
      <c r="Y9" s="252"/>
      <c r="Z9" s="247"/>
      <c r="AC9" s="234"/>
    </row>
    <row r="10" spans="1:29" ht="12.75" customHeight="1" x14ac:dyDescent="0.2">
      <c r="B10" s="253"/>
      <c r="C10" s="1101" t="s">
        <v>2</v>
      </c>
      <c r="D10" s="1102"/>
      <c r="E10" s="1102"/>
      <c r="F10" s="1103"/>
      <c r="G10" s="1107" t="s">
        <v>800</v>
      </c>
      <c r="H10" s="1108"/>
      <c r="I10" s="1108"/>
      <c r="J10" s="1108"/>
      <c r="K10" s="1108"/>
      <c r="L10" s="1108"/>
      <c r="M10" s="1108"/>
      <c r="N10" s="1108"/>
      <c r="O10" s="1108"/>
      <c r="P10" s="1108"/>
      <c r="Q10" s="1108"/>
      <c r="R10" s="1108"/>
      <c r="S10" s="1109"/>
      <c r="T10" s="1113" t="s">
        <v>3</v>
      </c>
      <c r="U10" s="1114"/>
      <c r="V10" s="1114"/>
      <c r="W10" s="1114"/>
      <c r="X10" s="1114"/>
      <c r="Y10" s="1115"/>
      <c r="Z10" s="247"/>
    </row>
    <row r="11" spans="1:29" ht="15.75" customHeight="1" thickBot="1" x14ac:dyDescent="0.25">
      <c r="B11" s="253"/>
      <c r="C11" s="1104"/>
      <c r="D11" s="1105"/>
      <c r="E11" s="1105"/>
      <c r="F11" s="1106"/>
      <c r="G11" s="1110"/>
      <c r="H11" s="1111"/>
      <c r="I11" s="1111"/>
      <c r="J11" s="1111"/>
      <c r="K11" s="1111"/>
      <c r="L11" s="1111"/>
      <c r="M11" s="1111"/>
      <c r="N11" s="1111"/>
      <c r="O11" s="1111"/>
      <c r="P11" s="1111"/>
      <c r="Q11" s="1111"/>
      <c r="R11" s="1111"/>
      <c r="S11" s="1112"/>
      <c r="T11" s="1116" t="s">
        <v>343</v>
      </c>
      <c r="U11" s="1117"/>
      <c r="V11" s="1117"/>
      <c r="W11" s="1117"/>
      <c r="X11" s="1117"/>
      <c r="Y11" s="1118"/>
      <c r="Z11" s="247"/>
    </row>
    <row r="12" spans="1:29" ht="13.5" thickBot="1" x14ac:dyDescent="0.25">
      <c r="B12" s="253"/>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47"/>
    </row>
    <row r="13" spans="1:29" ht="25.5" customHeight="1" thickBot="1" x14ac:dyDescent="0.25">
      <c r="B13" s="253"/>
      <c r="C13" s="1086" t="s">
        <v>4</v>
      </c>
      <c r="D13" s="1087"/>
      <c r="E13" s="1087"/>
      <c r="F13" s="1088"/>
      <c r="G13" s="1089" t="s">
        <v>226</v>
      </c>
      <c r="H13" s="1090"/>
      <c r="I13" s="1090"/>
      <c r="J13" s="1090"/>
      <c r="K13" s="1090"/>
      <c r="L13" s="1090"/>
      <c r="M13" s="1090"/>
      <c r="N13" s="1090"/>
      <c r="O13" s="1090"/>
      <c r="P13" s="1090"/>
      <c r="Q13" s="1090"/>
      <c r="R13" s="1090"/>
      <c r="S13" s="1090"/>
      <c r="T13" s="1090"/>
      <c r="U13" s="1090"/>
      <c r="V13" s="1090"/>
      <c r="W13" s="1090"/>
      <c r="X13" s="1090"/>
      <c r="Y13" s="1091"/>
      <c r="Z13" s="247"/>
    </row>
    <row r="14" spans="1:29" ht="13.5" thickBot="1" x14ac:dyDescent="0.25">
      <c r="B14" s="253"/>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47"/>
    </row>
    <row r="15" spans="1:29" ht="24.75" customHeight="1" thickBot="1" x14ac:dyDescent="0.25">
      <c r="B15" s="253"/>
      <c r="C15" s="1086" t="s">
        <v>770</v>
      </c>
      <c r="D15" s="1087"/>
      <c r="E15" s="1087"/>
      <c r="F15" s="1087"/>
      <c r="G15" s="1087"/>
      <c r="H15" s="1088"/>
      <c r="I15" s="1140" t="s">
        <v>801</v>
      </c>
      <c r="J15" s="1141"/>
      <c r="K15" s="1141"/>
      <c r="L15" s="1141"/>
      <c r="M15" s="1141"/>
      <c r="N15" s="1141"/>
      <c r="O15" s="1141"/>
      <c r="P15" s="1141"/>
      <c r="Q15" s="1141"/>
      <c r="R15" s="1141"/>
      <c r="S15" s="1141"/>
      <c r="T15" s="1141"/>
      <c r="U15" s="1141"/>
      <c r="V15" s="1141"/>
      <c r="W15" s="1141"/>
      <c r="X15" s="1141"/>
      <c r="Y15" s="1142"/>
      <c r="Z15" s="247"/>
    </row>
    <row r="16" spans="1:29" ht="13.5" thickBot="1" x14ac:dyDescent="0.25">
      <c r="B16" s="253"/>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47"/>
    </row>
    <row r="17" spans="2:40" s="228" customFormat="1" ht="12.75" customHeight="1" x14ac:dyDescent="0.2">
      <c r="B17" s="253"/>
      <c r="C17" s="1143" t="s">
        <v>790</v>
      </c>
      <c r="D17" s="1144"/>
      <c r="E17" s="1144"/>
      <c r="F17" s="1144"/>
      <c r="G17" s="1144"/>
      <c r="H17" s="1145"/>
      <c r="I17" s="1149" t="s">
        <v>773</v>
      </c>
      <c r="J17" s="1150"/>
      <c r="K17" s="1150"/>
      <c r="L17" s="1151"/>
      <c r="M17" s="252"/>
      <c r="N17" s="1113" t="s">
        <v>5</v>
      </c>
      <c r="O17" s="1114"/>
      <c r="P17" s="1114"/>
      <c r="Q17" s="1114"/>
      <c r="R17" s="1114"/>
      <c r="S17" s="1115"/>
      <c r="T17" s="252"/>
      <c r="U17" s="1155" t="s">
        <v>792</v>
      </c>
      <c r="V17" s="1156"/>
      <c r="W17" s="1156"/>
      <c r="X17" s="1156"/>
      <c r="Y17" s="1157"/>
      <c r="Z17" s="247"/>
    </row>
    <row r="18" spans="2:40" s="228" customFormat="1" ht="15.75" customHeight="1" thickBot="1" x14ac:dyDescent="0.25">
      <c r="B18" s="253"/>
      <c r="C18" s="1146"/>
      <c r="D18" s="1147"/>
      <c r="E18" s="1147"/>
      <c r="F18" s="1147"/>
      <c r="G18" s="1147"/>
      <c r="H18" s="1148"/>
      <c r="I18" s="1152"/>
      <c r="J18" s="1153"/>
      <c r="K18" s="1153"/>
      <c r="L18" s="1154"/>
      <c r="M18" s="252"/>
      <c r="N18" s="1158" t="s">
        <v>89</v>
      </c>
      <c r="O18" s="1159"/>
      <c r="P18" s="1159"/>
      <c r="Q18" s="1159"/>
      <c r="R18" s="1159"/>
      <c r="S18" s="1160"/>
      <c r="T18" s="252"/>
      <c r="U18" s="1158" t="s">
        <v>219</v>
      </c>
      <c r="V18" s="1159"/>
      <c r="W18" s="1159"/>
      <c r="X18" s="1159"/>
      <c r="Y18" s="1160"/>
      <c r="Z18" s="247"/>
    </row>
    <row r="19" spans="2:40" ht="13.5" thickBot="1" x14ac:dyDescent="0.25">
      <c r="B19" s="253"/>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47"/>
    </row>
    <row r="20" spans="2:40" ht="12.75" customHeight="1" x14ac:dyDescent="0.2">
      <c r="B20" s="253"/>
      <c r="C20" s="1113" t="s">
        <v>7</v>
      </c>
      <c r="D20" s="1114"/>
      <c r="E20" s="1114"/>
      <c r="F20" s="1114"/>
      <c r="G20" s="1114"/>
      <c r="H20" s="1114"/>
      <c r="I20" s="1114"/>
      <c r="J20" s="1114"/>
      <c r="K20" s="1114"/>
      <c r="L20" s="1114"/>
      <c r="M20" s="1114"/>
      <c r="N20" s="1114"/>
      <c r="O20" s="1114"/>
      <c r="P20" s="1115"/>
      <c r="Q20" s="252"/>
      <c r="R20" s="1113" t="s">
        <v>774</v>
      </c>
      <c r="S20" s="1114"/>
      <c r="T20" s="1114"/>
      <c r="U20" s="1114"/>
      <c r="V20" s="1114"/>
      <c r="W20" s="1114"/>
      <c r="X20" s="1114"/>
      <c r="Y20" s="1115"/>
      <c r="Z20" s="247"/>
    </row>
    <row r="21" spans="2:40" ht="24.75" customHeight="1" thickBot="1" x14ac:dyDescent="0.25">
      <c r="B21" s="253"/>
      <c r="C21" s="1116" t="s">
        <v>775</v>
      </c>
      <c r="D21" s="1117"/>
      <c r="E21" s="1117"/>
      <c r="F21" s="1117"/>
      <c r="G21" s="1117"/>
      <c r="H21" s="1117"/>
      <c r="I21" s="1117"/>
      <c r="J21" s="1117"/>
      <c r="K21" s="1117"/>
      <c r="L21" s="1117"/>
      <c r="M21" s="1117"/>
      <c r="N21" s="1117"/>
      <c r="O21" s="1117"/>
      <c r="P21" s="1118"/>
      <c r="Q21" s="252"/>
      <c r="R21" s="1116" t="s">
        <v>111</v>
      </c>
      <c r="S21" s="1117"/>
      <c r="T21" s="1117"/>
      <c r="U21" s="1117"/>
      <c r="V21" s="1117"/>
      <c r="W21" s="1117"/>
      <c r="X21" s="1117"/>
      <c r="Y21" s="1118"/>
      <c r="Z21" s="247"/>
    </row>
    <row r="22" spans="2:40" ht="13.5" thickBot="1" x14ac:dyDescent="0.25">
      <c r="B22" s="253"/>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47"/>
    </row>
    <row r="23" spans="2:40" ht="33" customHeight="1" thickBot="1" x14ac:dyDescent="0.25">
      <c r="B23" s="253"/>
      <c r="C23" s="1086" t="s">
        <v>10</v>
      </c>
      <c r="D23" s="1087"/>
      <c r="E23" s="1087"/>
      <c r="F23" s="1087"/>
      <c r="G23" s="1087"/>
      <c r="H23" s="1088"/>
      <c r="I23" s="1089" t="s">
        <v>802</v>
      </c>
      <c r="J23" s="1090"/>
      <c r="K23" s="1090"/>
      <c r="L23" s="1090"/>
      <c r="M23" s="1090"/>
      <c r="N23" s="1090"/>
      <c r="O23" s="1090"/>
      <c r="P23" s="1090"/>
      <c r="Q23" s="1090"/>
      <c r="R23" s="1090"/>
      <c r="S23" s="1090"/>
      <c r="T23" s="1090"/>
      <c r="U23" s="1090"/>
      <c r="V23" s="1090"/>
      <c r="W23" s="1090"/>
      <c r="X23" s="1090"/>
      <c r="Y23" s="1091"/>
      <c r="Z23" s="247"/>
    </row>
    <row r="24" spans="2:40" ht="13.5" thickBot="1" x14ac:dyDescent="0.25">
      <c r="B24" s="253"/>
      <c r="C24" s="252"/>
      <c r="D24" s="252"/>
      <c r="E24" s="252"/>
      <c r="F24" s="252"/>
      <c r="G24" s="252"/>
      <c r="H24" s="252"/>
      <c r="I24" s="252"/>
      <c r="J24" s="252"/>
      <c r="K24" s="252"/>
      <c r="L24" s="252"/>
      <c r="M24" s="252"/>
      <c r="N24" s="252"/>
      <c r="O24" s="252"/>
      <c r="P24" s="252"/>
      <c r="Q24" s="252"/>
      <c r="R24" s="252"/>
      <c r="S24" s="252"/>
      <c r="T24" s="252"/>
      <c r="U24" s="252"/>
      <c r="V24" s="252"/>
      <c r="W24" s="252"/>
      <c r="X24" s="252"/>
      <c r="Y24" s="252"/>
      <c r="Z24" s="247"/>
    </row>
    <row r="25" spans="2:40" s="235" customFormat="1" ht="12.75" customHeight="1" x14ac:dyDescent="0.2">
      <c r="B25" s="242"/>
      <c r="C25" s="1119" t="s">
        <v>11</v>
      </c>
      <c r="D25" s="1120"/>
      <c r="E25" s="1120"/>
      <c r="F25" s="1120"/>
      <c r="G25" s="1120"/>
      <c r="H25" s="1120"/>
      <c r="I25" s="1120"/>
      <c r="J25" s="1120"/>
      <c r="K25" s="1120"/>
      <c r="L25" s="1120"/>
      <c r="M25" s="1120"/>
      <c r="N25" s="1120"/>
      <c r="O25" s="1120"/>
      <c r="P25" s="1120"/>
      <c r="Q25" s="1120"/>
      <c r="R25" s="1120"/>
      <c r="S25" s="1120"/>
      <c r="T25" s="1120"/>
      <c r="U25" s="1120"/>
      <c r="V25" s="1120"/>
      <c r="W25" s="1120"/>
      <c r="X25" s="1120"/>
      <c r="Y25" s="1121"/>
      <c r="Z25" s="247"/>
    </row>
    <row r="26" spans="2:40" s="235" customFormat="1" x14ac:dyDescent="0.2">
      <c r="B26" s="242"/>
      <c r="C26" s="1122"/>
      <c r="D26" s="1123"/>
      <c r="E26" s="1123"/>
      <c r="F26" s="1123"/>
      <c r="G26" s="1123"/>
      <c r="H26" s="1123"/>
      <c r="I26" s="1123"/>
      <c r="J26" s="1123"/>
      <c r="K26" s="1123"/>
      <c r="L26" s="1123"/>
      <c r="M26" s="1123"/>
      <c r="N26" s="1123"/>
      <c r="O26" s="1123"/>
      <c r="P26" s="1123"/>
      <c r="Q26" s="1123"/>
      <c r="R26" s="1123"/>
      <c r="S26" s="1123"/>
      <c r="T26" s="1123"/>
      <c r="U26" s="1123"/>
      <c r="V26" s="1123"/>
      <c r="W26" s="1123"/>
      <c r="X26" s="1123"/>
      <c r="Y26" s="1124"/>
      <c r="Z26" s="247"/>
    </row>
    <row r="27" spans="2:40" s="235" customFormat="1" ht="52.5" customHeight="1" x14ac:dyDescent="0.2">
      <c r="B27" s="242"/>
      <c r="C27" s="1164" t="s">
        <v>141</v>
      </c>
      <c r="D27" s="1165"/>
      <c r="E27" s="1165"/>
      <c r="F27" s="1165"/>
      <c r="G27" s="1165"/>
      <c r="H27" s="267" t="s">
        <v>228</v>
      </c>
      <c r="I27" s="267" t="s">
        <v>803</v>
      </c>
      <c r="J27" s="267" t="s">
        <v>229</v>
      </c>
      <c r="K27" s="1165" t="s">
        <v>12</v>
      </c>
      <c r="L27" s="1165"/>
      <c r="M27" s="1165"/>
      <c r="N27" s="1165"/>
      <c r="O27" s="1165"/>
      <c r="P27" s="1165"/>
      <c r="Q27" s="1165"/>
      <c r="R27" s="1165"/>
      <c r="S27" s="1165"/>
      <c r="T27" s="1165"/>
      <c r="U27" s="1165"/>
      <c r="V27" s="1165"/>
      <c r="W27" s="1165"/>
      <c r="X27" s="1165"/>
      <c r="Y27" s="1166"/>
      <c r="Z27" s="247"/>
    </row>
    <row r="28" spans="2:40" s="235" customFormat="1" ht="279" customHeight="1" x14ac:dyDescent="0.2">
      <c r="B28" s="242"/>
      <c r="C28" s="1046" t="s">
        <v>95</v>
      </c>
      <c r="D28" s="1047"/>
      <c r="E28" s="1047"/>
      <c r="F28" s="1047"/>
      <c r="G28" s="1047"/>
      <c r="H28" s="243">
        <f>32+15+30+7+5+2+3+6</f>
        <v>100</v>
      </c>
      <c r="I28" s="243">
        <f>30+15+35+11+6+2+3+5</f>
        <v>107</v>
      </c>
      <c r="J28" s="246">
        <f t="shared" ref="J28:J33" si="0">+H28/I28</f>
        <v>0.93457943925233644</v>
      </c>
      <c r="K28" s="1169" t="s">
        <v>804</v>
      </c>
      <c r="L28" s="1169"/>
      <c r="M28" s="1169"/>
      <c r="N28" s="1169"/>
      <c r="O28" s="1169"/>
      <c r="P28" s="1169"/>
      <c r="Q28" s="1169"/>
      <c r="R28" s="1169"/>
      <c r="S28" s="1169"/>
      <c r="T28" s="1169"/>
      <c r="U28" s="1169"/>
      <c r="V28" s="1169"/>
      <c r="W28" s="1169"/>
      <c r="X28" s="1169"/>
      <c r="Y28" s="1170"/>
      <c r="Z28" s="247"/>
    </row>
    <row r="29" spans="2:40" s="235" customFormat="1" ht="158.25" customHeight="1" x14ac:dyDescent="0.2">
      <c r="B29" s="242"/>
      <c r="C29" s="1046" t="s">
        <v>96</v>
      </c>
      <c r="D29" s="1047"/>
      <c r="E29" s="1047"/>
      <c r="F29" s="1047"/>
      <c r="G29" s="1047"/>
      <c r="H29" s="243">
        <v>51</v>
      </c>
      <c r="I29" s="243">
        <v>52</v>
      </c>
      <c r="J29" s="246">
        <f>H29/I29</f>
        <v>0.98076923076923073</v>
      </c>
      <c r="K29" s="1167" t="s">
        <v>805</v>
      </c>
      <c r="L29" s="1167"/>
      <c r="M29" s="1167"/>
      <c r="N29" s="1167"/>
      <c r="O29" s="1167"/>
      <c r="P29" s="1167"/>
      <c r="Q29" s="1167"/>
      <c r="R29" s="1167"/>
      <c r="S29" s="1167"/>
      <c r="T29" s="1167"/>
      <c r="U29" s="1167"/>
      <c r="V29" s="1167"/>
      <c r="W29" s="1167"/>
      <c r="X29" s="1167"/>
      <c r="Y29" s="1168"/>
      <c r="Z29" s="247"/>
      <c r="AN29" s="266"/>
    </row>
    <row r="30" spans="2:40" s="235" customFormat="1" ht="273" customHeight="1" x14ac:dyDescent="0.2">
      <c r="B30" s="242"/>
      <c r="C30" s="1046" t="s">
        <v>97</v>
      </c>
      <c r="D30" s="1047"/>
      <c r="E30" s="1047"/>
      <c r="F30" s="1047"/>
      <c r="G30" s="1047"/>
      <c r="H30" s="243">
        <f>1+113+53</f>
        <v>167</v>
      </c>
      <c r="I30" s="243">
        <v>170</v>
      </c>
      <c r="J30" s="246">
        <f>H30/I30</f>
        <v>0.98235294117647054</v>
      </c>
      <c r="K30" s="1135" t="s">
        <v>806</v>
      </c>
      <c r="L30" s="1136"/>
      <c r="M30" s="1136"/>
      <c r="N30" s="1136"/>
      <c r="O30" s="1136"/>
      <c r="P30" s="1136"/>
      <c r="Q30" s="1136"/>
      <c r="R30" s="1136"/>
      <c r="S30" s="1136"/>
      <c r="T30" s="1136"/>
      <c r="U30" s="1136"/>
      <c r="V30" s="1136"/>
      <c r="W30" s="1136"/>
      <c r="X30" s="1136"/>
      <c r="Y30" s="1175"/>
      <c r="Z30" s="247"/>
    </row>
    <row r="31" spans="2:40" s="235" customFormat="1" ht="300.75" customHeight="1" x14ac:dyDescent="0.2">
      <c r="B31" s="242"/>
      <c r="C31" s="1046" t="s">
        <v>98</v>
      </c>
      <c r="D31" s="1047"/>
      <c r="E31" s="1047"/>
      <c r="F31" s="1047"/>
      <c r="G31" s="1047"/>
      <c r="H31" s="243">
        <v>243</v>
      </c>
      <c r="I31" s="243">
        <v>253</v>
      </c>
      <c r="J31" s="246">
        <f>H31/I31</f>
        <v>0.96047430830039526</v>
      </c>
      <c r="K31" s="1135" t="s">
        <v>807</v>
      </c>
      <c r="L31" s="1136"/>
      <c r="M31" s="1136"/>
      <c r="N31" s="1136"/>
      <c r="O31" s="1136"/>
      <c r="P31" s="1136"/>
      <c r="Q31" s="1136"/>
      <c r="R31" s="1136"/>
      <c r="S31" s="1136"/>
      <c r="T31" s="1136"/>
      <c r="U31" s="1136"/>
      <c r="V31" s="1136"/>
      <c r="W31" s="1136"/>
      <c r="X31" s="1136"/>
      <c r="Y31" s="1175"/>
      <c r="Z31" s="247"/>
    </row>
    <row r="32" spans="2:40" s="235" customFormat="1" ht="17.25" hidden="1" customHeight="1" thickBot="1" x14ac:dyDescent="0.25">
      <c r="B32" s="242"/>
      <c r="C32" s="673" t="s">
        <v>97</v>
      </c>
      <c r="D32" s="674"/>
      <c r="E32" s="674"/>
      <c r="F32" s="674"/>
      <c r="G32" s="674"/>
      <c r="H32" s="146">
        <v>0</v>
      </c>
      <c r="I32" s="146">
        <v>0</v>
      </c>
      <c r="J32" s="43" t="e">
        <f t="shared" si="0"/>
        <v>#DIV/0!</v>
      </c>
      <c r="K32" s="1032"/>
      <c r="L32" s="1032"/>
      <c r="M32" s="1032"/>
      <c r="N32" s="1032"/>
      <c r="O32" s="1032"/>
      <c r="P32" s="1032"/>
      <c r="Q32" s="1032"/>
      <c r="R32" s="1032"/>
      <c r="S32" s="1032"/>
      <c r="T32" s="1032"/>
      <c r="U32" s="1032"/>
      <c r="V32" s="1032"/>
      <c r="W32" s="1032"/>
      <c r="X32" s="1032"/>
      <c r="Y32" s="1033"/>
      <c r="Z32" s="247"/>
    </row>
    <row r="33" spans="2:26" s="235" customFormat="1" ht="18.75" hidden="1" customHeight="1" thickBot="1" x14ac:dyDescent="0.25">
      <c r="B33" s="242"/>
      <c r="C33" s="1171" t="s">
        <v>98</v>
      </c>
      <c r="D33" s="1172"/>
      <c r="E33" s="1172"/>
      <c r="F33" s="1172"/>
      <c r="G33" s="1172"/>
      <c r="H33" s="249">
        <v>0</v>
      </c>
      <c r="I33" s="249">
        <v>0</v>
      </c>
      <c r="J33" s="251" t="e">
        <f t="shared" si="0"/>
        <v>#DIV/0!</v>
      </c>
      <c r="K33" s="1173"/>
      <c r="L33" s="1173"/>
      <c r="M33" s="1173"/>
      <c r="N33" s="1173"/>
      <c r="O33" s="1173"/>
      <c r="P33" s="1173"/>
      <c r="Q33" s="1173"/>
      <c r="R33" s="1173"/>
      <c r="S33" s="1173"/>
      <c r="T33" s="1173"/>
      <c r="U33" s="1173"/>
      <c r="V33" s="1173"/>
      <c r="W33" s="1173"/>
      <c r="X33" s="1173"/>
      <c r="Y33" s="1174"/>
      <c r="Z33" s="247"/>
    </row>
    <row r="34" spans="2:26" s="235" customFormat="1" ht="13.5" customHeight="1" thickBot="1" x14ac:dyDescent="0.25">
      <c r="B34" s="24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47"/>
    </row>
    <row r="35" spans="2:26" s="235" customFormat="1" ht="12" customHeight="1" x14ac:dyDescent="0.2">
      <c r="B35" s="242"/>
      <c r="C35" s="1040" t="s">
        <v>14</v>
      </c>
      <c r="D35" s="1041"/>
      <c r="E35" s="1041"/>
      <c r="F35" s="1041"/>
      <c r="G35" s="1041"/>
      <c r="H35" s="1041"/>
      <c r="I35" s="1041"/>
      <c r="J35" s="1041"/>
      <c r="K35" s="1041"/>
      <c r="L35" s="1041"/>
      <c r="M35" s="1041"/>
      <c r="N35" s="1041"/>
      <c r="O35" s="1041"/>
      <c r="P35" s="1041"/>
      <c r="Q35" s="1041"/>
      <c r="R35" s="1041"/>
      <c r="S35" s="1041"/>
      <c r="T35" s="1041"/>
      <c r="U35" s="1041"/>
      <c r="V35" s="1041"/>
      <c r="W35" s="1041"/>
      <c r="X35" s="1041"/>
      <c r="Y35" s="1042"/>
      <c r="Z35" s="247"/>
    </row>
    <row r="36" spans="2:26" ht="13.5" thickBot="1" x14ac:dyDescent="0.25">
      <c r="B36" s="253"/>
      <c r="C36" s="1132"/>
      <c r="D36" s="1133"/>
      <c r="E36" s="1133"/>
      <c r="F36" s="1133"/>
      <c r="G36" s="1133"/>
      <c r="H36" s="1133"/>
      <c r="I36" s="1133"/>
      <c r="J36" s="1133"/>
      <c r="K36" s="1133"/>
      <c r="L36" s="1133"/>
      <c r="M36" s="1133"/>
      <c r="N36" s="1133"/>
      <c r="O36" s="1133"/>
      <c r="P36" s="1133"/>
      <c r="Q36" s="1133"/>
      <c r="R36" s="1133"/>
      <c r="S36" s="1133"/>
      <c r="T36" s="1133"/>
      <c r="U36" s="1133"/>
      <c r="V36" s="1133"/>
      <c r="W36" s="1133"/>
      <c r="X36" s="1133"/>
      <c r="Y36" s="1134"/>
      <c r="Z36" s="247"/>
    </row>
    <row r="37" spans="2:26" ht="12.75" customHeight="1" x14ac:dyDescent="0.2">
      <c r="B37" s="253"/>
      <c r="C37" s="1009"/>
      <c r="D37" s="1010"/>
      <c r="E37" s="1010"/>
      <c r="F37" s="1010"/>
      <c r="G37" s="1010"/>
      <c r="H37" s="1010"/>
      <c r="I37" s="1010"/>
      <c r="J37" s="1010"/>
      <c r="K37" s="1010"/>
      <c r="L37" s="1010"/>
      <c r="M37" s="1010"/>
      <c r="N37" s="1010"/>
      <c r="O37" s="1010"/>
      <c r="P37" s="1010"/>
      <c r="Q37" s="1010"/>
      <c r="R37" s="1010"/>
      <c r="S37" s="1010"/>
      <c r="T37" s="1010"/>
      <c r="U37" s="1010"/>
      <c r="V37" s="1010"/>
      <c r="W37" s="1010"/>
      <c r="X37" s="1010"/>
      <c r="Y37" s="1011"/>
      <c r="Z37" s="247"/>
    </row>
    <row r="38" spans="2:26" x14ac:dyDescent="0.2">
      <c r="B38" s="253"/>
      <c r="C38" s="1012"/>
      <c r="D38" s="1013"/>
      <c r="E38" s="1013"/>
      <c r="F38" s="1013"/>
      <c r="G38" s="1013"/>
      <c r="H38" s="1013"/>
      <c r="I38" s="1013"/>
      <c r="J38" s="1013"/>
      <c r="K38" s="1013"/>
      <c r="L38" s="1013"/>
      <c r="M38" s="1013"/>
      <c r="N38" s="1013"/>
      <c r="O38" s="1013"/>
      <c r="P38" s="1013"/>
      <c r="Q38" s="1013"/>
      <c r="R38" s="1013"/>
      <c r="S38" s="1013"/>
      <c r="T38" s="1013"/>
      <c r="U38" s="1013"/>
      <c r="V38" s="1013"/>
      <c r="W38" s="1013"/>
      <c r="X38" s="1013"/>
      <c r="Y38" s="1014"/>
      <c r="Z38" s="247"/>
    </row>
    <row r="39" spans="2:26" ht="12.75" customHeight="1" x14ac:dyDescent="0.2">
      <c r="B39" s="253"/>
      <c r="C39" s="1012"/>
      <c r="D39" s="1013"/>
      <c r="E39" s="1013"/>
      <c r="F39" s="1013"/>
      <c r="G39" s="1013"/>
      <c r="H39" s="1013"/>
      <c r="I39" s="1013"/>
      <c r="J39" s="1013"/>
      <c r="K39" s="1013"/>
      <c r="L39" s="1013"/>
      <c r="M39" s="1013"/>
      <c r="N39" s="1013"/>
      <c r="O39" s="1013"/>
      <c r="P39" s="1013"/>
      <c r="Q39" s="1013"/>
      <c r="R39" s="1013"/>
      <c r="S39" s="1013"/>
      <c r="T39" s="1013"/>
      <c r="U39" s="1013"/>
      <c r="V39" s="1013"/>
      <c r="W39" s="1013"/>
      <c r="X39" s="1013"/>
      <c r="Y39" s="1014"/>
      <c r="Z39" s="247"/>
    </row>
    <row r="40" spans="2:26" x14ac:dyDescent="0.2">
      <c r="B40" s="253"/>
      <c r="C40" s="1012"/>
      <c r="D40" s="1013"/>
      <c r="E40" s="1013"/>
      <c r="F40" s="1013"/>
      <c r="G40" s="1013"/>
      <c r="H40" s="1013"/>
      <c r="I40" s="1013"/>
      <c r="J40" s="1013"/>
      <c r="K40" s="1013"/>
      <c r="L40" s="1013"/>
      <c r="M40" s="1013"/>
      <c r="N40" s="1013"/>
      <c r="O40" s="1013"/>
      <c r="P40" s="1013"/>
      <c r="Q40" s="1013"/>
      <c r="R40" s="1013"/>
      <c r="S40" s="1013"/>
      <c r="T40" s="1013"/>
      <c r="U40" s="1013"/>
      <c r="V40" s="1013"/>
      <c r="W40" s="1013"/>
      <c r="X40" s="1013"/>
      <c r="Y40" s="1014"/>
      <c r="Z40" s="247"/>
    </row>
    <row r="41" spans="2:26" x14ac:dyDescent="0.2">
      <c r="B41" s="253"/>
      <c r="C41" s="1012"/>
      <c r="D41" s="1013"/>
      <c r="E41" s="1013"/>
      <c r="F41" s="1013"/>
      <c r="G41" s="1013"/>
      <c r="H41" s="1013"/>
      <c r="I41" s="1013"/>
      <c r="J41" s="1013"/>
      <c r="K41" s="1013"/>
      <c r="L41" s="1013"/>
      <c r="M41" s="1013"/>
      <c r="N41" s="1013"/>
      <c r="O41" s="1013"/>
      <c r="P41" s="1013"/>
      <c r="Q41" s="1013"/>
      <c r="R41" s="1013"/>
      <c r="S41" s="1013"/>
      <c r="T41" s="1013"/>
      <c r="U41" s="1013"/>
      <c r="V41" s="1013"/>
      <c r="W41" s="1013"/>
      <c r="X41" s="1013"/>
      <c r="Y41" s="1014"/>
      <c r="Z41" s="247"/>
    </row>
    <row r="42" spans="2:26" x14ac:dyDescent="0.2">
      <c r="B42" s="253"/>
      <c r="C42" s="1012"/>
      <c r="D42" s="1013"/>
      <c r="E42" s="1013"/>
      <c r="F42" s="1013"/>
      <c r="G42" s="1013"/>
      <c r="H42" s="1013"/>
      <c r="I42" s="1013"/>
      <c r="J42" s="1013"/>
      <c r="K42" s="1013"/>
      <c r="L42" s="1013"/>
      <c r="M42" s="1013"/>
      <c r="N42" s="1013"/>
      <c r="O42" s="1013"/>
      <c r="P42" s="1013"/>
      <c r="Q42" s="1013"/>
      <c r="R42" s="1013"/>
      <c r="S42" s="1013"/>
      <c r="T42" s="1013"/>
      <c r="U42" s="1013"/>
      <c r="V42" s="1013"/>
      <c r="W42" s="1013"/>
      <c r="X42" s="1013"/>
      <c r="Y42" s="1014"/>
      <c r="Z42" s="247"/>
    </row>
    <row r="43" spans="2:26" x14ac:dyDescent="0.2">
      <c r="B43" s="253"/>
      <c r="C43" s="1012"/>
      <c r="D43" s="1013"/>
      <c r="E43" s="1013"/>
      <c r="F43" s="1013"/>
      <c r="G43" s="1013"/>
      <c r="H43" s="1013"/>
      <c r="I43" s="1013"/>
      <c r="J43" s="1013"/>
      <c r="K43" s="1013"/>
      <c r="L43" s="1013"/>
      <c r="M43" s="1013"/>
      <c r="N43" s="1013"/>
      <c r="O43" s="1013"/>
      <c r="P43" s="1013"/>
      <c r="Q43" s="1013"/>
      <c r="R43" s="1013"/>
      <c r="S43" s="1013"/>
      <c r="T43" s="1013"/>
      <c r="U43" s="1013"/>
      <c r="V43" s="1013"/>
      <c r="W43" s="1013"/>
      <c r="X43" s="1013"/>
      <c r="Y43" s="1014"/>
      <c r="Z43" s="247"/>
    </row>
    <row r="44" spans="2:26" x14ac:dyDescent="0.2">
      <c r="B44" s="253"/>
      <c r="C44" s="1012"/>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4"/>
      <c r="Z44" s="247"/>
    </row>
    <row r="45" spans="2:26" x14ac:dyDescent="0.2">
      <c r="B45" s="253"/>
      <c r="C45" s="1012"/>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4"/>
      <c r="Z45" s="247"/>
    </row>
    <row r="46" spans="2:26" x14ac:dyDescent="0.2">
      <c r="B46" s="253"/>
      <c r="C46" s="1012"/>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4"/>
      <c r="Z46" s="247"/>
    </row>
    <row r="47" spans="2:26" x14ac:dyDescent="0.2">
      <c r="B47" s="253"/>
      <c r="C47" s="1012"/>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4"/>
      <c r="Z47" s="247"/>
    </row>
    <row r="48" spans="2:26" ht="13.5" thickBot="1" x14ac:dyDescent="0.25">
      <c r="B48" s="253"/>
      <c r="C48" s="254"/>
      <c r="D48" s="255"/>
      <c r="E48" s="255"/>
      <c r="F48" s="255"/>
      <c r="G48" s="255"/>
      <c r="H48" s="255"/>
      <c r="I48" s="255"/>
      <c r="J48" s="255"/>
      <c r="K48" s="255"/>
      <c r="L48" s="255"/>
      <c r="M48" s="255"/>
      <c r="N48" s="255"/>
      <c r="O48" s="255"/>
      <c r="P48" s="255"/>
      <c r="Q48" s="255"/>
      <c r="R48" s="255"/>
      <c r="S48" s="255"/>
      <c r="T48" s="255"/>
      <c r="U48" s="255"/>
      <c r="V48" s="255"/>
      <c r="W48" s="255"/>
      <c r="X48" s="255"/>
      <c r="Y48" s="256"/>
      <c r="Z48" s="247"/>
    </row>
    <row r="49" spans="2:26" ht="13.5" thickBot="1" x14ac:dyDescent="0.25">
      <c r="B49" s="254"/>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6"/>
    </row>
  </sheetData>
  <mergeCells count="46">
    <mergeCell ref="C23:H23"/>
    <mergeCell ref="I23:Y23"/>
    <mergeCell ref="U18:Y18"/>
    <mergeCell ref="C20:P20"/>
    <mergeCell ref="R20:Y20"/>
    <mergeCell ref="C21:P21"/>
    <mergeCell ref="R21:Y21"/>
    <mergeCell ref="C35:Y36"/>
    <mergeCell ref="C37:Y47"/>
    <mergeCell ref="C29:G29"/>
    <mergeCell ref="K29:Y29"/>
    <mergeCell ref="C28:G28"/>
    <mergeCell ref="K28:Y28"/>
    <mergeCell ref="C33:G33"/>
    <mergeCell ref="K33:Y33"/>
    <mergeCell ref="C30:G30"/>
    <mergeCell ref="K30:Y30"/>
    <mergeCell ref="C31:G31"/>
    <mergeCell ref="K31:Y31"/>
    <mergeCell ref="C32:G32"/>
    <mergeCell ref="K32:Y32"/>
    <mergeCell ref="C25:Y26"/>
    <mergeCell ref="C27:G27"/>
    <mergeCell ref="K27:Y27"/>
    <mergeCell ref="T10:Y10"/>
    <mergeCell ref="T11:Y11"/>
    <mergeCell ref="C10:F11"/>
    <mergeCell ref="G10:S11"/>
    <mergeCell ref="C13:F13"/>
    <mergeCell ref="G13:Y13"/>
    <mergeCell ref="C15:H15"/>
    <mergeCell ref="I15:Y15"/>
    <mergeCell ref="C17:H18"/>
    <mergeCell ref="I17:L18"/>
    <mergeCell ref="N17:S17"/>
    <mergeCell ref="U17:Y17"/>
    <mergeCell ref="N18:S18"/>
    <mergeCell ref="B7:Z7"/>
    <mergeCell ref="B8:Q8"/>
    <mergeCell ref="B3:G5"/>
    <mergeCell ref="H3:Z3"/>
    <mergeCell ref="H4:O4"/>
    <mergeCell ref="P4:Z4"/>
    <mergeCell ref="H5:Z5"/>
    <mergeCell ref="R8:V8"/>
    <mergeCell ref="W8:Z8"/>
  </mergeCells>
  <printOptions horizontalCentered="1" verticalCentered="1"/>
  <pageMargins left="0.70866141732283472" right="0.70866141732283472" top="0.74803149606299213" bottom="0.74803149606299213" header="0.31496062992125984" footer="0.31496062992125984"/>
  <pageSetup scale="63" orientation="portrait" r:id="rId1"/>
  <headerFooter>
    <oddFooter>&amp;LCarrera 30 25-90 Piso 16 C.A.D. – C.P. 111311
PBX: 7470909 – Información: Línea 195
www.umv.gov.co&amp;CPES-FM-001
Página  &amp;N de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49"/>
  <sheetViews>
    <sheetView topLeftCell="A31" zoomScale="60" zoomScaleNormal="60" workbookViewId="0">
      <selection activeCell="AE31" sqref="AE31"/>
    </sheetView>
  </sheetViews>
  <sheetFormatPr baseColWidth="10" defaultColWidth="3.7109375" defaultRowHeight="12.75" x14ac:dyDescent="0.2"/>
  <cols>
    <col min="1" max="2" width="3.7109375" style="229"/>
    <col min="3" max="7" width="2.7109375" style="229" customWidth="1"/>
    <col min="8" max="8" width="14.140625" style="229" customWidth="1"/>
    <col min="9" max="10" width="13" style="229" customWidth="1"/>
    <col min="11" max="12" width="3.42578125" style="229" customWidth="1"/>
    <col min="13" max="16" width="2.7109375" style="229" customWidth="1"/>
    <col min="17" max="24" width="3.7109375" style="229"/>
    <col min="25" max="25" width="9.140625" style="229" customWidth="1"/>
    <col min="26" max="29" width="3.7109375" style="229"/>
    <col min="30" max="30" width="4.5703125" style="229" bestFit="1" customWidth="1"/>
    <col min="31" max="31" width="6.140625" style="229" bestFit="1" customWidth="1"/>
    <col min="32" max="39" width="3.7109375" style="229"/>
    <col min="40" max="40" width="4" style="229" bestFit="1" customWidth="1"/>
    <col min="41" max="258" width="3.7109375" style="229"/>
    <col min="259" max="263" width="2.7109375" style="229" customWidth="1"/>
    <col min="264" max="264" width="14.140625" style="229" customWidth="1"/>
    <col min="265" max="266" width="13" style="229" customWidth="1"/>
    <col min="267" max="268" width="3.42578125" style="229" customWidth="1"/>
    <col min="269" max="272" width="2.7109375" style="229" customWidth="1"/>
    <col min="273" max="280" width="3.7109375" style="229"/>
    <col min="281" max="281" width="9.140625" style="229" customWidth="1"/>
    <col min="282" max="285" width="3.7109375" style="229"/>
    <col min="286" max="286" width="4.5703125" style="229" bestFit="1" customWidth="1"/>
    <col min="287" max="287" width="6.140625" style="229" bestFit="1" customWidth="1"/>
    <col min="288" max="295" width="3.7109375" style="229"/>
    <col min="296" max="296" width="4" style="229" bestFit="1" customWidth="1"/>
    <col min="297" max="514" width="3.7109375" style="229"/>
    <col min="515" max="519" width="2.7109375" style="229" customWidth="1"/>
    <col min="520" max="520" width="14.140625" style="229" customWidth="1"/>
    <col min="521" max="522" width="13" style="229" customWidth="1"/>
    <col min="523" max="524" width="3.42578125" style="229" customWidth="1"/>
    <col min="525" max="528" width="2.7109375" style="229" customWidth="1"/>
    <col min="529" max="536" width="3.7109375" style="229"/>
    <col min="537" max="537" width="9.140625" style="229" customWidth="1"/>
    <col min="538" max="541" width="3.7109375" style="229"/>
    <col min="542" max="542" width="4.5703125" style="229" bestFit="1" customWidth="1"/>
    <col min="543" max="543" width="6.140625" style="229" bestFit="1" customWidth="1"/>
    <col min="544" max="551" width="3.7109375" style="229"/>
    <col min="552" max="552" width="4" style="229" bestFit="1" customWidth="1"/>
    <col min="553" max="770" width="3.7109375" style="229"/>
    <col min="771" max="775" width="2.7109375" style="229" customWidth="1"/>
    <col min="776" max="776" width="14.140625" style="229" customWidth="1"/>
    <col min="777" max="778" width="13" style="229" customWidth="1"/>
    <col min="779" max="780" width="3.42578125" style="229" customWidth="1"/>
    <col min="781" max="784" width="2.7109375" style="229" customWidth="1"/>
    <col min="785" max="792" width="3.7109375" style="229"/>
    <col min="793" max="793" width="9.140625" style="229" customWidth="1"/>
    <col min="794" max="797" width="3.7109375" style="229"/>
    <col min="798" max="798" width="4.5703125" style="229" bestFit="1" customWidth="1"/>
    <col min="799" max="799" width="6.140625" style="229" bestFit="1" customWidth="1"/>
    <col min="800" max="807" width="3.7109375" style="229"/>
    <col min="808" max="808" width="4" style="229" bestFit="1" customWidth="1"/>
    <col min="809" max="1026" width="3.7109375" style="229"/>
    <col min="1027" max="1031" width="2.7109375" style="229" customWidth="1"/>
    <col min="1032" max="1032" width="14.140625" style="229" customWidth="1"/>
    <col min="1033" max="1034" width="13" style="229" customWidth="1"/>
    <col min="1035" max="1036" width="3.42578125" style="229" customWidth="1"/>
    <col min="1037" max="1040" width="2.7109375" style="229" customWidth="1"/>
    <col min="1041" max="1048" width="3.7109375" style="229"/>
    <col min="1049" max="1049" width="9.140625" style="229" customWidth="1"/>
    <col min="1050" max="1053" width="3.7109375" style="229"/>
    <col min="1054" max="1054" width="4.5703125" style="229" bestFit="1" customWidth="1"/>
    <col min="1055" max="1055" width="6.140625" style="229" bestFit="1" customWidth="1"/>
    <col min="1056" max="1063" width="3.7109375" style="229"/>
    <col min="1064" max="1064" width="4" style="229" bestFit="1" customWidth="1"/>
    <col min="1065" max="1282" width="3.7109375" style="229"/>
    <col min="1283" max="1287" width="2.7109375" style="229" customWidth="1"/>
    <col min="1288" max="1288" width="14.140625" style="229" customWidth="1"/>
    <col min="1289" max="1290" width="13" style="229" customWidth="1"/>
    <col min="1291" max="1292" width="3.42578125" style="229" customWidth="1"/>
    <col min="1293" max="1296" width="2.7109375" style="229" customWidth="1"/>
    <col min="1297" max="1304" width="3.7109375" style="229"/>
    <col min="1305" max="1305" width="9.140625" style="229" customWidth="1"/>
    <col min="1306" max="1309" width="3.7109375" style="229"/>
    <col min="1310" max="1310" width="4.5703125" style="229" bestFit="1" customWidth="1"/>
    <col min="1311" max="1311" width="6.140625" style="229" bestFit="1" customWidth="1"/>
    <col min="1312" max="1319" width="3.7109375" style="229"/>
    <col min="1320" max="1320" width="4" style="229" bestFit="1" customWidth="1"/>
    <col min="1321" max="1538" width="3.7109375" style="229"/>
    <col min="1539" max="1543" width="2.7109375" style="229" customWidth="1"/>
    <col min="1544" max="1544" width="14.140625" style="229" customWidth="1"/>
    <col min="1545" max="1546" width="13" style="229" customWidth="1"/>
    <col min="1547" max="1548" width="3.42578125" style="229" customWidth="1"/>
    <col min="1549" max="1552" width="2.7109375" style="229" customWidth="1"/>
    <col min="1553" max="1560" width="3.7109375" style="229"/>
    <col min="1561" max="1561" width="9.140625" style="229" customWidth="1"/>
    <col min="1562" max="1565" width="3.7109375" style="229"/>
    <col min="1566" max="1566" width="4.5703125" style="229" bestFit="1" customWidth="1"/>
    <col min="1567" max="1567" width="6.140625" style="229" bestFit="1" customWidth="1"/>
    <col min="1568" max="1575" width="3.7109375" style="229"/>
    <col min="1576" max="1576" width="4" style="229" bestFit="1" customWidth="1"/>
    <col min="1577" max="1794" width="3.7109375" style="229"/>
    <col min="1795" max="1799" width="2.7109375" style="229" customWidth="1"/>
    <col min="1800" max="1800" width="14.140625" style="229" customWidth="1"/>
    <col min="1801" max="1802" width="13" style="229" customWidth="1"/>
    <col min="1803" max="1804" width="3.42578125" style="229" customWidth="1"/>
    <col min="1805" max="1808" width="2.7109375" style="229" customWidth="1"/>
    <col min="1809" max="1816" width="3.7109375" style="229"/>
    <col min="1817" max="1817" width="9.140625" style="229" customWidth="1"/>
    <col min="1818" max="1821" width="3.7109375" style="229"/>
    <col min="1822" max="1822" width="4.5703125" style="229" bestFit="1" customWidth="1"/>
    <col min="1823" max="1823" width="6.140625" style="229" bestFit="1" customWidth="1"/>
    <col min="1824" max="1831" width="3.7109375" style="229"/>
    <col min="1832" max="1832" width="4" style="229" bestFit="1" customWidth="1"/>
    <col min="1833" max="2050" width="3.7109375" style="229"/>
    <col min="2051" max="2055" width="2.7109375" style="229" customWidth="1"/>
    <col min="2056" max="2056" width="14.140625" style="229" customWidth="1"/>
    <col min="2057" max="2058" width="13" style="229" customWidth="1"/>
    <col min="2059" max="2060" width="3.42578125" style="229" customWidth="1"/>
    <col min="2061" max="2064" width="2.7109375" style="229" customWidth="1"/>
    <col min="2065" max="2072" width="3.7109375" style="229"/>
    <col min="2073" max="2073" width="9.140625" style="229" customWidth="1"/>
    <col min="2074" max="2077" width="3.7109375" style="229"/>
    <col min="2078" max="2078" width="4.5703125" style="229" bestFit="1" customWidth="1"/>
    <col min="2079" max="2079" width="6.140625" style="229" bestFit="1" customWidth="1"/>
    <col min="2080" max="2087" width="3.7109375" style="229"/>
    <col min="2088" max="2088" width="4" style="229" bestFit="1" customWidth="1"/>
    <col min="2089" max="2306" width="3.7109375" style="229"/>
    <col min="2307" max="2311" width="2.7109375" style="229" customWidth="1"/>
    <col min="2312" max="2312" width="14.140625" style="229" customWidth="1"/>
    <col min="2313" max="2314" width="13" style="229" customWidth="1"/>
    <col min="2315" max="2316" width="3.42578125" style="229" customWidth="1"/>
    <col min="2317" max="2320" width="2.7109375" style="229" customWidth="1"/>
    <col min="2321" max="2328" width="3.7109375" style="229"/>
    <col min="2329" max="2329" width="9.140625" style="229" customWidth="1"/>
    <col min="2330" max="2333" width="3.7109375" style="229"/>
    <col min="2334" max="2334" width="4.5703125" style="229" bestFit="1" customWidth="1"/>
    <col min="2335" max="2335" width="6.140625" style="229" bestFit="1" customWidth="1"/>
    <col min="2336" max="2343" width="3.7109375" style="229"/>
    <col min="2344" max="2344" width="4" style="229" bestFit="1" customWidth="1"/>
    <col min="2345" max="2562" width="3.7109375" style="229"/>
    <col min="2563" max="2567" width="2.7109375" style="229" customWidth="1"/>
    <col min="2568" max="2568" width="14.140625" style="229" customWidth="1"/>
    <col min="2569" max="2570" width="13" style="229" customWidth="1"/>
    <col min="2571" max="2572" width="3.42578125" style="229" customWidth="1"/>
    <col min="2573" max="2576" width="2.7109375" style="229" customWidth="1"/>
    <col min="2577" max="2584" width="3.7109375" style="229"/>
    <col min="2585" max="2585" width="9.140625" style="229" customWidth="1"/>
    <col min="2586" max="2589" width="3.7109375" style="229"/>
    <col min="2590" max="2590" width="4.5703125" style="229" bestFit="1" customWidth="1"/>
    <col min="2591" max="2591" width="6.140625" style="229" bestFit="1" customWidth="1"/>
    <col min="2592" max="2599" width="3.7109375" style="229"/>
    <col min="2600" max="2600" width="4" style="229" bestFit="1" customWidth="1"/>
    <col min="2601" max="2818" width="3.7109375" style="229"/>
    <col min="2819" max="2823" width="2.7109375" style="229" customWidth="1"/>
    <col min="2824" max="2824" width="14.140625" style="229" customWidth="1"/>
    <col min="2825" max="2826" width="13" style="229" customWidth="1"/>
    <col min="2827" max="2828" width="3.42578125" style="229" customWidth="1"/>
    <col min="2829" max="2832" width="2.7109375" style="229" customWidth="1"/>
    <col min="2833" max="2840" width="3.7109375" style="229"/>
    <col min="2841" max="2841" width="9.140625" style="229" customWidth="1"/>
    <col min="2842" max="2845" width="3.7109375" style="229"/>
    <col min="2846" max="2846" width="4.5703125" style="229" bestFit="1" customWidth="1"/>
    <col min="2847" max="2847" width="6.140625" style="229" bestFit="1" customWidth="1"/>
    <col min="2848" max="2855" width="3.7109375" style="229"/>
    <col min="2856" max="2856" width="4" style="229" bestFit="1" customWidth="1"/>
    <col min="2857" max="3074" width="3.7109375" style="229"/>
    <col min="3075" max="3079" width="2.7109375" style="229" customWidth="1"/>
    <col min="3080" max="3080" width="14.140625" style="229" customWidth="1"/>
    <col min="3081" max="3082" width="13" style="229" customWidth="1"/>
    <col min="3083" max="3084" width="3.42578125" style="229" customWidth="1"/>
    <col min="3085" max="3088" width="2.7109375" style="229" customWidth="1"/>
    <col min="3089" max="3096" width="3.7109375" style="229"/>
    <col min="3097" max="3097" width="9.140625" style="229" customWidth="1"/>
    <col min="3098" max="3101" width="3.7109375" style="229"/>
    <col min="3102" max="3102" width="4.5703125" style="229" bestFit="1" customWidth="1"/>
    <col min="3103" max="3103" width="6.140625" style="229" bestFit="1" customWidth="1"/>
    <col min="3104" max="3111" width="3.7109375" style="229"/>
    <col min="3112" max="3112" width="4" style="229" bestFit="1" customWidth="1"/>
    <col min="3113" max="3330" width="3.7109375" style="229"/>
    <col min="3331" max="3335" width="2.7109375" style="229" customWidth="1"/>
    <col min="3336" max="3336" width="14.140625" style="229" customWidth="1"/>
    <col min="3337" max="3338" width="13" style="229" customWidth="1"/>
    <col min="3339" max="3340" width="3.42578125" style="229" customWidth="1"/>
    <col min="3341" max="3344" width="2.7109375" style="229" customWidth="1"/>
    <col min="3345" max="3352" width="3.7109375" style="229"/>
    <col min="3353" max="3353" width="9.140625" style="229" customWidth="1"/>
    <col min="3354" max="3357" width="3.7109375" style="229"/>
    <col min="3358" max="3358" width="4.5703125" style="229" bestFit="1" customWidth="1"/>
    <col min="3359" max="3359" width="6.140625" style="229" bestFit="1" customWidth="1"/>
    <col min="3360" max="3367" width="3.7109375" style="229"/>
    <col min="3368" max="3368" width="4" style="229" bestFit="1" customWidth="1"/>
    <col min="3369" max="3586" width="3.7109375" style="229"/>
    <col min="3587" max="3591" width="2.7109375" style="229" customWidth="1"/>
    <col min="3592" max="3592" width="14.140625" style="229" customWidth="1"/>
    <col min="3593" max="3594" width="13" style="229" customWidth="1"/>
    <col min="3595" max="3596" width="3.42578125" style="229" customWidth="1"/>
    <col min="3597" max="3600" width="2.7109375" style="229" customWidth="1"/>
    <col min="3601" max="3608" width="3.7109375" style="229"/>
    <col min="3609" max="3609" width="9.140625" style="229" customWidth="1"/>
    <col min="3610" max="3613" width="3.7109375" style="229"/>
    <col min="3614" max="3614" width="4.5703125" style="229" bestFit="1" customWidth="1"/>
    <col min="3615" max="3615" width="6.140625" style="229" bestFit="1" customWidth="1"/>
    <col min="3616" max="3623" width="3.7109375" style="229"/>
    <col min="3624" max="3624" width="4" style="229" bestFit="1" customWidth="1"/>
    <col min="3625" max="3842" width="3.7109375" style="229"/>
    <col min="3843" max="3847" width="2.7109375" style="229" customWidth="1"/>
    <col min="3848" max="3848" width="14.140625" style="229" customWidth="1"/>
    <col min="3849" max="3850" width="13" style="229" customWidth="1"/>
    <col min="3851" max="3852" width="3.42578125" style="229" customWidth="1"/>
    <col min="3853" max="3856" width="2.7109375" style="229" customWidth="1"/>
    <col min="3857" max="3864" width="3.7109375" style="229"/>
    <col min="3865" max="3865" width="9.140625" style="229" customWidth="1"/>
    <col min="3866" max="3869" width="3.7109375" style="229"/>
    <col min="3870" max="3870" width="4.5703125" style="229" bestFit="1" customWidth="1"/>
    <col min="3871" max="3871" width="6.140625" style="229" bestFit="1" customWidth="1"/>
    <col min="3872" max="3879" width="3.7109375" style="229"/>
    <col min="3880" max="3880" width="4" style="229" bestFit="1" customWidth="1"/>
    <col min="3881" max="4098" width="3.7109375" style="229"/>
    <col min="4099" max="4103" width="2.7109375" style="229" customWidth="1"/>
    <col min="4104" max="4104" width="14.140625" style="229" customWidth="1"/>
    <col min="4105" max="4106" width="13" style="229" customWidth="1"/>
    <col min="4107" max="4108" width="3.42578125" style="229" customWidth="1"/>
    <col min="4109" max="4112" width="2.7109375" style="229" customWidth="1"/>
    <col min="4113" max="4120" width="3.7109375" style="229"/>
    <col min="4121" max="4121" width="9.140625" style="229" customWidth="1"/>
    <col min="4122" max="4125" width="3.7109375" style="229"/>
    <col min="4126" max="4126" width="4.5703125" style="229" bestFit="1" customWidth="1"/>
    <col min="4127" max="4127" width="6.140625" style="229" bestFit="1" customWidth="1"/>
    <col min="4128" max="4135" width="3.7109375" style="229"/>
    <col min="4136" max="4136" width="4" style="229" bestFit="1" customWidth="1"/>
    <col min="4137" max="4354" width="3.7109375" style="229"/>
    <col min="4355" max="4359" width="2.7109375" style="229" customWidth="1"/>
    <col min="4360" max="4360" width="14.140625" style="229" customWidth="1"/>
    <col min="4361" max="4362" width="13" style="229" customWidth="1"/>
    <col min="4363" max="4364" width="3.42578125" style="229" customWidth="1"/>
    <col min="4365" max="4368" width="2.7109375" style="229" customWidth="1"/>
    <col min="4369" max="4376" width="3.7109375" style="229"/>
    <col min="4377" max="4377" width="9.140625" style="229" customWidth="1"/>
    <col min="4378" max="4381" width="3.7109375" style="229"/>
    <col min="4382" max="4382" width="4.5703125" style="229" bestFit="1" customWidth="1"/>
    <col min="4383" max="4383" width="6.140625" style="229" bestFit="1" customWidth="1"/>
    <col min="4384" max="4391" width="3.7109375" style="229"/>
    <col min="4392" max="4392" width="4" style="229" bestFit="1" customWidth="1"/>
    <col min="4393" max="4610" width="3.7109375" style="229"/>
    <col min="4611" max="4615" width="2.7109375" style="229" customWidth="1"/>
    <col min="4616" max="4616" width="14.140625" style="229" customWidth="1"/>
    <col min="4617" max="4618" width="13" style="229" customWidth="1"/>
    <col min="4619" max="4620" width="3.42578125" style="229" customWidth="1"/>
    <col min="4621" max="4624" width="2.7109375" style="229" customWidth="1"/>
    <col min="4625" max="4632" width="3.7109375" style="229"/>
    <col min="4633" max="4633" width="9.140625" style="229" customWidth="1"/>
    <col min="4634" max="4637" width="3.7109375" style="229"/>
    <col min="4638" max="4638" width="4.5703125" style="229" bestFit="1" customWidth="1"/>
    <col min="4639" max="4639" width="6.140625" style="229" bestFit="1" customWidth="1"/>
    <col min="4640" max="4647" width="3.7109375" style="229"/>
    <col min="4648" max="4648" width="4" style="229" bestFit="1" customWidth="1"/>
    <col min="4649" max="4866" width="3.7109375" style="229"/>
    <col min="4867" max="4871" width="2.7109375" style="229" customWidth="1"/>
    <col min="4872" max="4872" width="14.140625" style="229" customWidth="1"/>
    <col min="4873" max="4874" width="13" style="229" customWidth="1"/>
    <col min="4875" max="4876" width="3.42578125" style="229" customWidth="1"/>
    <col min="4877" max="4880" width="2.7109375" style="229" customWidth="1"/>
    <col min="4881" max="4888" width="3.7109375" style="229"/>
    <col min="4889" max="4889" width="9.140625" style="229" customWidth="1"/>
    <col min="4890" max="4893" width="3.7109375" style="229"/>
    <col min="4894" max="4894" width="4.5703125" style="229" bestFit="1" customWidth="1"/>
    <col min="4895" max="4895" width="6.140625" style="229" bestFit="1" customWidth="1"/>
    <col min="4896" max="4903" width="3.7109375" style="229"/>
    <col min="4904" max="4904" width="4" style="229" bestFit="1" customWidth="1"/>
    <col min="4905" max="5122" width="3.7109375" style="229"/>
    <col min="5123" max="5127" width="2.7109375" style="229" customWidth="1"/>
    <col min="5128" max="5128" width="14.140625" style="229" customWidth="1"/>
    <col min="5129" max="5130" width="13" style="229" customWidth="1"/>
    <col min="5131" max="5132" width="3.42578125" style="229" customWidth="1"/>
    <col min="5133" max="5136" width="2.7109375" style="229" customWidth="1"/>
    <col min="5137" max="5144" width="3.7109375" style="229"/>
    <col min="5145" max="5145" width="9.140625" style="229" customWidth="1"/>
    <col min="5146" max="5149" width="3.7109375" style="229"/>
    <col min="5150" max="5150" width="4.5703125" style="229" bestFit="1" customWidth="1"/>
    <col min="5151" max="5151" width="6.140625" style="229" bestFit="1" customWidth="1"/>
    <col min="5152" max="5159" width="3.7109375" style="229"/>
    <col min="5160" max="5160" width="4" style="229" bestFit="1" customWidth="1"/>
    <col min="5161" max="5378" width="3.7109375" style="229"/>
    <col min="5379" max="5383" width="2.7109375" style="229" customWidth="1"/>
    <col min="5384" max="5384" width="14.140625" style="229" customWidth="1"/>
    <col min="5385" max="5386" width="13" style="229" customWidth="1"/>
    <col min="5387" max="5388" width="3.42578125" style="229" customWidth="1"/>
    <col min="5389" max="5392" width="2.7109375" style="229" customWidth="1"/>
    <col min="5393" max="5400" width="3.7109375" style="229"/>
    <col min="5401" max="5401" width="9.140625" style="229" customWidth="1"/>
    <col min="5402" max="5405" width="3.7109375" style="229"/>
    <col min="5406" max="5406" width="4.5703125" style="229" bestFit="1" customWidth="1"/>
    <col min="5407" max="5407" width="6.140625" style="229" bestFit="1" customWidth="1"/>
    <col min="5408" max="5415" width="3.7109375" style="229"/>
    <col min="5416" max="5416" width="4" style="229" bestFit="1" customWidth="1"/>
    <col min="5417" max="5634" width="3.7109375" style="229"/>
    <col min="5635" max="5639" width="2.7109375" style="229" customWidth="1"/>
    <col min="5640" max="5640" width="14.140625" style="229" customWidth="1"/>
    <col min="5641" max="5642" width="13" style="229" customWidth="1"/>
    <col min="5643" max="5644" width="3.42578125" style="229" customWidth="1"/>
    <col min="5645" max="5648" width="2.7109375" style="229" customWidth="1"/>
    <col min="5649" max="5656" width="3.7109375" style="229"/>
    <col min="5657" max="5657" width="9.140625" style="229" customWidth="1"/>
    <col min="5658" max="5661" width="3.7109375" style="229"/>
    <col min="5662" max="5662" width="4.5703125" style="229" bestFit="1" customWidth="1"/>
    <col min="5663" max="5663" width="6.140625" style="229" bestFit="1" customWidth="1"/>
    <col min="5664" max="5671" width="3.7109375" style="229"/>
    <col min="5672" max="5672" width="4" style="229" bestFit="1" customWidth="1"/>
    <col min="5673" max="5890" width="3.7109375" style="229"/>
    <col min="5891" max="5895" width="2.7109375" style="229" customWidth="1"/>
    <col min="5896" max="5896" width="14.140625" style="229" customWidth="1"/>
    <col min="5897" max="5898" width="13" style="229" customWidth="1"/>
    <col min="5899" max="5900" width="3.42578125" style="229" customWidth="1"/>
    <col min="5901" max="5904" width="2.7109375" style="229" customWidth="1"/>
    <col min="5905" max="5912" width="3.7109375" style="229"/>
    <col min="5913" max="5913" width="9.140625" style="229" customWidth="1"/>
    <col min="5914" max="5917" width="3.7109375" style="229"/>
    <col min="5918" max="5918" width="4.5703125" style="229" bestFit="1" customWidth="1"/>
    <col min="5919" max="5919" width="6.140625" style="229" bestFit="1" customWidth="1"/>
    <col min="5920" max="5927" width="3.7109375" style="229"/>
    <col min="5928" max="5928" width="4" style="229" bestFit="1" customWidth="1"/>
    <col min="5929" max="6146" width="3.7109375" style="229"/>
    <col min="6147" max="6151" width="2.7109375" style="229" customWidth="1"/>
    <col min="6152" max="6152" width="14.140625" style="229" customWidth="1"/>
    <col min="6153" max="6154" width="13" style="229" customWidth="1"/>
    <col min="6155" max="6156" width="3.42578125" style="229" customWidth="1"/>
    <col min="6157" max="6160" width="2.7109375" style="229" customWidth="1"/>
    <col min="6161" max="6168" width="3.7109375" style="229"/>
    <col min="6169" max="6169" width="9.140625" style="229" customWidth="1"/>
    <col min="6170" max="6173" width="3.7109375" style="229"/>
    <col min="6174" max="6174" width="4.5703125" style="229" bestFit="1" customWidth="1"/>
    <col min="6175" max="6175" width="6.140625" style="229" bestFit="1" customWidth="1"/>
    <col min="6176" max="6183" width="3.7109375" style="229"/>
    <col min="6184" max="6184" width="4" style="229" bestFit="1" customWidth="1"/>
    <col min="6185" max="6402" width="3.7109375" style="229"/>
    <col min="6403" max="6407" width="2.7109375" style="229" customWidth="1"/>
    <col min="6408" max="6408" width="14.140625" style="229" customWidth="1"/>
    <col min="6409" max="6410" width="13" style="229" customWidth="1"/>
    <col min="6411" max="6412" width="3.42578125" style="229" customWidth="1"/>
    <col min="6413" max="6416" width="2.7109375" style="229" customWidth="1"/>
    <col min="6417" max="6424" width="3.7109375" style="229"/>
    <col min="6425" max="6425" width="9.140625" style="229" customWidth="1"/>
    <col min="6426" max="6429" width="3.7109375" style="229"/>
    <col min="6430" max="6430" width="4.5703125" style="229" bestFit="1" customWidth="1"/>
    <col min="6431" max="6431" width="6.140625" style="229" bestFit="1" customWidth="1"/>
    <col min="6432" max="6439" width="3.7109375" style="229"/>
    <col min="6440" max="6440" width="4" style="229" bestFit="1" customWidth="1"/>
    <col min="6441" max="6658" width="3.7109375" style="229"/>
    <col min="6659" max="6663" width="2.7109375" style="229" customWidth="1"/>
    <col min="6664" max="6664" width="14.140625" style="229" customWidth="1"/>
    <col min="6665" max="6666" width="13" style="229" customWidth="1"/>
    <col min="6667" max="6668" width="3.42578125" style="229" customWidth="1"/>
    <col min="6669" max="6672" width="2.7109375" style="229" customWidth="1"/>
    <col min="6673" max="6680" width="3.7109375" style="229"/>
    <col min="6681" max="6681" width="9.140625" style="229" customWidth="1"/>
    <col min="6682" max="6685" width="3.7109375" style="229"/>
    <col min="6686" max="6686" width="4.5703125" style="229" bestFit="1" customWidth="1"/>
    <col min="6687" max="6687" width="6.140625" style="229" bestFit="1" customWidth="1"/>
    <col min="6688" max="6695" width="3.7109375" style="229"/>
    <col min="6696" max="6696" width="4" style="229" bestFit="1" customWidth="1"/>
    <col min="6697" max="6914" width="3.7109375" style="229"/>
    <col min="6915" max="6919" width="2.7109375" style="229" customWidth="1"/>
    <col min="6920" max="6920" width="14.140625" style="229" customWidth="1"/>
    <col min="6921" max="6922" width="13" style="229" customWidth="1"/>
    <col min="6923" max="6924" width="3.42578125" style="229" customWidth="1"/>
    <col min="6925" max="6928" width="2.7109375" style="229" customWidth="1"/>
    <col min="6929" max="6936" width="3.7109375" style="229"/>
    <col min="6937" max="6937" width="9.140625" style="229" customWidth="1"/>
    <col min="6938" max="6941" width="3.7109375" style="229"/>
    <col min="6942" max="6942" width="4.5703125" style="229" bestFit="1" customWidth="1"/>
    <col min="6943" max="6943" width="6.140625" style="229" bestFit="1" customWidth="1"/>
    <col min="6944" max="6951" width="3.7109375" style="229"/>
    <col min="6952" max="6952" width="4" style="229" bestFit="1" customWidth="1"/>
    <col min="6953" max="7170" width="3.7109375" style="229"/>
    <col min="7171" max="7175" width="2.7109375" style="229" customWidth="1"/>
    <col min="7176" max="7176" width="14.140625" style="229" customWidth="1"/>
    <col min="7177" max="7178" width="13" style="229" customWidth="1"/>
    <col min="7179" max="7180" width="3.42578125" style="229" customWidth="1"/>
    <col min="7181" max="7184" width="2.7109375" style="229" customWidth="1"/>
    <col min="7185" max="7192" width="3.7109375" style="229"/>
    <col min="7193" max="7193" width="9.140625" style="229" customWidth="1"/>
    <col min="7194" max="7197" width="3.7109375" style="229"/>
    <col min="7198" max="7198" width="4.5703125" style="229" bestFit="1" customWidth="1"/>
    <col min="7199" max="7199" width="6.140625" style="229" bestFit="1" customWidth="1"/>
    <col min="7200" max="7207" width="3.7109375" style="229"/>
    <col min="7208" max="7208" width="4" style="229" bestFit="1" customWidth="1"/>
    <col min="7209" max="7426" width="3.7109375" style="229"/>
    <col min="7427" max="7431" width="2.7109375" style="229" customWidth="1"/>
    <col min="7432" max="7432" width="14.140625" style="229" customWidth="1"/>
    <col min="7433" max="7434" width="13" style="229" customWidth="1"/>
    <col min="7435" max="7436" width="3.42578125" style="229" customWidth="1"/>
    <col min="7437" max="7440" width="2.7109375" style="229" customWidth="1"/>
    <col min="7441" max="7448" width="3.7109375" style="229"/>
    <col min="7449" max="7449" width="9.140625" style="229" customWidth="1"/>
    <col min="7450" max="7453" width="3.7109375" style="229"/>
    <col min="7454" max="7454" width="4.5703125" style="229" bestFit="1" customWidth="1"/>
    <col min="7455" max="7455" width="6.140625" style="229" bestFit="1" customWidth="1"/>
    <col min="7456" max="7463" width="3.7109375" style="229"/>
    <col min="7464" max="7464" width="4" style="229" bestFit="1" customWidth="1"/>
    <col min="7465" max="7682" width="3.7109375" style="229"/>
    <col min="7683" max="7687" width="2.7109375" style="229" customWidth="1"/>
    <col min="7688" max="7688" width="14.140625" style="229" customWidth="1"/>
    <col min="7689" max="7690" width="13" style="229" customWidth="1"/>
    <col min="7691" max="7692" width="3.42578125" style="229" customWidth="1"/>
    <col min="7693" max="7696" width="2.7109375" style="229" customWidth="1"/>
    <col min="7697" max="7704" width="3.7109375" style="229"/>
    <col min="7705" max="7705" width="9.140625" style="229" customWidth="1"/>
    <col min="7706" max="7709" width="3.7109375" style="229"/>
    <col min="7710" max="7710" width="4.5703125" style="229" bestFit="1" customWidth="1"/>
    <col min="7711" max="7711" width="6.140625" style="229" bestFit="1" customWidth="1"/>
    <col min="7712" max="7719" width="3.7109375" style="229"/>
    <col min="7720" max="7720" width="4" style="229" bestFit="1" customWidth="1"/>
    <col min="7721" max="7938" width="3.7109375" style="229"/>
    <col min="7939" max="7943" width="2.7109375" style="229" customWidth="1"/>
    <col min="7944" max="7944" width="14.140625" style="229" customWidth="1"/>
    <col min="7945" max="7946" width="13" style="229" customWidth="1"/>
    <col min="7947" max="7948" width="3.42578125" style="229" customWidth="1"/>
    <col min="7949" max="7952" width="2.7109375" style="229" customWidth="1"/>
    <col min="7953" max="7960" width="3.7109375" style="229"/>
    <col min="7961" max="7961" width="9.140625" style="229" customWidth="1"/>
    <col min="7962" max="7965" width="3.7109375" style="229"/>
    <col min="7966" max="7966" width="4.5703125" style="229" bestFit="1" customWidth="1"/>
    <col min="7967" max="7967" width="6.140625" style="229" bestFit="1" customWidth="1"/>
    <col min="7968" max="7975" width="3.7109375" style="229"/>
    <col min="7976" max="7976" width="4" style="229" bestFit="1" customWidth="1"/>
    <col min="7977" max="8194" width="3.7109375" style="229"/>
    <col min="8195" max="8199" width="2.7109375" style="229" customWidth="1"/>
    <col min="8200" max="8200" width="14.140625" style="229" customWidth="1"/>
    <col min="8201" max="8202" width="13" style="229" customWidth="1"/>
    <col min="8203" max="8204" width="3.42578125" style="229" customWidth="1"/>
    <col min="8205" max="8208" width="2.7109375" style="229" customWidth="1"/>
    <col min="8209" max="8216" width="3.7109375" style="229"/>
    <col min="8217" max="8217" width="9.140625" style="229" customWidth="1"/>
    <col min="8218" max="8221" width="3.7109375" style="229"/>
    <col min="8222" max="8222" width="4.5703125" style="229" bestFit="1" customWidth="1"/>
    <col min="8223" max="8223" width="6.140625" style="229" bestFit="1" customWidth="1"/>
    <col min="8224" max="8231" width="3.7109375" style="229"/>
    <col min="8232" max="8232" width="4" style="229" bestFit="1" customWidth="1"/>
    <col min="8233" max="8450" width="3.7109375" style="229"/>
    <col min="8451" max="8455" width="2.7109375" style="229" customWidth="1"/>
    <col min="8456" max="8456" width="14.140625" style="229" customWidth="1"/>
    <col min="8457" max="8458" width="13" style="229" customWidth="1"/>
    <col min="8459" max="8460" width="3.42578125" style="229" customWidth="1"/>
    <col min="8461" max="8464" width="2.7109375" style="229" customWidth="1"/>
    <col min="8465" max="8472" width="3.7109375" style="229"/>
    <col min="8473" max="8473" width="9.140625" style="229" customWidth="1"/>
    <col min="8474" max="8477" width="3.7109375" style="229"/>
    <col min="8478" max="8478" width="4.5703125" style="229" bestFit="1" customWidth="1"/>
    <col min="8479" max="8479" width="6.140625" style="229" bestFit="1" customWidth="1"/>
    <col min="8480" max="8487" width="3.7109375" style="229"/>
    <col min="8488" max="8488" width="4" style="229" bestFit="1" customWidth="1"/>
    <col min="8489" max="8706" width="3.7109375" style="229"/>
    <col min="8707" max="8711" width="2.7109375" style="229" customWidth="1"/>
    <col min="8712" max="8712" width="14.140625" style="229" customWidth="1"/>
    <col min="8713" max="8714" width="13" style="229" customWidth="1"/>
    <col min="8715" max="8716" width="3.42578125" style="229" customWidth="1"/>
    <col min="8717" max="8720" width="2.7109375" style="229" customWidth="1"/>
    <col min="8721" max="8728" width="3.7109375" style="229"/>
    <col min="8729" max="8729" width="9.140625" style="229" customWidth="1"/>
    <col min="8730" max="8733" width="3.7109375" style="229"/>
    <col min="8734" max="8734" width="4.5703125" style="229" bestFit="1" customWidth="1"/>
    <col min="8735" max="8735" width="6.140625" style="229" bestFit="1" customWidth="1"/>
    <col min="8736" max="8743" width="3.7109375" style="229"/>
    <col min="8744" max="8744" width="4" style="229" bestFit="1" customWidth="1"/>
    <col min="8745" max="8962" width="3.7109375" style="229"/>
    <col min="8963" max="8967" width="2.7109375" style="229" customWidth="1"/>
    <col min="8968" max="8968" width="14.140625" style="229" customWidth="1"/>
    <col min="8969" max="8970" width="13" style="229" customWidth="1"/>
    <col min="8971" max="8972" width="3.42578125" style="229" customWidth="1"/>
    <col min="8973" max="8976" width="2.7109375" style="229" customWidth="1"/>
    <col min="8977" max="8984" width="3.7109375" style="229"/>
    <col min="8985" max="8985" width="9.140625" style="229" customWidth="1"/>
    <col min="8986" max="8989" width="3.7109375" style="229"/>
    <col min="8990" max="8990" width="4.5703125" style="229" bestFit="1" customWidth="1"/>
    <col min="8991" max="8991" width="6.140625" style="229" bestFit="1" customWidth="1"/>
    <col min="8992" max="8999" width="3.7109375" style="229"/>
    <col min="9000" max="9000" width="4" style="229" bestFit="1" customWidth="1"/>
    <col min="9001" max="9218" width="3.7109375" style="229"/>
    <col min="9219" max="9223" width="2.7109375" style="229" customWidth="1"/>
    <col min="9224" max="9224" width="14.140625" style="229" customWidth="1"/>
    <col min="9225" max="9226" width="13" style="229" customWidth="1"/>
    <col min="9227" max="9228" width="3.42578125" style="229" customWidth="1"/>
    <col min="9229" max="9232" width="2.7109375" style="229" customWidth="1"/>
    <col min="9233" max="9240" width="3.7109375" style="229"/>
    <col min="9241" max="9241" width="9.140625" style="229" customWidth="1"/>
    <col min="9242" max="9245" width="3.7109375" style="229"/>
    <col min="9246" max="9246" width="4.5703125" style="229" bestFit="1" customWidth="1"/>
    <col min="9247" max="9247" width="6.140625" style="229" bestFit="1" customWidth="1"/>
    <col min="9248" max="9255" width="3.7109375" style="229"/>
    <col min="9256" max="9256" width="4" style="229" bestFit="1" customWidth="1"/>
    <col min="9257" max="9474" width="3.7109375" style="229"/>
    <col min="9475" max="9479" width="2.7109375" style="229" customWidth="1"/>
    <col min="9480" max="9480" width="14.140625" style="229" customWidth="1"/>
    <col min="9481" max="9482" width="13" style="229" customWidth="1"/>
    <col min="9483" max="9484" width="3.42578125" style="229" customWidth="1"/>
    <col min="9485" max="9488" width="2.7109375" style="229" customWidth="1"/>
    <col min="9489" max="9496" width="3.7109375" style="229"/>
    <col min="9497" max="9497" width="9.140625" style="229" customWidth="1"/>
    <col min="9498" max="9501" width="3.7109375" style="229"/>
    <col min="9502" max="9502" width="4.5703125" style="229" bestFit="1" customWidth="1"/>
    <col min="9503" max="9503" width="6.140625" style="229" bestFit="1" customWidth="1"/>
    <col min="9504" max="9511" width="3.7109375" style="229"/>
    <col min="9512" max="9512" width="4" style="229" bestFit="1" customWidth="1"/>
    <col min="9513" max="9730" width="3.7109375" style="229"/>
    <col min="9731" max="9735" width="2.7109375" style="229" customWidth="1"/>
    <col min="9736" max="9736" width="14.140625" style="229" customWidth="1"/>
    <col min="9737" max="9738" width="13" style="229" customWidth="1"/>
    <col min="9739" max="9740" width="3.42578125" style="229" customWidth="1"/>
    <col min="9741" max="9744" width="2.7109375" style="229" customWidth="1"/>
    <col min="9745" max="9752" width="3.7109375" style="229"/>
    <col min="9753" max="9753" width="9.140625" style="229" customWidth="1"/>
    <col min="9754" max="9757" width="3.7109375" style="229"/>
    <col min="9758" max="9758" width="4.5703125" style="229" bestFit="1" customWidth="1"/>
    <col min="9759" max="9759" width="6.140625" style="229" bestFit="1" customWidth="1"/>
    <col min="9760" max="9767" width="3.7109375" style="229"/>
    <col min="9768" max="9768" width="4" style="229" bestFit="1" customWidth="1"/>
    <col min="9769" max="9986" width="3.7109375" style="229"/>
    <col min="9987" max="9991" width="2.7109375" style="229" customWidth="1"/>
    <col min="9992" max="9992" width="14.140625" style="229" customWidth="1"/>
    <col min="9993" max="9994" width="13" style="229" customWidth="1"/>
    <col min="9995" max="9996" width="3.42578125" style="229" customWidth="1"/>
    <col min="9997" max="10000" width="2.7109375" style="229" customWidth="1"/>
    <col min="10001" max="10008" width="3.7109375" style="229"/>
    <col min="10009" max="10009" width="9.140625" style="229" customWidth="1"/>
    <col min="10010" max="10013" width="3.7109375" style="229"/>
    <col min="10014" max="10014" width="4.5703125" style="229" bestFit="1" customWidth="1"/>
    <col min="10015" max="10015" width="6.140625" style="229" bestFit="1" customWidth="1"/>
    <col min="10016" max="10023" width="3.7109375" style="229"/>
    <col min="10024" max="10024" width="4" style="229" bestFit="1" customWidth="1"/>
    <col min="10025" max="10242" width="3.7109375" style="229"/>
    <col min="10243" max="10247" width="2.7109375" style="229" customWidth="1"/>
    <col min="10248" max="10248" width="14.140625" style="229" customWidth="1"/>
    <col min="10249" max="10250" width="13" style="229" customWidth="1"/>
    <col min="10251" max="10252" width="3.42578125" style="229" customWidth="1"/>
    <col min="10253" max="10256" width="2.7109375" style="229" customWidth="1"/>
    <col min="10257" max="10264" width="3.7109375" style="229"/>
    <col min="10265" max="10265" width="9.140625" style="229" customWidth="1"/>
    <col min="10266" max="10269" width="3.7109375" style="229"/>
    <col min="10270" max="10270" width="4.5703125" style="229" bestFit="1" customWidth="1"/>
    <col min="10271" max="10271" width="6.140625" style="229" bestFit="1" customWidth="1"/>
    <col min="10272" max="10279" width="3.7109375" style="229"/>
    <col min="10280" max="10280" width="4" style="229" bestFit="1" customWidth="1"/>
    <col min="10281" max="10498" width="3.7109375" style="229"/>
    <col min="10499" max="10503" width="2.7109375" style="229" customWidth="1"/>
    <col min="10504" max="10504" width="14.140625" style="229" customWidth="1"/>
    <col min="10505" max="10506" width="13" style="229" customWidth="1"/>
    <col min="10507" max="10508" width="3.42578125" style="229" customWidth="1"/>
    <col min="10509" max="10512" width="2.7109375" style="229" customWidth="1"/>
    <col min="10513" max="10520" width="3.7109375" style="229"/>
    <col min="10521" max="10521" width="9.140625" style="229" customWidth="1"/>
    <col min="10522" max="10525" width="3.7109375" style="229"/>
    <col min="10526" max="10526" width="4.5703125" style="229" bestFit="1" customWidth="1"/>
    <col min="10527" max="10527" width="6.140625" style="229" bestFit="1" customWidth="1"/>
    <col min="10528" max="10535" width="3.7109375" style="229"/>
    <col min="10536" max="10536" width="4" style="229" bestFit="1" customWidth="1"/>
    <col min="10537" max="10754" width="3.7109375" style="229"/>
    <col min="10755" max="10759" width="2.7109375" style="229" customWidth="1"/>
    <col min="10760" max="10760" width="14.140625" style="229" customWidth="1"/>
    <col min="10761" max="10762" width="13" style="229" customWidth="1"/>
    <col min="10763" max="10764" width="3.42578125" style="229" customWidth="1"/>
    <col min="10765" max="10768" width="2.7109375" style="229" customWidth="1"/>
    <col min="10769" max="10776" width="3.7109375" style="229"/>
    <col min="10777" max="10777" width="9.140625" style="229" customWidth="1"/>
    <col min="10778" max="10781" width="3.7109375" style="229"/>
    <col min="10782" max="10782" width="4.5703125" style="229" bestFit="1" customWidth="1"/>
    <col min="10783" max="10783" width="6.140625" style="229" bestFit="1" customWidth="1"/>
    <col min="10784" max="10791" width="3.7109375" style="229"/>
    <col min="10792" max="10792" width="4" style="229" bestFit="1" customWidth="1"/>
    <col min="10793" max="11010" width="3.7109375" style="229"/>
    <col min="11011" max="11015" width="2.7109375" style="229" customWidth="1"/>
    <col min="11016" max="11016" width="14.140625" style="229" customWidth="1"/>
    <col min="11017" max="11018" width="13" style="229" customWidth="1"/>
    <col min="11019" max="11020" width="3.42578125" style="229" customWidth="1"/>
    <col min="11021" max="11024" width="2.7109375" style="229" customWidth="1"/>
    <col min="11025" max="11032" width="3.7109375" style="229"/>
    <col min="11033" max="11033" width="9.140625" style="229" customWidth="1"/>
    <col min="11034" max="11037" width="3.7109375" style="229"/>
    <col min="11038" max="11038" width="4.5703125" style="229" bestFit="1" customWidth="1"/>
    <col min="11039" max="11039" width="6.140625" style="229" bestFit="1" customWidth="1"/>
    <col min="11040" max="11047" width="3.7109375" style="229"/>
    <col min="11048" max="11048" width="4" style="229" bestFit="1" customWidth="1"/>
    <col min="11049" max="11266" width="3.7109375" style="229"/>
    <col min="11267" max="11271" width="2.7109375" style="229" customWidth="1"/>
    <col min="11272" max="11272" width="14.140625" style="229" customWidth="1"/>
    <col min="11273" max="11274" width="13" style="229" customWidth="1"/>
    <col min="11275" max="11276" width="3.42578125" style="229" customWidth="1"/>
    <col min="11277" max="11280" width="2.7109375" style="229" customWidth="1"/>
    <col min="11281" max="11288" width="3.7109375" style="229"/>
    <col min="11289" max="11289" width="9.140625" style="229" customWidth="1"/>
    <col min="11290" max="11293" width="3.7109375" style="229"/>
    <col min="11294" max="11294" width="4.5703125" style="229" bestFit="1" customWidth="1"/>
    <col min="11295" max="11295" width="6.140625" style="229" bestFit="1" customWidth="1"/>
    <col min="11296" max="11303" width="3.7109375" style="229"/>
    <col min="11304" max="11304" width="4" style="229" bestFit="1" customWidth="1"/>
    <col min="11305" max="11522" width="3.7109375" style="229"/>
    <col min="11523" max="11527" width="2.7109375" style="229" customWidth="1"/>
    <col min="11528" max="11528" width="14.140625" style="229" customWidth="1"/>
    <col min="11529" max="11530" width="13" style="229" customWidth="1"/>
    <col min="11531" max="11532" width="3.42578125" style="229" customWidth="1"/>
    <col min="11533" max="11536" width="2.7109375" style="229" customWidth="1"/>
    <col min="11537" max="11544" width="3.7109375" style="229"/>
    <col min="11545" max="11545" width="9.140625" style="229" customWidth="1"/>
    <col min="11546" max="11549" width="3.7109375" style="229"/>
    <col min="11550" max="11550" width="4.5703125" style="229" bestFit="1" customWidth="1"/>
    <col min="11551" max="11551" width="6.140625" style="229" bestFit="1" customWidth="1"/>
    <col min="11552" max="11559" width="3.7109375" style="229"/>
    <col min="11560" max="11560" width="4" style="229" bestFit="1" customWidth="1"/>
    <col min="11561" max="11778" width="3.7109375" style="229"/>
    <col min="11779" max="11783" width="2.7109375" style="229" customWidth="1"/>
    <col min="11784" max="11784" width="14.140625" style="229" customWidth="1"/>
    <col min="11785" max="11786" width="13" style="229" customWidth="1"/>
    <col min="11787" max="11788" width="3.42578125" style="229" customWidth="1"/>
    <col min="11789" max="11792" width="2.7109375" style="229" customWidth="1"/>
    <col min="11793" max="11800" width="3.7109375" style="229"/>
    <col min="11801" max="11801" width="9.140625" style="229" customWidth="1"/>
    <col min="11802" max="11805" width="3.7109375" style="229"/>
    <col min="11806" max="11806" width="4.5703125" style="229" bestFit="1" customWidth="1"/>
    <col min="11807" max="11807" width="6.140625" style="229" bestFit="1" customWidth="1"/>
    <col min="11808" max="11815" width="3.7109375" style="229"/>
    <col min="11816" max="11816" width="4" style="229" bestFit="1" customWidth="1"/>
    <col min="11817" max="12034" width="3.7109375" style="229"/>
    <col min="12035" max="12039" width="2.7109375" style="229" customWidth="1"/>
    <col min="12040" max="12040" width="14.140625" style="229" customWidth="1"/>
    <col min="12041" max="12042" width="13" style="229" customWidth="1"/>
    <col min="12043" max="12044" width="3.42578125" style="229" customWidth="1"/>
    <col min="12045" max="12048" width="2.7109375" style="229" customWidth="1"/>
    <col min="12049" max="12056" width="3.7109375" style="229"/>
    <col min="12057" max="12057" width="9.140625" style="229" customWidth="1"/>
    <col min="12058" max="12061" width="3.7109375" style="229"/>
    <col min="12062" max="12062" width="4.5703125" style="229" bestFit="1" customWidth="1"/>
    <col min="12063" max="12063" width="6.140625" style="229" bestFit="1" customWidth="1"/>
    <col min="12064" max="12071" width="3.7109375" style="229"/>
    <col min="12072" max="12072" width="4" style="229" bestFit="1" customWidth="1"/>
    <col min="12073" max="12290" width="3.7109375" style="229"/>
    <col min="12291" max="12295" width="2.7109375" style="229" customWidth="1"/>
    <col min="12296" max="12296" width="14.140625" style="229" customWidth="1"/>
    <col min="12297" max="12298" width="13" style="229" customWidth="1"/>
    <col min="12299" max="12300" width="3.42578125" style="229" customWidth="1"/>
    <col min="12301" max="12304" width="2.7109375" style="229" customWidth="1"/>
    <col min="12305" max="12312" width="3.7109375" style="229"/>
    <col min="12313" max="12313" width="9.140625" style="229" customWidth="1"/>
    <col min="12314" max="12317" width="3.7109375" style="229"/>
    <col min="12318" max="12318" width="4.5703125" style="229" bestFit="1" customWidth="1"/>
    <col min="12319" max="12319" width="6.140625" style="229" bestFit="1" customWidth="1"/>
    <col min="12320" max="12327" width="3.7109375" style="229"/>
    <col min="12328" max="12328" width="4" style="229" bestFit="1" customWidth="1"/>
    <col min="12329" max="12546" width="3.7109375" style="229"/>
    <col min="12547" max="12551" width="2.7109375" style="229" customWidth="1"/>
    <col min="12552" max="12552" width="14.140625" style="229" customWidth="1"/>
    <col min="12553" max="12554" width="13" style="229" customWidth="1"/>
    <col min="12555" max="12556" width="3.42578125" style="229" customWidth="1"/>
    <col min="12557" max="12560" width="2.7109375" style="229" customWidth="1"/>
    <col min="12561" max="12568" width="3.7109375" style="229"/>
    <col min="12569" max="12569" width="9.140625" style="229" customWidth="1"/>
    <col min="12570" max="12573" width="3.7109375" style="229"/>
    <col min="12574" max="12574" width="4.5703125" style="229" bestFit="1" customWidth="1"/>
    <col min="12575" max="12575" width="6.140625" style="229" bestFit="1" customWidth="1"/>
    <col min="12576" max="12583" width="3.7109375" style="229"/>
    <col min="12584" max="12584" width="4" style="229" bestFit="1" customWidth="1"/>
    <col min="12585" max="12802" width="3.7109375" style="229"/>
    <col min="12803" max="12807" width="2.7109375" style="229" customWidth="1"/>
    <col min="12808" max="12808" width="14.140625" style="229" customWidth="1"/>
    <col min="12809" max="12810" width="13" style="229" customWidth="1"/>
    <col min="12811" max="12812" width="3.42578125" style="229" customWidth="1"/>
    <col min="12813" max="12816" width="2.7109375" style="229" customWidth="1"/>
    <col min="12817" max="12824" width="3.7109375" style="229"/>
    <col min="12825" max="12825" width="9.140625" style="229" customWidth="1"/>
    <col min="12826" max="12829" width="3.7109375" style="229"/>
    <col min="12830" max="12830" width="4.5703125" style="229" bestFit="1" customWidth="1"/>
    <col min="12831" max="12831" width="6.140625" style="229" bestFit="1" customWidth="1"/>
    <col min="12832" max="12839" width="3.7109375" style="229"/>
    <col min="12840" max="12840" width="4" style="229" bestFit="1" customWidth="1"/>
    <col min="12841" max="13058" width="3.7109375" style="229"/>
    <col min="13059" max="13063" width="2.7109375" style="229" customWidth="1"/>
    <col min="13064" max="13064" width="14.140625" style="229" customWidth="1"/>
    <col min="13065" max="13066" width="13" style="229" customWidth="1"/>
    <col min="13067" max="13068" width="3.42578125" style="229" customWidth="1"/>
    <col min="13069" max="13072" width="2.7109375" style="229" customWidth="1"/>
    <col min="13073" max="13080" width="3.7109375" style="229"/>
    <col min="13081" max="13081" width="9.140625" style="229" customWidth="1"/>
    <col min="13082" max="13085" width="3.7109375" style="229"/>
    <col min="13086" max="13086" width="4.5703125" style="229" bestFit="1" customWidth="1"/>
    <col min="13087" max="13087" width="6.140625" style="229" bestFit="1" customWidth="1"/>
    <col min="13088" max="13095" width="3.7109375" style="229"/>
    <col min="13096" max="13096" width="4" style="229" bestFit="1" customWidth="1"/>
    <col min="13097" max="13314" width="3.7109375" style="229"/>
    <col min="13315" max="13319" width="2.7109375" style="229" customWidth="1"/>
    <col min="13320" max="13320" width="14.140625" style="229" customWidth="1"/>
    <col min="13321" max="13322" width="13" style="229" customWidth="1"/>
    <col min="13323" max="13324" width="3.42578125" style="229" customWidth="1"/>
    <col min="13325" max="13328" width="2.7109375" style="229" customWidth="1"/>
    <col min="13329" max="13336" width="3.7109375" style="229"/>
    <col min="13337" max="13337" width="9.140625" style="229" customWidth="1"/>
    <col min="13338" max="13341" width="3.7109375" style="229"/>
    <col min="13342" max="13342" width="4.5703125" style="229" bestFit="1" customWidth="1"/>
    <col min="13343" max="13343" width="6.140625" style="229" bestFit="1" customWidth="1"/>
    <col min="13344" max="13351" width="3.7109375" style="229"/>
    <col min="13352" max="13352" width="4" style="229" bestFit="1" customWidth="1"/>
    <col min="13353" max="13570" width="3.7109375" style="229"/>
    <col min="13571" max="13575" width="2.7109375" style="229" customWidth="1"/>
    <col min="13576" max="13576" width="14.140625" style="229" customWidth="1"/>
    <col min="13577" max="13578" width="13" style="229" customWidth="1"/>
    <col min="13579" max="13580" width="3.42578125" style="229" customWidth="1"/>
    <col min="13581" max="13584" width="2.7109375" style="229" customWidth="1"/>
    <col min="13585" max="13592" width="3.7109375" style="229"/>
    <col min="13593" max="13593" width="9.140625" style="229" customWidth="1"/>
    <col min="13594" max="13597" width="3.7109375" style="229"/>
    <col min="13598" max="13598" width="4.5703125" style="229" bestFit="1" customWidth="1"/>
    <col min="13599" max="13599" width="6.140625" style="229" bestFit="1" customWidth="1"/>
    <col min="13600" max="13607" width="3.7109375" style="229"/>
    <col min="13608" max="13608" width="4" style="229" bestFit="1" customWidth="1"/>
    <col min="13609" max="13826" width="3.7109375" style="229"/>
    <col min="13827" max="13831" width="2.7109375" style="229" customWidth="1"/>
    <col min="13832" max="13832" width="14.140625" style="229" customWidth="1"/>
    <col min="13833" max="13834" width="13" style="229" customWidth="1"/>
    <col min="13835" max="13836" width="3.42578125" style="229" customWidth="1"/>
    <col min="13837" max="13840" width="2.7109375" style="229" customWidth="1"/>
    <col min="13841" max="13848" width="3.7109375" style="229"/>
    <col min="13849" max="13849" width="9.140625" style="229" customWidth="1"/>
    <col min="13850" max="13853" width="3.7109375" style="229"/>
    <col min="13854" max="13854" width="4.5703125" style="229" bestFit="1" customWidth="1"/>
    <col min="13855" max="13855" width="6.140625" style="229" bestFit="1" customWidth="1"/>
    <col min="13856" max="13863" width="3.7109375" style="229"/>
    <col min="13864" max="13864" width="4" style="229" bestFit="1" customWidth="1"/>
    <col min="13865" max="14082" width="3.7109375" style="229"/>
    <col min="14083" max="14087" width="2.7109375" style="229" customWidth="1"/>
    <col min="14088" max="14088" width="14.140625" style="229" customWidth="1"/>
    <col min="14089" max="14090" width="13" style="229" customWidth="1"/>
    <col min="14091" max="14092" width="3.42578125" style="229" customWidth="1"/>
    <col min="14093" max="14096" width="2.7109375" style="229" customWidth="1"/>
    <col min="14097" max="14104" width="3.7109375" style="229"/>
    <col min="14105" max="14105" width="9.140625" style="229" customWidth="1"/>
    <col min="14106" max="14109" width="3.7109375" style="229"/>
    <col min="14110" max="14110" width="4.5703125" style="229" bestFit="1" customWidth="1"/>
    <col min="14111" max="14111" width="6.140625" style="229" bestFit="1" customWidth="1"/>
    <col min="14112" max="14119" width="3.7109375" style="229"/>
    <col min="14120" max="14120" width="4" style="229" bestFit="1" customWidth="1"/>
    <col min="14121" max="14338" width="3.7109375" style="229"/>
    <col min="14339" max="14343" width="2.7109375" style="229" customWidth="1"/>
    <col min="14344" max="14344" width="14.140625" style="229" customWidth="1"/>
    <col min="14345" max="14346" width="13" style="229" customWidth="1"/>
    <col min="14347" max="14348" width="3.42578125" style="229" customWidth="1"/>
    <col min="14349" max="14352" width="2.7109375" style="229" customWidth="1"/>
    <col min="14353" max="14360" width="3.7109375" style="229"/>
    <col min="14361" max="14361" width="9.140625" style="229" customWidth="1"/>
    <col min="14362" max="14365" width="3.7109375" style="229"/>
    <col min="14366" max="14366" width="4.5703125" style="229" bestFit="1" customWidth="1"/>
    <col min="14367" max="14367" width="6.140625" style="229" bestFit="1" customWidth="1"/>
    <col min="14368" max="14375" width="3.7109375" style="229"/>
    <col min="14376" max="14376" width="4" style="229" bestFit="1" customWidth="1"/>
    <col min="14377" max="14594" width="3.7109375" style="229"/>
    <col min="14595" max="14599" width="2.7109375" style="229" customWidth="1"/>
    <col min="14600" max="14600" width="14.140625" style="229" customWidth="1"/>
    <col min="14601" max="14602" width="13" style="229" customWidth="1"/>
    <col min="14603" max="14604" width="3.42578125" style="229" customWidth="1"/>
    <col min="14605" max="14608" width="2.7109375" style="229" customWidth="1"/>
    <col min="14609" max="14616" width="3.7109375" style="229"/>
    <col min="14617" max="14617" width="9.140625" style="229" customWidth="1"/>
    <col min="14618" max="14621" width="3.7109375" style="229"/>
    <col min="14622" max="14622" width="4.5703125" style="229" bestFit="1" customWidth="1"/>
    <col min="14623" max="14623" width="6.140625" style="229" bestFit="1" customWidth="1"/>
    <col min="14624" max="14631" width="3.7109375" style="229"/>
    <col min="14632" max="14632" width="4" style="229" bestFit="1" customWidth="1"/>
    <col min="14633" max="14850" width="3.7109375" style="229"/>
    <col min="14851" max="14855" width="2.7109375" style="229" customWidth="1"/>
    <col min="14856" max="14856" width="14.140625" style="229" customWidth="1"/>
    <col min="14857" max="14858" width="13" style="229" customWidth="1"/>
    <col min="14859" max="14860" width="3.42578125" style="229" customWidth="1"/>
    <col min="14861" max="14864" width="2.7109375" style="229" customWidth="1"/>
    <col min="14865" max="14872" width="3.7109375" style="229"/>
    <col min="14873" max="14873" width="9.140625" style="229" customWidth="1"/>
    <col min="14874" max="14877" width="3.7109375" style="229"/>
    <col min="14878" max="14878" width="4.5703125" style="229" bestFit="1" customWidth="1"/>
    <col min="14879" max="14879" width="6.140625" style="229" bestFit="1" customWidth="1"/>
    <col min="14880" max="14887" width="3.7109375" style="229"/>
    <col min="14888" max="14888" width="4" style="229" bestFit="1" customWidth="1"/>
    <col min="14889" max="15106" width="3.7109375" style="229"/>
    <col min="15107" max="15111" width="2.7109375" style="229" customWidth="1"/>
    <col min="15112" max="15112" width="14.140625" style="229" customWidth="1"/>
    <col min="15113" max="15114" width="13" style="229" customWidth="1"/>
    <col min="15115" max="15116" width="3.42578125" style="229" customWidth="1"/>
    <col min="15117" max="15120" width="2.7109375" style="229" customWidth="1"/>
    <col min="15121" max="15128" width="3.7109375" style="229"/>
    <col min="15129" max="15129" width="9.140625" style="229" customWidth="1"/>
    <col min="15130" max="15133" width="3.7109375" style="229"/>
    <col min="15134" max="15134" width="4.5703125" style="229" bestFit="1" customWidth="1"/>
    <col min="15135" max="15135" width="6.140625" style="229" bestFit="1" customWidth="1"/>
    <col min="15136" max="15143" width="3.7109375" style="229"/>
    <col min="15144" max="15144" width="4" style="229" bestFit="1" customWidth="1"/>
    <col min="15145" max="15362" width="3.7109375" style="229"/>
    <col min="15363" max="15367" width="2.7109375" style="229" customWidth="1"/>
    <col min="15368" max="15368" width="14.140625" style="229" customWidth="1"/>
    <col min="15369" max="15370" width="13" style="229" customWidth="1"/>
    <col min="15371" max="15372" width="3.42578125" style="229" customWidth="1"/>
    <col min="15373" max="15376" width="2.7109375" style="229" customWidth="1"/>
    <col min="15377" max="15384" width="3.7109375" style="229"/>
    <col min="15385" max="15385" width="9.140625" style="229" customWidth="1"/>
    <col min="15386" max="15389" width="3.7109375" style="229"/>
    <col min="15390" max="15390" width="4.5703125" style="229" bestFit="1" customWidth="1"/>
    <col min="15391" max="15391" width="6.140625" style="229" bestFit="1" customWidth="1"/>
    <col min="15392" max="15399" width="3.7109375" style="229"/>
    <col min="15400" max="15400" width="4" style="229" bestFit="1" customWidth="1"/>
    <col min="15401" max="15618" width="3.7109375" style="229"/>
    <col min="15619" max="15623" width="2.7109375" style="229" customWidth="1"/>
    <col min="15624" max="15624" width="14.140625" style="229" customWidth="1"/>
    <col min="15625" max="15626" width="13" style="229" customWidth="1"/>
    <col min="15627" max="15628" width="3.42578125" style="229" customWidth="1"/>
    <col min="15629" max="15632" width="2.7109375" style="229" customWidth="1"/>
    <col min="15633" max="15640" width="3.7109375" style="229"/>
    <col min="15641" max="15641" width="9.140625" style="229" customWidth="1"/>
    <col min="15642" max="15645" width="3.7109375" style="229"/>
    <col min="15646" max="15646" width="4.5703125" style="229" bestFit="1" customWidth="1"/>
    <col min="15647" max="15647" width="6.140625" style="229" bestFit="1" customWidth="1"/>
    <col min="15648" max="15655" width="3.7109375" style="229"/>
    <col min="15656" max="15656" width="4" style="229" bestFit="1" customWidth="1"/>
    <col min="15657" max="15874" width="3.7109375" style="229"/>
    <col min="15875" max="15879" width="2.7109375" style="229" customWidth="1"/>
    <col min="15880" max="15880" width="14.140625" style="229" customWidth="1"/>
    <col min="15881" max="15882" width="13" style="229" customWidth="1"/>
    <col min="15883" max="15884" width="3.42578125" style="229" customWidth="1"/>
    <col min="15885" max="15888" width="2.7109375" style="229" customWidth="1"/>
    <col min="15889" max="15896" width="3.7109375" style="229"/>
    <col min="15897" max="15897" width="9.140625" style="229" customWidth="1"/>
    <col min="15898" max="15901" width="3.7109375" style="229"/>
    <col min="15902" max="15902" width="4.5703125" style="229" bestFit="1" customWidth="1"/>
    <col min="15903" max="15903" width="6.140625" style="229" bestFit="1" customWidth="1"/>
    <col min="15904" max="15911" width="3.7109375" style="229"/>
    <col min="15912" max="15912" width="4" style="229" bestFit="1" customWidth="1"/>
    <col min="15913" max="16130" width="3.7109375" style="229"/>
    <col min="16131" max="16135" width="2.7109375" style="229" customWidth="1"/>
    <col min="16136" max="16136" width="14.140625" style="229" customWidth="1"/>
    <col min="16137" max="16138" width="13" style="229" customWidth="1"/>
    <col min="16139" max="16140" width="3.42578125" style="229" customWidth="1"/>
    <col min="16141" max="16144" width="2.7109375" style="229" customWidth="1"/>
    <col min="16145" max="16152" width="3.7109375" style="229"/>
    <col min="16153" max="16153" width="9.140625" style="229" customWidth="1"/>
    <col min="16154" max="16157" width="3.7109375" style="229"/>
    <col min="16158" max="16158" width="4.5703125" style="229" bestFit="1" customWidth="1"/>
    <col min="16159" max="16159" width="6.140625" style="229" bestFit="1" customWidth="1"/>
    <col min="16160" max="16167" width="3.7109375" style="229"/>
    <col min="16168" max="16168" width="4" style="229" bestFit="1" customWidth="1"/>
    <col min="16169" max="16384" width="3.7109375" style="229"/>
  </cols>
  <sheetData>
    <row r="1" spans="1:29" x14ac:dyDescent="0.2">
      <c r="A1" s="228"/>
      <c r="B1" s="228"/>
      <c r="C1" s="228"/>
      <c r="D1" s="228"/>
      <c r="E1" s="228"/>
      <c r="F1" s="228"/>
      <c r="G1" s="228"/>
      <c r="H1" s="228"/>
      <c r="I1" s="228"/>
      <c r="J1" s="228"/>
      <c r="K1" s="228"/>
      <c r="L1" s="228"/>
      <c r="M1" s="228"/>
      <c r="N1" s="228"/>
      <c r="O1" s="228"/>
      <c r="P1" s="228"/>
      <c r="Q1" s="228"/>
    </row>
    <row r="2" spans="1:29" ht="13.5" thickBot="1" x14ac:dyDescent="0.25">
      <c r="A2" s="228"/>
      <c r="B2" s="230"/>
      <c r="C2" s="230"/>
      <c r="D2" s="230"/>
      <c r="E2" s="230"/>
      <c r="F2" s="230"/>
    </row>
    <row r="3" spans="1:29" ht="35.25" customHeight="1" thickBot="1" x14ac:dyDescent="0.25">
      <c r="A3" s="228"/>
      <c r="B3" s="979"/>
      <c r="C3" s="980"/>
      <c r="D3" s="980"/>
      <c r="E3" s="980"/>
      <c r="F3" s="980"/>
      <c r="G3" s="981"/>
      <c r="H3" s="988" t="s">
        <v>0</v>
      </c>
      <c r="I3" s="989"/>
      <c r="J3" s="989"/>
      <c r="K3" s="989"/>
      <c r="L3" s="989"/>
      <c r="M3" s="989"/>
      <c r="N3" s="989"/>
      <c r="O3" s="989"/>
      <c r="P3" s="989"/>
      <c r="Q3" s="989"/>
      <c r="R3" s="989"/>
      <c r="S3" s="989"/>
      <c r="T3" s="989"/>
      <c r="U3" s="989"/>
      <c r="V3" s="989"/>
      <c r="W3" s="989"/>
      <c r="X3" s="989"/>
      <c r="Y3" s="989"/>
      <c r="Z3" s="990"/>
    </row>
    <row r="4" spans="1:29" ht="15.75" customHeight="1" thickBot="1" x14ac:dyDescent="0.25">
      <c r="A4" s="228"/>
      <c r="B4" s="982"/>
      <c r="C4" s="983"/>
      <c r="D4" s="983"/>
      <c r="E4" s="983"/>
      <c r="F4" s="983"/>
      <c r="G4" s="984"/>
      <c r="H4" s="991" t="s">
        <v>19</v>
      </c>
      <c r="I4" s="992"/>
      <c r="J4" s="992"/>
      <c r="K4" s="992"/>
      <c r="L4" s="992"/>
      <c r="M4" s="992"/>
      <c r="N4" s="992"/>
      <c r="O4" s="993"/>
      <c r="P4" s="991" t="s">
        <v>606</v>
      </c>
      <c r="Q4" s="992"/>
      <c r="R4" s="992"/>
      <c r="S4" s="992"/>
      <c r="T4" s="992"/>
      <c r="U4" s="992"/>
      <c r="V4" s="992"/>
      <c r="W4" s="992"/>
      <c r="X4" s="992"/>
      <c r="Y4" s="992"/>
      <c r="Z4" s="993"/>
    </row>
    <row r="5" spans="1:29" ht="12" customHeight="1" thickBot="1" x14ac:dyDescent="0.25">
      <c r="A5" s="228"/>
      <c r="B5" s="985"/>
      <c r="C5" s="986"/>
      <c r="D5" s="986"/>
      <c r="E5" s="986"/>
      <c r="F5" s="986"/>
      <c r="G5" s="987"/>
      <c r="H5" s="991" t="s">
        <v>767</v>
      </c>
      <c r="I5" s="992"/>
      <c r="J5" s="992"/>
      <c r="K5" s="992"/>
      <c r="L5" s="992"/>
      <c r="M5" s="992"/>
      <c r="N5" s="992"/>
      <c r="O5" s="992"/>
      <c r="P5" s="992"/>
      <c r="Q5" s="992"/>
      <c r="R5" s="992"/>
      <c r="S5" s="992"/>
      <c r="T5" s="992"/>
      <c r="U5" s="992"/>
      <c r="V5" s="992"/>
      <c r="W5" s="992"/>
      <c r="X5" s="992"/>
      <c r="Y5" s="992"/>
      <c r="Z5" s="993"/>
    </row>
    <row r="6" spans="1:29" s="228" customFormat="1" ht="14.25" customHeight="1" thickBot="1" x14ac:dyDescent="0.25"/>
    <row r="7" spans="1:29" ht="25.5" customHeight="1" thickBot="1" x14ac:dyDescent="0.25">
      <c r="B7" s="1092" t="s">
        <v>768</v>
      </c>
      <c r="C7" s="1093"/>
      <c r="D7" s="1093"/>
      <c r="E7" s="1093"/>
      <c r="F7" s="1093"/>
      <c r="G7" s="1093"/>
      <c r="H7" s="1093"/>
      <c r="I7" s="1093"/>
      <c r="J7" s="1093"/>
      <c r="K7" s="1093"/>
      <c r="L7" s="1093"/>
      <c r="M7" s="1093"/>
      <c r="N7" s="1093"/>
      <c r="O7" s="1093"/>
      <c r="P7" s="1093"/>
      <c r="Q7" s="1093"/>
      <c r="R7" s="1093"/>
      <c r="S7" s="1093"/>
      <c r="T7" s="1093"/>
      <c r="U7" s="1093"/>
      <c r="V7" s="1093"/>
      <c r="W7" s="1093"/>
      <c r="X7" s="1093"/>
      <c r="Y7" s="1093"/>
      <c r="Z7" s="1094"/>
    </row>
    <row r="8" spans="1:29" ht="39" customHeight="1" thickBot="1" x14ac:dyDescent="0.25">
      <c r="B8" s="1095" t="s">
        <v>215</v>
      </c>
      <c r="C8" s="1096"/>
      <c r="D8" s="1096"/>
      <c r="E8" s="1096"/>
      <c r="F8" s="1096"/>
      <c r="G8" s="1096"/>
      <c r="H8" s="1096"/>
      <c r="I8" s="1096"/>
      <c r="J8" s="1096"/>
      <c r="K8" s="1096"/>
      <c r="L8" s="1096"/>
      <c r="M8" s="1096"/>
      <c r="N8" s="1096"/>
      <c r="O8" s="1096"/>
      <c r="P8" s="1096"/>
      <c r="Q8" s="1097"/>
      <c r="R8" s="1095" t="s">
        <v>603</v>
      </c>
      <c r="S8" s="1096"/>
      <c r="T8" s="1096"/>
      <c r="U8" s="1096"/>
      <c r="V8" s="1097"/>
      <c r="W8" s="1098" t="s">
        <v>216</v>
      </c>
      <c r="X8" s="1099"/>
      <c r="Y8" s="1099"/>
      <c r="Z8" s="1100"/>
    </row>
    <row r="9" spans="1:29" ht="13.5" thickBot="1" x14ac:dyDescent="0.25">
      <c r="B9" s="253"/>
      <c r="C9" s="252"/>
      <c r="D9" s="252"/>
      <c r="E9" s="252"/>
      <c r="F9" s="252"/>
      <c r="G9" s="252"/>
      <c r="H9" s="252"/>
      <c r="I9" s="252"/>
      <c r="J9" s="252"/>
      <c r="K9" s="252"/>
      <c r="L9" s="252"/>
      <c r="M9" s="252"/>
      <c r="N9" s="252"/>
      <c r="O9" s="252"/>
      <c r="P9" s="252"/>
      <c r="Q9" s="252"/>
      <c r="R9" s="252"/>
      <c r="S9" s="252"/>
      <c r="T9" s="252"/>
      <c r="U9" s="252"/>
      <c r="V9" s="252"/>
      <c r="W9" s="252"/>
      <c r="X9" s="252"/>
      <c r="Y9" s="252"/>
      <c r="Z9" s="247"/>
      <c r="AC9" s="234"/>
    </row>
    <row r="10" spans="1:29" ht="12.75" customHeight="1" x14ac:dyDescent="0.2">
      <c r="B10" s="253"/>
      <c r="C10" s="1101" t="s">
        <v>2</v>
      </c>
      <c r="D10" s="1102"/>
      <c r="E10" s="1102"/>
      <c r="F10" s="1103"/>
      <c r="G10" s="1107" t="s">
        <v>217</v>
      </c>
      <c r="H10" s="1108"/>
      <c r="I10" s="1108"/>
      <c r="J10" s="1108"/>
      <c r="K10" s="1108"/>
      <c r="L10" s="1108"/>
      <c r="M10" s="1108"/>
      <c r="N10" s="1108"/>
      <c r="O10" s="1108"/>
      <c r="P10" s="1108"/>
      <c r="Q10" s="1108"/>
      <c r="R10" s="1108"/>
      <c r="S10" s="1109"/>
      <c r="T10" s="1113" t="s">
        <v>3</v>
      </c>
      <c r="U10" s="1114"/>
      <c r="V10" s="1114"/>
      <c r="W10" s="1114"/>
      <c r="X10" s="1114"/>
      <c r="Y10" s="1115"/>
      <c r="Z10" s="247"/>
    </row>
    <row r="11" spans="1:29" ht="15.75" customHeight="1" thickBot="1" x14ac:dyDescent="0.25">
      <c r="B11" s="253"/>
      <c r="C11" s="1104"/>
      <c r="D11" s="1105"/>
      <c r="E11" s="1105"/>
      <c r="F11" s="1106"/>
      <c r="G11" s="1110"/>
      <c r="H11" s="1111"/>
      <c r="I11" s="1111"/>
      <c r="J11" s="1111"/>
      <c r="K11" s="1111"/>
      <c r="L11" s="1111"/>
      <c r="M11" s="1111"/>
      <c r="N11" s="1111"/>
      <c r="O11" s="1111"/>
      <c r="P11" s="1111"/>
      <c r="Q11" s="1111"/>
      <c r="R11" s="1111"/>
      <c r="S11" s="1112"/>
      <c r="T11" s="1116" t="s">
        <v>239</v>
      </c>
      <c r="U11" s="1117"/>
      <c r="V11" s="1117"/>
      <c r="W11" s="1117"/>
      <c r="X11" s="1117"/>
      <c r="Y11" s="1118"/>
      <c r="Z11" s="247"/>
    </row>
    <row r="12" spans="1:29" ht="13.5" thickBot="1" x14ac:dyDescent="0.25">
      <c r="B12" s="253"/>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47"/>
    </row>
    <row r="13" spans="1:29" ht="25.5" customHeight="1" thickBot="1" x14ac:dyDescent="0.25">
      <c r="B13" s="253"/>
      <c r="C13" s="1086" t="s">
        <v>4</v>
      </c>
      <c r="D13" s="1087"/>
      <c r="E13" s="1087"/>
      <c r="F13" s="1088"/>
      <c r="G13" s="1089" t="s">
        <v>218</v>
      </c>
      <c r="H13" s="1090"/>
      <c r="I13" s="1090"/>
      <c r="J13" s="1090"/>
      <c r="K13" s="1090"/>
      <c r="L13" s="1090"/>
      <c r="M13" s="1090"/>
      <c r="N13" s="1090"/>
      <c r="O13" s="1090"/>
      <c r="P13" s="1090"/>
      <c r="Q13" s="1090"/>
      <c r="R13" s="1090"/>
      <c r="S13" s="1090"/>
      <c r="T13" s="1090"/>
      <c r="U13" s="1090"/>
      <c r="V13" s="1090"/>
      <c r="W13" s="1090"/>
      <c r="X13" s="1090"/>
      <c r="Y13" s="1091"/>
      <c r="Z13" s="247"/>
    </row>
    <row r="14" spans="1:29" ht="13.5" thickBot="1" x14ac:dyDescent="0.25">
      <c r="B14" s="253"/>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47"/>
    </row>
    <row r="15" spans="1:29" ht="32.25" customHeight="1" thickBot="1" x14ac:dyDescent="0.25">
      <c r="B15" s="253"/>
      <c r="C15" s="1086" t="s">
        <v>770</v>
      </c>
      <c r="D15" s="1087"/>
      <c r="E15" s="1087"/>
      <c r="F15" s="1087"/>
      <c r="G15" s="1087"/>
      <c r="H15" s="1088"/>
      <c r="I15" s="1140" t="s">
        <v>808</v>
      </c>
      <c r="J15" s="1141"/>
      <c r="K15" s="1141"/>
      <c r="L15" s="1141"/>
      <c r="M15" s="1141"/>
      <c r="N15" s="1141"/>
      <c r="O15" s="1141"/>
      <c r="P15" s="1141"/>
      <c r="Q15" s="1141"/>
      <c r="R15" s="1141"/>
      <c r="S15" s="1141"/>
      <c r="T15" s="1141"/>
      <c r="U15" s="1141"/>
      <c r="V15" s="1141"/>
      <c r="W15" s="1141"/>
      <c r="X15" s="1141"/>
      <c r="Y15" s="1142"/>
      <c r="Z15" s="247"/>
    </row>
    <row r="16" spans="1:29" ht="13.5" thickBot="1" x14ac:dyDescent="0.25">
      <c r="B16" s="253"/>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47"/>
    </row>
    <row r="17" spans="2:26" s="228" customFormat="1" ht="17.25" customHeight="1" x14ac:dyDescent="0.2">
      <c r="B17" s="253"/>
      <c r="C17" s="1143" t="s">
        <v>790</v>
      </c>
      <c r="D17" s="1144"/>
      <c r="E17" s="1144"/>
      <c r="F17" s="1144"/>
      <c r="G17" s="1144"/>
      <c r="H17" s="1145"/>
      <c r="I17" s="1149" t="s">
        <v>773</v>
      </c>
      <c r="J17" s="1150"/>
      <c r="K17" s="1150"/>
      <c r="L17" s="1151"/>
      <c r="M17" s="252"/>
      <c r="N17" s="1113" t="s">
        <v>5</v>
      </c>
      <c r="O17" s="1114"/>
      <c r="P17" s="1114"/>
      <c r="Q17" s="1114"/>
      <c r="R17" s="1114"/>
      <c r="S17" s="1115"/>
      <c r="T17" s="252"/>
      <c r="U17" s="1113" t="s">
        <v>6</v>
      </c>
      <c r="V17" s="1156"/>
      <c r="W17" s="1156"/>
      <c r="X17" s="1156"/>
      <c r="Y17" s="1157"/>
      <c r="Z17" s="247"/>
    </row>
    <row r="18" spans="2:26" s="228" customFormat="1" ht="15.75" customHeight="1" thickBot="1" x14ac:dyDescent="0.25">
      <c r="B18" s="253"/>
      <c r="C18" s="1146"/>
      <c r="D18" s="1147"/>
      <c r="E18" s="1147"/>
      <c r="F18" s="1147"/>
      <c r="G18" s="1147"/>
      <c r="H18" s="1148"/>
      <c r="I18" s="1152"/>
      <c r="J18" s="1153"/>
      <c r="K18" s="1153"/>
      <c r="L18" s="1154"/>
      <c r="M18" s="252"/>
      <c r="N18" s="1158" t="s">
        <v>89</v>
      </c>
      <c r="O18" s="1159"/>
      <c r="P18" s="1159"/>
      <c r="Q18" s="1159"/>
      <c r="R18" s="1159"/>
      <c r="S18" s="1160"/>
      <c r="T18" s="252"/>
      <c r="U18" s="1158" t="s">
        <v>219</v>
      </c>
      <c r="V18" s="1159"/>
      <c r="W18" s="1159"/>
      <c r="X18" s="1159"/>
      <c r="Y18" s="1160"/>
      <c r="Z18" s="247"/>
    </row>
    <row r="19" spans="2:26" ht="13.5" thickBot="1" x14ac:dyDescent="0.25">
      <c r="B19" s="253"/>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47"/>
    </row>
    <row r="20" spans="2:26" ht="12.75" customHeight="1" x14ac:dyDescent="0.2">
      <c r="B20" s="253"/>
      <c r="C20" s="1113" t="s">
        <v>7</v>
      </c>
      <c r="D20" s="1114"/>
      <c r="E20" s="1114"/>
      <c r="F20" s="1114"/>
      <c r="G20" s="1114"/>
      <c r="H20" s="1114"/>
      <c r="I20" s="1114"/>
      <c r="J20" s="1114"/>
      <c r="K20" s="1114"/>
      <c r="L20" s="1114"/>
      <c r="M20" s="1114"/>
      <c r="N20" s="1114"/>
      <c r="O20" s="1114"/>
      <c r="P20" s="1115"/>
      <c r="Q20" s="252"/>
      <c r="R20" s="1113" t="s">
        <v>774</v>
      </c>
      <c r="S20" s="1114"/>
      <c r="T20" s="1114"/>
      <c r="U20" s="1114"/>
      <c r="V20" s="1114"/>
      <c r="W20" s="1114"/>
      <c r="X20" s="1114"/>
      <c r="Y20" s="1115"/>
      <c r="Z20" s="247"/>
    </row>
    <row r="21" spans="2:26" ht="24.75" customHeight="1" thickBot="1" x14ac:dyDescent="0.25">
      <c r="B21" s="253"/>
      <c r="C21" s="1116" t="s">
        <v>775</v>
      </c>
      <c r="D21" s="1117"/>
      <c r="E21" s="1117"/>
      <c r="F21" s="1117"/>
      <c r="G21" s="1117"/>
      <c r="H21" s="1117"/>
      <c r="I21" s="1117"/>
      <c r="J21" s="1117"/>
      <c r="K21" s="1117"/>
      <c r="L21" s="1117"/>
      <c r="M21" s="1117"/>
      <c r="N21" s="1117"/>
      <c r="O21" s="1117"/>
      <c r="P21" s="1118"/>
      <c r="Q21" s="252"/>
      <c r="R21" s="1161" t="s">
        <v>111</v>
      </c>
      <c r="S21" s="1162"/>
      <c r="T21" s="1162"/>
      <c r="U21" s="1162"/>
      <c r="V21" s="1162"/>
      <c r="W21" s="1162"/>
      <c r="X21" s="1162"/>
      <c r="Y21" s="1163"/>
      <c r="Z21" s="247"/>
    </row>
    <row r="22" spans="2:26" ht="13.5" thickBot="1" x14ac:dyDescent="0.25">
      <c r="B22" s="253"/>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47"/>
    </row>
    <row r="23" spans="2:26" ht="33" customHeight="1" thickBot="1" x14ac:dyDescent="0.25">
      <c r="B23" s="253"/>
      <c r="C23" s="1086" t="s">
        <v>10</v>
      </c>
      <c r="D23" s="1087"/>
      <c r="E23" s="1087"/>
      <c r="F23" s="1087"/>
      <c r="G23" s="1087"/>
      <c r="H23" s="1088"/>
      <c r="I23" s="1089" t="s">
        <v>220</v>
      </c>
      <c r="J23" s="1090"/>
      <c r="K23" s="1090"/>
      <c r="L23" s="1090"/>
      <c r="M23" s="1090"/>
      <c r="N23" s="1090"/>
      <c r="O23" s="1090"/>
      <c r="P23" s="1090"/>
      <c r="Q23" s="1090"/>
      <c r="R23" s="1090"/>
      <c r="S23" s="1090"/>
      <c r="T23" s="1090"/>
      <c r="U23" s="1090"/>
      <c r="V23" s="1090"/>
      <c r="W23" s="1090"/>
      <c r="X23" s="1090"/>
      <c r="Y23" s="1091"/>
      <c r="Z23" s="247"/>
    </row>
    <row r="24" spans="2:26" ht="13.5" thickBot="1" x14ac:dyDescent="0.25">
      <c r="B24" s="253"/>
      <c r="C24" s="252"/>
      <c r="D24" s="252"/>
      <c r="E24" s="252"/>
      <c r="F24" s="252"/>
      <c r="G24" s="252"/>
      <c r="H24" s="252"/>
      <c r="I24" s="252"/>
      <c r="J24" s="252"/>
      <c r="K24" s="252"/>
      <c r="L24" s="252"/>
      <c r="M24" s="252"/>
      <c r="N24" s="252"/>
      <c r="O24" s="252"/>
      <c r="P24" s="252"/>
      <c r="Q24" s="252"/>
      <c r="R24" s="252"/>
      <c r="S24" s="252"/>
      <c r="T24" s="252"/>
      <c r="U24" s="252"/>
      <c r="V24" s="252"/>
      <c r="W24" s="252"/>
      <c r="X24" s="252"/>
      <c r="Y24" s="252"/>
      <c r="Z24" s="247"/>
    </row>
    <row r="25" spans="2:26" s="235" customFormat="1" ht="12.75" customHeight="1" x14ac:dyDescent="0.2">
      <c r="B25" s="242"/>
      <c r="C25" s="1119" t="s">
        <v>11</v>
      </c>
      <c r="D25" s="1120"/>
      <c r="E25" s="1120"/>
      <c r="F25" s="1120"/>
      <c r="G25" s="1120"/>
      <c r="H25" s="1120"/>
      <c r="I25" s="1120"/>
      <c r="J25" s="1120"/>
      <c r="K25" s="1120"/>
      <c r="L25" s="1120"/>
      <c r="M25" s="1120"/>
      <c r="N25" s="1120"/>
      <c r="O25" s="1120"/>
      <c r="P25" s="1120"/>
      <c r="Q25" s="1120"/>
      <c r="R25" s="1120"/>
      <c r="S25" s="1120"/>
      <c r="T25" s="1120"/>
      <c r="U25" s="1120"/>
      <c r="V25" s="1120"/>
      <c r="W25" s="1120"/>
      <c r="X25" s="1120"/>
      <c r="Y25" s="1121"/>
      <c r="Z25" s="247"/>
    </row>
    <row r="26" spans="2:26" s="235" customFormat="1" x14ac:dyDescent="0.2">
      <c r="B26" s="242"/>
      <c r="C26" s="1122"/>
      <c r="D26" s="1123"/>
      <c r="E26" s="1123"/>
      <c r="F26" s="1123"/>
      <c r="G26" s="1123"/>
      <c r="H26" s="1123"/>
      <c r="I26" s="1123"/>
      <c r="J26" s="1123"/>
      <c r="K26" s="1123"/>
      <c r="L26" s="1123"/>
      <c r="M26" s="1123"/>
      <c r="N26" s="1123"/>
      <c r="O26" s="1123"/>
      <c r="P26" s="1123"/>
      <c r="Q26" s="1123"/>
      <c r="R26" s="1123"/>
      <c r="S26" s="1123"/>
      <c r="T26" s="1123"/>
      <c r="U26" s="1123"/>
      <c r="V26" s="1123"/>
      <c r="W26" s="1123"/>
      <c r="X26" s="1123"/>
      <c r="Y26" s="1124"/>
      <c r="Z26" s="247"/>
    </row>
    <row r="27" spans="2:26" s="235" customFormat="1" ht="36" customHeight="1" thickBot="1" x14ac:dyDescent="0.25">
      <c r="B27" s="242"/>
      <c r="C27" s="1176" t="s">
        <v>141</v>
      </c>
      <c r="D27" s="1177"/>
      <c r="E27" s="1177"/>
      <c r="F27" s="1177"/>
      <c r="G27" s="1177"/>
      <c r="H27" s="268" t="s">
        <v>221</v>
      </c>
      <c r="I27" s="268" t="s">
        <v>809</v>
      </c>
      <c r="J27" s="268" t="s">
        <v>222</v>
      </c>
      <c r="K27" s="1177" t="s">
        <v>12</v>
      </c>
      <c r="L27" s="1177"/>
      <c r="M27" s="1177"/>
      <c r="N27" s="1177"/>
      <c r="O27" s="1177"/>
      <c r="P27" s="1177"/>
      <c r="Q27" s="1177"/>
      <c r="R27" s="1177"/>
      <c r="S27" s="1177"/>
      <c r="T27" s="1177"/>
      <c r="U27" s="1177"/>
      <c r="V27" s="1177"/>
      <c r="W27" s="1177"/>
      <c r="X27" s="1177"/>
      <c r="Y27" s="1178"/>
      <c r="Z27" s="247"/>
    </row>
    <row r="28" spans="2:26" s="235" customFormat="1" ht="105.75" customHeight="1" x14ac:dyDescent="0.2">
      <c r="B28" s="242"/>
      <c r="C28" s="917" t="s">
        <v>95</v>
      </c>
      <c r="D28" s="1179"/>
      <c r="E28" s="1179"/>
      <c r="F28" s="1179"/>
      <c r="G28" s="1179"/>
      <c r="H28" s="269">
        <f>97-31</f>
        <v>66</v>
      </c>
      <c r="I28" s="269">
        <f>6862.58/100</f>
        <v>68.625799999999998</v>
      </c>
      <c r="J28" s="270">
        <f>H28/I28</f>
        <v>0.96173742236884674</v>
      </c>
      <c r="K28" s="1180" t="s">
        <v>810</v>
      </c>
      <c r="L28" s="1180"/>
      <c r="M28" s="1180"/>
      <c r="N28" s="1180"/>
      <c r="O28" s="1180"/>
      <c r="P28" s="1180"/>
      <c r="Q28" s="1180"/>
      <c r="R28" s="1180"/>
      <c r="S28" s="1180"/>
      <c r="T28" s="1180"/>
      <c r="U28" s="1180"/>
      <c r="V28" s="1180"/>
      <c r="W28" s="1180"/>
      <c r="X28" s="1180"/>
      <c r="Y28" s="1181"/>
      <c r="Z28" s="247"/>
    </row>
    <row r="29" spans="2:26" s="235" customFormat="1" ht="78" customHeight="1" x14ac:dyDescent="0.2">
      <c r="B29" s="242"/>
      <c r="C29" s="673" t="s">
        <v>96</v>
      </c>
      <c r="D29" s="674"/>
      <c r="E29" s="674"/>
      <c r="F29" s="674"/>
      <c r="G29" s="674"/>
      <c r="H29" s="146">
        <v>51</v>
      </c>
      <c r="I29" s="146">
        <v>52</v>
      </c>
      <c r="J29" s="246">
        <f>H29/I29</f>
        <v>0.98076923076923073</v>
      </c>
      <c r="K29" s="1167" t="s">
        <v>811</v>
      </c>
      <c r="L29" s="1167"/>
      <c r="M29" s="1167"/>
      <c r="N29" s="1167"/>
      <c r="O29" s="1167"/>
      <c r="P29" s="1167"/>
      <c r="Q29" s="1167"/>
      <c r="R29" s="1167"/>
      <c r="S29" s="1167"/>
      <c r="T29" s="1167"/>
      <c r="U29" s="1167"/>
      <c r="V29" s="1167"/>
      <c r="W29" s="1167"/>
      <c r="X29" s="1167"/>
      <c r="Y29" s="1168"/>
      <c r="Z29" s="247"/>
    </row>
    <row r="30" spans="2:26" s="235" customFormat="1" ht="249.75" customHeight="1" x14ac:dyDescent="0.2">
      <c r="B30" s="242"/>
      <c r="C30" s="673" t="s">
        <v>97</v>
      </c>
      <c r="D30" s="674"/>
      <c r="E30" s="674"/>
      <c r="F30" s="674"/>
      <c r="G30" s="674"/>
      <c r="H30" s="243">
        <f>1+113+53</f>
        <v>167</v>
      </c>
      <c r="I30" s="243">
        <v>170</v>
      </c>
      <c r="J30" s="246">
        <f>H30/I30</f>
        <v>0.98235294117647054</v>
      </c>
      <c r="K30" s="1167" t="s">
        <v>812</v>
      </c>
      <c r="L30" s="1167"/>
      <c r="M30" s="1167"/>
      <c r="N30" s="1167"/>
      <c r="O30" s="1167"/>
      <c r="P30" s="1167"/>
      <c r="Q30" s="1167"/>
      <c r="R30" s="1167"/>
      <c r="S30" s="1167"/>
      <c r="T30" s="1167"/>
      <c r="U30" s="1167"/>
      <c r="V30" s="1167"/>
      <c r="W30" s="1167"/>
      <c r="X30" s="1167"/>
      <c r="Y30" s="1168"/>
      <c r="Z30" s="247"/>
    </row>
    <row r="31" spans="2:26" s="235" customFormat="1" ht="277.5" customHeight="1" thickBot="1" x14ac:dyDescent="0.25">
      <c r="B31" s="242"/>
      <c r="C31" s="1171" t="s">
        <v>98</v>
      </c>
      <c r="D31" s="1172"/>
      <c r="E31" s="1172"/>
      <c r="F31" s="1172"/>
      <c r="G31" s="1172"/>
      <c r="H31" s="271">
        <v>253</v>
      </c>
      <c r="I31" s="271">
        <v>243</v>
      </c>
      <c r="J31" s="272">
        <f>I31/H31</f>
        <v>0.96047430830039526</v>
      </c>
      <c r="K31" s="1167" t="s">
        <v>813</v>
      </c>
      <c r="L31" s="1167"/>
      <c r="M31" s="1167"/>
      <c r="N31" s="1167"/>
      <c r="O31" s="1167"/>
      <c r="P31" s="1167"/>
      <c r="Q31" s="1167"/>
      <c r="R31" s="1167"/>
      <c r="S31" s="1167"/>
      <c r="T31" s="1167"/>
      <c r="U31" s="1167"/>
      <c r="V31" s="1167"/>
      <c r="W31" s="1167"/>
      <c r="X31" s="1167"/>
      <c r="Y31" s="1168"/>
      <c r="Z31" s="247"/>
    </row>
    <row r="32" spans="2:26" s="235" customFormat="1" ht="17.25" hidden="1" customHeight="1" thickBot="1" x14ac:dyDescent="0.25">
      <c r="B32" s="242"/>
      <c r="C32" s="856" t="s">
        <v>97</v>
      </c>
      <c r="D32" s="1182"/>
      <c r="E32" s="1182"/>
      <c r="F32" s="1182"/>
      <c r="G32" s="1182"/>
      <c r="H32" s="273">
        <v>0</v>
      </c>
      <c r="I32" s="273">
        <v>0</v>
      </c>
      <c r="J32" s="274" t="e">
        <f>+H32/I32</f>
        <v>#DIV/0!</v>
      </c>
      <c r="K32" s="1183"/>
      <c r="L32" s="1183"/>
      <c r="M32" s="1183"/>
      <c r="N32" s="1183"/>
      <c r="O32" s="1183"/>
      <c r="P32" s="1183"/>
      <c r="Q32" s="1183"/>
      <c r="R32" s="1183"/>
      <c r="S32" s="1183"/>
      <c r="T32" s="1183"/>
      <c r="U32" s="1183"/>
      <c r="V32" s="1183"/>
      <c r="W32" s="1183"/>
      <c r="X32" s="1183"/>
      <c r="Y32" s="1184"/>
      <c r="Z32" s="247"/>
    </row>
    <row r="33" spans="2:26" s="235" customFormat="1" ht="18.75" hidden="1" customHeight="1" thickBot="1" x14ac:dyDescent="0.25">
      <c r="B33" s="242"/>
      <c r="C33" s="1171" t="s">
        <v>98</v>
      </c>
      <c r="D33" s="1172"/>
      <c r="E33" s="1172"/>
      <c r="F33" s="1172"/>
      <c r="G33" s="1172"/>
      <c r="H33" s="249">
        <v>0</v>
      </c>
      <c r="I33" s="249">
        <v>0</v>
      </c>
      <c r="J33" s="251" t="e">
        <f>+H33/I33</f>
        <v>#DIV/0!</v>
      </c>
      <c r="K33" s="1173"/>
      <c r="L33" s="1173"/>
      <c r="M33" s="1173"/>
      <c r="N33" s="1173"/>
      <c r="O33" s="1173"/>
      <c r="P33" s="1173"/>
      <c r="Q33" s="1173"/>
      <c r="R33" s="1173"/>
      <c r="S33" s="1173"/>
      <c r="T33" s="1173"/>
      <c r="U33" s="1173"/>
      <c r="V33" s="1173"/>
      <c r="W33" s="1173"/>
      <c r="X33" s="1173"/>
      <c r="Y33" s="1174"/>
      <c r="Z33" s="247"/>
    </row>
    <row r="34" spans="2:26" s="235" customFormat="1" ht="13.5" customHeight="1" thickBot="1" x14ac:dyDescent="0.25">
      <c r="B34" s="24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47"/>
    </row>
    <row r="35" spans="2:26" s="235" customFormat="1" ht="12" customHeight="1" x14ac:dyDescent="0.2">
      <c r="B35" s="242"/>
      <c r="C35" s="1040" t="s">
        <v>14</v>
      </c>
      <c r="D35" s="1041"/>
      <c r="E35" s="1041"/>
      <c r="F35" s="1041"/>
      <c r="G35" s="1041"/>
      <c r="H35" s="1041"/>
      <c r="I35" s="1041"/>
      <c r="J35" s="1041"/>
      <c r="K35" s="1041"/>
      <c r="L35" s="1041"/>
      <c r="M35" s="1041"/>
      <c r="N35" s="1041"/>
      <c r="O35" s="1041"/>
      <c r="P35" s="1041"/>
      <c r="Q35" s="1041"/>
      <c r="R35" s="1041"/>
      <c r="S35" s="1041"/>
      <c r="T35" s="1041"/>
      <c r="U35" s="1041"/>
      <c r="V35" s="1041"/>
      <c r="W35" s="1041"/>
      <c r="X35" s="1041"/>
      <c r="Y35" s="1042"/>
      <c r="Z35" s="247"/>
    </row>
    <row r="36" spans="2:26" ht="13.5" thickBot="1" x14ac:dyDescent="0.25">
      <c r="B36" s="253"/>
      <c r="C36" s="1132"/>
      <c r="D36" s="1133"/>
      <c r="E36" s="1133"/>
      <c r="F36" s="1133"/>
      <c r="G36" s="1133"/>
      <c r="H36" s="1133"/>
      <c r="I36" s="1133"/>
      <c r="J36" s="1133"/>
      <c r="K36" s="1133"/>
      <c r="L36" s="1133"/>
      <c r="M36" s="1133"/>
      <c r="N36" s="1133"/>
      <c r="O36" s="1133"/>
      <c r="P36" s="1133"/>
      <c r="Q36" s="1133"/>
      <c r="R36" s="1133"/>
      <c r="S36" s="1133"/>
      <c r="T36" s="1133"/>
      <c r="U36" s="1133"/>
      <c r="V36" s="1133"/>
      <c r="W36" s="1133"/>
      <c r="X36" s="1133"/>
      <c r="Y36" s="1134"/>
      <c r="Z36" s="247"/>
    </row>
    <row r="37" spans="2:26" ht="12.75" customHeight="1" x14ac:dyDescent="0.2">
      <c r="B37" s="253"/>
      <c r="C37" s="1009"/>
      <c r="D37" s="1010"/>
      <c r="E37" s="1010"/>
      <c r="F37" s="1010"/>
      <c r="G37" s="1010"/>
      <c r="H37" s="1010"/>
      <c r="I37" s="1010"/>
      <c r="J37" s="1010"/>
      <c r="K37" s="1010"/>
      <c r="L37" s="1010"/>
      <c r="M37" s="1010"/>
      <c r="N37" s="1010"/>
      <c r="O37" s="1010"/>
      <c r="P37" s="1010"/>
      <c r="Q37" s="1010"/>
      <c r="R37" s="1010"/>
      <c r="S37" s="1010"/>
      <c r="T37" s="1010"/>
      <c r="U37" s="1010"/>
      <c r="V37" s="1010"/>
      <c r="W37" s="1010"/>
      <c r="X37" s="1010"/>
      <c r="Y37" s="1011"/>
      <c r="Z37" s="247"/>
    </row>
    <row r="38" spans="2:26" x14ac:dyDescent="0.2">
      <c r="B38" s="253"/>
      <c r="C38" s="1012"/>
      <c r="D38" s="1013"/>
      <c r="E38" s="1013"/>
      <c r="F38" s="1013"/>
      <c r="G38" s="1013"/>
      <c r="H38" s="1013"/>
      <c r="I38" s="1013"/>
      <c r="J38" s="1013"/>
      <c r="K38" s="1013"/>
      <c r="L38" s="1013"/>
      <c r="M38" s="1013"/>
      <c r="N38" s="1013"/>
      <c r="O38" s="1013"/>
      <c r="P38" s="1013"/>
      <c r="Q38" s="1013"/>
      <c r="R38" s="1013"/>
      <c r="S38" s="1013"/>
      <c r="T38" s="1013"/>
      <c r="U38" s="1013"/>
      <c r="V38" s="1013"/>
      <c r="W38" s="1013"/>
      <c r="X38" s="1013"/>
      <c r="Y38" s="1014"/>
      <c r="Z38" s="247"/>
    </row>
    <row r="39" spans="2:26" ht="12.75" customHeight="1" x14ac:dyDescent="0.2">
      <c r="B39" s="253"/>
      <c r="C39" s="1012"/>
      <c r="D39" s="1013"/>
      <c r="E39" s="1013"/>
      <c r="F39" s="1013"/>
      <c r="G39" s="1013"/>
      <c r="H39" s="1013"/>
      <c r="I39" s="1013"/>
      <c r="J39" s="1013"/>
      <c r="K39" s="1013"/>
      <c r="L39" s="1013"/>
      <c r="M39" s="1013"/>
      <c r="N39" s="1013"/>
      <c r="O39" s="1013"/>
      <c r="P39" s="1013"/>
      <c r="Q39" s="1013"/>
      <c r="R39" s="1013"/>
      <c r="S39" s="1013"/>
      <c r="T39" s="1013"/>
      <c r="U39" s="1013"/>
      <c r="V39" s="1013"/>
      <c r="W39" s="1013"/>
      <c r="X39" s="1013"/>
      <c r="Y39" s="1014"/>
      <c r="Z39" s="247"/>
    </row>
    <row r="40" spans="2:26" x14ac:dyDescent="0.2">
      <c r="B40" s="253"/>
      <c r="C40" s="1012"/>
      <c r="D40" s="1013"/>
      <c r="E40" s="1013"/>
      <c r="F40" s="1013"/>
      <c r="G40" s="1013"/>
      <c r="H40" s="1013"/>
      <c r="I40" s="1013"/>
      <c r="J40" s="1013"/>
      <c r="K40" s="1013"/>
      <c r="L40" s="1013"/>
      <c r="M40" s="1013"/>
      <c r="N40" s="1013"/>
      <c r="O40" s="1013"/>
      <c r="P40" s="1013"/>
      <c r="Q40" s="1013"/>
      <c r="R40" s="1013"/>
      <c r="S40" s="1013"/>
      <c r="T40" s="1013"/>
      <c r="U40" s="1013"/>
      <c r="V40" s="1013"/>
      <c r="W40" s="1013"/>
      <c r="X40" s="1013"/>
      <c r="Y40" s="1014"/>
      <c r="Z40" s="247"/>
    </row>
    <row r="41" spans="2:26" x14ac:dyDescent="0.2">
      <c r="B41" s="253"/>
      <c r="C41" s="1012"/>
      <c r="D41" s="1013"/>
      <c r="E41" s="1013"/>
      <c r="F41" s="1013"/>
      <c r="G41" s="1013"/>
      <c r="H41" s="1013"/>
      <c r="I41" s="1013"/>
      <c r="J41" s="1013"/>
      <c r="K41" s="1013"/>
      <c r="L41" s="1013"/>
      <c r="M41" s="1013"/>
      <c r="N41" s="1013"/>
      <c r="O41" s="1013"/>
      <c r="P41" s="1013"/>
      <c r="Q41" s="1013"/>
      <c r="R41" s="1013"/>
      <c r="S41" s="1013"/>
      <c r="T41" s="1013"/>
      <c r="U41" s="1013"/>
      <c r="V41" s="1013"/>
      <c r="W41" s="1013"/>
      <c r="X41" s="1013"/>
      <c r="Y41" s="1014"/>
      <c r="Z41" s="247"/>
    </row>
    <row r="42" spans="2:26" x14ac:dyDescent="0.2">
      <c r="B42" s="253"/>
      <c r="C42" s="1012"/>
      <c r="D42" s="1013"/>
      <c r="E42" s="1013"/>
      <c r="F42" s="1013"/>
      <c r="G42" s="1013"/>
      <c r="H42" s="1013"/>
      <c r="I42" s="1013"/>
      <c r="J42" s="1013"/>
      <c r="K42" s="1013"/>
      <c r="L42" s="1013"/>
      <c r="M42" s="1013"/>
      <c r="N42" s="1013"/>
      <c r="O42" s="1013"/>
      <c r="P42" s="1013"/>
      <c r="Q42" s="1013"/>
      <c r="R42" s="1013"/>
      <c r="S42" s="1013"/>
      <c r="T42" s="1013"/>
      <c r="U42" s="1013"/>
      <c r="V42" s="1013"/>
      <c r="W42" s="1013"/>
      <c r="X42" s="1013"/>
      <c r="Y42" s="1014"/>
      <c r="Z42" s="247"/>
    </row>
    <row r="43" spans="2:26" x14ac:dyDescent="0.2">
      <c r="B43" s="253"/>
      <c r="C43" s="1012"/>
      <c r="D43" s="1013"/>
      <c r="E43" s="1013"/>
      <c r="F43" s="1013"/>
      <c r="G43" s="1013"/>
      <c r="H43" s="1013"/>
      <c r="I43" s="1013"/>
      <c r="J43" s="1013"/>
      <c r="K43" s="1013"/>
      <c r="L43" s="1013"/>
      <c r="M43" s="1013"/>
      <c r="N43" s="1013"/>
      <c r="O43" s="1013"/>
      <c r="P43" s="1013"/>
      <c r="Q43" s="1013"/>
      <c r="R43" s="1013"/>
      <c r="S43" s="1013"/>
      <c r="T43" s="1013"/>
      <c r="U43" s="1013"/>
      <c r="V43" s="1013"/>
      <c r="W43" s="1013"/>
      <c r="X43" s="1013"/>
      <c r="Y43" s="1014"/>
      <c r="Z43" s="247"/>
    </row>
    <row r="44" spans="2:26" x14ac:dyDescent="0.2">
      <c r="B44" s="253"/>
      <c r="C44" s="1012"/>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4"/>
      <c r="Z44" s="247"/>
    </row>
    <row r="45" spans="2:26" x14ac:dyDescent="0.2">
      <c r="B45" s="253"/>
      <c r="C45" s="1012"/>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4"/>
      <c r="Z45" s="247"/>
    </row>
    <row r="46" spans="2:26" x14ac:dyDescent="0.2">
      <c r="B46" s="253"/>
      <c r="C46" s="1012"/>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4"/>
      <c r="Z46" s="247"/>
    </row>
    <row r="47" spans="2:26" x14ac:dyDescent="0.2">
      <c r="B47" s="253"/>
      <c r="C47" s="1012"/>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4"/>
      <c r="Z47" s="247"/>
    </row>
    <row r="48" spans="2:26" ht="13.5" thickBot="1" x14ac:dyDescent="0.25">
      <c r="B48" s="253"/>
      <c r="C48" s="254"/>
      <c r="D48" s="255"/>
      <c r="E48" s="255"/>
      <c r="F48" s="255"/>
      <c r="G48" s="255"/>
      <c r="H48" s="255"/>
      <c r="I48" s="255"/>
      <c r="J48" s="255"/>
      <c r="K48" s="255"/>
      <c r="L48" s="255"/>
      <c r="M48" s="255"/>
      <c r="N48" s="255"/>
      <c r="O48" s="255"/>
      <c r="P48" s="255"/>
      <c r="Q48" s="255"/>
      <c r="R48" s="255"/>
      <c r="S48" s="255"/>
      <c r="T48" s="255"/>
      <c r="U48" s="255"/>
      <c r="V48" s="255"/>
      <c r="W48" s="255"/>
      <c r="X48" s="255"/>
      <c r="Y48" s="256"/>
      <c r="Z48" s="247"/>
    </row>
    <row r="49" spans="2:26" ht="13.5" thickBot="1" x14ac:dyDescent="0.25">
      <c r="B49" s="254"/>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6"/>
    </row>
  </sheetData>
  <mergeCells count="46">
    <mergeCell ref="C23:H23"/>
    <mergeCell ref="I23:Y23"/>
    <mergeCell ref="U18:Y18"/>
    <mergeCell ref="C20:P20"/>
    <mergeCell ref="R20:Y20"/>
    <mergeCell ref="C21:P21"/>
    <mergeCell ref="R21:Y21"/>
    <mergeCell ref="C35:Y36"/>
    <mergeCell ref="C37:Y47"/>
    <mergeCell ref="C29:G29"/>
    <mergeCell ref="K29:Y29"/>
    <mergeCell ref="C28:G28"/>
    <mergeCell ref="K28:Y28"/>
    <mergeCell ref="C33:G33"/>
    <mergeCell ref="K33:Y33"/>
    <mergeCell ref="C30:G30"/>
    <mergeCell ref="K30:Y30"/>
    <mergeCell ref="C31:G31"/>
    <mergeCell ref="K31:Y31"/>
    <mergeCell ref="C32:G32"/>
    <mergeCell ref="K32:Y32"/>
    <mergeCell ref="C25:Y26"/>
    <mergeCell ref="C27:G27"/>
    <mergeCell ref="K27:Y27"/>
    <mergeCell ref="T10:Y10"/>
    <mergeCell ref="T11:Y11"/>
    <mergeCell ref="C10:F11"/>
    <mergeCell ref="G10:S11"/>
    <mergeCell ref="C13:F13"/>
    <mergeCell ref="G13:Y13"/>
    <mergeCell ref="C15:H15"/>
    <mergeCell ref="I15:Y15"/>
    <mergeCell ref="C17:H18"/>
    <mergeCell ref="I17:L18"/>
    <mergeCell ref="N17:S17"/>
    <mergeCell ref="U17:Y17"/>
    <mergeCell ref="N18:S18"/>
    <mergeCell ref="B7:Z7"/>
    <mergeCell ref="B8:Q8"/>
    <mergeCell ref="B3:G5"/>
    <mergeCell ref="H3:Z3"/>
    <mergeCell ref="H4:O4"/>
    <mergeCell ref="P4:Z4"/>
    <mergeCell ref="H5:Z5"/>
    <mergeCell ref="R8:V8"/>
    <mergeCell ref="W8:Z8"/>
  </mergeCells>
  <printOptions horizontalCentered="1" verticalCentered="1"/>
  <pageMargins left="0.70866141732283472" right="0.70866141732283472" top="0.74803149606299213" bottom="0.74803149606299213" header="0.31496062992125984" footer="0.31496062992125984"/>
  <pageSetup scale="63" orientation="portrait" r:id="rId1"/>
  <headerFooter>
    <oddFooter>&amp;LCarrera 30 25-90 Piso 16 C.A.D. – C.P. 111311
PBX: 7470909 – Información: Línea 195
www.umv.gov.co&amp;CPES-FM-001
Página  &amp;N de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52"/>
  <sheetViews>
    <sheetView topLeftCell="A25" zoomScaleNormal="100" workbookViewId="0">
      <selection sqref="A1:XFD1048576"/>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8.4257812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28" width="3.7109375" style="3"/>
    <col min="29" max="29" width="9.42578125" style="3" bestFit="1" customWidth="1"/>
    <col min="30" max="16384" width="3.7109375" style="3"/>
  </cols>
  <sheetData>
    <row r="1" spans="1:26" x14ac:dyDescent="0.2">
      <c r="A1" s="1227"/>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row>
    <row r="2" spans="1:26" ht="45.75" customHeight="1" x14ac:dyDescent="0.2">
      <c r="A2" s="1228"/>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1228"/>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1228"/>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x14ac:dyDescent="0.2">
      <c r="A5" s="1227"/>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row>
    <row r="6" spans="1:26" ht="15.75" thickBot="1" x14ac:dyDescent="0.25">
      <c r="A6" s="1228"/>
      <c r="B6" s="1229"/>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1"/>
    </row>
    <row r="7" spans="1:26" ht="15" customHeight="1" x14ac:dyDescent="0.2">
      <c r="A7" s="1228"/>
      <c r="B7" s="1232"/>
      <c r="C7" s="545" t="s">
        <v>21</v>
      </c>
      <c r="D7" s="546"/>
      <c r="E7" s="546"/>
      <c r="F7" s="546"/>
      <c r="G7" s="546"/>
      <c r="H7" s="547"/>
      <c r="I7" s="1194" t="s">
        <v>145</v>
      </c>
      <c r="J7" s="1195"/>
      <c r="K7" s="1195"/>
      <c r="L7" s="1195"/>
      <c r="M7" s="1195"/>
      <c r="N7" s="1195"/>
      <c r="O7" s="1195"/>
      <c r="P7" s="1195"/>
      <c r="Q7" s="1195"/>
      <c r="R7" s="1195"/>
      <c r="S7" s="1196"/>
      <c r="T7" s="545" t="s">
        <v>25</v>
      </c>
      <c r="U7" s="546"/>
      <c r="V7" s="546"/>
      <c r="W7" s="546"/>
      <c r="X7" s="546"/>
      <c r="Y7" s="547"/>
      <c r="Z7" s="1233"/>
    </row>
    <row r="8" spans="1:26" ht="15.75" customHeight="1" thickBot="1" x14ac:dyDescent="0.25">
      <c r="A8" s="1228"/>
      <c r="B8" s="1232"/>
      <c r="C8" s="548"/>
      <c r="D8" s="549"/>
      <c r="E8" s="549"/>
      <c r="F8" s="549"/>
      <c r="G8" s="549"/>
      <c r="H8" s="550"/>
      <c r="I8" s="1197"/>
      <c r="J8" s="1198"/>
      <c r="K8" s="1198"/>
      <c r="L8" s="1198"/>
      <c r="M8" s="1198"/>
      <c r="N8" s="1198"/>
      <c r="O8" s="1198"/>
      <c r="P8" s="1198"/>
      <c r="Q8" s="1198"/>
      <c r="R8" s="1198"/>
      <c r="S8" s="1199"/>
      <c r="T8" s="557" t="s">
        <v>165</v>
      </c>
      <c r="U8" s="558"/>
      <c r="V8" s="558"/>
      <c r="W8" s="558"/>
      <c r="X8" s="558"/>
      <c r="Y8" s="559"/>
      <c r="Z8" s="1233"/>
    </row>
    <row r="9" spans="1:26" ht="15.75" thickBot="1" x14ac:dyDescent="0.25">
      <c r="A9" s="1228"/>
      <c r="B9" s="1232"/>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3"/>
    </row>
    <row r="10" spans="1:26" ht="15" customHeight="1" x14ac:dyDescent="0.2">
      <c r="A10" s="1228"/>
      <c r="B10" s="1232"/>
      <c r="C10" s="545" t="s">
        <v>22</v>
      </c>
      <c r="D10" s="546"/>
      <c r="E10" s="546"/>
      <c r="F10" s="546"/>
      <c r="G10" s="546"/>
      <c r="H10" s="547"/>
      <c r="I10" s="1200" t="s">
        <v>164</v>
      </c>
      <c r="J10" s="1201"/>
      <c r="K10" s="1201"/>
      <c r="L10" s="1201"/>
      <c r="M10" s="1201"/>
      <c r="N10" s="1201"/>
      <c r="O10" s="1201"/>
      <c r="P10" s="1201"/>
      <c r="Q10" s="1201"/>
      <c r="R10" s="1201"/>
      <c r="S10" s="1202"/>
      <c r="T10" s="545" t="s">
        <v>26</v>
      </c>
      <c r="U10" s="546"/>
      <c r="V10" s="546"/>
      <c r="W10" s="546"/>
      <c r="X10" s="546"/>
      <c r="Y10" s="547"/>
      <c r="Z10" s="1233"/>
    </row>
    <row r="11" spans="1:26" ht="15.75" customHeight="1" thickBot="1" x14ac:dyDescent="0.25">
      <c r="A11" s="1228"/>
      <c r="B11" s="1232"/>
      <c r="C11" s="548"/>
      <c r="D11" s="549"/>
      <c r="E11" s="549"/>
      <c r="F11" s="549"/>
      <c r="G11" s="549"/>
      <c r="H11" s="550"/>
      <c r="I11" s="1203"/>
      <c r="J11" s="1204"/>
      <c r="K11" s="1204"/>
      <c r="L11" s="1204"/>
      <c r="M11" s="1204"/>
      <c r="N11" s="1204"/>
      <c r="O11" s="1204"/>
      <c r="P11" s="1204"/>
      <c r="Q11" s="1204"/>
      <c r="R11" s="1204"/>
      <c r="S11" s="1205"/>
      <c r="T11" s="557" t="s">
        <v>599</v>
      </c>
      <c r="U11" s="558"/>
      <c r="V11" s="558"/>
      <c r="W11" s="558"/>
      <c r="X11" s="558"/>
      <c r="Y11" s="559"/>
      <c r="Z11" s="1233"/>
    </row>
    <row r="12" spans="1:26" ht="15" thickBot="1" x14ac:dyDescent="0.25">
      <c r="A12" s="1228"/>
      <c r="B12" s="1232"/>
      <c r="C12" s="1219"/>
      <c r="D12" s="1219"/>
      <c r="E12" s="1219"/>
      <c r="F12" s="1219"/>
      <c r="G12" s="1219"/>
      <c r="H12" s="1219"/>
      <c r="I12" s="1219"/>
      <c r="J12" s="1219"/>
      <c r="K12" s="1219"/>
      <c r="L12" s="1219"/>
      <c r="M12" s="1219"/>
      <c r="N12" s="1219"/>
      <c r="O12" s="1219"/>
      <c r="P12" s="1219"/>
      <c r="Q12" s="1219"/>
      <c r="R12" s="1219"/>
      <c r="S12" s="1219"/>
      <c r="T12" s="1219"/>
      <c r="U12" s="1219"/>
      <c r="V12" s="1219"/>
      <c r="W12" s="1219"/>
      <c r="X12" s="1219"/>
      <c r="Y12" s="1219"/>
      <c r="Z12" s="1233"/>
    </row>
    <row r="13" spans="1:26" ht="21" customHeight="1" x14ac:dyDescent="0.2">
      <c r="A13" s="1228"/>
      <c r="B13" s="1232"/>
      <c r="C13" s="545" t="s">
        <v>2</v>
      </c>
      <c r="D13" s="546"/>
      <c r="E13" s="546"/>
      <c r="F13" s="546"/>
      <c r="G13" s="546"/>
      <c r="H13" s="547"/>
      <c r="I13" s="1206" t="s">
        <v>166</v>
      </c>
      <c r="J13" s="1207"/>
      <c r="K13" s="1207"/>
      <c r="L13" s="1207"/>
      <c r="M13" s="1207"/>
      <c r="N13" s="1207"/>
      <c r="O13" s="1207"/>
      <c r="P13" s="1207"/>
      <c r="Q13" s="1207"/>
      <c r="R13" s="1207"/>
      <c r="S13" s="1208"/>
      <c r="T13" s="545" t="s">
        <v>3</v>
      </c>
      <c r="U13" s="546"/>
      <c r="V13" s="546"/>
      <c r="W13" s="546"/>
      <c r="X13" s="546"/>
      <c r="Y13" s="547"/>
      <c r="Z13" s="1233"/>
    </row>
    <row r="14" spans="1:26" ht="21" customHeight="1" thickBot="1" x14ac:dyDescent="0.25">
      <c r="A14" s="1228"/>
      <c r="B14" s="1232"/>
      <c r="C14" s="548"/>
      <c r="D14" s="549"/>
      <c r="E14" s="549"/>
      <c r="F14" s="549"/>
      <c r="G14" s="549"/>
      <c r="H14" s="550"/>
      <c r="I14" s="1209"/>
      <c r="J14" s="1210"/>
      <c r="K14" s="1210"/>
      <c r="L14" s="1210"/>
      <c r="M14" s="1210"/>
      <c r="N14" s="1210"/>
      <c r="O14" s="1210"/>
      <c r="P14" s="1210"/>
      <c r="Q14" s="1210"/>
      <c r="R14" s="1210"/>
      <c r="S14" s="1211"/>
      <c r="T14" s="557" t="s">
        <v>343</v>
      </c>
      <c r="U14" s="558"/>
      <c r="V14" s="558"/>
      <c r="W14" s="558"/>
      <c r="X14" s="558"/>
      <c r="Y14" s="559"/>
      <c r="Z14" s="1233"/>
    </row>
    <row r="15" spans="1:26" ht="15" thickBot="1" x14ac:dyDescent="0.25">
      <c r="A15" s="1228"/>
      <c r="B15" s="1232"/>
      <c r="C15" s="1219"/>
      <c r="D15" s="1219"/>
      <c r="E15" s="1219"/>
      <c r="F15" s="1219"/>
      <c r="G15" s="1219"/>
      <c r="H15" s="1219"/>
      <c r="I15" s="1219"/>
      <c r="J15" s="1219"/>
      <c r="K15" s="1219"/>
      <c r="L15" s="1219"/>
      <c r="M15" s="1219"/>
      <c r="N15" s="1219"/>
      <c r="O15" s="1219"/>
      <c r="P15" s="1219"/>
      <c r="Q15" s="1219"/>
      <c r="R15" s="1219"/>
      <c r="S15" s="1219"/>
      <c r="T15" s="1219"/>
      <c r="U15" s="1219"/>
      <c r="V15" s="1219"/>
      <c r="W15" s="1219"/>
      <c r="X15" s="1219"/>
      <c r="Y15" s="1219"/>
      <c r="Z15" s="1233"/>
    </row>
    <row r="16" spans="1:26" ht="31.5" customHeight="1" thickBot="1" x14ac:dyDescent="0.25">
      <c r="A16" s="1228"/>
      <c r="B16" s="1232"/>
      <c r="C16" s="569" t="s">
        <v>4</v>
      </c>
      <c r="D16" s="570"/>
      <c r="E16" s="570"/>
      <c r="F16" s="570"/>
      <c r="G16" s="570"/>
      <c r="H16" s="571"/>
      <c r="I16" s="1212" t="s">
        <v>167</v>
      </c>
      <c r="J16" s="1213"/>
      <c r="K16" s="1213"/>
      <c r="L16" s="1213"/>
      <c r="M16" s="1213"/>
      <c r="N16" s="1213"/>
      <c r="O16" s="1213"/>
      <c r="P16" s="1213"/>
      <c r="Q16" s="1213"/>
      <c r="R16" s="1213"/>
      <c r="S16" s="1213"/>
      <c r="T16" s="1213"/>
      <c r="U16" s="1213"/>
      <c r="V16" s="1213"/>
      <c r="W16" s="1213"/>
      <c r="X16" s="1213"/>
      <c r="Y16" s="1214"/>
      <c r="Z16" s="1233"/>
    </row>
    <row r="17" spans="1:26" ht="15" thickBot="1" x14ac:dyDescent="0.25">
      <c r="A17" s="1228"/>
      <c r="B17" s="1232"/>
      <c r="C17" s="1219"/>
      <c r="D17" s="1219"/>
      <c r="E17" s="1219"/>
      <c r="F17" s="1219"/>
      <c r="G17" s="1219"/>
      <c r="H17" s="1219"/>
      <c r="I17" s="1219"/>
      <c r="J17" s="1219"/>
      <c r="K17" s="1219"/>
      <c r="L17" s="1219"/>
      <c r="M17" s="1219"/>
      <c r="N17" s="1219"/>
      <c r="O17" s="1219"/>
      <c r="P17" s="1219"/>
      <c r="Q17" s="1219"/>
      <c r="R17" s="1219"/>
      <c r="S17" s="1219"/>
      <c r="T17" s="1219"/>
      <c r="U17" s="1219"/>
      <c r="V17" s="1219"/>
      <c r="W17" s="1219"/>
      <c r="X17" s="1219"/>
      <c r="Y17" s="1219"/>
      <c r="Z17" s="1233"/>
    </row>
    <row r="18" spans="1:26" s="1" customFormat="1" ht="15" customHeight="1" x14ac:dyDescent="0.2">
      <c r="A18" s="1228"/>
      <c r="B18" s="1232"/>
      <c r="C18" s="575" t="s">
        <v>20</v>
      </c>
      <c r="D18" s="576"/>
      <c r="E18" s="576"/>
      <c r="F18" s="576"/>
      <c r="G18" s="576"/>
      <c r="H18" s="577"/>
      <c r="I18" s="581" t="s">
        <v>721</v>
      </c>
      <c r="J18" s="582"/>
      <c r="K18" s="582"/>
      <c r="L18" s="583"/>
      <c r="M18" s="545" t="s">
        <v>5</v>
      </c>
      <c r="N18" s="546"/>
      <c r="O18" s="546"/>
      <c r="P18" s="546"/>
      <c r="Q18" s="546"/>
      <c r="R18" s="546"/>
      <c r="S18" s="547"/>
      <c r="T18" s="545" t="s">
        <v>6</v>
      </c>
      <c r="U18" s="546"/>
      <c r="V18" s="546"/>
      <c r="W18" s="546"/>
      <c r="X18" s="546"/>
      <c r="Y18" s="547"/>
      <c r="Z18" s="1233"/>
    </row>
    <row r="19" spans="1:26" s="1" customFormat="1" ht="15.75" customHeight="1" thickBot="1" x14ac:dyDescent="0.25">
      <c r="A19" s="1228"/>
      <c r="B19" s="1232"/>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1233"/>
    </row>
    <row r="20" spans="1:26" ht="15" thickBot="1" x14ac:dyDescent="0.25">
      <c r="A20" s="1228"/>
      <c r="B20" s="1232"/>
      <c r="C20" s="1219"/>
      <c r="D20" s="1219"/>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33"/>
    </row>
    <row r="21" spans="1:26" ht="15.75" customHeight="1" x14ac:dyDescent="0.2">
      <c r="A21" s="1228"/>
      <c r="B21" s="1232"/>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1233"/>
    </row>
    <row r="22" spans="1:26" ht="30.75" customHeight="1" thickBot="1" x14ac:dyDescent="0.25">
      <c r="A22" s="1228"/>
      <c r="B22" s="1232"/>
      <c r="C22" s="591" t="s">
        <v>158</v>
      </c>
      <c r="D22" s="592"/>
      <c r="E22" s="592"/>
      <c r="F22" s="592"/>
      <c r="G22" s="592"/>
      <c r="H22" s="592"/>
      <c r="I22" s="593"/>
      <c r="J22" s="591" t="s">
        <v>159</v>
      </c>
      <c r="K22" s="592"/>
      <c r="L22" s="592"/>
      <c r="M22" s="592"/>
      <c r="N22" s="592"/>
      <c r="O22" s="592"/>
      <c r="P22" s="593"/>
      <c r="Q22" s="809" t="s">
        <v>160</v>
      </c>
      <c r="R22" s="558"/>
      <c r="S22" s="558"/>
      <c r="T22" s="558"/>
      <c r="U22" s="558"/>
      <c r="V22" s="558"/>
      <c r="W22" s="558"/>
      <c r="X22" s="558"/>
      <c r="Y22" s="559"/>
      <c r="Z22" s="1233"/>
    </row>
    <row r="23" spans="1:26" ht="15" thickBot="1" x14ac:dyDescent="0.25">
      <c r="A23" s="1228"/>
      <c r="B23" s="1232"/>
      <c r="C23" s="1219"/>
      <c r="D23" s="1219"/>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33"/>
    </row>
    <row r="24" spans="1:26" ht="44.25" customHeight="1" thickBot="1" x14ac:dyDescent="0.25">
      <c r="A24" s="1228"/>
      <c r="B24" s="1232"/>
      <c r="C24" s="569" t="s">
        <v>10</v>
      </c>
      <c r="D24" s="570"/>
      <c r="E24" s="570"/>
      <c r="F24" s="570"/>
      <c r="G24" s="570"/>
      <c r="H24" s="571"/>
      <c r="I24" s="572" t="s">
        <v>521</v>
      </c>
      <c r="J24" s="573"/>
      <c r="K24" s="573"/>
      <c r="L24" s="573"/>
      <c r="M24" s="573"/>
      <c r="N24" s="573"/>
      <c r="O24" s="573"/>
      <c r="P24" s="573"/>
      <c r="Q24" s="573"/>
      <c r="R24" s="573"/>
      <c r="S24" s="573"/>
      <c r="T24" s="573"/>
      <c r="U24" s="573"/>
      <c r="V24" s="573"/>
      <c r="W24" s="573"/>
      <c r="X24" s="573"/>
      <c r="Y24" s="574"/>
      <c r="Z24" s="1233"/>
    </row>
    <row r="25" spans="1:26" x14ac:dyDescent="0.2">
      <c r="A25" s="1228"/>
      <c r="B25" s="1232"/>
      <c r="C25" s="1236"/>
      <c r="D25" s="1236"/>
      <c r="E25" s="1236"/>
      <c r="F25" s="1236"/>
      <c r="G25" s="1236"/>
      <c r="H25" s="1236"/>
      <c r="I25" s="1236"/>
      <c r="J25" s="1236"/>
      <c r="K25" s="1236"/>
      <c r="L25" s="1236"/>
      <c r="M25" s="1236"/>
      <c r="N25" s="1236"/>
      <c r="O25" s="1236"/>
      <c r="P25" s="1236"/>
      <c r="Q25" s="1236"/>
      <c r="R25" s="1236"/>
      <c r="S25" s="1236"/>
      <c r="T25" s="1236"/>
      <c r="U25" s="1236"/>
      <c r="V25" s="1236"/>
      <c r="W25" s="1236"/>
      <c r="X25" s="1236"/>
      <c r="Y25" s="1236"/>
      <c r="Z25" s="1233"/>
    </row>
    <row r="26" spans="1:26" s="5" customFormat="1" ht="15" thickBot="1" x14ac:dyDescent="0.25">
      <c r="A26" s="1228"/>
      <c r="B26" s="1232"/>
      <c r="C26" s="1237"/>
      <c r="D26" s="1237"/>
      <c r="E26" s="1237"/>
      <c r="F26" s="1237"/>
      <c r="G26" s="1237"/>
      <c r="H26" s="1237"/>
      <c r="I26" s="1237"/>
      <c r="J26" s="1237"/>
      <c r="K26" s="1237"/>
      <c r="L26" s="1237"/>
      <c r="M26" s="1237"/>
      <c r="N26" s="1237"/>
      <c r="O26" s="1237"/>
      <c r="P26" s="1237"/>
      <c r="Q26" s="1237"/>
      <c r="R26" s="1237"/>
      <c r="S26" s="1237"/>
      <c r="T26" s="1237"/>
      <c r="U26" s="1237"/>
      <c r="V26" s="1237"/>
      <c r="W26" s="1237"/>
      <c r="X26" s="1237"/>
      <c r="Y26" s="1237"/>
      <c r="Z26" s="1233"/>
    </row>
    <row r="27" spans="1:26" s="5" customFormat="1" ht="14.25" customHeight="1" x14ac:dyDescent="0.2">
      <c r="A27" s="1228"/>
      <c r="B27" s="1232"/>
      <c r="C27" s="595" t="s">
        <v>11</v>
      </c>
      <c r="D27" s="596"/>
      <c r="E27" s="596"/>
      <c r="F27" s="596"/>
      <c r="G27" s="596"/>
      <c r="H27" s="596"/>
      <c r="I27" s="596"/>
      <c r="J27" s="596"/>
      <c r="K27" s="596"/>
      <c r="L27" s="596"/>
      <c r="M27" s="596"/>
      <c r="N27" s="596"/>
      <c r="O27" s="596"/>
      <c r="P27" s="596"/>
      <c r="Q27" s="596"/>
      <c r="R27" s="596"/>
      <c r="S27" s="596"/>
      <c r="T27" s="596"/>
      <c r="U27" s="596"/>
      <c r="V27" s="596"/>
      <c r="W27" s="596"/>
      <c r="X27" s="596"/>
      <c r="Y27" s="597"/>
      <c r="Z27" s="1233"/>
    </row>
    <row r="28" spans="1:26" s="5" customFormat="1" ht="15" customHeight="1" thickBot="1" x14ac:dyDescent="0.25">
      <c r="A28" s="1228"/>
      <c r="B28" s="1232"/>
      <c r="C28" s="712"/>
      <c r="D28" s="713"/>
      <c r="E28" s="713"/>
      <c r="F28" s="713"/>
      <c r="G28" s="713"/>
      <c r="H28" s="713"/>
      <c r="I28" s="713"/>
      <c r="J28" s="713"/>
      <c r="K28" s="713"/>
      <c r="L28" s="713"/>
      <c r="M28" s="713"/>
      <c r="N28" s="713"/>
      <c r="O28" s="713"/>
      <c r="P28" s="713"/>
      <c r="Q28" s="713"/>
      <c r="R28" s="713"/>
      <c r="S28" s="713"/>
      <c r="T28" s="713"/>
      <c r="U28" s="713"/>
      <c r="V28" s="713"/>
      <c r="W28" s="713"/>
      <c r="X28" s="713"/>
      <c r="Y28" s="808"/>
      <c r="Z28" s="1233"/>
    </row>
    <row r="29" spans="1:26" ht="15" customHeight="1" x14ac:dyDescent="0.2">
      <c r="A29" s="1228"/>
      <c r="B29" s="1232"/>
      <c r="C29" s="1217" t="s">
        <v>18</v>
      </c>
      <c r="D29" s="1189"/>
      <c r="E29" s="1189"/>
      <c r="F29" s="1189"/>
      <c r="G29" s="1189"/>
      <c r="H29" s="1215" t="s">
        <v>522</v>
      </c>
      <c r="I29" s="1215" t="s">
        <v>523</v>
      </c>
      <c r="J29" s="1215" t="s">
        <v>927</v>
      </c>
      <c r="K29" s="1185" t="s">
        <v>524</v>
      </c>
      <c r="L29" s="1185"/>
      <c r="M29" s="1185"/>
      <c r="N29" s="1185"/>
      <c r="O29" s="1188" t="s">
        <v>12</v>
      </c>
      <c r="P29" s="1189"/>
      <c r="Q29" s="1189"/>
      <c r="R29" s="1189"/>
      <c r="S29" s="1189"/>
      <c r="T29" s="1189"/>
      <c r="U29" s="1189"/>
      <c r="V29" s="1189"/>
      <c r="W29" s="1189"/>
      <c r="X29" s="1189"/>
      <c r="Y29" s="1190"/>
      <c r="Z29" s="1233"/>
    </row>
    <row r="30" spans="1:26" ht="18.75" customHeight="1" x14ac:dyDescent="0.2">
      <c r="A30" s="1228"/>
      <c r="B30" s="1232"/>
      <c r="C30" s="1218"/>
      <c r="D30" s="1192"/>
      <c r="E30" s="1192"/>
      <c r="F30" s="1192"/>
      <c r="G30" s="1192"/>
      <c r="H30" s="1216"/>
      <c r="I30" s="1216"/>
      <c r="J30" s="1216"/>
      <c r="K30" s="1186"/>
      <c r="L30" s="1186"/>
      <c r="M30" s="1186"/>
      <c r="N30" s="1186"/>
      <c r="O30" s="1191"/>
      <c r="P30" s="1192"/>
      <c r="Q30" s="1192"/>
      <c r="R30" s="1192"/>
      <c r="S30" s="1192"/>
      <c r="T30" s="1192"/>
      <c r="U30" s="1192"/>
      <c r="V30" s="1192"/>
      <c r="W30" s="1192"/>
      <c r="X30" s="1192"/>
      <c r="Y30" s="1193"/>
      <c r="Z30" s="1233"/>
    </row>
    <row r="31" spans="1:26" ht="14.25" customHeight="1" x14ac:dyDescent="0.2">
      <c r="A31" s="1228"/>
      <c r="B31" s="1232"/>
      <c r="C31" s="673" t="s">
        <v>95</v>
      </c>
      <c r="D31" s="864"/>
      <c r="E31" s="864"/>
      <c r="F31" s="864"/>
      <c r="G31" s="865"/>
      <c r="H31" s="397">
        <v>3.88</v>
      </c>
      <c r="I31" s="397">
        <v>87.04</v>
      </c>
      <c r="J31" s="397">
        <v>290</v>
      </c>
      <c r="K31" s="1187">
        <f>+(H31+I31)/J31</f>
        <v>0.31351724137931036</v>
      </c>
      <c r="L31" s="1187"/>
      <c r="M31" s="1187"/>
      <c r="N31" s="1187"/>
      <c r="O31" s="1238" t="s">
        <v>928</v>
      </c>
      <c r="P31" s="1239"/>
      <c r="Q31" s="1239"/>
      <c r="R31" s="1239"/>
      <c r="S31" s="1239"/>
      <c r="T31" s="1239"/>
      <c r="U31" s="1239"/>
      <c r="V31" s="1239"/>
      <c r="W31" s="1239"/>
      <c r="X31" s="1239"/>
      <c r="Y31" s="1240"/>
      <c r="Z31" s="1233"/>
    </row>
    <row r="32" spans="1:26" ht="14.25" customHeight="1" x14ac:dyDescent="0.2">
      <c r="A32" s="1228"/>
      <c r="B32" s="1232"/>
      <c r="C32" s="673" t="s">
        <v>96</v>
      </c>
      <c r="D32" s="864"/>
      <c r="E32" s="864"/>
      <c r="F32" s="864"/>
      <c r="G32" s="865"/>
      <c r="H32" s="398">
        <v>0.31</v>
      </c>
      <c r="I32" s="398">
        <v>19.29</v>
      </c>
      <c r="J32" s="397">
        <v>290</v>
      </c>
      <c r="K32" s="1187">
        <f>+(H32+I32)/J32</f>
        <v>6.7586206896551718E-2</v>
      </c>
      <c r="L32" s="1187"/>
      <c r="M32" s="1187"/>
      <c r="N32" s="1187"/>
      <c r="O32" s="1241"/>
      <c r="P32" s="1242"/>
      <c r="Q32" s="1242"/>
      <c r="R32" s="1242"/>
      <c r="S32" s="1242"/>
      <c r="T32" s="1242"/>
      <c r="U32" s="1242"/>
      <c r="V32" s="1242"/>
      <c r="W32" s="1242"/>
      <c r="X32" s="1242"/>
      <c r="Y32" s="1243"/>
      <c r="Z32" s="1233"/>
    </row>
    <row r="33" spans="1:29" ht="19.5" customHeight="1" x14ac:dyDescent="0.2">
      <c r="A33" s="1228"/>
      <c r="B33" s="1232"/>
      <c r="C33" s="673" t="s">
        <v>97</v>
      </c>
      <c r="D33" s="864"/>
      <c r="E33" s="864"/>
      <c r="F33" s="864"/>
      <c r="G33" s="865"/>
      <c r="H33" s="398">
        <v>0.39</v>
      </c>
      <c r="I33" s="398">
        <v>51.66</v>
      </c>
      <c r="J33" s="399">
        <v>290</v>
      </c>
      <c r="K33" s="1187">
        <f>+(H33+I33)/J33</f>
        <v>0.17948275862068966</v>
      </c>
      <c r="L33" s="1187"/>
      <c r="M33" s="1187"/>
      <c r="N33" s="1187"/>
      <c r="O33" s="1241"/>
      <c r="P33" s="1242"/>
      <c r="Q33" s="1242"/>
      <c r="R33" s="1242"/>
      <c r="S33" s="1242"/>
      <c r="T33" s="1242"/>
      <c r="U33" s="1242"/>
      <c r="V33" s="1242"/>
      <c r="W33" s="1242"/>
      <c r="X33" s="1242"/>
      <c r="Y33" s="1243"/>
      <c r="Z33" s="1233"/>
      <c r="AC33" s="400"/>
    </row>
    <row r="34" spans="1:29" ht="30.75" customHeight="1" thickBot="1" x14ac:dyDescent="0.25">
      <c r="A34" s="1228"/>
      <c r="B34" s="1232"/>
      <c r="C34" s="1221" t="s">
        <v>98</v>
      </c>
      <c r="D34" s="1222"/>
      <c r="E34" s="1222"/>
      <c r="F34" s="1222"/>
      <c r="G34" s="1223"/>
      <c r="H34" s="401">
        <v>4.71</v>
      </c>
      <c r="I34" s="401">
        <v>125.38</v>
      </c>
      <c r="J34" s="399">
        <v>290</v>
      </c>
      <c r="K34" s="1187">
        <f>+(H34+I34)/J34</f>
        <v>0.44858620689655171</v>
      </c>
      <c r="L34" s="1187"/>
      <c r="M34" s="1187"/>
      <c r="N34" s="1187"/>
      <c r="O34" s="1244"/>
      <c r="P34" s="1245"/>
      <c r="Q34" s="1245"/>
      <c r="R34" s="1245"/>
      <c r="S34" s="1245"/>
      <c r="T34" s="1245"/>
      <c r="U34" s="1245"/>
      <c r="V34" s="1245"/>
      <c r="W34" s="1245"/>
      <c r="X34" s="1245"/>
      <c r="Y34" s="1246"/>
      <c r="Z34" s="1233"/>
    </row>
    <row r="35" spans="1:29" ht="15.75" customHeight="1" thickBot="1" x14ac:dyDescent="0.25">
      <c r="A35" s="1228"/>
      <c r="B35" s="1232"/>
      <c r="C35" s="835" t="s">
        <v>13</v>
      </c>
      <c r="D35" s="836"/>
      <c r="E35" s="836"/>
      <c r="F35" s="836"/>
      <c r="G35" s="1220"/>
      <c r="H35" s="402">
        <f>SUM(H31:H34)</f>
        <v>9.2899999999999991</v>
      </c>
      <c r="I35" s="402">
        <v>283.36</v>
      </c>
      <c r="J35" s="403">
        <v>290</v>
      </c>
      <c r="K35" s="1224">
        <f>+(H35+I35)/J35</f>
        <v>1.0091379310344828</v>
      </c>
      <c r="L35" s="1224"/>
      <c r="M35" s="1224"/>
      <c r="N35" s="1224"/>
      <c r="O35" s="89"/>
      <c r="P35" s="89"/>
      <c r="Q35" s="89"/>
      <c r="R35" s="89"/>
      <c r="S35" s="89"/>
      <c r="T35" s="89"/>
      <c r="U35" s="89"/>
      <c r="V35" s="89"/>
      <c r="W35" s="89"/>
      <c r="X35" s="89"/>
      <c r="Y35" s="90"/>
      <c r="Z35" s="1233"/>
      <c r="AC35" s="400"/>
    </row>
    <row r="36" spans="1:29" ht="15" thickBot="1" x14ac:dyDescent="0.25">
      <c r="A36" s="1228"/>
      <c r="B36" s="1232"/>
      <c r="C36" s="1219"/>
      <c r="D36" s="1219"/>
      <c r="E36" s="1219"/>
      <c r="F36" s="1219"/>
      <c r="G36" s="1219"/>
      <c r="H36" s="1219"/>
      <c r="I36" s="1219"/>
      <c r="J36" s="1219"/>
      <c r="K36" s="1219"/>
      <c r="L36" s="1219"/>
      <c r="M36" s="1219"/>
      <c r="N36" s="1219"/>
      <c r="O36" s="1219"/>
      <c r="P36" s="1219"/>
      <c r="Q36" s="1219"/>
      <c r="R36" s="1219"/>
      <c r="S36" s="1219"/>
      <c r="T36" s="1219"/>
      <c r="U36" s="1219"/>
      <c r="V36" s="1219"/>
      <c r="W36" s="1219"/>
      <c r="X36" s="1219"/>
      <c r="Y36" s="1219"/>
      <c r="Z36" s="1233"/>
    </row>
    <row r="37" spans="1:29" x14ac:dyDescent="0.2">
      <c r="A37" s="1228"/>
      <c r="B37" s="1232"/>
      <c r="C37" s="623" t="s">
        <v>14</v>
      </c>
      <c r="D37" s="624"/>
      <c r="E37" s="624"/>
      <c r="F37" s="624"/>
      <c r="G37" s="624"/>
      <c r="H37" s="624"/>
      <c r="I37" s="624"/>
      <c r="J37" s="624"/>
      <c r="K37" s="624"/>
      <c r="L37" s="624"/>
      <c r="M37" s="624"/>
      <c r="N37" s="624"/>
      <c r="O37" s="624"/>
      <c r="P37" s="624"/>
      <c r="Q37" s="624"/>
      <c r="R37" s="624"/>
      <c r="S37" s="624"/>
      <c r="T37" s="624"/>
      <c r="U37" s="624"/>
      <c r="V37" s="624"/>
      <c r="W37" s="624"/>
      <c r="X37" s="624"/>
      <c r="Y37" s="625"/>
      <c r="Z37" s="1233"/>
    </row>
    <row r="38" spans="1:29" ht="15" thickBot="1" x14ac:dyDescent="0.25">
      <c r="A38" s="1228"/>
      <c r="B38" s="1232"/>
      <c r="C38" s="626"/>
      <c r="D38" s="627"/>
      <c r="E38" s="627"/>
      <c r="F38" s="627"/>
      <c r="G38" s="627"/>
      <c r="H38" s="627"/>
      <c r="I38" s="627"/>
      <c r="J38" s="627"/>
      <c r="K38" s="627"/>
      <c r="L38" s="627"/>
      <c r="M38" s="627"/>
      <c r="N38" s="627"/>
      <c r="O38" s="627"/>
      <c r="P38" s="627"/>
      <c r="Q38" s="627"/>
      <c r="R38" s="627"/>
      <c r="S38" s="627"/>
      <c r="T38" s="627"/>
      <c r="U38" s="627"/>
      <c r="V38" s="627"/>
      <c r="W38" s="627"/>
      <c r="X38" s="627"/>
      <c r="Y38" s="628"/>
      <c r="Z38" s="1233"/>
    </row>
    <row r="39" spans="1:29" x14ac:dyDescent="0.2">
      <c r="A39" s="1228"/>
      <c r="B39" s="1232"/>
      <c r="C39" s="629" t="s">
        <v>24</v>
      </c>
      <c r="D39" s="630"/>
      <c r="E39" s="630"/>
      <c r="F39" s="630"/>
      <c r="G39" s="630"/>
      <c r="H39" s="630"/>
      <c r="I39" s="630"/>
      <c r="J39" s="630"/>
      <c r="K39" s="630"/>
      <c r="L39" s="630"/>
      <c r="M39" s="630"/>
      <c r="N39" s="630"/>
      <c r="O39" s="630"/>
      <c r="P39" s="630"/>
      <c r="Q39" s="630"/>
      <c r="R39" s="630"/>
      <c r="S39" s="630"/>
      <c r="T39" s="630"/>
      <c r="U39" s="630"/>
      <c r="V39" s="630"/>
      <c r="W39" s="630"/>
      <c r="X39" s="630"/>
      <c r="Y39" s="631"/>
      <c r="Z39" s="1233"/>
    </row>
    <row r="40" spans="1:29" x14ac:dyDescent="0.2">
      <c r="A40" s="1228"/>
      <c r="B40" s="1232"/>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1233"/>
    </row>
    <row r="41" spans="1:29" x14ac:dyDescent="0.2">
      <c r="A41" s="1228"/>
      <c r="B41" s="1232"/>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1233"/>
    </row>
    <row r="42" spans="1:29" x14ac:dyDescent="0.2">
      <c r="A42" s="1228"/>
      <c r="B42" s="1232"/>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1233"/>
    </row>
    <row r="43" spans="1:29" x14ac:dyDescent="0.2">
      <c r="A43" s="1228"/>
      <c r="B43" s="1232"/>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1233"/>
    </row>
    <row r="44" spans="1:29" x14ac:dyDescent="0.2">
      <c r="A44" s="1228"/>
      <c r="B44" s="1232"/>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1233"/>
    </row>
    <row r="45" spans="1:29" x14ac:dyDescent="0.2">
      <c r="A45" s="1228"/>
      <c r="B45" s="1232"/>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1233"/>
    </row>
    <row r="46" spans="1:29" x14ac:dyDescent="0.2">
      <c r="A46" s="1228"/>
      <c r="B46" s="1232"/>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1233"/>
    </row>
    <row r="47" spans="1:29" x14ac:dyDescent="0.2">
      <c r="A47" s="1228"/>
      <c r="B47" s="1232"/>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1233"/>
    </row>
    <row r="48" spans="1:29" x14ac:dyDescent="0.2">
      <c r="A48" s="1228"/>
      <c r="B48" s="1232"/>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1233"/>
    </row>
    <row r="49" spans="1:26" x14ac:dyDescent="0.2">
      <c r="A49" s="1228"/>
      <c r="B49" s="1232"/>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1233"/>
    </row>
    <row r="50" spans="1:26" x14ac:dyDescent="0.2">
      <c r="A50" s="1228"/>
      <c r="B50" s="1232"/>
      <c r="C50" s="632"/>
      <c r="D50" s="633"/>
      <c r="E50" s="633"/>
      <c r="F50" s="633"/>
      <c r="G50" s="633"/>
      <c r="H50" s="633"/>
      <c r="I50" s="633"/>
      <c r="J50" s="633"/>
      <c r="K50" s="633"/>
      <c r="L50" s="633"/>
      <c r="M50" s="633"/>
      <c r="N50" s="633"/>
      <c r="O50" s="633"/>
      <c r="P50" s="633"/>
      <c r="Q50" s="633"/>
      <c r="R50" s="633"/>
      <c r="S50" s="633"/>
      <c r="T50" s="633"/>
      <c r="U50" s="633"/>
      <c r="V50" s="633"/>
      <c r="W50" s="633"/>
      <c r="X50" s="633"/>
      <c r="Y50" s="634"/>
      <c r="Z50" s="1233"/>
    </row>
    <row r="51" spans="1:26" ht="15" thickBot="1" x14ac:dyDescent="0.25">
      <c r="A51" s="1228"/>
      <c r="B51" s="1232"/>
      <c r="C51" s="635"/>
      <c r="D51" s="636"/>
      <c r="E51" s="636"/>
      <c r="F51" s="636"/>
      <c r="G51" s="636"/>
      <c r="H51" s="636"/>
      <c r="I51" s="636"/>
      <c r="J51" s="636"/>
      <c r="K51" s="636"/>
      <c r="L51" s="636"/>
      <c r="M51" s="636"/>
      <c r="N51" s="636"/>
      <c r="O51" s="636"/>
      <c r="P51" s="636"/>
      <c r="Q51" s="636"/>
      <c r="R51" s="636"/>
      <c r="S51" s="636"/>
      <c r="T51" s="636"/>
      <c r="U51" s="636"/>
      <c r="V51" s="636"/>
      <c r="W51" s="636"/>
      <c r="X51" s="636"/>
      <c r="Y51" s="637"/>
      <c r="Z51" s="1233"/>
    </row>
    <row r="52" spans="1:26" x14ac:dyDescent="0.2">
      <c r="A52" s="1228"/>
      <c r="B52" s="1225"/>
      <c r="C52" s="1226"/>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34"/>
    </row>
  </sheetData>
  <mergeCells count="69">
    <mergeCell ref="B52:Y52"/>
    <mergeCell ref="A1:Z1"/>
    <mergeCell ref="A2:A4"/>
    <mergeCell ref="A5:Z5"/>
    <mergeCell ref="A6:A52"/>
    <mergeCell ref="B6:Z6"/>
    <mergeCell ref="B7:B51"/>
    <mergeCell ref="Z7:Z52"/>
    <mergeCell ref="C9:Y9"/>
    <mergeCell ref="C12:Y12"/>
    <mergeCell ref="C15:Y15"/>
    <mergeCell ref="C17:Y17"/>
    <mergeCell ref="C20:Y20"/>
    <mergeCell ref="C23:Y23"/>
    <mergeCell ref="C25:Y26"/>
    <mergeCell ref="O31:Y34"/>
    <mergeCell ref="C36:Y36"/>
    <mergeCell ref="C35:G35"/>
    <mergeCell ref="C37:Y38"/>
    <mergeCell ref="C39:Y51"/>
    <mergeCell ref="C32:G32"/>
    <mergeCell ref="C33:G33"/>
    <mergeCell ref="C34:G34"/>
    <mergeCell ref="K32:N32"/>
    <mergeCell ref="K33:N33"/>
    <mergeCell ref="K34:N34"/>
    <mergeCell ref="K35:N35"/>
    <mergeCell ref="C24:H24"/>
    <mergeCell ref="I24:Y24"/>
    <mergeCell ref="C27:Y28"/>
    <mergeCell ref="H29:H30"/>
    <mergeCell ref="I29:I30"/>
    <mergeCell ref="J29:J30"/>
    <mergeCell ref="C29:G30"/>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B2:G4"/>
    <mergeCell ref="H2:Z2"/>
    <mergeCell ref="H3:O3"/>
    <mergeCell ref="P3:Z3"/>
    <mergeCell ref="H4:Z4"/>
    <mergeCell ref="C31:G31"/>
    <mergeCell ref="K29:N30"/>
    <mergeCell ref="K31:N31"/>
    <mergeCell ref="O29:Y30"/>
    <mergeCell ref="C7:H8"/>
    <mergeCell ref="I7:S8"/>
    <mergeCell ref="T7:Y7"/>
    <mergeCell ref="T8:Y8"/>
    <mergeCell ref="C10:H11"/>
    <mergeCell ref="I10:S11"/>
    <mergeCell ref="T10:Y10"/>
    <mergeCell ref="T11:Y11"/>
    <mergeCell ref="C13:H14"/>
    <mergeCell ref="I13:S14"/>
    <mergeCell ref="T13:Y13"/>
    <mergeCell ref="T14:Y14"/>
  </mergeCells>
  <pageMargins left="0.70866141732283472" right="0.70866141732283472" top="0.74803149606299213" bottom="0.74803149606299213" header="0.31496062992125984" footer="0.31496062992125984"/>
  <pageSetup scale="73" orientation="portrait" r:id="rId1"/>
  <headerFooter>
    <oddFooter>&amp;LCarrera 30 25-90 Piso 16 C.A.D. – C.P. 111311
PBX: 7470909 – Información: Línea 195
www.umv.gov.co&amp;CPES-FM-001
Página  &amp;N de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29" zoomScaleNormal="100" workbookViewId="0">
      <selection activeCell="I24" sqref="I24:Y24"/>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8.4257812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227"/>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row>
    <row r="2" spans="1:26" ht="45.75" customHeight="1" x14ac:dyDescent="0.2">
      <c r="A2" s="1227"/>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227"/>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227"/>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customHeight="1" x14ac:dyDescent="0.2">
      <c r="A5" s="1227"/>
      <c r="B5" s="1247"/>
      <c r="C5" s="1247"/>
      <c r="D5" s="1247"/>
      <c r="E5" s="1247"/>
      <c r="F5" s="1247"/>
      <c r="G5" s="1247"/>
      <c r="H5" s="1247"/>
      <c r="I5" s="1247"/>
      <c r="J5" s="1247"/>
      <c r="K5" s="1247"/>
      <c r="L5" s="1247"/>
      <c r="M5" s="1247"/>
      <c r="N5" s="1247"/>
      <c r="O5" s="1247"/>
      <c r="P5" s="1247"/>
      <c r="Q5" s="1247"/>
      <c r="R5" s="1247"/>
      <c r="S5" s="1247"/>
      <c r="T5" s="1247"/>
      <c r="U5" s="1247"/>
      <c r="V5" s="1247"/>
      <c r="W5" s="1247"/>
      <c r="X5" s="1247"/>
      <c r="Y5" s="1247"/>
      <c r="Z5" s="1248"/>
    </row>
    <row r="6" spans="1:26" ht="15.75" customHeight="1" thickBot="1" x14ac:dyDescent="0.25">
      <c r="A6" s="1227"/>
      <c r="B6" s="1227"/>
      <c r="C6" s="1227"/>
      <c r="D6" s="1227"/>
      <c r="E6" s="1227"/>
      <c r="F6" s="1227"/>
      <c r="G6" s="1227"/>
      <c r="H6" s="1227"/>
      <c r="I6" s="1227"/>
      <c r="J6" s="1227"/>
      <c r="K6" s="1227"/>
      <c r="L6" s="1227"/>
      <c r="M6" s="1227"/>
      <c r="N6" s="1227"/>
      <c r="O6" s="1227"/>
      <c r="P6" s="1227"/>
      <c r="Q6" s="1227"/>
      <c r="R6" s="1227"/>
      <c r="S6" s="1227"/>
      <c r="T6" s="1227"/>
      <c r="U6" s="1227"/>
      <c r="V6" s="1227"/>
      <c r="W6" s="1227"/>
      <c r="X6" s="1227"/>
      <c r="Y6" s="1227"/>
      <c r="Z6" s="1249"/>
    </row>
    <row r="7" spans="1:26" ht="15" customHeight="1" x14ac:dyDescent="0.2">
      <c r="A7" s="1227"/>
      <c r="B7" s="1250"/>
      <c r="C7" s="545" t="s">
        <v>21</v>
      </c>
      <c r="D7" s="546"/>
      <c r="E7" s="546"/>
      <c r="F7" s="546"/>
      <c r="G7" s="546"/>
      <c r="H7" s="547"/>
      <c r="I7" s="1194" t="s">
        <v>145</v>
      </c>
      <c r="J7" s="1195"/>
      <c r="K7" s="1195"/>
      <c r="L7" s="1195"/>
      <c r="M7" s="1195"/>
      <c r="N7" s="1195"/>
      <c r="O7" s="1195"/>
      <c r="P7" s="1195"/>
      <c r="Q7" s="1195"/>
      <c r="R7" s="1195"/>
      <c r="S7" s="1196"/>
      <c r="T7" s="545" t="s">
        <v>25</v>
      </c>
      <c r="U7" s="546"/>
      <c r="V7" s="546"/>
      <c r="W7" s="546"/>
      <c r="X7" s="546"/>
      <c r="Y7" s="547"/>
      <c r="Z7" s="1249"/>
    </row>
    <row r="8" spans="1:26" ht="15.75" customHeight="1" thickBot="1" x14ac:dyDescent="0.25">
      <c r="A8" s="1227"/>
      <c r="B8" s="1250"/>
      <c r="C8" s="548"/>
      <c r="D8" s="549"/>
      <c r="E8" s="549"/>
      <c r="F8" s="549"/>
      <c r="G8" s="549"/>
      <c r="H8" s="550"/>
      <c r="I8" s="1197"/>
      <c r="J8" s="1198"/>
      <c r="K8" s="1198"/>
      <c r="L8" s="1198"/>
      <c r="M8" s="1198"/>
      <c r="N8" s="1198"/>
      <c r="O8" s="1198"/>
      <c r="P8" s="1198"/>
      <c r="Q8" s="1198"/>
      <c r="R8" s="1198"/>
      <c r="S8" s="1199"/>
      <c r="T8" s="557" t="s">
        <v>155</v>
      </c>
      <c r="U8" s="558"/>
      <c r="V8" s="558"/>
      <c r="W8" s="558"/>
      <c r="X8" s="558"/>
      <c r="Y8" s="559"/>
      <c r="Z8" s="1249"/>
    </row>
    <row r="9" spans="1:26" ht="15.75" thickBot="1" x14ac:dyDescent="0.25">
      <c r="A9" s="1227"/>
      <c r="B9" s="1232"/>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49"/>
    </row>
    <row r="10" spans="1:26" ht="15" customHeight="1" x14ac:dyDescent="0.2">
      <c r="A10" s="1227"/>
      <c r="B10" s="1250"/>
      <c r="C10" s="545" t="s">
        <v>22</v>
      </c>
      <c r="D10" s="546"/>
      <c r="E10" s="546"/>
      <c r="F10" s="546"/>
      <c r="G10" s="546"/>
      <c r="H10" s="547"/>
      <c r="I10" s="1200" t="s">
        <v>154</v>
      </c>
      <c r="J10" s="1201"/>
      <c r="K10" s="1201"/>
      <c r="L10" s="1201"/>
      <c r="M10" s="1201"/>
      <c r="N10" s="1201"/>
      <c r="O10" s="1201"/>
      <c r="P10" s="1201"/>
      <c r="Q10" s="1201"/>
      <c r="R10" s="1201"/>
      <c r="S10" s="1202"/>
      <c r="T10" s="545" t="s">
        <v>26</v>
      </c>
      <c r="U10" s="546"/>
      <c r="V10" s="546"/>
      <c r="W10" s="546"/>
      <c r="X10" s="546"/>
      <c r="Y10" s="547"/>
      <c r="Z10" s="1249"/>
    </row>
    <row r="11" spans="1:26" ht="15.75" customHeight="1" thickBot="1" x14ac:dyDescent="0.25">
      <c r="A11" s="1227"/>
      <c r="B11" s="1250"/>
      <c r="C11" s="548"/>
      <c r="D11" s="549"/>
      <c r="E11" s="549"/>
      <c r="F11" s="549"/>
      <c r="G11" s="549"/>
      <c r="H11" s="550"/>
      <c r="I11" s="1203"/>
      <c r="J11" s="1204"/>
      <c r="K11" s="1204"/>
      <c r="L11" s="1204"/>
      <c r="M11" s="1204"/>
      <c r="N11" s="1204"/>
      <c r="O11" s="1204"/>
      <c r="P11" s="1204"/>
      <c r="Q11" s="1204"/>
      <c r="R11" s="1204"/>
      <c r="S11" s="1205"/>
      <c r="T11" s="557" t="s">
        <v>604</v>
      </c>
      <c r="U11" s="558"/>
      <c r="V11" s="558"/>
      <c r="W11" s="558"/>
      <c r="X11" s="558"/>
      <c r="Y11" s="559"/>
      <c r="Z11" s="1249"/>
    </row>
    <row r="12" spans="1:26" ht="15" thickBot="1" x14ac:dyDescent="0.25">
      <c r="A12" s="1227"/>
      <c r="B12" s="1252"/>
      <c r="C12" s="1253"/>
      <c r="D12" s="1253"/>
      <c r="E12" s="1253"/>
      <c r="F12" s="1253"/>
      <c r="G12" s="1253"/>
      <c r="H12" s="1253"/>
      <c r="I12" s="1253"/>
      <c r="J12" s="1253"/>
      <c r="K12" s="1253"/>
      <c r="L12" s="1253"/>
      <c r="M12" s="1253"/>
      <c r="N12" s="1253"/>
      <c r="O12" s="1253"/>
      <c r="P12" s="1253"/>
      <c r="Q12" s="1253"/>
      <c r="R12" s="1253"/>
      <c r="S12" s="1253"/>
      <c r="T12" s="1253"/>
      <c r="U12" s="1253"/>
      <c r="V12" s="1253"/>
      <c r="W12" s="1253"/>
      <c r="X12" s="1253"/>
      <c r="Y12" s="1253"/>
      <c r="Z12" s="1249"/>
    </row>
    <row r="13" spans="1:26" ht="15" customHeight="1" x14ac:dyDescent="0.2">
      <c r="A13" s="1227"/>
      <c r="B13" s="1254"/>
      <c r="C13" s="545" t="s">
        <v>2</v>
      </c>
      <c r="D13" s="546"/>
      <c r="E13" s="546"/>
      <c r="F13" s="546"/>
      <c r="G13" s="546"/>
      <c r="H13" s="547"/>
      <c r="I13" s="697" t="s">
        <v>156</v>
      </c>
      <c r="J13" s="698"/>
      <c r="K13" s="698"/>
      <c r="L13" s="698"/>
      <c r="M13" s="698"/>
      <c r="N13" s="698"/>
      <c r="O13" s="698"/>
      <c r="P13" s="698"/>
      <c r="Q13" s="698"/>
      <c r="R13" s="698"/>
      <c r="S13" s="699"/>
      <c r="T13" s="545" t="s">
        <v>3</v>
      </c>
      <c r="U13" s="546"/>
      <c r="V13" s="546"/>
      <c r="W13" s="546"/>
      <c r="X13" s="546"/>
      <c r="Y13" s="547"/>
      <c r="Z13" s="1249"/>
    </row>
    <row r="14" spans="1:26" ht="15" customHeight="1" thickBot="1" x14ac:dyDescent="0.25">
      <c r="A14" s="1227"/>
      <c r="B14" s="1254"/>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1249"/>
    </row>
    <row r="15" spans="1:26" ht="15" thickBot="1" x14ac:dyDescent="0.25">
      <c r="A15" s="1227"/>
      <c r="B15" s="1252"/>
      <c r="C15" s="1253"/>
      <c r="D15" s="1253"/>
      <c r="E15" s="1253"/>
      <c r="F15" s="1253"/>
      <c r="G15" s="1253"/>
      <c r="H15" s="1253"/>
      <c r="I15" s="1253"/>
      <c r="J15" s="1253"/>
      <c r="K15" s="1253"/>
      <c r="L15" s="1253"/>
      <c r="M15" s="1253"/>
      <c r="N15" s="1253"/>
      <c r="O15" s="1253"/>
      <c r="P15" s="1253"/>
      <c r="Q15" s="1253"/>
      <c r="R15" s="1253"/>
      <c r="S15" s="1253"/>
      <c r="T15" s="1253"/>
      <c r="U15" s="1253"/>
      <c r="V15" s="1253"/>
      <c r="W15" s="1253"/>
      <c r="X15" s="1253"/>
      <c r="Y15" s="1253"/>
      <c r="Z15" s="1249"/>
    </row>
    <row r="16" spans="1:26" ht="31.5" customHeight="1" thickBot="1" x14ac:dyDescent="0.25">
      <c r="A16" s="1227"/>
      <c r="B16" s="27"/>
      <c r="C16" s="569" t="s">
        <v>4</v>
      </c>
      <c r="D16" s="570"/>
      <c r="E16" s="570"/>
      <c r="F16" s="570"/>
      <c r="G16" s="570"/>
      <c r="H16" s="571"/>
      <c r="I16" s="694" t="s">
        <v>157</v>
      </c>
      <c r="J16" s="695"/>
      <c r="K16" s="695"/>
      <c r="L16" s="695"/>
      <c r="M16" s="695"/>
      <c r="N16" s="695"/>
      <c r="O16" s="695"/>
      <c r="P16" s="695"/>
      <c r="Q16" s="695"/>
      <c r="R16" s="695"/>
      <c r="S16" s="695"/>
      <c r="T16" s="695"/>
      <c r="U16" s="695"/>
      <c r="V16" s="695"/>
      <c r="W16" s="695"/>
      <c r="X16" s="695"/>
      <c r="Y16" s="696"/>
      <c r="Z16" s="1249"/>
    </row>
    <row r="17" spans="1:26" ht="15" thickBot="1" x14ac:dyDescent="0.25">
      <c r="A17" s="1227"/>
      <c r="B17" s="1252"/>
      <c r="C17" s="1253"/>
      <c r="D17" s="1253"/>
      <c r="E17" s="1253"/>
      <c r="F17" s="1253"/>
      <c r="G17" s="1253"/>
      <c r="H17" s="1253"/>
      <c r="I17" s="1253"/>
      <c r="J17" s="1253"/>
      <c r="K17" s="1253"/>
      <c r="L17" s="1253"/>
      <c r="M17" s="1253"/>
      <c r="N17" s="1253"/>
      <c r="O17" s="1253"/>
      <c r="P17" s="1253"/>
      <c r="Q17" s="1253"/>
      <c r="R17" s="1253"/>
      <c r="S17" s="1253"/>
      <c r="T17" s="1253"/>
      <c r="U17" s="1253"/>
      <c r="V17" s="1253"/>
      <c r="W17" s="1253"/>
      <c r="X17" s="1253"/>
      <c r="Y17" s="1253"/>
      <c r="Z17" s="1249"/>
    </row>
    <row r="18" spans="1:26" s="1" customFormat="1" ht="15" customHeight="1" x14ac:dyDescent="0.2">
      <c r="A18" s="1227"/>
      <c r="B18" s="1254"/>
      <c r="C18" s="575" t="s">
        <v>20</v>
      </c>
      <c r="D18" s="576"/>
      <c r="E18" s="576"/>
      <c r="F18" s="576"/>
      <c r="G18" s="576"/>
      <c r="H18" s="577"/>
      <c r="I18" s="581" t="s">
        <v>721</v>
      </c>
      <c r="J18" s="582"/>
      <c r="K18" s="582"/>
      <c r="L18" s="583"/>
      <c r="M18" s="545" t="s">
        <v>5</v>
      </c>
      <c r="N18" s="546"/>
      <c r="O18" s="546"/>
      <c r="P18" s="546"/>
      <c r="Q18" s="546"/>
      <c r="R18" s="546"/>
      <c r="S18" s="547"/>
      <c r="T18" s="545" t="s">
        <v>6</v>
      </c>
      <c r="U18" s="546"/>
      <c r="V18" s="546"/>
      <c r="W18" s="546"/>
      <c r="X18" s="546"/>
      <c r="Y18" s="547"/>
      <c r="Z18" s="1249"/>
    </row>
    <row r="19" spans="1:26" s="1" customFormat="1" ht="15.75" customHeight="1" thickBot="1" x14ac:dyDescent="0.25">
      <c r="A19" s="1227"/>
      <c r="B19" s="1254"/>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1249"/>
    </row>
    <row r="20" spans="1:26" ht="15" thickBot="1" x14ac:dyDescent="0.25">
      <c r="A20" s="1227"/>
      <c r="B20" s="1252"/>
      <c r="C20" s="1253"/>
      <c r="D20" s="1253"/>
      <c r="E20" s="1253"/>
      <c r="F20" s="1253"/>
      <c r="G20" s="1253"/>
      <c r="H20" s="1253"/>
      <c r="I20" s="1253"/>
      <c r="J20" s="1253"/>
      <c r="K20" s="1253"/>
      <c r="L20" s="1253"/>
      <c r="M20" s="1253"/>
      <c r="N20" s="1253"/>
      <c r="O20" s="1253"/>
      <c r="P20" s="1253"/>
      <c r="Q20" s="1253"/>
      <c r="R20" s="1253"/>
      <c r="S20" s="1253"/>
      <c r="T20" s="1253"/>
      <c r="U20" s="1253"/>
      <c r="V20" s="1253"/>
      <c r="W20" s="1253"/>
      <c r="X20" s="1253"/>
      <c r="Y20" s="1253"/>
      <c r="Z20" s="1249"/>
    </row>
    <row r="21" spans="1:26" ht="15.75" customHeight="1" x14ac:dyDescent="0.2">
      <c r="A21" s="1227"/>
      <c r="B21" s="1254"/>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1249"/>
    </row>
    <row r="22" spans="1:26" ht="30.75" customHeight="1" thickBot="1" x14ac:dyDescent="0.25">
      <c r="A22" s="1227"/>
      <c r="B22" s="1254"/>
      <c r="C22" s="591" t="s">
        <v>158</v>
      </c>
      <c r="D22" s="592"/>
      <c r="E22" s="592"/>
      <c r="F22" s="592"/>
      <c r="G22" s="592"/>
      <c r="H22" s="592"/>
      <c r="I22" s="593"/>
      <c r="J22" s="591" t="s">
        <v>159</v>
      </c>
      <c r="K22" s="592"/>
      <c r="L22" s="592"/>
      <c r="M22" s="592"/>
      <c r="N22" s="592"/>
      <c r="O22" s="592"/>
      <c r="P22" s="593"/>
      <c r="Q22" s="809" t="s">
        <v>160</v>
      </c>
      <c r="R22" s="558"/>
      <c r="S22" s="558"/>
      <c r="T22" s="558"/>
      <c r="U22" s="558"/>
      <c r="V22" s="558"/>
      <c r="W22" s="558"/>
      <c r="X22" s="558"/>
      <c r="Y22" s="559"/>
      <c r="Z22" s="1249"/>
    </row>
    <row r="23" spans="1:26" ht="15" thickBot="1" x14ac:dyDescent="0.25">
      <c r="A23" s="1227"/>
      <c r="B23" s="1252"/>
      <c r="C23" s="1253"/>
      <c r="D23" s="1253"/>
      <c r="E23" s="1253"/>
      <c r="F23" s="1253"/>
      <c r="G23" s="1253"/>
      <c r="H23" s="1253"/>
      <c r="I23" s="1253"/>
      <c r="J23" s="1253"/>
      <c r="K23" s="1253"/>
      <c r="L23" s="1253"/>
      <c r="M23" s="1253"/>
      <c r="N23" s="1253"/>
      <c r="O23" s="1253"/>
      <c r="P23" s="1253"/>
      <c r="Q23" s="1253"/>
      <c r="R23" s="1253"/>
      <c r="S23" s="1253"/>
      <c r="T23" s="1253"/>
      <c r="U23" s="1253"/>
      <c r="V23" s="1253"/>
      <c r="W23" s="1253"/>
      <c r="X23" s="1253"/>
      <c r="Y23" s="1253"/>
      <c r="Z23" s="1249"/>
    </row>
    <row r="24" spans="1:26" ht="44.25" customHeight="1" thickBot="1" x14ac:dyDescent="0.25">
      <c r="A24" s="1227"/>
      <c r="B24" s="27"/>
      <c r="C24" s="569" t="s">
        <v>10</v>
      </c>
      <c r="D24" s="570"/>
      <c r="E24" s="570"/>
      <c r="F24" s="570"/>
      <c r="G24" s="570"/>
      <c r="H24" s="571"/>
      <c r="I24" s="572" t="s">
        <v>161</v>
      </c>
      <c r="J24" s="573"/>
      <c r="K24" s="573"/>
      <c r="L24" s="573"/>
      <c r="M24" s="573"/>
      <c r="N24" s="573"/>
      <c r="O24" s="573"/>
      <c r="P24" s="573"/>
      <c r="Q24" s="573"/>
      <c r="R24" s="573"/>
      <c r="S24" s="573"/>
      <c r="T24" s="573"/>
      <c r="U24" s="573"/>
      <c r="V24" s="573"/>
      <c r="W24" s="573"/>
      <c r="X24" s="573"/>
      <c r="Y24" s="574"/>
      <c r="Z24" s="1249"/>
    </row>
    <row r="25" spans="1:26" x14ac:dyDescent="0.2">
      <c r="A25" s="1227"/>
      <c r="B25" s="1252"/>
      <c r="C25" s="1253"/>
      <c r="D25" s="1253"/>
      <c r="E25" s="1253"/>
      <c r="F25" s="1253"/>
      <c r="G25" s="1253"/>
      <c r="H25" s="1253"/>
      <c r="I25" s="1253"/>
      <c r="J25" s="1253"/>
      <c r="K25" s="1253"/>
      <c r="L25" s="1253"/>
      <c r="M25" s="1253"/>
      <c r="N25" s="1253"/>
      <c r="O25" s="1253"/>
      <c r="P25" s="1253"/>
      <c r="Q25" s="1253"/>
      <c r="R25" s="1253"/>
      <c r="S25" s="1253"/>
      <c r="T25" s="1253"/>
      <c r="U25" s="1253"/>
      <c r="V25" s="1253"/>
      <c r="W25" s="1253"/>
      <c r="X25" s="1253"/>
      <c r="Y25" s="1253"/>
      <c r="Z25" s="1249"/>
    </row>
    <row r="26" spans="1:26" s="5" customFormat="1" ht="15" thickBot="1" x14ac:dyDescent="0.25">
      <c r="A26" s="1227"/>
      <c r="B26" s="1252"/>
      <c r="C26" s="1253"/>
      <c r="D26" s="1253"/>
      <c r="E26" s="1253"/>
      <c r="F26" s="1253"/>
      <c r="G26" s="1253"/>
      <c r="H26" s="1253"/>
      <c r="I26" s="1253"/>
      <c r="J26" s="1253"/>
      <c r="K26" s="1253"/>
      <c r="L26" s="1253"/>
      <c r="M26" s="1253"/>
      <c r="N26" s="1253"/>
      <c r="O26" s="1253"/>
      <c r="P26" s="1253"/>
      <c r="Q26" s="1253"/>
      <c r="R26" s="1253"/>
      <c r="S26" s="1253"/>
      <c r="T26" s="1253"/>
      <c r="U26" s="1253"/>
      <c r="V26" s="1253"/>
      <c r="W26" s="1253"/>
      <c r="X26" s="1253"/>
      <c r="Y26" s="1253"/>
      <c r="Z26" s="1249"/>
    </row>
    <row r="27" spans="1:26" s="5" customFormat="1" x14ac:dyDescent="0.2">
      <c r="A27" s="1227"/>
      <c r="B27" s="1255"/>
      <c r="C27" s="595" t="s">
        <v>11</v>
      </c>
      <c r="D27" s="596"/>
      <c r="E27" s="596"/>
      <c r="F27" s="596"/>
      <c r="G27" s="596"/>
      <c r="H27" s="596"/>
      <c r="I27" s="596"/>
      <c r="J27" s="596"/>
      <c r="K27" s="596"/>
      <c r="L27" s="596"/>
      <c r="M27" s="596"/>
      <c r="N27" s="596"/>
      <c r="O27" s="596"/>
      <c r="P27" s="596"/>
      <c r="Q27" s="596"/>
      <c r="R27" s="596"/>
      <c r="S27" s="596"/>
      <c r="T27" s="596"/>
      <c r="U27" s="596"/>
      <c r="V27" s="596"/>
      <c r="W27" s="596"/>
      <c r="X27" s="596"/>
      <c r="Y27" s="597"/>
      <c r="Z27" s="1249"/>
    </row>
    <row r="28" spans="1:26" s="5" customFormat="1" ht="15" thickBot="1" x14ac:dyDescent="0.25">
      <c r="A28" s="1227"/>
      <c r="B28" s="1255"/>
      <c r="C28" s="598"/>
      <c r="D28" s="599"/>
      <c r="E28" s="599"/>
      <c r="F28" s="599"/>
      <c r="G28" s="599"/>
      <c r="H28" s="599"/>
      <c r="I28" s="599"/>
      <c r="J28" s="599"/>
      <c r="K28" s="599"/>
      <c r="L28" s="599"/>
      <c r="M28" s="599"/>
      <c r="N28" s="599"/>
      <c r="O28" s="599"/>
      <c r="P28" s="599"/>
      <c r="Q28" s="599"/>
      <c r="R28" s="599"/>
      <c r="S28" s="599"/>
      <c r="T28" s="599"/>
      <c r="U28" s="599"/>
      <c r="V28" s="599"/>
      <c r="W28" s="599"/>
      <c r="X28" s="599"/>
      <c r="Y28" s="600"/>
      <c r="Z28" s="1249"/>
    </row>
    <row r="29" spans="1:26" ht="68.25" thickBot="1" x14ac:dyDescent="0.25">
      <c r="A29" s="1227"/>
      <c r="B29" s="1255"/>
      <c r="C29" s="932" t="s">
        <v>18</v>
      </c>
      <c r="D29" s="933"/>
      <c r="E29" s="933"/>
      <c r="F29" s="933"/>
      <c r="G29" s="934"/>
      <c r="H29" s="61" t="s">
        <v>162</v>
      </c>
      <c r="I29" s="61" t="s">
        <v>163</v>
      </c>
      <c r="J29" s="61" t="s">
        <v>17</v>
      </c>
      <c r="K29" s="935" t="s">
        <v>12</v>
      </c>
      <c r="L29" s="933"/>
      <c r="M29" s="933"/>
      <c r="N29" s="933"/>
      <c r="O29" s="933"/>
      <c r="P29" s="933"/>
      <c r="Q29" s="933"/>
      <c r="R29" s="933"/>
      <c r="S29" s="933"/>
      <c r="T29" s="933"/>
      <c r="U29" s="933"/>
      <c r="V29" s="933"/>
      <c r="W29" s="933"/>
      <c r="X29" s="933"/>
      <c r="Y29" s="934"/>
      <c r="Z29" s="1249"/>
    </row>
    <row r="30" spans="1:26" ht="14.25" customHeight="1" x14ac:dyDescent="0.2">
      <c r="A30" s="1227"/>
      <c r="B30" s="1255"/>
      <c r="C30" s="856" t="s">
        <v>95</v>
      </c>
      <c r="D30" s="857"/>
      <c r="E30" s="857"/>
      <c r="F30" s="857"/>
      <c r="G30" s="857"/>
      <c r="H30" s="408">
        <v>703819</v>
      </c>
      <c r="I30" s="409">
        <v>7878573</v>
      </c>
      <c r="J30" s="410">
        <f>+H30/I30</f>
        <v>8.9333309471144082E-2</v>
      </c>
      <c r="K30" s="1256" t="s">
        <v>929</v>
      </c>
      <c r="L30" s="1257"/>
      <c r="M30" s="1257"/>
      <c r="N30" s="1257"/>
      <c r="O30" s="1257"/>
      <c r="P30" s="1257"/>
      <c r="Q30" s="1257"/>
      <c r="R30" s="1257"/>
      <c r="S30" s="1257"/>
      <c r="T30" s="1257"/>
      <c r="U30" s="1257"/>
      <c r="V30" s="1257"/>
      <c r="W30" s="1257"/>
      <c r="X30" s="1257"/>
      <c r="Y30" s="1258"/>
      <c r="Z30" s="1249"/>
    </row>
    <row r="31" spans="1:26" ht="15" customHeight="1" x14ac:dyDescent="0.2">
      <c r="A31" s="1227"/>
      <c r="B31" s="1255"/>
      <c r="C31" s="673" t="s">
        <v>96</v>
      </c>
      <c r="D31" s="864"/>
      <c r="E31" s="864"/>
      <c r="F31" s="864"/>
      <c r="G31" s="864"/>
      <c r="H31" s="411">
        <v>793917</v>
      </c>
      <c r="I31" s="412">
        <v>7878573</v>
      </c>
      <c r="J31" s="410">
        <f>+H31/I31</f>
        <v>0.1007691367459564</v>
      </c>
      <c r="K31" s="1259"/>
      <c r="L31" s="1260"/>
      <c r="M31" s="1260"/>
      <c r="N31" s="1260"/>
      <c r="O31" s="1260"/>
      <c r="P31" s="1260"/>
      <c r="Q31" s="1260"/>
      <c r="R31" s="1260"/>
      <c r="S31" s="1260"/>
      <c r="T31" s="1260"/>
      <c r="U31" s="1260"/>
      <c r="V31" s="1260"/>
      <c r="W31" s="1260"/>
      <c r="X31" s="1260"/>
      <c r="Y31" s="1261"/>
      <c r="Z31" s="1249"/>
    </row>
    <row r="32" spans="1:26" ht="15.75" customHeight="1" x14ac:dyDescent="0.2">
      <c r="A32" s="1227"/>
      <c r="B32" s="1255"/>
      <c r="C32" s="673" t="s">
        <v>97</v>
      </c>
      <c r="D32" s="864"/>
      <c r="E32" s="864"/>
      <c r="F32" s="864"/>
      <c r="G32" s="865"/>
      <c r="H32" s="411">
        <v>1055335</v>
      </c>
      <c r="I32" s="412">
        <v>7878573</v>
      </c>
      <c r="J32" s="410">
        <f>+H32/I32</f>
        <v>0.13395001861377689</v>
      </c>
      <c r="K32" s="1259"/>
      <c r="L32" s="1260"/>
      <c r="M32" s="1260"/>
      <c r="N32" s="1260"/>
      <c r="O32" s="1260"/>
      <c r="P32" s="1260"/>
      <c r="Q32" s="1260"/>
      <c r="R32" s="1260"/>
      <c r="S32" s="1260"/>
      <c r="T32" s="1260"/>
      <c r="U32" s="1260"/>
      <c r="V32" s="1260"/>
      <c r="W32" s="1260"/>
      <c r="X32" s="1260"/>
      <c r="Y32" s="1261"/>
      <c r="Z32" s="1249"/>
    </row>
    <row r="33" spans="1:26" ht="15.75" customHeight="1" thickBot="1" x14ac:dyDescent="0.25">
      <c r="A33" s="1227"/>
      <c r="B33" s="1255"/>
      <c r="C33" s="1266" t="s">
        <v>98</v>
      </c>
      <c r="D33" s="639"/>
      <c r="E33" s="639"/>
      <c r="F33" s="639"/>
      <c r="G33" s="639"/>
      <c r="H33" s="413">
        <v>1581032</v>
      </c>
      <c r="I33" s="412">
        <v>7878573</v>
      </c>
      <c r="J33" s="410">
        <f>+H33/I33</f>
        <v>0.20067491917635338</v>
      </c>
      <c r="K33" s="1262"/>
      <c r="L33" s="1263"/>
      <c r="M33" s="1263"/>
      <c r="N33" s="1263"/>
      <c r="O33" s="1263"/>
      <c r="P33" s="1263"/>
      <c r="Q33" s="1263"/>
      <c r="R33" s="1263"/>
      <c r="S33" s="1263"/>
      <c r="T33" s="1263"/>
      <c r="U33" s="1263"/>
      <c r="V33" s="1263"/>
      <c r="W33" s="1263"/>
      <c r="X33" s="1263"/>
      <c r="Y33" s="1264"/>
      <c r="Z33" s="1249"/>
    </row>
    <row r="34" spans="1:26" ht="15.75" thickBot="1" x14ac:dyDescent="0.3">
      <c r="A34" s="1227"/>
      <c r="B34" s="1255"/>
      <c r="C34" s="617" t="s">
        <v>13</v>
      </c>
      <c r="D34" s="618"/>
      <c r="E34" s="618"/>
      <c r="F34" s="618"/>
      <c r="G34" s="619"/>
      <c r="H34" s="414">
        <f>H33</f>
        <v>1581032</v>
      </c>
      <c r="I34" s="415">
        <v>7878573</v>
      </c>
      <c r="J34" s="416">
        <f>+H34/I34</f>
        <v>0.20067491917635338</v>
      </c>
      <c r="K34" s="620"/>
      <c r="L34" s="621"/>
      <c r="M34" s="621"/>
      <c r="N34" s="621"/>
      <c r="O34" s="621"/>
      <c r="P34" s="621"/>
      <c r="Q34" s="621"/>
      <c r="R34" s="621"/>
      <c r="S34" s="621"/>
      <c r="T34" s="621"/>
      <c r="U34" s="621"/>
      <c r="V34" s="621"/>
      <c r="W34" s="621"/>
      <c r="X34" s="621"/>
      <c r="Y34" s="622"/>
      <c r="Z34" s="1249"/>
    </row>
    <row r="35" spans="1:26" ht="15" thickBot="1" x14ac:dyDescent="0.25">
      <c r="A35" s="1227"/>
      <c r="B35" s="1252"/>
      <c r="C35" s="1253"/>
      <c r="D35" s="1253"/>
      <c r="E35" s="1253"/>
      <c r="F35" s="1253"/>
      <c r="G35" s="1253"/>
      <c r="H35" s="1253"/>
      <c r="I35" s="1253"/>
      <c r="J35" s="1253"/>
      <c r="K35" s="1253"/>
      <c r="L35" s="1253"/>
      <c r="M35" s="1253"/>
      <c r="N35" s="1253"/>
      <c r="O35" s="1253"/>
      <c r="P35" s="1253"/>
      <c r="Q35" s="1253"/>
      <c r="R35" s="1253"/>
      <c r="S35" s="1253"/>
      <c r="T35" s="1253"/>
      <c r="U35" s="1253"/>
      <c r="V35" s="1253"/>
      <c r="W35" s="1253"/>
      <c r="X35" s="1253"/>
      <c r="Y35" s="1253"/>
      <c r="Z35" s="1249"/>
    </row>
    <row r="36" spans="1:26" x14ac:dyDescent="0.2">
      <c r="A36" s="1227"/>
      <c r="B36" s="1265"/>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1249"/>
    </row>
    <row r="37" spans="1:26" ht="15" thickBot="1" x14ac:dyDescent="0.25">
      <c r="A37" s="1227"/>
      <c r="B37" s="1265"/>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1249"/>
    </row>
    <row r="38" spans="1:26" x14ac:dyDescent="0.2">
      <c r="A38" s="1227"/>
      <c r="B38" s="1265"/>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1249"/>
    </row>
    <row r="39" spans="1:26" x14ac:dyDescent="0.2">
      <c r="A39" s="1227"/>
      <c r="B39" s="1265"/>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1249"/>
    </row>
    <row r="40" spans="1:26" x14ac:dyDescent="0.2">
      <c r="A40" s="1227"/>
      <c r="B40" s="1265"/>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1249"/>
    </row>
    <row r="41" spans="1:26" x14ac:dyDescent="0.2">
      <c r="A41" s="1227"/>
      <c r="B41" s="1265"/>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1249"/>
    </row>
    <row r="42" spans="1:26" x14ac:dyDescent="0.2">
      <c r="A42" s="1227"/>
      <c r="B42" s="1265"/>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1249"/>
    </row>
    <row r="43" spans="1:26" x14ac:dyDescent="0.2">
      <c r="A43" s="1227"/>
      <c r="B43" s="1265"/>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1249"/>
    </row>
    <row r="44" spans="1:26" x14ac:dyDescent="0.2">
      <c r="A44" s="1227"/>
      <c r="B44" s="1265"/>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1249"/>
    </row>
    <row r="45" spans="1:26" x14ac:dyDescent="0.2">
      <c r="A45" s="1227"/>
      <c r="B45" s="1265"/>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1249"/>
    </row>
    <row r="46" spans="1:26" x14ac:dyDescent="0.2">
      <c r="A46" s="1227"/>
      <c r="B46" s="1265"/>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1249"/>
    </row>
    <row r="47" spans="1:26" x14ac:dyDescent="0.2">
      <c r="A47" s="1227"/>
      <c r="B47" s="1265"/>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1249"/>
    </row>
    <row r="48" spans="1:26" x14ac:dyDescent="0.2">
      <c r="A48" s="1227"/>
      <c r="B48" s="1265"/>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1249"/>
    </row>
    <row r="49" spans="1:26" x14ac:dyDescent="0.2">
      <c r="A49" s="1227"/>
      <c r="B49" s="1265"/>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1249"/>
    </row>
    <row r="50" spans="1:26" ht="15" thickBot="1" x14ac:dyDescent="0.25">
      <c r="A50" s="1227"/>
      <c r="B50" s="1265"/>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1249"/>
    </row>
    <row r="51" spans="1:26" x14ac:dyDescent="0.2">
      <c r="A51" s="1227"/>
      <c r="B51" s="1225"/>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60"/>
    </row>
  </sheetData>
  <mergeCells count="65">
    <mergeCell ref="B27:B34"/>
    <mergeCell ref="K30:Y33"/>
    <mergeCell ref="B35:Y35"/>
    <mergeCell ref="B36:B50"/>
    <mergeCell ref="B51:Y51"/>
    <mergeCell ref="C36:Y37"/>
    <mergeCell ref="C38:Y50"/>
    <mergeCell ref="C27:Y28"/>
    <mergeCell ref="C29:G29"/>
    <mergeCell ref="K29:Y29"/>
    <mergeCell ref="C30:G30"/>
    <mergeCell ref="C34:G34"/>
    <mergeCell ref="K34:Y34"/>
    <mergeCell ref="C31:G31"/>
    <mergeCell ref="C32:G32"/>
    <mergeCell ref="C33:G33"/>
    <mergeCell ref="A1:Z1"/>
    <mergeCell ref="A2:A51"/>
    <mergeCell ref="B5:Y6"/>
    <mergeCell ref="Z5:Z50"/>
    <mergeCell ref="B7:B8"/>
    <mergeCell ref="B9:Y9"/>
    <mergeCell ref="B10:B11"/>
    <mergeCell ref="B12:Y12"/>
    <mergeCell ref="B13:B14"/>
    <mergeCell ref="B15:Y15"/>
    <mergeCell ref="B17:Y17"/>
    <mergeCell ref="B18:B19"/>
    <mergeCell ref="B20:Y20"/>
    <mergeCell ref="B21:B22"/>
    <mergeCell ref="B23:Y23"/>
    <mergeCell ref="B25:Y26"/>
    <mergeCell ref="C24:H24"/>
    <mergeCell ref="I24:Y24"/>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3" orientation="portrait" r:id="rId1"/>
  <headerFooter>
    <oddFooter>&amp;LCarrera 30 25-90 Piso 16 C.A.D. – C.P. 111311
PBX: 7470909 – Información: Línea 195
www.umv.gov.co&amp;CPES-FM-001
Página  &amp;N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52"/>
  <sheetViews>
    <sheetView topLeftCell="A36" zoomScaleNormal="100" workbookViewId="0">
      <selection activeCell="J33" sqref="J33"/>
    </sheetView>
  </sheetViews>
  <sheetFormatPr baseColWidth="10" defaultColWidth="3.7109375" defaultRowHeight="14.25" x14ac:dyDescent="0.2"/>
  <cols>
    <col min="1" max="1" width="3.7109375" style="3"/>
    <col min="2" max="2" width="2.85546875" style="3" customWidth="1"/>
    <col min="3" max="7" width="2.7109375" style="3" customWidth="1"/>
    <col min="8" max="8" width="19.5703125" style="3" customWidth="1"/>
    <col min="9" max="9" width="20.85546875" style="3" customWidth="1"/>
    <col min="10" max="10" width="13.85546875" style="3" customWidth="1"/>
    <col min="11" max="12" width="3.42578125" style="3" customWidth="1"/>
    <col min="13" max="15" width="2.7109375" style="3" customWidth="1"/>
    <col min="16" max="16" width="8.42578125" style="3" customWidth="1"/>
    <col min="17" max="17" width="3.5703125" style="3" customWidth="1"/>
    <col min="18" max="18" width="3.7109375" style="3"/>
    <col min="19" max="19" width="3.28515625" style="3" customWidth="1"/>
    <col min="20" max="24" width="3.7109375" style="3"/>
    <col min="25" max="25" width="5.7109375" style="3" customWidth="1"/>
    <col min="26" max="26" width="2.85546875" style="3" customWidth="1"/>
    <col min="27" max="34" width="3.7109375" style="3"/>
    <col min="35" max="35" width="21.140625" style="3" customWidth="1"/>
    <col min="36" max="16384" width="3.7109375" style="3"/>
  </cols>
  <sheetData>
    <row r="1" spans="1:27" x14ac:dyDescent="0.2">
      <c r="A1" s="1227"/>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row>
    <row r="2" spans="1:27" ht="45.75" customHeight="1" x14ac:dyDescent="0.2">
      <c r="A2" s="1228"/>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7" ht="15" customHeight="1" x14ac:dyDescent="0.2">
      <c r="A3" s="1228"/>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c r="AA3" s="1276"/>
    </row>
    <row r="4" spans="1:27" ht="15" customHeight="1" x14ac:dyDescent="0.2">
      <c r="A4" s="1228"/>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c r="AA4" s="1276"/>
    </row>
    <row r="5" spans="1:27" x14ac:dyDescent="0.2">
      <c r="A5" s="1227"/>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76"/>
    </row>
    <row r="6" spans="1:27" ht="15.75" thickBot="1" x14ac:dyDescent="0.25">
      <c r="A6" s="1228"/>
      <c r="B6" s="20"/>
      <c r="C6" s="21"/>
      <c r="D6" s="21"/>
      <c r="E6" s="21"/>
      <c r="F6" s="21"/>
      <c r="G6" s="21"/>
      <c r="H6" s="21"/>
      <c r="I6" s="22"/>
      <c r="J6" s="22"/>
      <c r="K6" s="22"/>
      <c r="L6" s="22"/>
      <c r="M6" s="22"/>
      <c r="N6" s="22"/>
      <c r="O6" s="22"/>
      <c r="P6" s="22"/>
      <c r="Q6" s="22"/>
      <c r="R6" s="23"/>
      <c r="S6" s="23"/>
      <c r="T6" s="23"/>
      <c r="U6" s="23"/>
      <c r="V6" s="23"/>
      <c r="W6" s="21"/>
      <c r="X6" s="21"/>
      <c r="Y6" s="21"/>
      <c r="Z6" s="1231"/>
      <c r="AA6" s="1276"/>
    </row>
    <row r="7" spans="1:27" ht="15" customHeight="1" x14ac:dyDescent="0.2">
      <c r="A7" s="1228"/>
      <c r="B7" s="25"/>
      <c r="C7" s="545" t="s">
        <v>21</v>
      </c>
      <c r="D7" s="546"/>
      <c r="E7" s="546"/>
      <c r="F7" s="546"/>
      <c r="G7" s="546"/>
      <c r="H7" s="547"/>
      <c r="I7" s="1194" t="s">
        <v>145</v>
      </c>
      <c r="J7" s="1195"/>
      <c r="K7" s="1195"/>
      <c r="L7" s="1195"/>
      <c r="M7" s="1195"/>
      <c r="N7" s="1195"/>
      <c r="O7" s="1195"/>
      <c r="P7" s="1195"/>
      <c r="Q7" s="1195"/>
      <c r="R7" s="1195"/>
      <c r="S7" s="1196"/>
      <c r="T7" s="545" t="s">
        <v>25</v>
      </c>
      <c r="U7" s="546"/>
      <c r="V7" s="546"/>
      <c r="W7" s="546"/>
      <c r="X7" s="546"/>
      <c r="Y7" s="547"/>
      <c r="Z7" s="1233"/>
      <c r="AA7" s="1276"/>
    </row>
    <row r="8" spans="1:27" ht="15.75" customHeight="1" thickBot="1" x14ac:dyDescent="0.25">
      <c r="A8" s="1228"/>
      <c r="B8" s="25"/>
      <c r="C8" s="548"/>
      <c r="D8" s="549"/>
      <c r="E8" s="549"/>
      <c r="F8" s="549"/>
      <c r="G8" s="549"/>
      <c r="H8" s="550"/>
      <c r="I8" s="1197"/>
      <c r="J8" s="1198"/>
      <c r="K8" s="1198"/>
      <c r="L8" s="1198"/>
      <c r="M8" s="1198"/>
      <c r="N8" s="1198"/>
      <c r="O8" s="1198"/>
      <c r="P8" s="1198"/>
      <c r="Q8" s="1198"/>
      <c r="R8" s="1198"/>
      <c r="S8" s="1199"/>
      <c r="T8" s="557" t="s">
        <v>149</v>
      </c>
      <c r="U8" s="558"/>
      <c r="V8" s="558"/>
      <c r="W8" s="558"/>
      <c r="X8" s="558"/>
      <c r="Y8" s="559"/>
      <c r="Z8" s="1233"/>
      <c r="AA8" s="1276"/>
    </row>
    <row r="9" spans="1:27" ht="15.75" thickBot="1" x14ac:dyDescent="0.25">
      <c r="A9" s="1228"/>
      <c r="B9" s="1232"/>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33"/>
      <c r="AA9" s="1276"/>
    </row>
    <row r="10" spans="1:27" ht="15" customHeight="1" x14ac:dyDescent="0.2">
      <c r="A10" s="1228"/>
      <c r="B10" s="25"/>
      <c r="C10" s="545" t="s">
        <v>22</v>
      </c>
      <c r="D10" s="546"/>
      <c r="E10" s="546"/>
      <c r="F10" s="546"/>
      <c r="G10" s="546"/>
      <c r="H10" s="547"/>
      <c r="I10" s="1200" t="s">
        <v>146</v>
      </c>
      <c r="J10" s="1201"/>
      <c r="K10" s="1201"/>
      <c r="L10" s="1201"/>
      <c r="M10" s="1201"/>
      <c r="N10" s="1201"/>
      <c r="O10" s="1201"/>
      <c r="P10" s="1201"/>
      <c r="Q10" s="1201"/>
      <c r="R10" s="1201"/>
      <c r="S10" s="1202"/>
      <c r="T10" s="545" t="s">
        <v>26</v>
      </c>
      <c r="U10" s="546"/>
      <c r="V10" s="546"/>
      <c r="W10" s="546"/>
      <c r="X10" s="546"/>
      <c r="Y10" s="547"/>
      <c r="Z10" s="1233"/>
      <c r="AA10" s="1276"/>
    </row>
    <row r="11" spans="1:27" ht="15.75" customHeight="1" thickBot="1" x14ac:dyDescent="0.25">
      <c r="A11" s="1228"/>
      <c r="B11" s="25"/>
      <c r="C11" s="548"/>
      <c r="D11" s="549"/>
      <c r="E11" s="549"/>
      <c r="F11" s="549"/>
      <c r="G11" s="549"/>
      <c r="H11" s="550"/>
      <c r="I11" s="1203"/>
      <c r="J11" s="1204"/>
      <c r="K11" s="1204"/>
      <c r="L11" s="1204"/>
      <c r="M11" s="1204"/>
      <c r="N11" s="1204"/>
      <c r="O11" s="1204"/>
      <c r="P11" s="1204"/>
      <c r="Q11" s="1204"/>
      <c r="R11" s="1204"/>
      <c r="S11" s="1205"/>
      <c r="T11" s="557" t="s">
        <v>27</v>
      </c>
      <c r="U11" s="558"/>
      <c r="V11" s="558"/>
      <c r="W11" s="558"/>
      <c r="X11" s="558"/>
      <c r="Y11" s="559"/>
      <c r="Z11" s="1233"/>
      <c r="AA11" s="1276"/>
    </row>
    <row r="12" spans="1:27" ht="15" thickBot="1" x14ac:dyDescent="0.25">
      <c r="A12" s="1228"/>
      <c r="B12" s="1252"/>
      <c r="C12" s="1253"/>
      <c r="D12" s="1253"/>
      <c r="E12" s="1253"/>
      <c r="F12" s="1253"/>
      <c r="G12" s="1253"/>
      <c r="H12" s="1253"/>
      <c r="I12" s="1253"/>
      <c r="J12" s="1253"/>
      <c r="K12" s="1253"/>
      <c r="L12" s="1253"/>
      <c r="M12" s="1253"/>
      <c r="N12" s="1253"/>
      <c r="O12" s="1253"/>
      <c r="P12" s="1253"/>
      <c r="Q12" s="1253"/>
      <c r="R12" s="1253"/>
      <c r="S12" s="1253"/>
      <c r="T12" s="1253"/>
      <c r="U12" s="1253"/>
      <c r="V12" s="1253"/>
      <c r="W12" s="1253"/>
      <c r="X12" s="1253"/>
      <c r="Y12" s="1253"/>
      <c r="Z12" s="1233"/>
      <c r="AA12" s="1276"/>
    </row>
    <row r="13" spans="1:27" ht="31.5" customHeight="1" x14ac:dyDescent="0.2">
      <c r="A13" s="1228"/>
      <c r="B13" s="27"/>
      <c r="C13" s="545" t="s">
        <v>2</v>
      </c>
      <c r="D13" s="546"/>
      <c r="E13" s="546"/>
      <c r="F13" s="546"/>
      <c r="G13" s="546"/>
      <c r="H13" s="547"/>
      <c r="I13" s="1206" t="s">
        <v>147</v>
      </c>
      <c r="J13" s="1207"/>
      <c r="K13" s="1207"/>
      <c r="L13" s="1207"/>
      <c r="M13" s="1207"/>
      <c r="N13" s="1207"/>
      <c r="O13" s="1207"/>
      <c r="P13" s="1207"/>
      <c r="Q13" s="1207"/>
      <c r="R13" s="1207"/>
      <c r="S13" s="1208"/>
      <c r="T13" s="545" t="s">
        <v>3</v>
      </c>
      <c r="U13" s="546"/>
      <c r="V13" s="546"/>
      <c r="W13" s="546"/>
      <c r="X13" s="546"/>
      <c r="Y13" s="547"/>
      <c r="Z13" s="1233"/>
      <c r="AA13" s="1276"/>
    </row>
    <row r="14" spans="1:27" ht="31.5" customHeight="1" thickBot="1" x14ac:dyDescent="0.25">
      <c r="A14" s="1228"/>
      <c r="B14" s="27"/>
      <c r="C14" s="548"/>
      <c r="D14" s="549"/>
      <c r="E14" s="549"/>
      <c r="F14" s="549"/>
      <c r="G14" s="549"/>
      <c r="H14" s="550"/>
      <c r="I14" s="1209"/>
      <c r="J14" s="1210"/>
      <c r="K14" s="1210"/>
      <c r="L14" s="1210"/>
      <c r="M14" s="1210"/>
      <c r="N14" s="1210"/>
      <c r="O14" s="1210"/>
      <c r="P14" s="1210"/>
      <c r="Q14" s="1210"/>
      <c r="R14" s="1210"/>
      <c r="S14" s="1211"/>
      <c r="T14" s="557" t="s">
        <v>343</v>
      </c>
      <c r="U14" s="558"/>
      <c r="V14" s="558"/>
      <c r="W14" s="558"/>
      <c r="X14" s="558"/>
      <c r="Y14" s="559"/>
      <c r="Z14" s="1233"/>
      <c r="AA14" s="1276"/>
    </row>
    <row r="15" spans="1:27" ht="15" thickBot="1" x14ac:dyDescent="0.25">
      <c r="A15" s="1228"/>
      <c r="B15" s="1252"/>
      <c r="C15" s="1253"/>
      <c r="D15" s="1253"/>
      <c r="E15" s="1253"/>
      <c r="F15" s="1253"/>
      <c r="G15" s="1253"/>
      <c r="H15" s="1253"/>
      <c r="I15" s="1253"/>
      <c r="J15" s="1253"/>
      <c r="K15" s="1253"/>
      <c r="L15" s="1253"/>
      <c r="M15" s="1253"/>
      <c r="N15" s="1253"/>
      <c r="O15" s="1253"/>
      <c r="P15" s="1253"/>
      <c r="Q15" s="1253"/>
      <c r="R15" s="1253"/>
      <c r="S15" s="1253"/>
      <c r="T15" s="1253"/>
      <c r="U15" s="1253"/>
      <c r="V15" s="1253"/>
      <c r="W15" s="1253"/>
      <c r="X15" s="1253"/>
      <c r="Y15" s="1253"/>
      <c r="Z15" s="1233"/>
      <c r="AA15" s="1276"/>
    </row>
    <row r="16" spans="1:27" ht="31.5" customHeight="1" thickBot="1" x14ac:dyDescent="0.25">
      <c r="A16" s="1228"/>
      <c r="B16" s="27"/>
      <c r="C16" s="569" t="s">
        <v>4</v>
      </c>
      <c r="D16" s="570"/>
      <c r="E16" s="570"/>
      <c r="F16" s="570"/>
      <c r="G16" s="570"/>
      <c r="H16" s="571"/>
      <c r="I16" s="694" t="s">
        <v>148</v>
      </c>
      <c r="J16" s="695"/>
      <c r="K16" s="695"/>
      <c r="L16" s="695"/>
      <c r="M16" s="695"/>
      <c r="N16" s="695"/>
      <c r="O16" s="695"/>
      <c r="P16" s="695"/>
      <c r="Q16" s="695"/>
      <c r="R16" s="695"/>
      <c r="S16" s="695"/>
      <c r="T16" s="695"/>
      <c r="U16" s="695"/>
      <c r="V16" s="695"/>
      <c r="W16" s="695"/>
      <c r="X16" s="695"/>
      <c r="Y16" s="696"/>
      <c r="Z16" s="1233"/>
      <c r="AA16" s="1276"/>
    </row>
    <row r="17" spans="1:37" ht="15" thickBot="1" x14ac:dyDescent="0.25">
      <c r="A17" s="1228"/>
      <c r="B17" s="1252"/>
      <c r="C17" s="1253"/>
      <c r="D17" s="1253"/>
      <c r="E17" s="1253"/>
      <c r="F17" s="1253"/>
      <c r="G17" s="1253"/>
      <c r="H17" s="1253"/>
      <c r="I17" s="1253"/>
      <c r="J17" s="1253"/>
      <c r="K17" s="1253"/>
      <c r="L17" s="1253"/>
      <c r="M17" s="1253"/>
      <c r="N17" s="1253"/>
      <c r="O17" s="1253"/>
      <c r="P17" s="1253"/>
      <c r="Q17" s="1253"/>
      <c r="R17" s="1253"/>
      <c r="S17" s="1253"/>
      <c r="T17" s="1253"/>
      <c r="U17" s="1253"/>
      <c r="V17" s="1253"/>
      <c r="W17" s="1253"/>
      <c r="X17" s="1253"/>
      <c r="Y17" s="1253"/>
      <c r="Z17" s="1233"/>
      <c r="AA17" s="1276"/>
    </row>
    <row r="18" spans="1:37" s="1" customFormat="1" ht="15" customHeight="1" x14ac:dyDescent="0.2">
      <c r="A18" s="1228"/>
      <c r="B18" s="27"/>
      <c r="C18" s="575" t="s">
        <v>20</v>
      </c>
      <c r="D18" s="576"/>
      <c r="E18" s="576"/>
      <c r="F18" s="576"/>
      <c r="G18" s="576"/>
      <c r="H18" s="577"/>
      <c r="I18" s="581" t="s">
        <v>721</v>
      </c>
      <c r="J18" s="582"/>
      <c r="K18" s="582"/>
      <c r="L18" s="583"/>
      <c r="M18" s="545" t="s">
        <v>5</v>
      </c>
      <c r="N18" s="546"/>
      <c r="O18" s="546"/>
      <c r="P18" s="546"/>
      <c r="Q18" s="546"/>
      <c r="R18" s="546"/>
      <c r="S18" s="547"/>
      <c r="T18" s="545" t="s">
        <v>6</v>
      </c>
      <c r="U18" s="546"/>
      <c r="V18" s="546"/>
      <c r="W18" s="546"/>
      <c r="X18" s="546"/>
      <c r="Y18" s="547"/>
      <c r="Z18" s="1233"/>
      <c r="AA18" s="1276"/>
    </row>
    <row r="19" spans="1:37" s="1" customFormat="1" ht="15.75" customHeight="1" thickBot="1" x14ac:dyDescent="0.25">
      <c r="A19" s="1228"/>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1233"/>
      <c r="AA19" s="1276"/>
    </row>
    <row r="20" spans="1:37" ht="15" thickBot="1" x14ac:dyDescent="0.25">
      <c r="A20" s="1228"/>
      <c r="B20" s="1252"/>
      <c r="C20" s="1253"/>
      <c r="D20" s="1253"/>
      <c r="E20" s="1253"/>
      <c r="F20" s="1253"/>
      <c r="G20" s="1253"/>
      <c r="H20" s="1253"/>
      <c r="I20" s="1253"/>
      <c r="J20" s="1253"/>
      <c r="K20" s="1253"/>
      <c r="L20" s="1253"/>
      <c r="M20" s="1253"/>
      <c r="N20" s="1253"/>
      <c r="O20" s="1253"/>
      <c r="P20" s="1253"/>
      <c r="Q20" s="1253"/>
      <c r="R20" s="1253"/>
      <c r="S20" s="1253"/>
      <c r="T20" s="1253"/>
      <c r="U20" s="1253"/>
      <c r="V20" s="1253"/>
      <c r="W20" s="1253"/>
      <c r="X20" s="1253"/>
      <c r="Y20" s="1253"/>
      <c r="Z20" s="1233"/>
      <c r="AA20" s="1276"/>
    </row>
    <row r="21" spans="1:37" ht="15.75" customHeight="1" x14ac:dyDescent="0.2">
      <c r="A21" s="1228"/>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1233"/>
      <c r="AA21" s="1276"/>
    </row>
    <row r="22" spans="1:37" ht="15.75" customHeight="1" thickBot="1" x14ac:dyDescent="0.25">
      <c r="A22" s="1228"/>
      <c r="B22" s="27"/>
      <c r="C22" s="591" t="s">
        <v>150</v>
      </c>
      <c r="D22" s="592"/>
      <c r="E22" s="592"/>
      <c r="F22" s="592"/>
      <c r="G22" s="592"/>
      <c r="H22" s="592"/>
      <c r="I22" s="593"/>
      <c r="J22" s="591" t="s">
        <v>53</v>
      </c>
      <c r="K22" s="592"/>
      <c r="L22" s="592"/>
      <c r="M22" s="592"/>
      <c r="N22" s="592"/>
      <c r="O22" s="592"/>
      <c r="P22" s="593"/>
      <c r="Q22" s="1267" t="s">
        <v>151</v>
      </c>
      <c r="R22" s="1268"/>
      <c r="S22" s="1268"/>
      <c r="T22" s="1268"/>
      <c r="U22" s="1268"/>
      <c r="V22" s="1268"/>
      <c r="W22" s="1268"/>
      <c r="X22" s="1268"/>
      <c r="Y22" s="1269"/>
      <c r="Z22" s="1233"/>
      <c r="AA22" s="1276"/>
    </row>
    <row r="23" spans="1:37" ht="15" thickBot="1" x14ac:dyDescent="0.25">
      <c r="A23" s="1228"/>
      <c r="B23" s="1252"/>
      <c r="C23" s="1253"/>
      <c r="D23" s="1253"/>
      <c r="E23" s="1253"/>
      <c r="F23" s="1253"/>
      <c r="G23" s="1253"/>
      <c r="H23" s="1253"/>
      <c r="I23" s="1253"/>
      <c r="J23" s="1253"/>
      <c r="K23" s="1253"/>
      <c r="L23" s="1253"/>
      <c r="M23" s="1253"/>
      <c r="N23" s="1253"/>
      <c r="O23" s="1253"/>
      <c r="P23" s="1253"/>
      <c r="Q23" s="1253"/>
      <c r="R23" s="1253"/>
      <c r="S23" s="1253"/>
      <c r="T23" s="1253"/>
      <c r="U23" s="1253"/>
      <c r="V23" s="1253"/>
      <c r="W23" s="1253"/>
      <c r="X23" s="1253"/>
      <c r="Y23" s="1253"/>
      <c r="Z23" s="1233"/>
      <c r="AA23" s="1276"/>
    </row>
    <row r="24" spans="1:37" ht="64.5" customHeight="1" thickBot="1" x14ac:dyDescent="0.25">
      <c r="A24" s="1228"/>
      <c r="B24" s="27"/>
      <c r="C24" s="569" t="s">
        <v>10</v>
      </c>
      <c r="D24" s="570"/>
      <c r="E24" s="570"/>
      <c r="F24" s="570"/>
      <c r="G24" s="570"/>
      <c r="H24" s="571"/>
      <c r="I24" s="572" t="s">
        <v>597</v>
      </c>
      <c r="J24" s="573"/>
      <c r="K24" s="573"/>
      <c r="L24" s="573"/>
      <c r="M24" s="573"/>
      <c r="N24" s="573"/>
      <c r="O24" s="573"/>
      <c r="P24" s="573"/>
      <c r="Q24" s="573"/>
      <c r="R24" s="573"/>
      <c r="S24" s="573"/>
      <c r="T24" s="573"/>
      <c r="U24" s="573"/>
      <c r="V24" s="573"/>
      <c r="W24" s="573"/>
      <c r="X24" s="573"/>
      <c r="Y24" s="574"/>
      <c r="Z24" s="1233"/>
      <c r="AA24" s="1276"/>
    </row>
    <row r="25" spans="1:37" x14ac:dyDescent="0.2">
      <c r="A25" s="1228"/>
      <c r="B25" s="1252"/>
      <c r="C25" s="1253"/>
      <c r="D25" s="1253"/>
      <c r="E25" s="1253"/>
      <c r="F25" s="1253"/>
      <c r="G25" s="1253"/>
      <c r="H25" s="1253"/>
      <c r="I25" s="1253"/>
      <c r="J25" s="1253"/>
      <c r="K25" s="1253"/>
      <c r="L25" s="1253"/>
      <c r="M25" s="1253"/>
      <c r="N25" s="1253"/>
      <c r="O25" s="1253"/>
      <c r="P25" s="1253"/>
      <c r="Q25" s="1253"/>
      <c r="R25" s="1253"/>
      <c r="S25" s="1253"/>
      <c r="T25" s="1253"/>
      <c r="U25" s="1253"/>
      <c r="V25" s="1253"/>
      <c r="W25" s="1253"/>
      <c r="X25" s="1253"/>
      <c r="Y25" s="1253"/>
      <c r="Z25" s="1233"/>
      <c r="AA25" s="1276"/>
    </row>
    <row r="26" spans="1:37" s="5" customFormat="1" ht="15" thickBot="1" x14ac:dyDescent="0.25">
      <c r="A26" s="1228"/>
      <c r="B26" s="1252"/>
      <c r="C26" s="1253"/>
      <c r="D26" s="1253"/>
      <c r="E26" s="1253"/>
      <c r="F26" s="1253"/>
      <c r="G26" s="1253"/>
      <c r="H26" s="1253"/>
      <c r="I26" s="1253"/>
      <c r="J26" s="1253"/>
      <c r="K26" s="1253"/>
      <c r="L26" s="1253"/>
      <c r="M26" s="1253"/>
      <c r="N26" s="1253"/>
      <c r="O26" s="1253"/>
      <c r="P26" s="1253"/>
      <c r="Q26" s="1253"/>
      <c r="R26" s="1253"/>
      <c r="S26" s="1253"/>
      <c r="T26" s="1253"/>
      <c r="U26" s="1253"/>
      <c r="V26" s="1253"/>
      <c r="W26" s="1253"/>
      <c r="X26" s="1253"/>
      <c r="Y26" s="1253"/>
      <c r="Z26" s="1233"/>
      <c r="AA26" s="1276"/>
    </row>
    <row r="27" spans="1:37" s="5" customFormat="1" ht="14.25" customHeight="1" x14ac:dyDescent="0.2">
      <c r="A27" s="1228"/>
      <c r="B27" s="29"/>
      <c r="C27" s="595" t="s">
        <v>11</v>
      </c>
      <c r="D27" s="596"/>
      <c r="E27" s="596"/>
      <c r="F27" s="596"/>
      <c r="G27" s="596"/>
      <c r="H27" s="596"/>
      <c r="I27" s="596"/>
      <c r="J27" s="596"/>
      <c r="K27" s="596"/>
      <c r="L27" s="596"/>
      <c r="M27" s="596"/>
      <c r="N27" s="596"/>
      <c r="O27" s="596"/>
      <c r="P27" s="596"/>
      <c r="Q27" s="596"/>
      <c r="R27" s="596"/>
      <c r="S27" s="596"/>
      <c r="T27" s="596"/>
      <c r="U27" s="596"/>
      <c r="V27" s="596"/>
      <c r="W27" s="596"/>
      <c r="X27" s="596"/>
      <c r="Y27" s="597"/>
      <c r="Z27" s="1233"/>
      <c r="AA27" s="1276"/>
    </row>
    <row r="28" spans="1:37" s="5" customFormat="1" ht="15" customHeight="1" thickBot="1" x14ac:dyDescent="0.25">
      <c r="A28" s="1228"/>
      <c r="B28" s="29"/>
      <c r="C28" s="712"/>
      <c r="D28" s="713"/>
      <c r="E28" s="713"/>
      <c r="F28" s="713"/>
      <c r="G28" s="713"/>
      <c r="H28" s="713"/>
      <c r="I28" s="713"/>
      <c r="J28" s="713"/>
      <c r="K28" s="713"/>
      <c r="L28" s="713"/>
      <c r="M28" s="713"/>
      <c r="N28" s="713"/>
      <c r="O28" s="713"/>
      <c r="P28" s="713"/>
      <c r="Q28" s="713"/>
      <c r="R28" s="713"/>
      <c r="S28" s="713"/>
      <c r="T28" s="713"/>
      <c r="U28" s="713"/>
      <c r="V28" s="713"/>
      <c r="W28" s="713"/>
      <c r="X28" s="713"/>
      <c r="Y28" s="808"/>
      <c r="Z28" s="1233"/>
      <c r="AA28" s="1276"/>
    </row>
    <row r="29" spans="1:37" s="55" customFormat="1" ht="100.5" customHeight="1" thickBot="1" x14ac:dyDescent="0.3">
      <c r="A29" s="1228"/>
      <c r="B29" s="56"/>
      <c r="C29" s="1272" t="s">
        <v>141</v>
      </c>
      <c r="D29" s="1273"/>
      <c r="E29" s="1273"/>
      <c r="F29" s="1273"/>
      <c r="G29" s="1273"/>
      <c r="H29" s="213" t="s">
        <v>598</v>
      </c>
      <c r="I29" s="213" t="s">
        <v>152</v>
      </c>
      <c r="J29" s="213" t="s">
        <v>153</v>
      </c>
      <c r="K29" s="859" t="s">
        <v>12</v>
      </c>
      <c r="L29" s="860"/>
      <c r="M29" s="860"/>
      <c r="N29" s="860"/>
      <c r="O29" s="860"/>
      <c r="P29" s="860"/>
      <c r="Q29" s="860"/>
      <c r="R29" s="860"/>
      <c r="S29" s="860"/>
      <c r="T29" s="860"/>
      <c r="U29" s="860"/>
      <c r="V29" s="860"/>
      <c r="W29" s="860"/>
      <c r="X29" s="860"/>
      <c r="Y29" s="861"/>
      <c r="Z29" s="1233"/>
      <c r="AA29" s="1276"/>
    </row>
    <row r="30" spans="1:37" s="5" customFormat="1" ht="15" customHeight="1" x14ac:dyDescent="0.2">
      <c r="A30" s="1228"/>
      <c r="B30" s="29"/>
      <c r="C30" s="917" t="s">
        <v>95</v>
      </c>
      <c r="D30" s="918"/>
      <c r="E30" s="918"/>
      <c r="F30" s="918"/>
      <c r="G30" s="1274"/>
      <c r="H30" s="380">
        <v>389180767</v>
      </c>
      <c r="I30" s="381">
        <v>79953487000</v>
      </c>
      <c r="J30" s="382">
        <f>+H30/I30</f>
        <v>4.8675896649760875E-3</v>
      </c>
      <c r="K30" s="1277" t="s">
        <v>926</v>
      </c>
      <c r="L30" s="1278"/>
      <c r="M30" s="1278"/>
      <c r="N30" s="1278"/>
      <c r="O30" s="1278"/>
      <c r="P30" s="1278"/>
      <c r="Q30" s="1278"/>
      <c r="R30" s="1278"/>
      <c r="S30" s="1278"/>
      <c r="T30" s="1278"/>
      <c r="U30" s="1278"/>
      <c r="V30" s="1278"/>
      <c r="W30" s="1278"/>
      <c r="X30" s="1278"/>
      <c r="Y30" s="1279"/>
      <c r="Z30" s="1233"/>
      <c r="AA30" s="1276"/>
    </row>
    <row r="31" spans="1:37" s="5" customFormat="1" ht="15" customHeight="1" x14ac:dyDescent="0.2">
      <c r="A31" s="1228"/>
      <c r="B31" s="29"/>
      <c r="C31" s="673" t="s">
        <v>96</v>
      </c>
      <c r="D31" s="864"/>
      <c r="E31" s="864"/>
      <c r="F31" s="864"/>
      <c r="G31" s="865"/>
      <c r="H31" s="383">
        <v>2675351590</v>
      </c>
      <c r="I31" s="384">
        <v>79953487000</v>
      </c>
      <c r="J31" s="385">
        <f>+H31/I31</f>
        <v>3.3461349721995243E-2</v>
      </c>
      <c r="K31" s="1280"/>
      <c r="L31" s="1281"/>
      <c r="M31" s="1281"/>
      <c r="N31" s="1281"/>
      <c r="O31" s="1281"/>
      <c r="P31" s="1281"/>
      <c r="Q31" s="1281"/>
      <c r="R31" s="1281"/>
      <c r="S31" s="1281"/>
      <c r="T31" s="1281"/>
      <c r="U31" s="1281"/>
      <c r="V31" s="1281"/>
      <c r="W31" s="1281"/>
      <c r="X31" s="1281"/>
      <c r="Y31" s="1282"/>
      <c r="Z31" s="1233"/>
      <c r="AA31" s="1276"/>
      <c r="AH31" s="157"/>
      <c r="AI31" s="157"/>
      <c r="AJ31" s="157"/>
      <c r="AK31" s="157"/>
    </row>
    <row r="32" spans="1:37" s="5" customFormat="1" ht="15" customHeight="1" x14ac:dyDescent="0.2">
      <c r="A32" s="1228"/>
      <c r="B32" s="29"/>
      <c r="C32" s="673" t="s">
        <v>97</v>
      </c>
      <c r="D32" s="864"/>
      <c r="E32" s="864"/>
      <c r="F32" s="864"/>
      <c r="G32" s="865"/>
      <c r="H32" s="386">
        <v>8743669957</v>
      </c>
      <c r="I32" s="384">
        <v>79953487000</v>
      </c>
      <c r="J32" s="385">
        <f>+H32/I32</f>
        <v>0.10935945741803606</v>
      </c>
      <c r="K32" s="1280"/>
      <c r="L32" s="1281"/>
      <c r="M32" s="1281"/>
      <c r="N32" s="1281"/>
      <c r="O32" s="1281"/>
      <c r="P32" s="1281"/>
      <c r="Q32" s="1281"/>
      <c r="R32" s="1281"/>
      <c r="S32" s="1281"/>
      <c r="T32" s="1281"/>
      <c r="U32" s="1281"/>
      <c r="V32" s="1281"/>
      <c r="W32" s="1281"/>
      <c r="X32" s="1281"/>
      <c r="Y32" s="1282"/>
      <c r="Z32" s="1233"/>
      <c r="AA32" s="1276"/>
      <c r="AH32" s="157"/>
      <c r="AI32" s="157"/>
      <c r="AJ32" s="157"/>
      <c r="AK32" s="157"/>
    </row>
    <row r="33" spans="1:37" s="5" customFormat="1" ht="36.75" customHeight="1" thickBot="1" x14ac:dyDescent="0.25">
      <c r="A33" s="1228"/>
      <c r="B33" s="29"/>
      <c r="C33" s="866" t="s">
        <v>98</v>
      </c>
      <c r="D33" s="867"/>
      <c r="E33" s="867"/>
      <c r="F33" s="867"/>
      <c r="G33" s="868"/>
      <c r="H33" s="392">
        <v>24079908288</v>
      </c>
      <c r="I33" s="393">
        <v>77276443117</v>
      </c>
      <c r="J33" s="394">
        <f>+H33/I33</f>
        <v>0.31160735816401303</v>
      </c>
      <c r="K33" s="1283"/>
      <c r="L33" s="1284"/>
      <c r="M33" s="1284"/>
      <c r="N33" s="1284"/>
      <c r="O33" s="1284"/>
      <c r="P33" s="1284"/>
      <c r="Q33" s="1284"/>
      <c r="R33" s="1284"/>
      <c r="S33" s="1284"/>
      <c r="T33" s="1284"/>
      <c r="U33" s="1284"/>
      <c r="V33" s="1284"/>
      <c r="W33" s="1284"/>
      <c r="X33" s="1284"/>
      <c r="Y33" s="1285"/>
      <c r="Z33" s="1233"/>
      <c r="AA33" s="1276"/>
      <c r="AH33" s="157"/>
      <c r="AI33" s="387"/>
      <c r="AJ33" s="157"/>
      <c r="AK33" s="157"/>
    </row>
    <row r="34" spans="1:37" s="5" customFormat="1" ht="15.75" customHeight="1" thickBot="1" x14ac:dyDescent="0.3">
      <c r="A34" s="1228"/>
      <c r="B34" s="29"/>
      <c r="C34" s="869" t="s">
        <v>13</v>
      </c>
      <c r="D34" s="870"/>
      <c r="E34" s="870"/>
      <c r="F34" s="870"/>
      <c r="G34" s="870"/>
      <c r="H34" s="388">
        <f>H33</f>
        <v>24079908288</v>
      </c>
      <c r="I34" s="389">
        <f>I33</f>
        <v>77276443117</v>
      </c>
      <c r="J34" s="390">
        <f>+H34/I34</f>
        <v>0.31160735816401303</v>
      </c>
      <c r="K34" s="1275"/>
      <c r="L34" s="876"/>
      <c r="M34" s="876"/>
      <c r="N34" s="876"/>
      <c r="O34" s="876"/>
      <c r="P34" s="876"/>
      <c r="Q34" s="876"/>
      <c r="R34" s="876"/>
      <c r="S34" s="876"/>
      <c r="T34" s="876"/>
      <c r="U34" s="876"/>
      <c r="V34" s="876"/>
      <c r="W34" s="876"/>
      <c r="X34" s="876"/>
      <c r="Y34" s="877"/>
      <c r="Z34" s="1233"/>
      <c r="AA34" s="1276"/>
      <c r="AH34" s="157"/>
      <c r="AI34" s="157"/>
      <c r="AJ34" s="157"/>
      <c r="AK34" s="157"/>
    </row>
    <row r="35" spans="1:37" s="5" customFormat="1" ht="15" thickBot="1" x14ac:dyDescent="0.25">
      <c r="A35" s="1228"/>
      <c r="B35" s="1286"/>
      <c r="C35" s="1287"/>
      <c r="D35" s="1287"/>
      <c r="E35" s="1287"/>
      <c r="F35" s="1287"/>
      <c r="G35" s="1287"/>
      <c r="H35" s="1287"/>
      <c r="I35" s="1287"/>
      <c r="J35" s="1287"/>
      <c r="K35" s="1287"/>
      <c r="L35" s="1287"/>
      <c r="M35" s="1287"/>
      <c r="N35" s="1287"/>
      <c r="O35" s="1287"/>
      <c r="P35" s="1287"/>
      <c r="Q35" s="1287"/>
      <c r="R35" s="1287"/>
      <c r="S35" s="1287"/>
      <c r="T35" s="1287"/>
      <c r="U35" s="1287"/>
      <c r="V35" s="1287"/>
      <c r="W35" s="1287"/>
      <c r="X35" s="1287"/>
      <c r="Y35" s="1287"/>
      <c r="Z35" s="1233"/>
      <c r="AA35" s="1276"/>
      <c r="AH35" s="157"/>
      <c r="AI35" s="157"/>
      <c r="AJ35" s="157"/>
      <c r="AK35" s="157"/>
    </row>
    <row r="36" spans="1:37" s="5" customFormat="1" x14ac:dyDescent="0.2">
      <c r="A36" s="1228"/>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1233"/>
      <c r="AA36" s="1276"/>
      <c r="AH36" s="157"/>
      <c r="AI36" s="157"/>
      <c r="AJ36" s="157"/>
      <c r="AK36" s="157"/>
    </row>
    <row r="37" spans="1:37" s="5" customFormat="1" ht="14.25" customHeight="1" thickBot="1" x14ac:dyDescent="0.25">
      <c r="A37" s="1228"/>
      <c r="B37" s="29"/>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1233"/>
      <c r="AA37" s="1276"/>
      <c r="AH37" s="157"/>
      <c r="AI37" s="157"/>
      <c r="AJ37" s="157"/>
      <c r="AK37" s="157"/>
    </row>
    <row r="38" spans="1:37" ht="15" customHeight="1" x14ac:dyDescent="0.2">
      <c r="A38" s="1228"/>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1233"/>
      <c r="AA38" s="1276"/>
    </row>
    <row r="39" spans="1:37" ht="24" customHeight="1" x14ac:dyDescent="0.2">
      <c r="A39" s="1228"/>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1233"/>
      <c r="AA39" s="1276"/>
    </row>
    <row r="40" spans="1:37" ht="24" customHeight="1" x14ac:dyDescent="0.2">
      <c r="A40" s="1228"/>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1233"/>
      <c r="AA40" s="1276"/>
    </row>
    <row r="41" spans="1:37" ht="24" customHeight="1" x14ac:dyDescent="0.2">
      <c r="A41" s="1228"/>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1233"/>
      <c r="AA41" s="1276"/>
    </row>
    <row r="42" spans="1:37" ht="24" customHeight="1" x14ac:dyDescent="0.2">
      <c r="A42" s="1228"/>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1233"/>
      <c r="AA42" s="1276"/>
    </row>
    <row r="43" spans="1:37" ht="24" customHeight="1" x14ac:dyDescent="0.2">
      <c r="A43" s="1228"/>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1233"/>
      <c r="AA43" s="1276"/>
    </row>
    <row r="44" spans="1:37" ht="24" customHeight="1" x14ac:dyDescent="0.2">
      <c r="A44" s="1228"/>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1233"/>
      <c r="AA44" s="1276"/>
    </row>
    <row r="45" spans="1:37" x14ac:dyDescent="0.2">
      <c r="A45" s="1228"/>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1233"/>
      <c r="AA45" s="1276"/>
    </row>
    <row r="46" spans="1:37" x14ac:dyDescent="0.2">
      <c r="A46" s="1228"/>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1233"/>
      <c r="AA46" s="1276"/>
    </row>
    <row r="47" spans="1:37" x14ac:dyDescent="0.2">
      <c r="A47" s="1228"/>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1233"/>
      <c r="AA47" s="1276"/>
    </row>
    <row r="48" spans="1:37" x14ac:dyDescent="0.2">
      <c r="A48" s="1228"/>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1233"/>
      <c r="AA48" s="1276"/>
    </row>
    <row r="49" spans="1:27" x14ac:dyDescent="0.2">
      <c r="A49" s="1228"/>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1233"/>
      <c r="AA49" s="1276"/>
    </row>
    <row r="50" spans="1:27" ht="15" thickBot="1" x14ac:dyDescent="0.25">
      <c r="A50" s="1228"/>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1233"/>
      <c r="AA50" s="1276"/>
    </row>
    <row r="51" spans="1:27" x14ac:dyDescent="0.2">
      <c r="A51" s="1228"/>
      <c r="B51" s="1270"/>
      <c r="C51" s="1271"/>
      <c r="D51" s="1271"/>
      <c r="E51" s="1271"/>
      <c r="F51" s="1271"/>
      <c r="G51" s="1271"/>
      <c r="H51" s="1271"/>
      <c r="I51" s="1271"/>
      <c r="J51" s="1271"/>
      <c r="K51" s="1271"/>
      <c r="L51" s="1271"/>
      <c r="M51" s="1271"/>
      <c r="N51" s="1271"/>
      <c r="O51" s="1271"/>
      <c r="P51" s="1271"/>
      <c r="Q51" s="1271"/>
      <c r="R51" s="1271"/>
      <c r="S51" s="1271"/>
      <c r="T51" s="1271"/>
      <c r="U51" s="1271"/>
      <c r="V51" s="1271"/>
      <c r="W51" s="1271"/>
      <c r="X51" s="1271"/>
      <c r="Y51" s="1271"/>
      <c r="Z51" s="32"/>
      <c r="AA51" s="1276"/>
    </row>
    <row r="52" spans="1:27" x14ac:dyDescent="0.2">
      <c r="A52" s="1276"/>
      <c r="B52" s="1276"/>
      <c r="C52" s="1276"/>
      <c r="D52" s="1276"/>
      <c r="E52" s="1276"/>
      <c r="F52" s="1276"/>
      <c r="G52" s="1276"/>
      <c r="H52" s="1276"/>
      <c r="I52" s="1276"/>
      <c r="J52" s="1276"/>
      <c r="K52" s="1276"/>
      <c r="L52" s="1276"/>
      <c r="M52" s="1276"/>
      <c r="N52" s="1276"/>
      <c r="O52" s="1276"/>
      <c r="P52" s="1276"/>
      <c r="Q52" s="1276"/>
      <c r="R52" s="1276"/>
      <c r="S52" s="1276"/>
      <c r="T52" s="1276"/>
      <c r="U52" s="1276"/>
      <c r="V52" s="1276"/>
      <c r="W52" s="1276"/>
      <c r="X52" s="1276"/>
      <c r="Y52" s="1276"/>
      <c r="AA52" s="1276"/>
    </row>
  </sheetData>
  <mergeCells count="61">
    <mergeCell ref="A52:Y52"/>
    <mergeCell ref="A1:Z1"/>
    <mergeCell ref="A2:A4"/>
    <mergeCell ref="AA3:AA52"/>
    <mergeCell ref="A5:Z5"/>
    <mergeCell ref="A6:A51"/>
    <mergeCell ref="Z6:Z50"/>
    <mergeCell ref="B9:Y9"/>
    <mergeCell ref="B12:Y12"/>
    <mergeCell ref="B15:Y15"/>
    <mergeCell ref="B17:Y17"/>
    <mergeCell ref="B20:Y20"/>
    <mergeCell ref="B23:Y23"/>
    <mergeCell ref="B25:Y26"/>
    <mergeCell ref="K30:Y33"/>
    <mergeCell ref="B35:Y35"/>
    <mergeCell ref="B51:Y51"/>
    <mergeCell ref="C27:Y28"/>
    <mergeCell ref="C29:G29"/>
    <mergeCell ref="C30:G30"/>
    <mergeCell ref="C31:G31"/>
    <mergeCell ref="C34:G34"/>
    <mergeCell ref="C32:G32"/>
    <mergeCell ref="C33:G33"/>
    <mergeCell ref="K29:Y29"/>
    <mergeCell ref="K34:Y34"/>
    <mergeCell ref="C36:Y37"/>
    <mergeCell ref="C38:Y50"/>
    <mergeCell ref="C24:H24"/>
    <mergeCell ref="I24:Y24"/>
    <mergeCell ref="C21:I21"/>
    <mergeCell ref="J21:P21"/>
    <mergeCell ref="Q21:Y21"/>
    <mergeCell ref="C22:I22"/>
    <mergeCell ref="J22:P22"/>
    <mergeCell ref="Q22:Y22"/>
    <mergeCell ref="C18:H19"/>
    <mergeCell ref="I18:L19"/>
    <mergeCell ref="M18:S18"/>
    <mergeCell ref="T18:Y18"/>
    <mergeCell ref="M19:S19"/>
    <mergeCell ref="T19:Y19"/>
    <mergeCell ref="B2:G4"/>
    <mergeCell ref="H2:Z2"/>
    <mergeCell ref="H3:O3"/>
    <mergeCell ref="P3:Z3"/>
    <mergeCell ref="H4:Z4"/>
    <mergeCell ref="C7:H8"/>
    <mergeCell ref="I7:S8"/>
    <mergeCell ref="T7:Y7"/>
    <mergeCell ref="T8:Y8"/>
    <mergeCell ref="C10:H11"/>
    <mergeCell ref="I10:S11"/>
    <mergeCell ref="T10:Y10"/>
    <mergeCell ref="T11:Y11"/>
    <mergeCell ref="C13:H14"/>
    <mergeCell ref="I13:S14"/>
    <mergeCell ref="T13:Y13"/>
    <mergeCell ref="T14:Y14"/>
    <mergeCell ref="C16:H16"/>
    <mergeCell ref="I16:Y16"/>
  </mergeCells>
  <pageMargins left="0.7" right="0.7" top="0.75" bottom="0.75" header="0.3" footer="0.3"/>
  <pageSetup scale="71" orientation="portrait" r:id="rId1"/>
  <headerFooter>
    <oddFooter>&amp;LCarrera 30 25-90 Piso 16 C.A.D. – C.P. 111311
PBX: 7470909 – Información: Línea 195
www.umv.gov.co&amp;CPES-FM-001
Página  &amp;N de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31" zoomScaleNormal="100" workbookViewId="0">
      <selection activeCell="H33" sqref="H33:J33"/>
    </sheetView>
  </sheetViews>
  <sheetFormatPr baseColWidth="10" defaultColWidth="3.7109375" defaultRowHeight="15" x14ac:dyDescent="0.25"/>
  <cols>
    <col min="2" max="2" width="2.85546875" customWidth="1"/>
    <col min="3" max="7" width="2.7109375" customWidth="1"/>
    <col min="8" max="8" width="14.28515625" customWidth="1"/>
    <col min="9" max="9" width="13.42578125" customWidth="1"/>
    <col min="10" max="10" width="13.85546875" customWidth="1"/>
    <col min="11" max="11" width="3.42578125" customWidth="1"/>
    <col min="12" max="12" width="4.42578125" customWidth="1"/>
    <col min="13" max="15" width="2.7109375" customWidth="1"/>
    <col min="16" max="16" width="7.7109375" customWidth="1"/>
    <col min="17" max="17" width="3.5703125" customWidth="1"/>
    <col min="19" max="19" width="3.28515625" customWidth="1"/>
    <col min="25" max="25" width="5" customWidth="1"/>
    <col min="26" max="26" width="2.85546875" customWidth="1"/>
  </cols>
  <sheetData>
    <row r="1" spans="1:26" s="3" customFormat="1" ht="14.25" x14ac:dyDescent="0.2">
      <c r="A1" s="1"/>
      <c r="B1" s="2"/>
      <c r="C1" s="2"/>
      <c r="D1" s="2"/>
      <c r="E1" s="2"/>
      <c r="F1" s="2"/>
    </row>
    <row r="2" spans="1:26" s="3" customFormat="1"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s="3" customForma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s="3" customForma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s="3" customFormat="1"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s="3" customFormat="1"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s="3" customFormat="1" ht="15" customHeight="1" x14ac:dyDescent="0.2">
      <c r="B7" s="25"/>
      <c r="C7" s="545" t="s">
        <v>21</v>
      </c>
      <c r="D7" s="546"/>
      <c r="E7" s="546"/>
      <c r="F7" s="546"/>
      <c r="G7" s="546"/>
      <c r="H7" s="547"/>
      <c r="I7" s="551" t="s">
        <v>535</v>
      </c>
      <c r="J7" s="552"/>
      <c r="K7" s="552"/>
      <c r="L7" s="552"/>
      <c r="M7" s="552"/>
      <c r="N7" s="552"/>
      <c r="O7" s="552"/>
      <c r="P7" s="552"/>
      <c r="Q7" s="552"/>
      <c r="R7" s="552"/>
      <c r="S7" s="553"/>
      <c r="T7" s="545" t="s">
        <v>25</v>
      </c>
      <c r="U7" s="546"/>
      <c r="V7" s="546"/>
      <c r="W7" s="546"/>
      <c r="X7" s="546"/>
      <c r="Y7" s="547"/>
      <c r="Z7" s="26"/>
    </row>
    <row r="8" spans="1:26" s="3" customFormat="1" ht="15.75" thickBot="1" x14ac:dyDescent="0.25">
      <c r="B8" s="25"/>
      <c r="C8" s="548"/>
      <c r="D8" s="549"/>
      <c r="E8" s="549"/>
      <c r="F8" s="549"/>
      <c r="G8" s="549"/>
      <c r="H8" s="550"/>
      <c r="I8" s="554"/>
      <c r="J8" s="555"/>
      <c r="K8" s="555"/>
      <c r="L8" s="555"/>
      <c r="M8" s="555"/>
      <c r="N8" s="555"/>
      <c r="O8" s="555"/>
      <c r="P8" s="555"/>
      <c r="Q8" s="555"/>
      <c r="R8" s="555"/>
      <c r="S8" s="556"/>
      <c r="T8" s="557" t="s">
        <v>144</v>
      </c>
      <c r="U8" s="558"/>
      <c r="V8" s="558"/>
      <c r="W8" s="558"/>
      <c r="X8" s="558"/>
      <c r="Y8" s="559"/>
      <c r="Z8" s="26"/>
    </row>
    <row r="9" spans="1:26" s="3" customFormat="1"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s="3" customFormat="1" ht="15" customHeight="1" x14ac:dyDescent="0.2">
      <c r="B10" s="25"/>
      <c r="C10" s="545" t="s">
        <v>22</v>
      </c>
      <c r="D10" s="546"/>
      <c r="E10" s="546"/>
      <c r="F10" s="546"/>
      <c r="G10" s="546"/>
      <c r="H10" s="547"/>
      <c r="I10" s="563" t="s">
        <v>579</v>
      </c>
      <c r="J10" s="564"/>
      <c r="K10" s="564"/>
      <c r="L10" s="564"/>
      <c r="M10" s="564"/>
      <c r="N10" s="564"/>
      <c r="O10" s="564"/>
      <c r="P10" s="564"/>
      <c r="Q10" s="564"/>
      <c r="R10" s="564"/>
      <c r="S10" s="565"/>
      <c r="T10" s="545" t="s">
        <v>26</v>
      </c>
      <c r="U10" s="546"/>
      <c r="V10" s="546"/>
      <c r="W10" s="546"/>
      <c r="X10" s="546"/>
      <c r="Y10" s="547"/>
      <c r="Z10" s="26"/>
    </row>
    <row r="11" spans="1:26" s="3" customFormat="1" ht="15.75" thickBot="1" x14ac:dyDescent="0.25">
      <c r="B11" s="25"/>
      <c r="C11" s="548"/>
      <c r="D11" s="549"/>
      <c r="E11" s="549"/>
      <c r="F11" s="549"/>
      <c r="G11" s="549"/>
      <c r="H11" s="550"/>
      <c r="I11" s="566"/>
      <c r="J11" s="567"/>
      <c r="K11" s="567"/>
      <c r="L11" s="567"/>
      <c r="M11" s="567"/>
      <c r="N11" s="567"/>
      <c r="O11" s="567"/>
      <c r="P11" s="567"/>
      <c r="Q11" s="567"/>
      <c r="R11" s="567"/>
      <c r="S11" s="568"/>
      <c r="T11" s="557" t="s">
        <v>599</v>
      </c>
      <c r="U11" s="558"/>
      <c r="V11" s="558"/>
      <c r="W11" s="558"/>
      <c r="X11" s="558"/>
      <c r="Y11" s="559"/>
      <c r="Z11" s="26"/>
    </row>
    <row r="12" spans="1:26" s="3" customFormat="1"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s="3" customFormat="1" ht="30.75" customHeight="1" x14ac:dyDescent="0.2">
      <c r="B13" s="27"/>
      <c r="C13" s="545" t="s">
        <v>2</v>
      </c>
      <c r="D13" s="546"/>
      <c r="E13" s="546"/>
      <c r="F13" s="546"/>
      <c r="G13" s="546"/>
      <c r="H13" s="547"/>
      <c r="I13" s="697" t="s">
        <v>575</v>
      </c>
      <c r="J13" s="698"/>
      <c r="K13" s="698"/>
      <c r="L13" s="698"/>
      <c r="M13" s="698"/>
      <c r="N13" s="698"/>
      <c r="O13" s="698"/>
      <c r="P13" s="698"/>
      <c r="Q13" s="698"/>
      <c r="R13" s="698"/>
      <c r="S13" s="699"/>
      <c r="T13" s="545" t="s">
        <v>3</v>
      </c>
      <c r="U13" s="546"/>
      <c r="V13" s="546"/>
      <c r="W13" s="546"/>
      <c r="X13" s="546"/>
      <c r="Y13" s="547"/>
      <c r="Z13" s="28"/>
    </row>
    <row r="14" spans="1:26" s="3" customFormat="1" ht="30.75" customHeight="1" thickBot="1" x14ac:dyDescent="0.25">
      <c r="B14" s="27"/>
      <c r="C14" s="548"/>
      <c r="D14" s="549"/>
      <c r="E14" s="549"/>
      <c r="F14" s="549"/>
      <c r="G14" s="549"/>
      <c r="H14" s="550"/>
      <c r="I14" s="700"/>
      <c r="J14" s="701"/>
      <c r="K14" s="701"/>
      <c r="L14" s="701"/>
      <c r="M14" s="701"/>
      <c r="N14" s="701"/>
      <c r="O14" s="701"/>
      <c r="P14" s="701"/>
      <c r="Q14" s="701"/>
      <c r="R14" s="701"/>
      <c r="S14" s="702"/>
      <c r="T14" s="557" t="s">
        <v>239</v>
      </c>
      <c r="U14" s="558"/>
      <c r="V14" s="558"/>
      <c r="W14" s="558"/>
      <c r="X14" s="558"/>
      <c r="Y14" s="559"/>
      <c r="Z14" s="28"/>
    </row>
    <row r="15" spans="1:26" s="3" customFormat="1"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s="3" customFormat="1" ht="36.75" customHeight="1" thickBot="1" x14ac:dyDescent="0.25">
      <c r="B16" s="27"/>
      <c r="C16" s="569" t="s">
        <v>4</v>
      </c>
      <c r="D16" s="570"/>
      <c r="E16" s="570"/>
      <c r="F16" s="570"/>
      <c r="G16" s="570"/>
      <c r="H16" s="571"/>
      <c r="I16" s="694" t="s">
        <v>532</v>
      </c>
      <c r="J16" s="695"/>
      <c r="K16" s="695"/>
      <c r="L16" s="695"/>
      <c r="M16" s="695"/>
      <c r="N16" s="695"/>
      <c r="O16" s="695"/>
      <c r="P16" s="695"/>
      <c r="Q16" s="695"/>
      <c r="R16" s="695"/>
      <c r="S16" s="695"/>
      <c r="T16" s="695"/>
      <c r="U16" s="695"/>
      <c r="V16" s="695"/>
      <c r="W16" s="695"/>
      <c r="X16" s="695"/>
      <c r="Y16" s="696"/>
      <c r="Z16" s="28"/>
    </row>
    <row r="17" spans="2:26" s="3" customFormat="1"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32</v>
      </c>
      <c r="N19" s="588"/>
      <c r="O19" s="588"/>
      <c r="P19" s="588"/>
      <c r="Q19" s="588"/>
      <c r="R19" s="588"/>
      <c r="S19" s="589"/>
      <c r="T19" s="587" t="s">
        <v>110</v>
      </c>
      <c r="U19" s="588"/>
      <c r="V19" s="588"/>
      <c r="W19" s="588"/>
      <c r="X19" s="588"/>
      <c r="Y19" s="589"/>
      <c r="Z19" s="28"/>
    </row>
    <row r="20" spans="2:26" s="3" customFormat="1"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s="3" customFormat="1"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s="3" customFormat="1" ht="71.25" customHeight="1" thickBot="1" x14ac:dyDescent="0.25">
      <c r="B22" s="27"/>
      <c r="C22" s="591" t="s">
        <v>533</v>
      </c>
      <c r="D22" s="592"/>
      <c r="E22" s="592"/>
      <c r="F22" s="592"/>
      <c r="G22" s="592"/>
      <c r="H22" s="592"/>
      <c r="I22" s="593"/>
      <c r="J22" s="591" t="s">
        <v>130</v>
      </c>
      <c r="K22" s="592"/>
      <c r="L22" s="592"/>
      <c r="M22" s="592"/>
      <c r="N22" s="592"/>
      <c r="O22" s="592"/>
      <c r="P22" s="593"/>
      <c r="Q22" s="809" t="s">
        <v>534</v>
      </c>
      <c r="R22" s="692"/>
      <c r="S22" s="692"/>
      <c r="T22" s="692"/>
      <c r="U22" s="692"/>
      <c r="V22" s="692"/>
      <c r="W22" s="692"/>
      <c r="X22" s="692"/>
      <c r="Y22" s="693"/>
      <c r="Z22" s="28"/>
    </row>
    <row r="23" spans="2:26" s="3" customFormat="1"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s="3" customFormat="1" ht="65.25" customHeight="1" thickBot="1" x14ac:dyDescent="0.25">
      <c r="B24" s="27"/>
      <c r="C24" s="569" t="s">
        <v>10</v>
      </c>
      <c r="D24" s="570"/>
      <c r="E24" s="570"/>
      <c r="F24" s="570"/>
      <c r="G24" s="570"/>
      <c r="H24" s="571"/>
      <c r="I24" s="906" t="s">
        <v>576</v>
      </c>
      <c r="J24" s="907"/>
      <c r="K24" s="907"/>
      <c r="L24" s="907"/>
      <c r="M24" s="907"/>
      <c r="N24" s="907"/>
      <c r="O24" s="907"/>
      <c r="P24" s="907"/>
      <c r="Q24" s="907"/>
      <c r="R24" s="907"/>
      <c r="S24" s="907"/>
      <c r="T24" s="907"/>
      <c r="U24" s="907"/>
      <c r="V24" s="907"/>
      <c r="W24" s="907"/>
      <c r="X24" s="907"/>
      <c r="Y24" s="908"/>
      <c r="Z24" s="28"/>
    </row>
    <row r="25" spans="2:26" s="3" customFormat="1"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ht="14.25"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thickBot="1" x14ac:dyDescent="0.25">
      <c r="B27" s="29"/>
      <c r="C27" s="712"/>
      <c r="D27" s="713"/>
      <c r="E27" s="713"/>
      <c r="F27" s="713"/>
      <c r="G27" s="713"/>
      <c r="H27" s="713"/>
      <c r="I27" s="713"/>
      <c r="J27" s="713"/>
      <c r="K27" s="713"/>
      <c r="L27" s="713"/>
      <c r="M27" s="713"/>
      <c r="N27" s="713"/>
      <c r="O27" s="713"/>
      <c r="P27" s="713"/>
      <c r="Q27" s="713"/>
      <c r="R27" s="713"/>
      <c r="S27" s="713"/>
      <c r="T27" s="713"/>
      <c r="U27" s="713"/>
      <c r="V27" s="713"/>
      <c r="W27" s="713"/>
      <c r="X27" s="713"/>
      <c r="Y27" s="808"/>
      <c r="Z27" s="28"/>
    </row>
    <row r="28" spans="2:26" ht="57.75" customHeight="1" x14ac:dyDescent="0.25">
      <c r="B28" s="48"/>
      <c r="C28" s="1272" t="s">
        <v>141</v>
      </c>
      <c r="D28" s="1273"/>
      <c r="E28" s="1273"/>
      <c r="F28" s="1273"/>
      <c r="G28" s="1273"/>
      <c r="H28" s="213" t="s">
        <v>577</v>
      </c>
      <c r="I28" s="213" t="s">
        <v>578</v>
      </c>
      <c r="J28" s="213" t="s">
        <v>142</v>
      </c>
      <c r="K28" s="1299" t="s">
        <v>12</v>
      </c>
      <c r="L28" s="1300"/>
      <c r="M28" s="1300"/>
      <c r="N28" s="1300"/>
      <c r="O28" s="1300"/>
      <c r="P28" s="1300"/>
      <c r="Q28" s="1300"/>
      <c r="R28" s="1300"/>
      <c r="S28" s="1300"/>
      <c r="T28" s="1300"/>
      <c r="U28" s="1300"/>
      <c r="V28" s="1300"/>
      <c r="W28" s="1300"/>
      <c r="X28" s="1300"/>
      <c r="Y28" s="1301"/>
      <c r="Z28" s="49"/>
    </row>
    <row r="29" spans="2:26" x14ac:dyDescent="0.25">
      <c r="B29" s="48"/>
      <c r="C29" s="673" t="s">
        <v>95</v>
      </c>
      <c r="D29" s="864"/>
      <c r="E29" s="864"/>
      <c r="F29" s="864"/>
      <c r="G29" s="864"/>
      <c r="H29" s="45">
        <v>1642.77</v>
      </c>
      <c r="I29" s="45">
        <v>13342.77</v>
      </c>
      <c r="J29" s="500">
        <f>+H29/I29</f>
        <v>0.12312061138729063</v>
      </c>
      <c r="K29" s="1293" t="s">
        <v>752</v>
      </c>
      <c r="L29" s="1294"/>
      <c r="M29" s="1294"/>
      <c r="N29" s="1294"/>
      <c r="O29" s="1294"/>
      <c r="P29" s="1294"/>
      <c r="Q29" s="1294"/>
      <c r="R29" s="1294"/>
      <c r="S29" s="1294"/>
      <c r="T29" s="1294"/>
      <c r="U29" s="1294"/>
      <c r="V29" s="1294"/>
      <c r="W29" s="1294"/>
      <c r="X29" s="1294"/>
      <c r="Y29" s="1295"/>
      <c r="Z29" s="49"/>
    </row>
    <row r="30" spans="2:26" x14ac:dyDescent="0.25">
      <c r="B30" s="48"/>
      <c r="C30" s="673" t="s">
        <v>96</v>
      </c>
      <c r="D30" s="864"/>
      <c r="E30" s="864"/>
      <c r="F30" s="864"/>
      <c r="G30" s="864"/>
      <c r="H30" s="45">
        <v>1340.82</v>
      </c>
      <c r="I30" s="45">
        <v>2075.8200000000002</v>
      </c>
      <c r="J30" s="500">
        <f>+H30/I30</f>
        <v>0.645923056912449</v>
      </c>
      <c r="K30" s="1296"/>
      <c r="L30" s="1297"/>
      <c r="M30" s="1297"/>
      <c r="N30" s="1297"/>
      <c r="O30" s="1297"/>
      <c r="P30" s="1297"/>
      <c r="Q30" s="1297"/>
      <c r="R30" s="1297"/>
      <c r="S30" s="1297"/>
      <c r="T30" s="1297"/>
      <c r="U30" s="1297"/>
      <c r="V30" s="1297"/>
      <c r="W30" s="1297"/>
      <c r="X30" s="1297"/>
      <c r="Y30" s="1298"/>
      <c r="Z30" s="49"/>
    </row>
    <row r="31" spans="2:26" x14ac:dyDescent="0.25">
      <c r="B31" s="48"/>
      <c r="C31" s="673" t="s">
        <v>97</v>
      </c>
      <c r="D31" s="864"/>
      <c r="E31" s="864"/>
      <c r="F31" s="864"/>
      <c r="G31" s="864"/>
      <c r="H31" s="45">
        <v>3607.2</v>
      </c>
      <c r="I31" s="45">
        <v>4199.53</v>
      </c>
      <c r="J31" s="500">
        <f>+H31/I31</f>
        <v>0.85895326381761772</v>
      </c>
      <c r="K31" s="1293" t="s">
        <v>753</v>
      </c>
      <c r="L31" s="1294"/>
      <c r="M31" s="1294"/>
      <c r="N31" s="1294"/>
      <c r="O31" s="1294"/>
      <c r="P31" s="1294"/>
      <c r="Q31" s="1294"/>
      <c r="R31" s="1294"/>
      <c r="S31" s="1294"/>
      <c r="T31" s="1294"/>
      <c r="U31" s="1294"/>
      <c r="V31" s="1294"/>
      <c r="W31" s="1294"/>
      <c r="X31" s="1294"/>
      <c r="Y31" s="1295"/>
      <c r="Z31" s="49"/>
    </row>
    <row r="32" spans="2:26" x14ac:dyDescent="0.25">
      <c r="B32" s="48"/>
      <c r="C32" s="673" t="s">
        <v>98</v>
      </c>
      <c r="D32" s="864"/>
      <c r="E32" s="864"/>
      <c r="F32" s="864"/>
      <c r="G32" s="864"/>
      <c r="H32" s="45">
        <v>4273.1499999999996</v>
      </c>
      <c r="I32" s="45">
        <v>4273.1499999999996</v>
      </c>
      <c r="J32" s="500">
        <f>+H32/I32</f>
        <v>1</v>
      </c>
      <c r="K32" s="1296"/>
      <c r="L32" s="1297"/>
      <c r="M32" s="1297"/>
      <c r="N32" s="1297"/>
      <c r="O32" s="1297"/>
      <c r="P32" s="1297"/>
      <c r="Q32" s="1297"/>
      <c r="R32" s="1297"/>
      <c r="S32" s="1297"/>
      <c r="T32" s="1297"/>
      <c r="U32" s="1297"/>
      <c r="V32" s="1297"/>
      <c r="W32" s="1297"/>
      <c r="X32" s="1297"/>
      <c r="Y32" s="1298"/>
      <c r="Z32" s="49"/>
    </row>
    <row r="33" spans="2:26" ht="15.75" thickBot="1" x14ac:dyDescent="0.3">
      <c r="B33" s="48"/>
      <c r="C33" s="1291" t="s">
        <v>13</v>
      </c>
      <c r="D33" s="1292"/>
      <c r="E33" s="1292"/>
      <c r="F33" s="1292"/>
      <c r="G33" s="1292"/>
      <c r="H33" s="87"/>
      <c r="I33" s="87"/>
      <c r="J33" s="499"/>
      <c r="K33" s="1288"/>
      <c r="L33" s="1289"/>
      <c r="M33" s="1289"/>
      <c r="N33" s="1289"/>
      <c r="O33" s="1289"/>
      <c r="P33" s="1289"/>
      <c r="Q33" s="1289"/>
      <c r="R33" s="1289"/>
      <c r="S33" s="1289"/>
      <c r="T33" s="1289"/>
      <c r="U33" s="1289"/>
      <c r="V33" s="1289"/>
      <c r="W33" s="1289"/>
      <c r="X33" s="1289"/>
      <c r="Y33" s="1290"/>
      <c r="Z33" s="49"/>
    </row>
    <row r="34" spans="2:26" x14ac:dyDescent="0.25">
      <c r="B34" s="48"/>
      <c r="C34" s="50"/>
      <c r="D34" s="50"/>
      <c r="E34" s="50"/>
      <c r="F34" s="50"/>
      <c r="G34" s="50"/>
      <c r="H34" s="50"/>
      <c r="I34" s="50"/>
      <c r="J34" s="50"/>
      <c r="K34" s="50"/>
      <c r="L34" s="50"/>
      <c r="M34" s="50"/>
      <c r="N34" s="50"/>
      <c r="O34" s="50"/>
      <c r="P34" s="50"/>
      <c r="Q34" s="50"/>
      <c r="R34" s="50"/>
      <c r="S34" s="50"/>
      <c r="T34" s="50"/>
      <c r="U34" s="50"/>
      <c r="V34" s="50"/>
      <c r="W34" s="50"/>
      <c r="X34" s="50"/>
      <c r="Y34" s="50"/>
      <c r="Z34" s="49"/>
    </row>
    <row r="35" spans="2:26" ht="15.75" thickBot="1" x14ac:dyDescent="0.3">
      <c r="B35" s="48"/>
      <c r="C35" s="50" t="s">
        <v>754</v>
      </c>
      <c r="D35" s="50"/>
      <c r="E35" s="50"/>
      <c r="F35" s="50"/>
      <c r="G35" s="50"/>
      <c r="H35" s="50"/>
      <c r="I35" s="50"/>
      <c r="J35" s="50"/>
      <c r="K35" s="50"/>
      <c r="L35" s="50"/>
      <c r="M35" s="50"/>
      <c r="N35" s="50"/>
      <c r="O35" s="50"/>
      <c r="P35" s="50"/>
      <c r="Q35" s="50"/>
      <c r="R35" s="50"/>
      <c r="S35" s="50"/>
      <c r="T35" s="50"/>
      <c r="U35" s="50"/>
      <c r="V35" s="50"/>
      <c r="W35" s="50"/>
      <c r="X35" s="50"/>
      <c r="Y35" s="50"/>
      <c r="Z35" s="49"/>
    </row>
    <row r="36" spans="2:26" x14ac:dyDescent="0.25">
      <c r="B36" s="48"/>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49"/>
    </row>
    <row r="37" spans="2:26" ht="15.75" thickBot="1" x14ac:dyDescent="0.3">
      <c r="B37" s="48"/>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49"/>
    </row>
    <row r="38" spans="2:26" x14ac:dyDescent="0.25">
      <c r="B38" s="48"/>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49"/>
    </row>
    <row r="39" spans="2:26" x14ac:dyDescent="0.25">
      <c r="B39" s="48"/>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49"/>
    </row>
    <row r="40" spans="2:26" x14ac:dyDescent="0.25">
      <c r="B40" s="48"/>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49"/>
    </row>
    <row r="41" spans="2:26" x14ac:dyDescent="0.25">
      <c r="B41" s="48"/>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49"/>
    </row>
    <row r="42" spans="2:26" x14ac:dyDescent="0.25">
      <c r="B42" s="48"/>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49"/>
    </row>
    <row r="43" spans="2:26" x14ac:dyDescent="0.25">
      <c r="B43" s="48"/>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49"/>
    </row>
    <row r="44" spans="2:26" x14ac:dyDescent="0.25">
      <c r="B44" s="48"/>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49"/>
    </row>
    <row r="45" spans="2:26" x14ac:dyDescent="0.25">
      <c r="B45" s="48"/>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49"/>
    </row>
    <row r="46" spans="2:26" x14ac:dyDescent="0.25">
      <c r="B46" s="48"/>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49"/>
    </row>
    <row r="47" spans="2:26" x14ac:dyDescent="0.25">
      <c r="B47" s="48"/>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49"/>
    </row>
    <row r="48" spans="2:26" x14ac:dyDescent="0.25">
      <c r="B48" s="48"/>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49"/>
    </row>
    <row r="49" spans="2:26" x14ac:dyDescent="0.25">
      <c r="B49" s="48"/>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49"/>
    </row>
    <row r="50" spans="2:26" ht="15.75" thickBot="1" x14ac:dyDescent="0.3">
      <c r="B50" s="48"/>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49"/>
    </row>
    <row r="51" spans="2:26" x14ac:dyDescent="0.25">
      <c r="B51" s="51"/>
      <c r="C51" s="52"/>
      <c r="D51" s="52"/>
      <c r="E51" s="52"/>
      <c r="F51" s="52"/>
      <c r="G51" s="52"/>
      <c r="H51" s="52"/>
      <c r="I51" s="52"/>
      <c r="J51" s="52"/>
      <c r="K51" s="52"/>
      <c r="L51" s="52"/>
      <c r="M51" s="52"/>
      <c r="N51" s="52"/>
      <c r="O51" s="52"/>
      <c r="P51" s="52"/>
      <c r="Q51" s="52"/>
      <c r="R51" s="52"/>
      <c r="S51" s="52"/>
      <c r="T51" s="52"/>
      <c r="U51" s="52"/>
      <c r="V51" s="52"/>
      <c r="W51" s="52"/>
      <c r="X51" s="52"/>
      <c r="Y51" s="52"/>
      <c r="Z51" s="53"/>
    </row>
  </sheetData>
  <mergeCells count="46">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8:G28"/>
    <mergeCell ref="C24:H24"/>
    <mergeCell ref="I24:Y24"/>
    <mergeCell ref="C26:Y27"/>
    <mergeCell ref="C21:I21"/>
    <mergeCell ref="J21:P21"/>
    <mergeCell ref="Q21:Y21"/>
    <mergeCell ref="C22:I22"/>
    <mergeCell ref="J22:P22"/>
    <mergeCell ref="Q22:Y22"/>
    <mergeCell ref="K28:Y28"/>
    <mergeCell ref="C36:Y37"/>
    <mergeCell ref="C38:Y50"/>
    <mergeCell ref="K33:Y33"/>
    <mergeCell ref="C29:G29"/>
    <mergeCell ref="C30:G30"/>
    <mergeCell ref="C31:G31"/>
    <mergeCell ref="C32:G32"/>
    <mergeCell ref="C33:G33"/>
    <mergeCell ref="K29:Y30"/>
    <mergeCell ref="K31:Y32"/>
  </mergeCells>
  <pageMargins left="0.70866141732283472" right="0.70866141732283472" top="0.74803149606299213" bottom="0.74803149606299213" header="0.31496062992125984" footer="0.31496062992125984"/>
  <pageSetup scale="70" orientation="portrait" r:id="rId1"/>
  <headerFooter>
    <oddFooter>&amp;LCarrera 30 25-90 Piso 16 C.A.D. – C.P. 111311
PBX: 7470909 – Información: Línea 195
www.umv.gov.co&amp;CPES-FM-001
Página  &amp;N de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0"/>
  <sheetViews>
    <sheetView topLeftCell="A28" zoomScaleNormal="100" workbookViewId="0">
      <selection activeCell="H33" sqref="H33:J33"/>
    </sheetView>
  </sheetViews>
  <sheetFormatPr baseColWidth="10" defaultColWidth="3.7109375" defaultRowHeight="15" x14ac:dyDescent="0.25"/>
  <cols>
    <col min="2" max="2" width="2.85546875" customWidth="1"/>
    <col min="3" max="7" width="2.7109375" customWidth="1"/>
    <col min="8" max="8" width="14.28515625" customWidth="1"/>
    <col min="9" max="9" width="13.42578125" customWidth="1"/>
    <col min="10" max="10" width="13.85546875" customWidth="1"/>
    <col min="11" max="11" width="3.42578125" customWidth="1"/>
    <col min="12" max="12" width="4.42578125" customWidth="1"/>
    <col min="13" max="15" width="2.7109375" customWidth="1"/>
    <col min="16" max="16" width="7.7109375" customWidth="1"/>
    <col min="17" max="17" width="3.5703125" customWidth="1"/>
    <col min="19" max="19" width="3.28515625" customWidth="1"/>
    <col min="25" max="25" width="5" customWidth="1"/>
    <col min="26" max="26" width="2.85546875" customWidth="1"/>
  </cols>
  <sheetData>
    <row r="1" spans="1:26" s="3" customFormat="1" ht="14.25" x14ac:dyDescent="0.2">
      <c r="A1" s="1"/>
      <c r="B1" s="2"/>
      <c r="C1" s="2"/>
      <c r="D1" s="2"/>
      <c r="E1" s="2"/>
      <c r="F1" s="2"/>
    </row>
    <row r="2" spans="1:26" s="3" customFormat="1"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s="3" customForma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s="3" customForma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s="3" customFormat="1"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s="3" customFormat="1"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s="3" customFormat="1" ht="15" customHeight="1" x14ac:dyDescent="0.2">
      <c r="B7" s="25"/>
      <c r="C7" s="545" t="s">
        <v>21</v>
      </c>
      <c r="D7" s="546"/>
      <c r="E7" s="546"/>
      <c r="F7" s="546"/>
      <c r="G7" s="546"/>
      <c r="H7" s="547"/>
      <c r="I7" s="551" t="s">
        <v>535</v>
      </c>
      <c r="J7" s="552"/>
      <c r="K7" s="552"/>
      <c r="L7" s="552"/>
      <c r="M7" s="552"/>
      <c r="N7" s="552"/>
      <c r="O7" s="552"/>
      <c r="P7" s="552"/>
      <c r="Q7" s="552"/>
      <c r="R7" s="552"/>
      <c r="S7" s="553"/>
      <c r="T7" s="545" t="s">
        <v>25</v>
      </c>
      <c r="U7" s="546"/>
      <c r="V7" s="546"/>
      <c r="W7" s="546"/>
      <c r="X7" s="546"/>
      <c r="Y7" s="547"/>
      <c r="Z7" s="26"/>
    </row>
    <row r="8" spans="1:26" s="3" customFormat="1" ht="15.75" thickBot="1" x14ac:dyDescent="0.25">
      <c r="B8" s="25"/>
      <c r="C8" s="548"/>
      <c r="D8" s="549"/>
      <c r="E8" s="549"/>
      <c r="F8" s="549"/>
      <c r="G8" s="549"/>
      <c r="H8" s="550"/>
      <c r="I8" s="554"/>
      <c r="J8" s="555"/>
      <c r="K8" s="555"/>
      <c r="L8" s="555"/>
      <c r="M8" s="555"/>
      <c r="N8" s="555"/>
      <c r="O8" s="555"/>
      <c r="P8" s="555"/>
      <c r="Q8" s="555"/>
      <c r="R8" s="555"/>
      <c r="S8" s="556"/>
      <c r="T8" s="557" t="s">
        <v>134</v>
      </c>
      <c r="U8" s="558"/>
      <c r="V8" s="558"/>
      <c r="W8" s="558"/>
      <c r="X8" s="558"/>
      <c r="Y8" s="559"/>
      <c r="Z8" s="26"/>
    </row>
    <row r="9" spans="1:26" s="3" customFormat="1"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s="3" customFormat="1" ht="15" customHeight="1" x14ac:dyDescent="0.2">
      <c r="B10" s="25"/>
      <c r="C10" s="545" t="s">
        <v>22</v>
      </c>
      <c r="D10" s="546"/>
      <c r="E10" s="546"/>
      <c r="F10" s="546"/>
      <c r="G10" s="546"/>
      <c r="H10" s="547"/>
      <c r="I10" s="563" t="s">
        <v>580</v>
      </c>
      <c r="J10" s="564"/>
      <c r="K10" s="564"/>
      <c r="L10" s="564"/>
      <c r="M10" s="564"/>
      <c r="N10" s="564"/>
      <c r="O10" s="564"/>
      <c r="P10" s="564"/>
      <c r="Q10" s="564"/>
      <c r="R10" s="564"/>
      <c r="S10" s="565"/>
      <c r="T10" s="545" t="s">
        <v>26</v>
      </c>
      <c r="U10" s="546"/>
      <c r="V10" s="546"/>
      <c r="W10" s="546"/>
      <c r="X10" s="546"/>
      <c r="Y10" s="547"/>
      <c r="Z10" s="26"/>
    </row>
    <row r="11" spans="1:26" s="3" customFormat="1"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s="3" customFormat="1"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s="3" customFormat="1" ht="30.75" customHeight="1" x14ac:dyDescent="0.2">
      <c r="B13" s="27"/>
      <c r="C13" s="545" t="s">
        <v>2</v>
      </c>
      <c r="D13" s="546"/>
      <c r="E13" s="546"/>
      <c r="F13" s="546"/>
      <c r="G13" s="546"/>
      <c r="H13" s="547"/>
      <c r="I13" s="697" t="s">
        <v>581</v>
      </c>
      <c r="J13" s="698"/>
      <c r="K13" s="698"/>
      <c r="L13" s="698"/>
      <c r="M13" s="698"/>
      <c r="N13" s="698"/>
      <c r="O13" s="698"/>
      <c r="P13" s="698"/>
      <c r="Q13" s="698"/>
      <c r="R13" s="698"/>
      <c r="S13" s="699"/>
      <c r="T13" s="545" t="s">
        <v>3</v>
      </c>
      <c r="U13" s="546"/>
      <c r="V13" s="546"/>
      <c r="W13" s="546"/>
      <c r="X13" s="546"/>
      <c r="Y13" s="547"/>
      <c r="Z13" s="28"/>
    </row>
    <row r="14" spans="1:26" s="3" customFormat="1" ht="30.75" customHeight="1" thickBot="1" x14ac:dyDescent="0.25">
      <c r="B14" s="27"/>
      <c r="C14" s="548"/>
      <c r="D14" s="549"/>
      <c r="E14" s="549"/>
      <c r="F14" s="549"/>
      <c r="G14" s="549"/>
      <c r="H14" s="550"/>
      <c r="I14" s="700"/>
      <c r="J14" s="701"/>
      <c r="K14" s="701"/>
      <c r="L14" s="701"/>
      <c r="M14" s="701"/>
      <c r="N14" s="701"/>
      <c r="O14" s="701"/>
      <c r="P14" s="701"/>
      <c r="Q14" s="701"/>
      <c r="R14" s="701"/>
      <c r="S14" s="702"/>
      <c r="T14" s="557" t="s">
        <v>239</v>
      </c>
      <c r="U14" s="558"/>
      <c r="V14" s="558"/>
      <c r="W14" s="558"/>
      <c r="X14" s="558"/>
      <c r="Y14" s="559"/>
      <c r="Z14" s="28"/>
    </row>
    <row r="15" spans="1:26" s="3" customFormat="1"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s="3" customFormat="1" ht="36.75" customHeight="1" thickBot="1" x14ac:dyDescent="0.25">
      <c r="B16" s="27"/>
      <c r="C16" s="569" t="s">
        <v>4</v>
      </c>
      <c r="D16" s="570"/>
      <c r="E16" s="570"/>
      <c r="F16" s="570"/>
      <c r="G16" s="570"/>
      <c r="H16" s="571"/>
      <c r="I16" s="694" t="s">
        <v>532</v>
      </c>
      <c r="J16" s="695"/>
      <c r="K16" s="695"/>
      <c r="L16" s="695"/>
      <c r="M16" s="695"/>
      <c r="N16" s="695"/>
      <c r="O16" s="695"/>
      <c r="P16" s="695"/>
      <c r="Q16" s="695"/>
      <c r="R16" s="695"/>
      <c r="S16" s="695"/>
      <c r="T16" s="695"/>
      <c r="U16" s="695"/>
      <c r="V16" s="695"/>
      <c r="W16" s="695"/>
      <c r="X16" s="695"/>
      <c r="Y16" s="696"/>
      <c r="Z16" s="28"/>
    </row>
    <row r="17" spans="2:26" s="3" customFormat="1"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32</v>
      </c>
      <c r="N19" s="588"/>
      <c r="O19" s="588"/>
      <c r="P19" s="588"/>
      <c r="Q19" s="588"/>
      <c r="R19" s="588"/>
      <c r="S19" s="589"/>
      <c r="T19" s="587" t="s">
        <v>110</v>
      </c>
      <c r="U19" s="588"/>
      <c r="V19" s="588"/>
      <c r="W19" s="588"/>
      <c r="X19" s="588"/>
      <c r="Y19" s="589"/>
      <c r="Z19" s="28"/>
    </row>
    <row r="20" spans="2:26" s="3" customFormat="1"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s="3" customFormat="1"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s="3" customFormat="1" ht="71.25" customHeight="1" thickBot="1" x14ac:dyDescent="0.25">
      <c r="B22" s="27"/>
      <c r="C22" s="591" t="s">
        <v>533</v>
      </c>
      <c r="D22" s="592"/>
      <c r="E22" s="592"/>
      <c r="F22" s="592"/>
      <c r="G22" s="592"/>
      <c r="H22" s="592"/>
      <c r="I22" s="593"/>
      <c r="J22" s="591" t="s">
        <v>130</v>
      </c>
      <c r="K22" s="592"/>
      <c r="L22" s="592"/>
      <c r="M22" s="592"/>
      <c r="N22" s="592"/>
      <c r="O22" s="592"/>
      <c r="P22" s="593"/>
      <c r="Q22" s="809" t="s">
        <v>534</v>
      </c>
      <c r="R22" s="692"/>
      <c r="S22" s="692"/>
      <c r="T22" s="692"/>
      <c r="U22" s="692"/>
      <c r="V22" s="692"/>
      <c r="W22" s="692"/>
      <c r="X22" s="692"/>
      <c r="Y22" s="693"/>
      <c r="Z22" s="28"/>
    </row>
    <row r="23" spans="2:26" s="3" customFormat="1"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s="3" customFormat="1" ht="65.25" customHeight="1" thickBot="1" x14ac:dyDescent="0.25">
      <c r="B24" s="27"/>
      <c r="C24" s="569" t="s">
        <v>10</v>
      </c>
      <c r="D24" s="570"/>
      <c r="E24" s="570"/>
      <c r="F24" s="570"/>
      <c r="G24" s="570"/>
      <c r="H24" s="571"/>
      <c r="I24" s="906" t="s">
        <v>582</v>
      </c>
      <c r="J24" s="907"/>
      <c r="K24" s="907"/>
      <c r="L24" s="907"/>
      <c r="M24" s="907"/>
      <c r="N24" s="907"/>
      <c r="O24" s="907"/>
      <c r="P24" s="907"/>
      <c r="Q24" s="907"/>
      <c r="R24" s="907"/>
      <c r="S24" s="907"/>
      <c r="T24" s="907"/>
      <c r="U24" s="907"/>
      <c r="V24" s="907"/>
      <c r="W24" s="907"/>
      <c r="X24" s="907"/>
      <c r="Y24" s="908"/>
      <c r="Z24" s="28"/>
    </row>
    <row r="25" spans="2:26" s="3" customFormat="1"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ht="14.25"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thickBot="1" x14ac:dyDescent="0.25">
      <c r="B27" s="29"/>
      <c r="C27" s="712"/>
      <c r="D27" s="713"/>
      <c r="E27" s="713"/>
      <c r="F27" s="713"/>
      <c r="G27" s="713"/>
      <c r="H27" s="713"/>
      <c r="I27" s="713"/>
      <c r="J27" s="713"/>
      <c r="K27" s="713"/>
      <c r="L27" s="713"/>
      <c r="M27" s="713"/>
      <c r="N27" s="713"/>
      <c r="O27" s="713"/>
      <c r="P27" s="713"/>
      <c r="Q27" s="713"/>
      <c r="R27" s="713"/>
      <c r="S27" s="713"/>
      <c r="T27" s="713"/>
      <c r="U27" s="713"/>
      <c r="V27" s="713"/>
      <c r="W27" s="713"/>
      <c r="X27" s="713"/>
      <c r="Y27" s="808"/>
      <c r="Z27" s="28"/>
    </row>
    <row r="28" spans="2:26" ht="64.5" customHeight="1" thickBot="1" x14ac:dyDescent="0.3">
      <c r="B28" s="48"/>
      <c r="C28" s="854" t="s">
        <v>141</v>
      </c>
      <c r="D28" s="855"/>
      <c r="E28" s="855"/>
      <c r="F28" s="855"/>
      <c r="G28" s="855"/>
      <c r="H28" s="121" t="s">
        <v>143</v>
      </c>
      <c r="I28" s="217" t="s">
        <v>578</v>
      </c>
      <c r="J28" s="121" t="s">
        <v>583</v>
      </c>
      <c r="K28" s="1302" t="s">
        <v>12</v>
      </c>
      <c r="L28" s="1302"/>
      <c r="M28" s="1302"/>
      <c r="N28" s="1302"/>
      <c r="O28" s="1302"/>
      <c r="P28" s="1302"/>
      <c r="Q28" s="1302"/>
      <c r="R28" s="1302"/>
      <c r="S28" s="1302"/>
      <c r="T28" s="1302"/>
      <c r="U28" s="1302"/>
      <c r="V28" s="1302"/>
      <c r="W28" s="1302"/>
      <c r="X28" s="1302"/>
      <c r="Y28" s="1303"/>
      <c r="Z28" s="49"/>
    </row>
    <row r="29" spans="2:26" x14ac:dyDescent="0.25">
      <c r="B29" s="48"/>
      <c r="C29" s="856" t="s">
        <v>95</v>
      </c>
      <c r="D29" s="857"/>
      <c r="E29" s="857"/>
      <c r="F29" s="857"/>
      <c r="G29" s="857"/>
      <c r="H29" s="120">
        <v>11700</v>
      </c>
      <c r="I29" s="120">
        <v>13342</v>
      </c>
      <c r="J29" s="501">
        <f>+H29/I29</f>
        <v>0.87692999550292305</v>
      </c>
      <c r="K29" s="1304" t="s">
        <v>755</v>
      </c>
      <c r="L29" s="1305"/>
      <c r="M29" s="1305"/>
      <c r="N29" s="1305"/>
      <c r="O29" s="1305"/>
      <c r="P29" s="1305"/>
      <c r="Q29" s="1305"/>
      <c r="R29" s="1305"/>
      <c r="S29" s="1305"/>
      <c r="T29" s="1305"/>
      <c r="U29" s="1305"/>
      <c r="V29" s="1305"/>
      <c r="W29" s="1305"/>
      <c r="X29" s="1305"/>
      <c r="Y29" s="1306"/>
      <c r="Z29" s="49"/>
    </row>
    <row r="30" spans="2:26" ht="15.75" thickBot="1" x14ac:dyDescent="0.3">
      <c r="B30" s="48"/>
      <c r="C30" s="673" t="s">
        <v>96</v>
      </c>
      <c r="D30" s="864"/>
      <c r="E30" s="864"/>
      <c r="F30" s="864"/>
      <c r="G30" s="864"/>
      <c r="H30" s="45">
        <v>735</v>
      </c>
      <c r="I30" s="45">
        <v>2075.8200000000002</v>
      </c>
      <c r="J30" s="501">
        <f>+H30/I30</f>
        <v>0.35407694308755089</v>
      </c>
      <c r="K30" s="1307"/>
      <c r="L30" s="1308"/>
      <c r="M30" s="1308"/>
      <c r="N30" s="1308"/>
      <c r="O30" s="1308"/>
      <c r="P30" s="1308"/>
      <c r="Q30" s="1308"/>
      <c r="R30" s="1308"/>
      <c r="S30" s="1308"/>
      <c r="T30" s="1308"/>
      <c r="U30" s="1308"/>
      <c r="V30" s="1308"/>
      <c r="W30" s="1308"/>
      <c r="X30" s="1308"/>
      <c r="Y30" s="1309"/>
      <c r="Z30" s="49"/>
    </row>
    <row r="31" spans="2:26" x14ac:dyDescent="0.25">
      <c r="B31" s="48"/>
      <c r="C31" s="673" t="s">
        <v>97</v>
      </c>
      <c r="D31" s="864"/>
      <c r="E31" s="864"/>
      <c r="F31" s="864"/>
      <c r="G31" s="864"/>
      <c r="H31" s="45">
        <v>592.33000000000004</v>
      </c>
      <c r="I31" s="45">
        <v>4199.53</v>
      </c>
      <c r="J31" s="501">
        <f>+H31/I31</f>
        <v>0.14104673618238234</v>
      </c>
      <c r="K31" s="1304" t="s">
        <v>756</v>
      </c>
      <c r="L31" s="1305"/>
      <c r="M31" s="1305"/>
      <c r="N31" s="1305"/>
      <c r="O31" s="1305"/>
      <c r="P31" s="1305"/>
      <c r="Q31" s="1305"/>
      <c r="R31" s="1305"/>
      <c r="S31" s="1305"/>
      <c r="T31" s="1305"/>
      <c r="U31" s="1305"/>
      <c r="V31" s="1305"/>
      <c r="W31" s="1305"/>
      <c r="X31" s="1305"/>
      <c r="Y31" s="1306"/>
      <c r="Z31" s="49"/>
    </row>
    <row r="32" spans="2:26" ht="15.75" thickBot="1" x14ac:dyDescent="0.3">
      <c r="B32" s="48"/>
      <c r="C32" s="866" t="s">
        <v>98</v>
      </c>
      <c r="D32" s="867"/>
      <c r="E32" s="867"/>
      <c r="F32" s="867"/>
      <c r="G32" s="867"/>
      <c r="H32" s="46">
        <v>0</v>
      </c>
      <c r="I32" s="46">
        <v>4273.1499999999996</v>
      </c>
      <c r="J32" s="501">
        <f>+H32/I32</f>
        <v>0</v>
      </c>
      <c r="K32" s="1307"/>
      <c r="L32" s="1308"/>
      <c r="M32" s="1308"/>
      <c r="N32" s="1308"/>
      <c r="O32" s="1308"/>
      <c r="P32" s="1308"/>
      <c r="Q32" s="1308"/>
      <c r="R32" s="1308"/>
      <c r="S32" s="1308"/>
      <c r="T32" s="1308"/>
      <c r="U32" s="1308"/>
      <c r="V32" s="1308"/>
      <c r="W32" s="1308"/>
      <c r="X32" s="1308"/>
      <c r="Y32" s="1309"/>
      <c r="Z32" s="49"/>
    </row>
    <row r="33" spans="2:26" ht="15.75" thickBot="1" x14ac:dyDescent="0.3">
      <c r="B33" s="48"/>
      <c r="C33" s="869" t="s">
        <v>13</v>
      </c>
      <c r="D33" s="870"/>
      <c r="E33" s="870"/>
      <c r="F33" s="870"/>
      <c r="G33" s="870"/>
      <c r="H33" s="47"/>
      <c r="I33" s="47"/>
      <c r="J33" s="501"/>
      <c r="K33" s="1275"/>
      <c r="L33" s="876"/>
      <c r="M33" s="876"/>
      <c r="N33" s="876"/>
      <c r="O33" s="876"/>
      <c r="P33" s="876"/>
      <c r="Q33" s="876"/>
      <c r="R33" s="876"/>
      <c r="S33" s="876"/>
      <c r="T33" s="876"/>
      <c r="U33" s="876"/>
      <c r="V33" s="876"/>
      <c r="W33" s="876"/>
      <c r="X33" s="876"/>
      <c r="Y33" s="877"/>
      <c r="Z33" s="49"/>
    </row>
    <row r="34" spans="2:26" ht="15.75" thickBot="1" x14ac:dyDescent="0.3">
      <c r="B34" s="48"/>
      <c r="C34" s="50" t="s">
        <v>754</v>
      </c>
      <c r="D34" s="50"/>
      <c r="E34" s="50"/>
      <c r="F34" s="50"/>
      <c r="G34" s="50"/>
      <c r="H34" s="50"/>
      <c r="I34" s="50"/>
      <c r="J34" s="50"/>
      <c r="K34" s="50"/>
      <c r="L34" s="50"/>
      <c r="M34" s="50"/>
      <c r="N34" s="50"/>
      <c r="O34" s="50"/>
      <c r="P34" s="50"/>
      <c r="Q34" s="50"/>
      <c r="R34" s="50"/>
      <c r="S34" s="50"/>
      <c r="T34" s="50"/>
      <c r="U34" s="50"/>
      <c r="V34" s="50"/>
      <c r="W34" s="50"/>
      <c r="X34" s="50"/>
      <c r="Y34" s="50"/>
      <c r="Z34" s="49"/>
    </row>
    <row r="35" spans="2:26" x14ac:dyDescent="0.25">
      <c r="B35" s="48"/>
      <c r="C35" s="623" t="s">
        <v>14</v>
      </c>
      <c r="D35" s="624"/>
      <c r="E35" s="624"/>
      <c r="F35" s="624"/>
      <c r="G35" s="624"/>
      <c r="H35" s="624"/>
      <c r="I35" s="624"/>
      <c r="J35" s="624"/>
      <c r="K35" s="624"/>
      <c r="L35" s="624"/>
      <c r="M35" s="624"/>
      <c r="N35" s="624"/>
      <c r="O35" s="624"/>
      <c r="P35" s="624"/>
      <c r="Q35" s="624"/>
      <c r="R35" s="624"/>
      <c r="S35" s="624"/>
      <c r="T35" s="624"/>
      <c r="U35" s="624"/>
      <c r="V35" s="624"/>
      <c r="W35" s="624"/>
      <c r="X35" s="624"/>
      <c r="Y35" s="625"/>
      <c r="Z35" s="49"/>
    </row>
    <row r="36" spans="2:26" ht="15.75" thickBot="1" x14ac:dyDescent="0.3">
      <c r="B36" s="48"/>
      <c r="C36" s="626"/>
      <c r="D36" s="627"/>
      <c r="E36" s="627"/>
      <c r="F36" s="627"/>
      <c r="G36" s="627"/>
      <c r="H36" s="627"/>
      <c r="I36" s="627"/>
      <c r="J36" s="627"/>
      <c r="K36" s="627"/>
      <c r="L36" s="627"/>
      <c r="M36" s="627"/>
      <c r="N36" s="627"/>
      <c r="O36" s="627"/>
      <c r="P36" s="627"/>
      <c r="Q36" s="627"/>
      <c r="R36" s="627"/>
      <c r="S36" s="627"/>
      <c r="T36" s="627"/>
      <c r="U36" s="627"/>
      <c r="V36" s="627"/>
      <c r="W36" s="627"/>
      <c r="X36" s="627"/>
      <c r="Y36" s="628"/>
      <c r="Z36" s="49"/>
    </row>
    <row r="37" spans="2:26" x14ac:dyDescent="0.25">
      <c r="B37" s="48"/>
      <c r="C37" s="629" t="s">
        <v>24</v>
      </c>
      <c r="D37" s="630"/>
      <c r="E37" s="630"/>
      <c r="F37" s="630"/>
      <c r="G37" s="630"/>
      <c r="H37" s="630"/>
      <c r="I37" s="630"/>
      <c r="J37" s="630"/>
      <c r="K37" s="630"/>
      <c r="L37" s="630"/>
      <c r="M37" s="630"/>
      <c r="N37" s="630"/>
      <c r="O37" s="630"/>
      <c r="P37" s="630"/>
      <c r="Q37" s="630"/>
      <c r="R37" s="630"/>
      <c r="S37" s="630"/>
      <c r="T37" s="630"/>
      <c r="U37" s="630"/>
      <c r="V37" s="630"/>
      <c r="W37" s="630"/>
      <c r="X37" s="630"/>
      <c r="Y37" s="631"/>
      <c r="Z37" s="49"/>
    </row>
    <row r="38" spans="2:26" x14ac:dyDescent="0.25">
      <c r="B38" s="48"/>
      <c r="C38" s="632"/>
      <c r="D38" s="633"/>
      <c r="E38" s="633"/>
      <c r="F38" s="633"/>
      <c r="G38" s="633"/>
      <c r="H38" s="633"/>
      <c r="I38" s="633"/>
      <c r="J38" s="633"/>
      <c r="K38" s="633"/>
      <c r="L38" s="633"/>
      <c r="M38" s="633"/>
      <c r="N38" s="633"/>
      <c r="O38" s="633"/>
      <c r="P38" s="633"/>
      <c r="Q38" s="633"/>
      <c r="R38" s="633"/>
      <c r="S38" s="633"/>
      <c r="T38" s="633"/>
      <c r="U38" s="633"/>
      <c r="V38" s="633"/>
      <c r="W38" s="633"/>
      <c r="X38" s="633"/>
      <c r="Y38" s="634"/>
      <c r="Z38" s="49"/>
    </row>
    <row r="39" spans="2:26" x14ac:dyDescent="0.25">
      <c r="B39" s="48"/>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49"/>
    </row>
    <row r="40" spans="2:26" x14ac:dyDescent="0.25">
      <c r="B40" s="48"/>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49"/>
    </row>
    <row r="41" spans="2:26" x14ac:dyDescent="0.25">
      <c r="B41" s="48"/>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49"/>
    </row>
    <row r="42" spans="2:26" x14ac:dyDescent="0.25">
      <c r="B42" s="48"/>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49"/>
    </row>
    <row r="43" spans="2:26" x14ac:dyDescent="0.25">
      <c r="B43" s="48"/>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49"/>
    </row>
    <row r="44" spans="2:26" x14ac:dyDescent="0.25">
      <c r="B44" s="48"/>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49"/>
    </row>
    <row r="45" spans="2:26" x14ac:dyDescent="0.25">
      <c r="B45" s="48"/>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49"/>
    </row>
    <row r="46" spans="2:26" x14ac:dyDescent="0.25">
      <c r="B46" s="48"/>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49"/>
    </row>
    <row r="47" spans="2:26" x14ac:dyDescent="0.25">
      <c r="B47" s="48"/>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49"/>
    </row>
    <row r="48" spans="2:26" x14ac:dyDescent="0.25">
      <c r="B48" s="48"/>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49"/>
    </row>
    <row r="49" spans="2:26" ht="15.75" thickBot="1" x14ac:dyDescent="0.3">
      <c r="B49" s="48"/>
      <c r="C49" s="635"/>
      <c r="D49" s="636"/>
      <c r="E49" s="636"/>
      <c r="F49" s="636"/>
      <c r="G49" s="636"/>
      <c r="H49" s="636"/>
      <c r="I49" s="636"/>
      <c r="J49" s="636"/>
      <c r="K49" s="636"/>
      <c r="L49" s="636"/>
      <c r="M49" s="636"/>
      <c r="N49" s="636"/>
      <c r="O49" s="636"/>
      <c r="P49" s="636"/>
      <c r="Q49" s="636"/>
      <c r="R49" s="636"/>
      <c r="S49" s="636"/>
      <c r="T49" s="636"/>
      <c r="U49" s="636"/>
      <c r="V49" s="636"/>
      <c r="W49" s="636"/>
      <c r="X49" s="636"/>
      <c r="Y49" s="637"/>
      <c r="Z49" s="49"/>
    </row>
    <row r="50" spans="2:26" x14ac:dyDescent="0.25">
      <c r="B50" s="51"/>
      <c r="C50" s="52"/>
      <c r="D50" s="52"/>
      <c r="E50" s="52"/>
      <c r="F50" s="52"/>
      <c r="G50" s="52"/>
      <c r="H50" s="52"/>
      <c r="I50" s="52"/>
      <c r="J50" s="52"/>
      <c r="K50" s="52"/>
      <c r="L50" s="52"/>
      <c r="M50" s="52"/>
      <c r="N50" s="52"/>
      <c r="O50" s="52"/>
      <c r="P50" s="52"/>
      <c r="Q50" s="52"/>
      <c r="R50" s="52"/>
      <c r="S50" s="52"/>
      <c r="T50" s="52"/>
      <c r="U50" s="52"/>
      <c r="V50" s="52"/>
      <c r="W50" s="52"/>
      <c r="X50" s="52"/>
      <c r="Y50" s="52"/>
      <c r="Z50" s="53"/>
    </row>
  </sheetData>
  <mergeCells count="46">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4:H24"/>
    <mergeCell ref="I24:Y24"/>
    <mergeCell ref="C26:Y27"/>
    <mergeCell ref="C28:G28"/>
    <mergeCell ref="C21:I21"/>
    <mergeCell ref="J21:P21"/>
    <mergeCell ref="Q21:Y21"/>
    <mergeCell ref="C22:I22"/>
    <mergeCell ref="J22:P22"/>
    <mergeCell ref="Q22:Y22"/>
    <mergeCell ref="C37:Y49"/>
    <mergeCell ref="K28:Y28"/>
    <mergeCell ref="K33:Y33"/>
    <mergeCell ref="C33:G33"/>
    <mergeCell ref="C35:Y36"/>
    <mergeCell ref="C31:G31"/>
    <mergeCell ref="C32:G32"/>
    <mergeCell ref="C29:G29"/>
    <mergeCell ref="C30:G30"/>
    <mergeCell ref="K29:Y30"/>
    <mergeCell ref="K31:Y32"/>
  </mergeCells>
  <pageMargins left="0.70866141732283472" right="0.70866141732283472" top="0.74803149606299213" bottom="0.74803149606299213" header="0.31496062992125984" footer="0.31496062992125984"/>
  <pageSetup scale="70" orientation="portrait" r:id="rId1"/>
  <headerFooter>
    <oddFooter>&amp;LCarrera 30 25-90 Piso 16 C.A.D. – C.P. 111311
PBX: 7470909 – Información: Línea 195
www.umv.gov.co&amp;CPES-FM-001
Página  &amp;N de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49"/>
  <sheetViews>
    <sheetView topLeftCell="A19" zoomScaleNormal="100" workbookViewId="0">
      <selection activeCell="B1" sqref="A1:XFD1048576"/>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535</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127</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135</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9.25" customHeight="1" x14ac:dyDescent="0.2">
      <c r="B13" s="27"/>
      <c r="C13" s="545" t="s">
        <v>2</v>
      </c>
      <c r="D13" s="546"/>
      <c r="E13" s="546"/>
      <c r="F13" s="546"/>
      <c r="G13" s="546"/>
      <c r="H13" s="547"/>
      <c r="I13" s="697" t="s">
        <v>136</v>
      </c>
      <c r="J13" s="698"/>
      <c r="K13" s="698"/>
      <c r="L13" s="698"/>
      <c r="M13" s="698"/>
      <c r="N13" s="698"/>
      <c r="O13" s="698"/>
      <c r="P13" s="698"/>
      <c r="Q13" s="698"/>
      <c r="R13" s="698"/>
      <c r="S13" s="699"/>
      <c r="T13" s="545" t="s">
        <v>3</v>
      </c>
      <c r="U13" s="546"/>
      <c r="V13" s="546"/>
      <c r="W13" s="546"/>
      <c r="X13" s="546"/>
      <c r="Y13" s="547"/>
      <c r="Z13" s="28"/>
    </row>
    <row r="14" spans="1:26" ht="29.25" customHeight="1" thickBot="1" x14ac:dyDescent="0.25">
      <c r="B14" s="27"/>
      <c r="C14" s="548"/>
      <c r="D14" s="549"/>
      <c r="E14" s="549"/>
      <c r="F14" s="549"/>
      <c r="G14" s="549"/>
      <c r="H14" s="550"/>
      <c r="I14" s="700"/>
      <c r="J14" s="701"/>
      <c r="K14" s="701"/>
      <c r="L14" s="701"/>
      <c r="M14" s="701"/>
      <c r="N14" s="701"/>
      <c r="O14" s="701"/>
      <c r="P14" s="701"/>
      <c r="Q14" s="701"/>
      <c r="R14" s="701"/>
      <c r="S14" s="702"/>
      <c r="T14" s="557" t="s">
        <v>239</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45" customHeight="1" thickBot="1" x14ac:dyDescent="0.25">
      <c r="B16" s="27"/>
      <c r="C16" s="569" t="s">
        <v>4</v>
      </c>
      <c r="D16" s="570"/>
      <c r="E16" s="570"/>
      <c r="F16" s="570"/>
      <c r="G16" s="570"/>
      <c r="H16" s="571"/>
      <c r="I16" s="694" t="s">
        <v>137</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32</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48.75" customHeight="1" thickBot="1" x14ac:dyDescent="0.25">
      <c r="B22" s="27"/>
      <c r="C22" s="591" t="s">
        <v>138</v>
      </c>
      <c r="D22" s="592"/>
      <c r="E22" s="592"/>
      <c r="F22" s="592"/>
      <c r="G22" s="592"/>
      <c r="H22" s="592"/>
      <c r="I22" s="593"/>
      <c r="J22" s="591" t="s">
        <v>130</v>
      </c>
      <c r="K22" s="592"/>
      <c r="L22" s="592"/>
      <c r="M22" s="592"/>
      <c r="N22" s="592"/>
      <c r="O22" s="592"/>
      <c r="P22" s="593"/>
      <c r="Q22" s="809" t="s">
        <v>139</v>
      </c>
      <c r="R22" s="692"/>
      <c r="S22" s="692"/>
      <c r="T22" s="692"/>
      <c r="U22" s="692"/>
      <c r="V22" s="692"/>
      <c r="W22" s="692"/>
      <c r="X22" s="692"/>
      <c r="Y22" s="693"/>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0" customHeight="1" thickBot="1" x14ac:dyDescent="0.25">
      <c r="B24" s="27"/>
      <c r="C24" s="569" t="s">
        <v>10</v>
      </c>
      <c r="D24" s="570"/>
      <c r="E24" s="570"/>
      <c r="F24" s="570"/>
      <c r="G24" s="570"/>
      <c r="H24" s="571"/>
      <c r="I24" s="572" t="s">
        <v>584</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45" customHeight="1" x14ac:dyDescent="0.2">
      <c r="B28" s="29"/>
      <c r="C28" s="898" t="s">
        <v>18</v>
      </c>
      <c r="D28" s="899"/>
      <c r="E28" s="899"/>
      <c r="F28" s="899"/>
      <c r="G28" s="900"/>
      <c r="H28" s="208" t="s">
        <v>585</v>
      </c>
      <c r="I28" s="208" t="s">
        <v>586</v>
      </c>
      <c r="J28" s="218" t="s">
        <v>140</v>
      </c>
      <c r="K28" s="1314" t="s">
        <v>12</v>
      </c>
      <c r="L28" s="1315"/>
      <c r="M28" s="1315"/>
      <c r="N28" s="1315"/>
      <c r="O28" s="1315"/>
      <c r="P28" s="1315"/>
      <c r="Q28" s="1315"/>
      <c r="R28" s="1315"/>
      <c r="S28" s="1315"/>
      <c r="T28" s="1315"/>
      <c r="U28" s="1315"/>
      <c r="V28" s="1315"/>
      <c r="W28" s="1315"/>
      <c r="X28" s="1315"/>
      <c r="Y28" s="1316"/>
      <c r="Z28" s="28"/>
    </row>
    <row r="29" spans="2:26" s="5" customFormat="1" ht="21.75" customHeight="1" x14ac:dyDescent="0.2">
      <c r="B29" s="29"/>
      <c r="C29" s="673" t="s">
        <v>80</v>
      </c>
      <c r="D29" s="864"/>
      <c r="E29" s="864"/>
      <c r="F29" s="864"/>
      <c r="G29" s="864"/>
      <c r="H29" s="14">
        <v>2840</v>
      </c>
      <c r="I29" s="14">
        <v>2265</v>
      </c>
      <c r="J29" s="15">
        <f>((H29-I29)/H29)</f>
        <v>0.20246478873239437</v>
      </c>
      <c r="K29" s="1310" t="s">
        <v>757</v>
      </c>
      <c r="L29" s="1311"/>
      <c r="M29" s="1311"/>
      <c r="N29" s="1311"/>
      <c r="O29" s="1311"/>
      <c r="P29" s="1311"/>
      <c r="Q29" s="1311"/>
      <c r="R29" s="1311"/>
      <c r="S29" s="1311"/>
      <c r="T29" s="1311"/>
      <c r="U29" s="1311"/>
      <c r="V29" s="1311"/>
      <c r="W29" s="1311"/>
      <c r="X29" s="1311"/>
      <c r="Y29" s="1312"/>
      <c r="Z29" s="28"/>
    </row>
    <row r="30" spans="2:26" s="5" customFormat="1" ht="25.5" customHeight="1" thickBot="1" x14ac:dyDescent="0.25">
      <c r="B30" s="29"/>
      <c r="C30" s="673" t="s">
        <v>64</v>
      </c>
      <c r="D30" s="864"/>
      <c r="E30" s="864"/>
      <c r="F30" s="864"/>
      <c r="G30" s="864"/>
      <c r="H30" s="12">
        <v>1392</v>
      </c>
      <c r="I30" s="12">
        <v>903</v>
      </c>
      <c r="J30" s="15">
        <f>((H30-I30)/H30)</f>
        <v>0.35129310344827586</v>
      </c>
      <c r="K30" s="1310" t="s">
        <v>758</v>
      </c>
      <c r="L30" s="1311"/>
      <c r="M30" s="1311"/>
      <c r="N30" s="1311"/>
      <c r="O30" s="1311"/>
      <c r="P30" s="1311"/>
      <c r="Q30" s="1311"/>
      <c r="R30" s="1311"/>
      <c r="S30" s="1311"/>
      <c r="T30" s="1311"/>
      <c r="U30" s="1311"/>
      <c r="V30" s="1311"/>
      <c r="W30" s="1311"/>
      <c r="X30" s="1311"/>
      <c r="Y30" s="1312"/>
      <c r="Z30" s="28"/>
    </row>
    <row r="31" spans="2:26" s="5" customFormat="1" ht="15.75" customHeight="1" thickBot="1" x14ac:dyDescent="0.25">
      <c r="B31" s="29"/>
      <c r="C31" s="665" t="s">
        <v>13</v>
      </c>
      <c r="D31" s="666"/>
      <c r="E31" s="666"/>
      <c r="F31" s="666"/>
      <c r="G31" s="667"/>
      <c r="H31" s="18"/>
      <c r="I31" s="18"/>
      <c r="J31" s="19"/>
      <c r="K31" s="620"/>
      <c r="L31" s="621"/>
      <c r="M31" s="621"/>
      <c r="N31" s="621"/>
      <c r="O31" s="621"/>
      <c r="P31" s="621"/>
      <c r="Q31" s="621"/>
      <c r="R31" s="621"/>
      <c r="S31" s="621"/>
      <c r="T31" s="621"/>
      <c r="U31" s="621"/>
      <c r="V31" s="621"/>
      <c r="W31" s="621"/>
      <c r="X31" s="621"/>
      <c r="Y31" s="622"/>
      <c r="Z31" s="28"/>
    </row>
    <row r="32" spans="2:26" s="5" customFormat="1" x14ac:dyDescent="0.2">
      <c r="B32" s="29"/>
      <c r="C32" s="4"/>
      <c r="D32" s="4"/>
      <c r="E32" s="4"/>
      <c r="F32" s="4"/>
      <c r="G32" s="4"/>
      <c r="H32" s="6"/>
      <c r="I32" s="6"/>
      <c r="J32" s="7"/>
      <c r="K32" s="4"/>
      <c r="L32" s="4"/>
      <c r="M32" s="4"/>
      <c r="N32" s="4"/>
      <c r="O32" s="4"/>
      <c r="P32" s="4"/>
      <c r="Q32" s="4"/>
      <c r="R32" s="4"/>
      <c r="S32" s="4"/>
      <c r="T32" s="4"/>
      <c r="U32" s="4"/>
      <c r="V32" s="4"/>
      <c r="W32" s="4"/>
      <c r="X32" s="4"/>
      <c r="Y32" s="4"/>
      <c r="Z32" s="28"/>
    </row>
    <row r="33" spans="2:26" s="5" customFormat="1" ht="15" thickBot="1" x14ac:dyDescent="0.25">
      <c r="B33" s="29"/>
      <c r="C33" s="1313" t="s">
        <v>759</v>
      </c>
      <c r="D33" s="1313"/>
      <c r="E33" s="1313"/>
      <c r="F33" s="1313"/>
      <c r="G33" s="1313"/>
      <c r="H33" s="1313"/>
      <c r="I33" s="1313"/>
      <c r="J33" s="1313"/>
      <c r="K33" s="1313"/>
      <c r="L33" s="1313"/>
      <c r="M33" s="1313"/>
      <c r="N33" s="1313"/>
      <c r="O33" s="1313"/>
      <c r="P33" s="1313"/>
      <c r="Q33" s="1313"/>
      <c r="R33" s="1313"/>
      <c r="S33" s="1313"/>
      <c r="T33" s="1313"/>
      <c r="U33" s="1313"/>
      <c r="V33" s="1313"/>
      <c r="W33" s="1313"/>
      <c r="X33" s="1313"/>
      <c r="Y33" s="1313"/>
      <c r="Z33" s="28"/>
    </row>
    <row r="34" spans="2:26" s="5" customFormat="1" x14ac:dyDescent="0.2">
      <c r="B34" s="29"/>
      <c r="C34" s="623" t="s">
        <v>14</v>
      </c>
      <c r="D34" s="624"/>
      <c r="E34" s="624"/>
      <c r="F34" s="624"/>
      <c r="G34" s="624"/>
      <c r="H34" s="624"/>
      <c r="I34" s="624"/>
      <c r="J34" s="624"/>
      <c r="K34" s="624"/>
      <c r="L34" s="624"/>
      <c r="M34" s="624"/>
      <c r="N34" s="624"/>
      <c r="O34" s="624"/>
      <c r="P34" s="624"/>
      <c r="Q34" s="624"/>
      <c r="R34" s="624"/>
      <c r="S34" s="624"/>
      <c r="T34" s="624"/>
      <c r="U34" s="624"/>
      <c r="V34" s="624"/>
      <c r="W34" s="624"/>
      <c r="X34" s="624"/>
      <c r="Y34" s="625"/>
      <c r="Z34" s="28"/>
    </row>
    <row r="35" spans="2:26" ht="15" thickBot="1" x14ac:dyDescent="0.25">
      <c r="B35" s="27"/>
      <c r="C35" s="626"/>
      <c r="D35" s="627"/>
      <c r="E35" s="627"/>
      <c r="F35" s="627"/>
      <c r="G35" s="627"/>
      <c r="H35" s="627"/>
      <c r="I35" s="627"/>
      <c r="J35" s="627"/>
      <c r="K35" s="627"/>
      <c r="L35" s="627"/>
      <c r="M35" s="627"/>
      <c r="N35" s="627"/>
      <c r="O35" s="627"/>
      <c r="P35" s="627"/>
      <c r="Q35" s="627"/>
      <c r="R35" s="627"/>
      <c r="S35" s="627"/>
      <c r="T35" s="627"/>
      <c r="U35" s="627"/>
      <c r="V35" s="627"/>
      <c r="W35" s="627"/>
      <c r="X35" s="627"/>
      <c r="Y35" s="628"/>
      <c r="Z35" s="28"/>
    </row>
    <row r="36" spans="2:26" x14ac:dyDescent="0.2">
      <c r="B36" s="27"/>
      <c r="C36" s="629" t="s">
        <v>24</v>
      </c>
      <c r="D36" s="630"/>
      <c r="E36" s="630"/>
      <c r="F36" s="630"/>
      <c r="G36" s="630"/>
      <c r="H36" s="630"/>
      <c r="I36" s="630"/>
      <c r="J36" s="630"/>
      <c r="K36" s="630"/>
      <c r="L36" s="630"/>
      <c r="M36" s="630"/>
      <c r="N36" s="630"/>
      <c r="O36" s="630"/>
      <c r="P36" s="630"/>
      <c r="Q36" s="630"/>
      <c r="R36" s="630"/>
      <c r="S36" s="630"/>
      <c r="T36" s="630"/>
      <c r="U36" s="630"/>
      <c r="V36" s="630"/>
      <c r="W36" s="630"/>
      <c r="X36" s="630"/>
      <c r="Y36" s="631"/>
      <c r="Z36" s="28"/>
    </row>
    <row r="37" spans="2:26" x14ac:dyDescent="0.2">
      <c r="B37" s="27"/>
      <c r="C37" s="632"/>
      <c r="D37" s="633"/>
      <c r="E37" s="633"/>
      <c r="F37" s="633"/>
      <c r="G37" s="633"/>
      <c r="H37" s="633"/>
      <c r="I37" s="633"/>
      <c r="J37" s="633"/>
      <c r="K37" s="633"/>
      <c r="L37" s="633"/>
      <c r="M37" s="633"/>
      <c r="N37" s="633"/>
      <c r="O37" s="633"/>
      <c r="P37" s="633"/>
      <c r="Q37" s="633"/>
      <c r="R37" s="633"/>
      <c r="S37" s="633"/>
      <c r="T37" s="633"/>
      <c r="U37" s="633"/>
      <c r="V37" s="633"/>
      <c r="W37" s="633"/>
      <c r="X37" s="633"/>
      <c r="Y37" s="634"/>
      <c r="Z37" s="28"/>
    </row>
    <row r="38" spans="2:26" x14ac:dyDescent="0.2">
      <c r="B38" s="27"/>
      <c r="C38" s="632"/>
      <c r="D38" s="633"/>
      <c r="E38" s="633"/>
      <c r="F38" s="633"/>
      <c r="G38" s="633"/>
      <c r="H38" s="633"/>
      <c r="I38" s="633"/>
      <c r="J38" s="633"/>
      <c r="K38" s="633"/>
      <c r="L38" s="633"/>
      <c r="M38" s="633"/>
      <c r="N38" s="633"/>
      <c r="O38" s="633"/>
      <c r="P38" s="633"/>
      <c r="Q38" s="633"/>
      <c r="R38" s="633"/>
      <c r="S38" s="633"/>
      <c r="T38" s="633"/>
      <c r="U38" s="633"/>
      <c r="V38" s="633"/>
      <c r="W38" s="633"/>
      <c r="X38" s="633"/>
      <c r="Y38" s="634"/>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15" thickBot="1" x14ac:dyDescent="0.25">
      <c r="B48" s="27"/>
      <c r="C48" s="635"/>
      <c r="D48" s="636"/>
      <c r="E48" s="636"/>
      <c r="F48" s="636"/>
      <c r="G48" s="636"/>
      <c r="H48" s="636"/>
      <c r="I48" s="636"/>
      <c r="J48" s="636"/>
      <c r="K48" s="636"/>
      <c r="L48" s="636"/>
      <c r="M48" s="636"/>
      <c r="N48" s="636"/>
      <c r="O48" s="636"/>
      <c r="P48" s="636"/>
      <c r="Q48" s="636"/>
      <c r="R48" s="636"/>
      <c r="S48" s="636"/>
      <c r="T48" s="636"/>
      <c r="U48" s="636"/>
      <c r="V48" s="636"/>
      <c r="W48" s="636"/>
      <c r="X48" s="636"/>
      <c r="Y48" s="637"/>
      <c r="Z48" s="28"/>
    </row>
    <row r="49" spans="2:26" x14ac:dyDescent="0.2">
      <c r="B49" s="30"/>
      <c r="C49" s="31"/>
      <c r="D49" s="31"/>
      <c r="E49" s="31"/>
      <c r="F49" s="31"/>
      <c r="G49" s="31"/>
      <c r="H49" s="31"/>
      <c r="I49" s="31"/>
      <c r="J49" s="31"/>
      <c r="K49" s="31"/>
      <c r="L49" s="31"/>
      <c r="M49" s="31"/>
      <c r="N49" s="31"/>
      <c r="O49" s="31"/>
      <c r="P49" s="31"/>
      <c r="Q49" s="31"/>
      <c r="R49" s="31"/>
      <c r="S49" s="31"/>
      <c r="T49" s="31"/>
      <c r="U49" s="31"/>
      <c r="V49" s="31"/>
      <c r="W49" s="31"/>
      <c r="X49" s="31"/>
      <c r="Y49" s="31"/>
      <c r="Z49" s="32"/>
    </row>
  </sheetData>
  <mergeCells count="45">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1:I21"/>
    <mergeCell ref="J21:P21"/>
    <mergeCell ref="Q21:Y21"/>
    <mergeCell ref="C22:I22"/>
    <mergeCell ref="J22:P22"/>
    <mergeCell ref="Q22:Y22"/>
    <mergeCell ref="C24:H24"/>
    <mergeCell ref="I24:Y24"/>
    <mergeCell ref="C26:Y27"/>
    <mergeCell ref="C28:G28"/>
    <mergeCell ref="K28:Y28"/>
    <mergeCell ref="C31:G31"/>
    <mergeCell ref="C34:Y35"/>
    <mergeCell ref="C36:Y48"/>
    <mergeCell ref="C29:G29"/>
    <mergeCell ref="C30:G30"/>
    <mergeCell ref="K29:Y29"/>
    <mergeCell ref="K30:Y30"/>
    <mergeCell ref="K31:Y31"/>
    <mergeCell ref="C33:Y33"/>
  </mergeCells>
  <pageMargins left="0.7" right="0.7" top="0.75" bottom="0.75" header="0.3" footer="0.3"/>
  <pageSetup scale="74" orientation="portrait" r:id="rId1"/>
  <headerFooter>
    <oddFooter>&amp;LCarrera 30 25-90 Piso 16 C.A.D. – C.P. 111311
PBX: 7470909 – Información: Línea 195
www.umv.gov.co&amp;CPES-FM-001
Página  &amp;N de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49"/>
  <sheetViews>
    <sheetView topLeftCell="A19" zoomScaleNormal="100" workbookViewId="0">
      <selection activeCell="AE28" sqref="AE28"/>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535</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121</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587</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9.25" customHeight="1" x14ac:dyDescent="0.2">
      <c r="B13" s="27"/>
      <c r="C13" s="545" t="s">
        <v>2</v>
      </c>
      <c r="D13" s="546"/>
      <c r="E13" s="546"/>
      <c r="F13" s="546"/>
      <c r="G13" s="546"/>
      <c r="H13" s="547"/>
      <c r="I13" s="697" t="s">
        <v>128</v>
      </c>
      <c r="J13" s="698"/>
      <c r="K13" s="698"/>
      <c r="L13" s="698"/>
      <c r="M13" s="698"/>
      <c r="N13" s="698"/>
      <c r="O13" s="698"/>
      <c r="P13" s="698"/>
      <c r="Q13" s="698"/>
      <c r="R13" s="698"/>
      <c r="S13" s="699"/>
      <c r="T13" s="545" t="s">
        <v>3</v>
      </c>
      <c r="U13" s="546"/>
      <c r="V13" s="546"/>
      <c r="W13" s="546"/>
      <c r="X13" s="546"/>
      <c r="Y13" s="547"/>
      <c r="Z13" s="28"/>
    </row>
    <row r="14" spans="1:26" ht="29.25" customHeight="1" thickBot="1" x14ac:dyDescent="0.25">
      <c r="B14" s="27"/>
      <c r="C14" s="548"/>
      <c r="D14" s="549"/>
      <c r="E14" s="549"/>
      <c r="F14" s="549"/>
      <c r="G14" s="549"/>
      <c r="H14" s="550"/>
      <c r="I14" s="700"/>
      <c r="J14" s="701"/>
      <c r="K14" s="701"/>
      <c r="L14" s="701"/>
      <c r="M14" s="701"/>
      <c r="N14" s="701"/>
      <c r="O14" s="701"/>
      <c r="P14" s="701"/>
      <c r="Q14" s="701"/>
      <c r="R14" s="701"/>
      <c r="S14" s="702"/>
      <c r="T14" s="557" t="s">
        <v>239</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45" customHeight="1" thickBot="1" x14ac:dyDescent="0.25">
      <c r="B16" s="27"/>
      <c r="C16" s="569" t="s">
        <v>4</v>
      </c>
      <c r="D16" s="570"/>
      <c r="E16" s="570"/>
      <c r="F16" s="570"/>
      <c r="G16" s="570"/>
      <c r="H16" s="571"/>
      <c r="I16" s="694" t="s">
        <v>129</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32</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58.5" customHeight="1" thickBot="1" x14ac:dyDescent="0.25">
      <c r="B22" s="27"/>
      <c r="C22" s="591" t="s">
        <v>132</v>
      </c>
      <c r="D22" s="592"/>
      <c r="E22" s="592"/>
      <c r="F22" s="592"/>
      <c r="G22" s="592"/>
      <c r="H22" s="592"/>
      <c r="I22" s="593"/>
      <c r="J22" s="591" t="s">
        <v>130</v>
      </c>
      <c r="K22" s="592"/>
      <c r="L22" s="592"/>
      <c r="M22" s="592"/>
      <c r="N22" s="592"/>
      <c r="O22" s="592"/>
      <c r="P22" s="593"/>
      <c r="Q22" s="809" t="s">
        <v>131</v>
      </c>
      <c r="R22" s="692"/>
      <c r="S22" s="692"/>
      <c r="T22" s="692"/>
      <c r="U22" s="692"/>
      <c r="V22" s="692"/>
      <c r="W22" s="692"/>
      <c r="X22" s="692"/>
      <c r="Y22" s="693"/>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0" customHeight="1" thickBot="1" x14ac:dyDescent="0.25">
      <c r="B24" s="27"/>
      <c r="C24" s="569" t="s">
        <v>10</v>
      </c>
      <c r="D24" s="570"/>
      <c r="E24" s="570"/>
      <c r="F24" s="570"/>
      <c r="G24" s="570"/>
      <c r="H24" s="571"/>
      <c r="I24" s="572" t="s">
        <v>588</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45" customHeight="1" x14ac:dyDescent="0.2">
      <c r="B28" s="29"/>
      <c r="C28" s="898" t="s">
        <v>18</v>
      </c>
      <c r="D28" s="899"/>
      <c r="E28" s="899"/>
      <c r="F28" s="899"/>
      <c r="G28" s="900"/>
      <c r="H28" s="208" t="s">
        <v>589</v>
      </c>
      <c r="I28" s="208" t="s">
        <v>590</v>
      </c>
      <c r="J28" s="218" t="s">
        <v>133</v>
      </c>
      <c r="K28" s="1314" t="s">
        <v>12</v>
      </c>
      <c r="L28" s="1315"/>
      <c r="M28" s="1315"/>
      <c r="N28" s="1315"/>
      <c r="O28" s="1315"/>
      <c r="P28" s="1315"/>
      <c r="Q28" s="1315"/>
      <c r="R28" s="1315"/>
      <c r="S28" s="1315"/>
      <c r="T28" s="1315"/>
      <c r="U28" s="1315"/>
      <c r="V28" s="1315"/>
      <c r="W28" s="1315"/>
      <c r="X28" s="1315"/>
      <c r="Y28" s="1316"/>
      <c r="Z28" s="28"/>
    </row>
    <row r="29" spans="2:26" s="5" customFormat="1" ht="38.25" customHeight="1" x14ac:dyDescent="0.2">
      <c r="B29" s="29"/>
      <c r="C29" s="673" t="s">
        <v>80</v>
      </c>
      <c r="D29" s="864"/>
      <c r="E29" s="864"/>
      <c r="F29" s="864"/>
      <c r="G29" s="864"/>
      <c r="H29" s="14">
        <v>51300</v>
      </c>
      <c r="I29" s="14">
        <v>47538</v>
      </c>
      <c r="J29" s="15">
        <f>(H29-I29)/H29</f>
        <v>7.3333333333333334E-2</v>
      </c>
      <c r="K29" s="1317" t="s">
        <v>760</v>
      </c>
      <c r="L29" s="1318"/>
      <c r="M29" s="1318"/>
      <c r="N29" s="1318"/>
      <c r="O29" s="1318"/>
      <c r="P29" s="1318"/>
      <c r="Q29" s="1318"/>
      <c r="R29" s="1318"/>
      <c r="S29" s="1318"/>
      <c r="T29" s="1318"/>
      <c r="U29" s="1318"/>
      <c r="V29" s="1318"/>
      <c r="W29" s="1318"/>
      <c r="X29" s="1318"/>
      <c r="Y29" s="1319"/>
      <c r="Z29" s="28"/>
    </row>
    <row r="30" spans="2:26" s="5" customFormat="1" ht="36.75" customHeight="1" thickBot="1" x14ac:dyDescent="0.25">
      <c r="B30" s="29"/>
      <c r="C30" s="673" t="s">
        <v>64</v>
      </c>
      <c r="D30" s="864"/>
      <c r="E30" s="864"/>
      <c r="F30" s="864"/>
      <c r="G30" s="864"/>
      <c r="H30" s="12">
        <v>10215.14</v>
      </c>
      <c r="I30" s="12">
        <v>9519</v>
      </c>
      <c r="J30" s="15">
        <f>(H30-I30)/H30</f>
        <v>6.8147866793798167E-2</v>
      </c>
      <c r="K30" s="1317" t="s">
        <v>761</v>
      </c>
      <c r="L30" s="1318"/>
      <c r="M30" s="1318"/>
      <c r="N30" s="1318"/>
      <c r="O30" s="1318"/>
      <c r="P30" s="1318"/>
      <c r="Q30" s="1318"/>
      <c r="R30" s="1318"/>
      <c r="S30" s="1318"/>
      <c r="T30" s="1318"/>
      <c r="U30" s="1318"/>
      <c r="V30" s="1318"/>
      <c r="W30" s="1318"/>
      <c r="X30" s="1318"/>
      <c r="Y30" s="1319"/>
      <c r="Z30" s="28"/>
    </row>
    <row r="31" spans="2:26" s="5" customFormat="1" ht="15.75" customHeight="1" thickBot="1" x14ac:dyDescent="0.25">
      <c r="B31" s="29"/>
      <c r="C31" s="665" t="s">
        <v>13</v>
      </c>
      <c r="D31" s="666"/>
      <c r="E31" s="666"/>
      <c r="F31" s="666"/>
      <c r="G31" s="667"/>
      <c r="H31" s="18"/>
      <c r="I31" s="18"/>
      <c r="J31" s="19"/>
      <c r="K31" s="620"/>
      <c r="L31" s="621"/>
      <c r="M31" s="621"/>
      <c r="N31" s="621"/>
      <c r="O31" s="621"/>
      <c r="P31" s="621"/>
      <c r="Q31" s="621"/>
      <c r="R31" s="621"/>
      <c r="S31" s="621"/>
      <c r="T31" s="621"/>
      <c r="U31" s="621"/>
      <c r="V31" s="621"/>
      <c r="W31" s="621"/>
      <c r="X31" s="621"/>
      <c r="Y31" s="622"/>
      <c r="Z31" s="28"/>
    </row>
    <row r="32" spans="2:26" s="5" customFormat="1" x14ac:dyDescent="0.2">
      <c r="B32" s="29"/>
      <c r="C32" s="4"/>
      <c r="D32" s="4"/>
      <c r="E32" s="4"/>
      <c r="F32" s="4"/>
      <c r="G32" s="4"/>
      <c r="H32" s="6"/>
      <c r="I32" s="6"/>
      <c r="J32" s="7"/>
      <c r="K32" s="4"/>
      <c r="L32" s="4"/>
      <c r="M32" s="4"/>
      <c r="N32" s="4"/>
      <c r="O32" s="4"/>
      <c r="P32" s="4"/>
      <c r="Q32" s="4"/>
      <c r="R32" s="4"/>
      <c r="S32" s="4"/>
      <c r="T32" s="4"/>
      <c r="U32" s="4"/>
      <c r="V32" s="4"/>
      <c r="W32" s="4"/>
      <c r="X32" s="4"/>
      <c r="Y32" s="4"/>
      <c r="Z32" s="28"/>
    </row>
    <row r="33" spans="2:26" s="5" customFormat="1" ht="15.75" customHeight="1" thickBot="1" x14ac:dyDescent="0.25">
      <c r="B33" s="29"/>
      <c r="C33" s="1313" t="s">
        <v>762</v>
      </c>
      <c r="D33" s="1313"/>
      <c r="E33" s="1313"/>
      <c r="F33" s="1313"/>
      <c r="G33" s="1313"/>
      <c r="H33" s="1313"/>
      <c r="I33" s="1313"/>
      <c r="J33" s="1313"/>
      <c r="K33" s="1313"/>
      <c r="L33" s="1313"/>
      <c r="M33" s="1313"/>
      <c r="N33" s="1313"/>
      <c r="O33" s="1313"/>
      <c r="P33" s="1313"/>
      <c r="Q33" s="1313"/>
      <c r="R33" s="1313"/>
      <c r="S33" s="1313"/>
      <c r="T33" s="1313"/>
      <c r="U33" s="1313"/>
      <c r="V33" s="1313"/>
      <c r="W33" s="1313"/>
      <c r="X33" s="1313"/>
      <c r="Y33" s="1313"/>
      <c r="Z33" s="28"/>
    </row>
    <row r="34" spans="2:26" s="5" customFormat="1" x14ac:dyDescent="0.2">
      <c r="B34" s="29"/>
      <c r="C34" s="623" t="s">
        <v>14</v>
      </c>
      <c r="D34" s="624"/>
      <c r="E34" s="624"/>
      <c r="F34" s="624"/>
      <c r="G34" s="624"/>
      <c r="H34" s="624"/>
      <c r="I34" s="624"/>
      <c r="J34" s="624"/>
      <c r="K34" s="624"/>
      <c r="L34" s="624"/>
      <c r="M34" s="624"/>
      <c r="N34" s="624"/>
      <c r="O34" s="624"/>
      <c r="P34" s="624"/>
      <c r="Q34" s="624"/>
      <c r="R34" s="624"/>
      <c r="S34" s="624"/>
      <c r="T34" s="624"/>
      <c r="U34" s="624"/>
      <c r="V34" s="624"/>
      <c r="W34" s="624"/>
      <c r="X34" s="624"/>
      <c r="Y34" s="625"/>
      <c r="Z34" s="28"/>
    </row>
    <row r="35" spans="2:26" ht="15" thickBot="1" x14ac:dyDescent="0.25">
      <c r="B35" s="27"/>
      <c r="C35" s="626"/>
      <c r="D35" s="627"/>
      <c r="E35" s="627"/>
      <c r="F35" s="627"/>
      <c r="G35" s="627"/>
      <c r="H35" s="627"/>
      <c r="I35" s="627"/>
      <c r="J35" s="627"/>
      <c r="K35" s="627"/>
      <c r="L35" s="627"/>
      <c r="M35" s="627"/>
      <c r="N35" s="627"/>
      <c r="O35" s="627"/>
      <c r="P35" s="627"/>
      <c r="Q35" s="627"/>
      <c r="R35" s="627"/>
      <c r="S35" s="627"/>
      <c r="T35" s="627"/>
      <c r="U35" s="627"/>
      <c r="V35" s="627"/>
      <c r="W35" s="627"/>
      <c r="X35" s="627"/>
      <c r="Y35" s="628"/>
      <c r="Z35" s="28"/>
    </row>
    <row r="36" spans="2:26" x14ac:dyDescent="0.2">
      <c r="B36" s="27"/>
      <c r="C36" s="629" t="s">
        <v>24</v>
      </c>
      <c r="D36" s="630"/>
      <c r="E36" s="630"/>
      <c r="F36" s="630"/>
      <c r="G36" s="630"/>
      <c r="H36" s="630"/>
      <c r="I36" s="630"/>
      <c r="J36" s="630"/>
      <c r="K36" s="630"/>
      <c r="L36" s="630"/>
      <c r="M36" s="630"/>
      <c r="N36" s="630"/>
      <c r="O36" s="630"/>
      <c r="P36" s="630"/>
      <c r="Q36" s="630"/>
      <c r="R36" s="630"/>
      <c r="S36" s="630"/>
      <c r="T36" s="630"/>
      <c r="U36" s="630"/>
      <c r="V36" s="630"/>
      <c r="W36" s="630"/>
      <c r="X36" s="630"/>
      <c r="Y36" s="631"/>
      <c r="Z36" s="28"/>
    </row>
    <row r="37" spans="2:26" x14ac:dyDescent="0.2">
      <c r="B37" s="27"/>
      <c r="C37" s="632"/>
      <c r="D37" s="633"/>
      <c r="E37" s="633"/>
      <c r="F37" s="633"/>
      <c r="G37" s="633"/>
      <c r="H37" s="633"/>
      <c r="I37" s="633"/>
      <c r="J37" s="633"/>
      <c r="K37" s="633"/>
      <c r="L37" s="633"/>
      <c r="M37" s="633"/>
      <c r="N37" s="633"/>
      <c r="O37" s="633"/>
      <c r="P37" s="633"/>
      <c r="Q37" s="633"/>
      <c r="R37" s="633"/>
      <c r="S37" s="633"/>
      <c r="T37" s="633"/>
      <c r="U37" s="633"/>
      <c r="V37" s="633"/>
      <c r="W37" s="633"/>
      <c r="X37" s="633"/>
      <c r="Y37" s="634"/>
      <c r="Z37" s="28"/>
    </row>
    <row r="38" spans="2:26" x14ac:dyDescent="0.2">
      <c r="B38" s="27"/>
      <c r="C38" s="632"/>
      <c r="D38" s="633"/>
      <c r="E38" s="633"/>
      <c r="F38" s="633"/>
      <c r="G38" s="633"/>
      <c r="H38" s="633"/>
      <c r="I38" s="633"/>
      <c r="J38" s="633"/>
      <c r="K38" s="633"/>
      <c r="L38" s="633"/>
      <c r="M38" s="633"/>
      <c r="N38" s="633"/>
      <c r="O38" s="633"/>
      <c r="P38" s="633"/>
      <c r="Q38" s="633"/>
      <c r="R38" s="633"/>
      <c r="S38" s="633"/>
      <c r="T38" s="633"/>
      <c r="U38" s="633"/>
      <c r="V38" s="633"/>
      <c r="W38" s="633"/>
      <c r="X38" s="633"/>
      <c r="Y38" s="634"/>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15" thickBot="1" x14ac:dyDescent="0.25">
      <c r="B48" s="27"/>
      <c r="C48" s="635"/>
      <c r="D48" s="636"/>
      <c r="E48" s="636"/>
      <c r="F48" s="636"/>
      <c r="G48" s="636"/>
      <c r="H48" s="636"/>
      <c r="I48" s="636"/>
      <c r="J48" s="636"/>
      <c r="K48" s="636"/>
      <c r="L48" s="636"/>
      <c r="M48" s="636"/>
      <c r="N48" s="636"/>
      <c r="O48" s="636"/>
      <c r="P48" s="636"/>
      <c r="Q48" s="636"/>
      <c r="R48" s="636"/>
      <c r="S48" s="636"/>
      <c r="T48" s="636"/>
      <c r="U48" s="636"/>
      <c r="V48" s="636"/>
      <c r="W48" s="636"/>
      <c r="X48" s="636"/>
      <c r="Y48" s="637"/>
      <c r="Z48" s="28"/>
    </row>
    <row r="49" spans="2:26" x14ac:dyDescent="0.2">
      <c r="B49" s="30"/>
      <c r="C49" s="31"/>
      <c r="D49" s="31"/>
      <c r="E49" s="31"/>
      <c r="F49" s="31"/>
      <c r="G49" s="31"/>
      <c r="H49" s="31"/>
      <c r="I49" s="31"/>
      <c r="J49" s="31"/>
      <c r="K49" s="31"/>
      <c r="L49" s="31"/>
      <c r="M49" s="31"/>
      <c r="N49" s="31"/>
      <c r="O49" s="31"/>
      <c r="P49" s="31"/>
      <c r="Q49" s="31"/>
      <c r="R49" s="31"/>
      <c r="S49" s="31"/>
      <c r="T49" s="31"/>
      <c r="U49" s="31"/>
      <c r="V49" s="31"/>
      <c r="W49" s="31"/>
      <c r="X49" s="31"/>
      <c r="Y49" s="31"/>
      <c r="Z49" s="32"/>
    </row>
  </sheetData>
  <mergeCells count="45">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1:I21"/>
    <mergeCell ref="J21:P21"/>
    <mergeCell ref="Q21:Y21"/>
    <mergeCell ref="C22:I22"/>
    <mergeCell ref="J22:P22"/>
    <mergeCell ref="Q22:Y22"/>
    <mergeCell ref="C36:Y48"/>
    <mergeCell ref="C24:H24"/>
    <mergeCell ref="I24:Y24"/>
    <mergeCell ref="C26:Y27"/>
    <mergeCell ref="C28:G28"/>
    <mergeCell ref="C29:G29"/>
    <mergeCell ref="C30:G30"/>
    <mergeCell ref="C31:G31"/>
    <mergeCell ref="K28:Y28"/>
    <mergeCell ref="K29:Y29"/>
    <mergeCell ref="K30:Y30"/>
    <mergeCell ref="K31:Y31"/>
    <mergeCell ref="C34:Y35"/>
    <mergeCell ref="C33:Y33"/>
  </mergeCells>
  <printOptions horizontalCentered="1" verticalCentered="1"/>
  <pageMargins left="0.70866141732283472" right="0.70866141732283472" top="0.74803149606299213" bottom="0.74803149606299213" header="0.31496062992125984" footer="0.31496062992125984"/>
  <pageSetup scale="70" orientation="portrait" r:id="rId1"/>
  <headerFooter>
    <oddFooter>&amp;LCarrera 30 25-90 Piso 16 C.A.D. – C.P. 111311
PBX: 7470909 – Información: Línea 195
www.umv.gov.co&amp;CPES-FM-001
Página  &amp;N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view="pageLayout" topLeftCell="A36" zoomScaleNormal="100" workbookViewId="0">
      <selection activeCell="AV40" sqref="AV40"/>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1</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50"/>
      <c r="J13" s="651"/>
      <c r="K13" s="651"/>
      <c r="L13" s="651"/>
      <c r="M13" s="651"/>
      <c r="N13" s="651"/>
      <c r="O13" s="651"/>
      <c r="P13" s="651"/>
      <c r="Q13" s="651"/>
      <c r="R13" s="651"/>
      <c r="S13" s="652"/>
      <c r="T13" s="656" t="s">
        <v>3</v>
      </c>
      <c r="U13" s="657"/>
      <c r="V13" s="657"/>
      <c r="W13" s="657"/>
      <c r="X13" s="657"/>
      <c r="Y13" s="658"/>
      <c r="Z13" s="28"/>
    </row>
    <row r="14" spans="1:26" ht="15" customHeight="1" thickBot="1" x14ac:dyDescent="0.25">
      <c r="B14" s="27"/>
      <c r="C14" s="548"/>
      <c r="D14" s="549"/>
      <c r="E14" s="549"/>
      <c r="F14" s="549"/>
      <c r="G14" s="549"/>
      <c r="H14" s="550"/>
      <c r="I14" s="653"/>
      <c r="J14" s="654"/>
      <c r="K14" s="654"/>
      <c r="L14" s="654"/>
      <c r="M14" s="654"/>
      <c r="N14" s="654"/>
      <c r="O14" s="654"/>
      <c r="P14" s="654"/>
      <c r="Q14" s="654"/>
      <c r="R14" s="654"/>
      <c r="S14" s="655"/>
      <c r="T14" s="659"/>
      <c r="U14" s="660"/>
      <c r="V14" s="660"/>
      <c r="W14" s="660"/>
      <c r="X14" s="660"/>
      <c r="Y14" s="661"/>
      <c r="Z14" s="28"/>
    </row>
    <row r="15" spans="1:26" ht="15" customHeight="1"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62"/>
      <c r="J16" s="663"/>
      <c r="K16" s="663"/>
      <c r="L16" s="663"/>
      <c r="M16" s="663"/>
      <c r="N16" s="663"/>
      <c r="O16" s="663"/>
      <c r="P16" s="663"/>
      <c r="Q16" s="663"/>
      <c r="R16" s="663"/>
      <c r="S16" s="663"/>
      <c r="T16" s="663"/>
      <c r="U16" s="663"/>
      <c r="V16" s="663"/>
      <c r="W16" s="663"/>
      <c r="X16" s="663"/>
      <c r="Y16" s="664"/>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c r="N19" s="588"/>
      <c r="O19" s="588"/>
      <c r="P19" s="588"/>
      <c r="Q19" s="588"/>
      <c r="R19" s="588"/>
      <c r="S19" s="589"/>
      <c r="T19" s="587"/>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c r="D22" s="592"/>
      <c r="E22" s="592"/>
      <c r="F22" s="592"/>
      <c r="G22" s="592"/>
      <c r="H22" s="592"/>
      <c r="I22" s="593"/>
      <c r="J22" s="591"/>
      <c r="K22" s="592"/>
      <c r="L22" s="592"/>
      <c r="M22" s="592"/>
      <c r="N22" s="592"/>
      <c r="O22" s="592"/>
      <c r="P22" s="593"/>
      <c r="Q22" s="594"/>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15.75" thickBot="1" x14ac:dyDescent="0.25">
      <c r="B24" s="27"/>
      <c r="C24" s="569" t="s">
        <v>10</v>
      </c>
      <c r="D24" s="570"/>
      <c r="E24" s="570"/>
      <c r="F24" s="570"/>
      <c r="G24" s="570"/>
      <c r="H24" s="571"/>
      <c r="I24" s="572"/>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27" customHeight="1" x14ac:dyDescent="0.2">
      <c r="B28" s="29"/>
      <c r="C28" s="595" t="s">
        <v>18</v>
      </c>
      <c r="D28" s="596"/>
      <c r="E28" s="596"/>
      <c r="F28" s="596"/>
      <c r="G28" s="597"/>
      <c r="H28" s="33" t="s">
        <v>15</v>
      </c>
      <c r="I28" s="33" t="s">
        <v>16</v>
      </c>
      <c r="J28" s="33" t="s">
        <v>17</v>
      </c>
      <c r="K28" s="603" t="s">
        <v>12</v>
      </c>
      <c r="L28" s="596"/>
      <c r="M28" s="596"/>
      <c r="N28" s="596"/>
      <c r="O28" s="596"/>
      <c r="P28" s="596"/>
      <c r="Q28" s="596"/>
      <c r="R28" s="596"/>
      <c r="S28" s="596"/>
      <c r="T28" s="596"/>
      <c r="U28" s="596"/>
      <c r="V28" s="596"/>
      <c r="W28" s="596"/>
      <c r="X28" s="596"/>
      <c r="Y28" s="597"/>
      <c r="Z28" s="28"/>
    </row>
    <row r="29" spans="2:26" s="5" customFormat="1" x14ac:dyDescent="0.2">
      <c r="B29" s="29"/>
      <c r="C29" s="605"/>
      <c r="D29" s="606"/>
      <c r="E29" s="606"/>
      <c r="F29" s="606"/>
      <c r="G29" s="607"/>
      <c r="H29" s="14"/>
      <c r="I29" s="14"/>
      <c r="J29" s="15"/>
      <c r="K29" s="608"/>
      <c r="L29" s="609"/>
      <c r="M29" s="609"/>
      <c r="N29" s="609"/>
      <c r="O29" s="609"/>
      <c r="P29" s="609"/>
      <c r="Q29" s="609"/>
      <c r="R29" s="609"/>
      <c r="S29" s="609"/>
      <c r="T29" s="609"/>
      <c r="U29" s="609"/>
      <c r="V29" s="609"/>
      <c r="W29" s="609"/>
      <c r="X29" s="609"/>
      <c r="Y29" s="610"/>
      <c r="Z29" s="28"/>
    </row>
    <row r="30" spans="2:26" s="5" customFormat="1" x14ac:dyDescent="0.2">
      <c r="B30" s="29"/>
      <c r="C30" s="611"/>
      <c r="D30" s="612"/>
      <c r="E30" s="612"/>
      <c r="F30" s="612"/>
      <c r="G30" s="613"/>
      <c r="H30" s="12"/>
      <c r="I30" s="12"/>
      <c r="J30" s="13"/>
      <c r="K30" s="614"/>
      <c r="L30" s="615"/>
      <c r="M30" s="615"/>
      <c r="N30" s="615"/>
      <c r="O30" s="615"/>
      <c r="P30" s="615"/>
      <c r="Q30" s="615"/>
      <c r="R30" s="615"/>
      <c r="S30" s="615"/>
      <c r="T30" s="615"/>
      <c r="U30" s="615"/>
      <c r="V30" s="615"/>
      <c r="W30" s="615"/>
      <c r="X30" s="615"/>
      <c r="Y30" s="616"/>
      <c r="Z30" s="28"/>
    </row>
    <row r="31" spans="2:26" s="5" customFormat="1" x14ac:dyDescent="0.2">
      <c r="B31" s="29"/>
      <c r="C31" s="611"/>
      <c r="D31" s="612"/>
      <c r="E31" s="612"/>
      <c r="F31" s="612"/>
      <c r="G31" s="613"/>
      <c r="H31" s="12"/>
      <c r="I31" s="12"/>
      <c r="J31" s="13"/>
      <c r="K31" s="614"/>
      <c r="L31" s="615"/>
      <c r="M31" s="615"/>
      <c r="N31" s="615"/>
      <c r="O31" s="615"/>
      <c r="P31" s="615"/>
      <c r="Q31" s="615"/>
      <c r="R31" s="615"/>
      <c r="S31" s="615"/>
      <c r="T31" s="615"/>
      <c r="U31" s="615"/>
      <c r="V31" s="615"/>
      <c r="W31" s="615"/>
      <c r="X31" s="615"/>
      <c r="Y31" s="616"/>
      <c r="Z31" s="28"/>
    </row>
    <row r="32" spans="2:26" s="5" customFormat="1" x14ac:dyDescent="0.2">
      <c r="B32" s="29"/>
      <c r="C32" s="611"/>
      <c r="D32" s="612"/>
      <c r="E32" s="612"/>
      <c r="F32" s="612"/>
      <c r="G32" s="613"/>
      <c r="H32" s="12"/>
      <c r="I32" s="12"/>
      <c r="J32" s="13"/>
      <c r="K32" s="614"/>
      <c r="L32" s="615"/>
      <c r="M32" s="615"/>
      <c r="N32" s="615"/>
      <c r="O32" s="615"/>
      <c r="P32" s="615"/>
      <c r="Q32" s="615"/>
      <c r="R32" s="615"/>
      <c r="S32" s="615"/>
      <c r="T32" s="615"/>
      <c r="U32" s="615"/>
      <c r="V32" s="615"/>
      <c r="W32" s="615"/>
      <c r="X32" s="615"/>
      <c r="Y32" s="616"/>
      <c r="Z32" s="28"/>
    </row>
    <row r="33" spans="2:26" s="5" customFormat="1" x14ac:dyDescent="0.2">
      <c r="B33" s="29"/>
      <c r="C33" s="611"/>
      <c r="D33" s="612"/>
      <c r="E33" s="612"/>
      <c r="F33" s="612"/>
      <c r="G33" s="613"/>
      <c r="H33" s="12"/>
      <c r="I33" s="12"/>
      <c r="J33" s="13"/>
      <c r="K33" s="614"/>
      <c r="L33" s="615"/>
      <c r="M33" s="615"/>
      <c r="N33" s="615"/>
      <c r="O33" s="615"/>
      <c r="P33" s="615"/>
      <c r="Q33" s="615"/>
      <c r="R33" s="615"/>
      <c r="S33" s="615"/>
      <c r="T33" s="615"/>
      <c r="U33" s="615"/>
      <c r="V33" s="615"/>
      <c r="W33" s="615"/>
      <c r="X33" s="615"/>
      <c r="Y33" s="616"/>
      <c r="Z33" s="28"/>
    </row>
    <row r="34" spans="2:26" s="5" customFormat="1" x14ac:dyDescent="0.2">
      <c r="B34" s="29"/>
      <c r="C34" s="611"/>
      <c r="D34" s="612"/>
      <c r="E34" s="612"/>
      <c r="F34" s="612"/>
      <c r="G34" s="613"/>
      <c r="H34" s="12"/>
      <c r="I34" s="12"/>
      <c r="J34" s="13"/>
      <c r="K34" s="614"/>
      <c r="L34" s="615"/>
      <c r="M34" s="615"/>
      <c r="N34" s="615"/>
      <c r="O34" s="615"/>
      <c r="P34" s="615"/>
      <c r="Q34" s="615"/>
      <c r="R34" s="615"/>
      <c r="S34" s="615"/>
      <c r="T34" s="615"/>
      <c r="U34" s="615"/>
      <c r="V34" s="615"/>
      <c r="W34" s="615"/>
      <c r="X34" s="615"/>
      <c r="Y34" s="616"/>
      <c r="Z34" s="28"/>
    </row>
    <row r="35" spans="2:26" s="5" customFormat="1" x14ac:dyDescent="0.2">
      <c r="B35" s="29"/>
      <c r="C35" s="611"/>
      <c r="D35" s="612"/>
      <c r="E35" s="612"/>
      <c r="F35" s="612"/>
      <c r="G35" s="613"/>
      <c r="H35" s="12"/>
      <c r="I35" s="12"/>
      <c r="J35" s="13"/>
      <c r="K35" s="614"/>
      <c r="L35" s="615"/>
      <c r="M35" s="615"/>
      <c r="N35" s="615"/>
      <c r="O35" s="615"/>
      <c r="P35" s="615"/>
      <c r="Q35" s="615"/>
      <c r="R35" s="615"/>
      <c r="S35" s="615"/>
      <c r="T35" s="615"/>
      <c r="U35" s="615"/>
      <c r="V35" s="615"/>
      <c r="W35" s="615"/>
      <c r="X35" s="615"/>
      <c r="Y35" s="616"/>
      <c r="Z35" s="28"/>
    </row>
    <row r="36" spans="2:26" s="5" customFormat="1" x14ac:dyDescent="0.2">
      <c r="B36" s="29"/>
      <c r="C36" s="611"/>
      <c r="D36" s="612"/>
      <c r="E36" s="612"/>
      <c r="F36" s="612"/>
      <c r="G36" s="613"/>
      <c r="H36" s="12"/>
      <c r="I36" s="12"/>
      <c r="J36" s="13"/>
      <c r="K36" s="614"/>
      <c r="L36" s="615"/>
      <c r="M36" s="615"/>
      <c r="N36" s="615"/>
      <c r="O36" s="615"/>
      <c r="P36" s="615"/>
      <c r="Q36" s="615"/>
      <c r="R36" s="615"/>
      <c r="S36" s="615"/>
      <c r="T36" s="615"/>
      <c r="U36" s="615"/>
      <c r="V36" s="615"/>
      <c r="W36" s="615"/>
      <c r="X36" s="615"/>
      <c r="Y36" s="616"/>
      <c r="Z36" s="28"/>
    </row>
    <row r="37" spans="2:26" s="5" customFormat="1" x14ac:dyDescent="0.2">
      <c r="B37" s="29"/>
      <c r="C37" s="611"/>
      <c r="D37" s="612"/>
      <c r="E37" s="612"/>
      <c r="F37" s="612"/>
      <c r="G37" s="613"/>
      <c r="H37" s="12"/>
      <c r="I37" s="12"/>
      <c r="J37" s="13"/>
      <c r="K37" s="614"/>
      <c r="L37" s="615"/>
      <c r="M37" s="615"/>
      <c r="N37" s="615"/>
      <c r="O37" s="615"/>
      <c r="P37" s="615"/>
      <c r="Q37" s="615"/>
      <c r="R37" s="615"/>
      <c r="S37" s="615"/>
      <c r="T37" s="615"/>
      <c r="U37" s="615"/>
      <c r="V37" s="615"/>
      <c r="W37" s="615"/>
      <c r="X37" s="615"/>
      <c r="Y37" s="616"/>
      <c r="Z37" s="28"/>
    </row>
    <row r="38" spans="2:26" s="5" customFormat="1" x14ac:dyDescent="0.2">
      <c r="B38" s="29"/>
      <c r="C38" s="611"/>
      <c r="D38" s="612"/>
      <c r="E38" s="612"/>
      <c r="F38" s="612"/>
      <c r="G38" s="613"/>
      <c r="H38" s="12"/>
      <c r="I38" s="12"/>
      <c r="J38" s="13"/>
      <c r="K38" s="614"/>
      <c r="L38" s="615"/>
      <c r="M38" s="615"/>
      <c r="N38" s="615"/>
      <c r="O38" s="615"/>
      <c r="P38" s="615"/>
      <c r="Q38" s="615"/>
      <c r="R38" s="615"/>
      <c r="S38" s="615"/>
      <c r="T38" s="615"/>
      <c r="U38" s="615"/>
      <c r="V38" s="615"/>
      <c r="W38" s="615"/>
      <c r="X38" s="615"/>
      <c r="Y38" s="616"/>
      <c r="Z38" s="28"/>
    </row>
    <row r="39" spans="2:26" s="5" customFormat="1" x14ac:dyDescent="0.2">
      <c r="B39" s="29"/>
      <c r="C39" s="611"/>
      <c r="D39" s="612"/>
      <c r="E39" s="612"/>
      <c r="F39" s="612"/>
      <c r="G39" s="613"/>
      <c r="H39" s="12"/>
      <c r="I39" s="12"/>
      <c r="J39" s="13"/>
      <c r="K39" s="614"/>
      <c r="L39" s="615"/>
      <c r="M39" s="615"/>
      <c r="N39" s="615"/>
      <c r="O39" s="615"/>
      <c r="P39" s="615"/>
      <c r="Q39" s="615"/>
      <c r="R39" s="615"/>
      <c r="S39" s="615"/>
      <c r="T39" s="615"/>
      <c r="U39" s="615"/>
      <c r="V39" s="615"/>
      <c r="W39" s="615"/>
      <c r="X39" s="615"/>
      <c r="Y39" s="616"/>
      <c r="Z39" s="28"/>
    </row>
    <row r="40" spans="2:26" s="5" customFormat="1" ht="15" thickBot="1" x14ac:dyDescent="0.25">
      <c r="B40" s="29"/>
      <c r="C40" s="638"/>
      <c r="D40" s="639"/>
      <c r="E40" s="639"/>
      <c r="F40" s="639"/>
      <c r="G40" s="640"/>
      <c r="H40" s="16"/>
      <c r="I40" s="16"/>
      <c r="J40" s="17"/>
      <c r="K40" s="641"/>
      <c r="L40" s="642"/>
      <c r="M40" s="642"/>
      <c r="N40" s="642"/>
      <c r="O40" s="642"/>
      <c r="P40" s="642"/>
      <c r="Q40" s="642"/>
      <c r="R40" s="642"/>
      <c r="S40" s="642"/>
      <c r="T40" s="642"/>
      <c r="U40" s="642"/>
      <c r="V40" s="642"/>
      <c r="W40" s="642"/>
      <c r="X40" s="642"/>
      <c r="Y40" s="643"/>
      <c r="Z40" s="28"/>
    </row>
    <row r="41" spans="2:26" s="5" customFormat="1" ht="15.75" customHeight="1" thickBot="1" x14ac:dyDescent="0.25">
      <c r="B41" s="29"/>
      <c r="C41" s="665" t="s">
        <v>13</v>
      </c>
      <c r="D41" s="666"/>
      <c r="E41" s="666"/>
      <c r="F41" s="666"/>
      <c r="G41" s="667"/>
      <c r="H41" s="18"/>
      <c r="I41" s="18"/>
      <c r="J41" s="19"/>
      <c r="K41" s="620"/>
      <c r="L41" s="621"/>
      <c r="M41" s="621"/>
      <c r="N41" s="621"/>
      <c r="O41" s="621"/>
      <c r="P41" s="621"/>
      <c r="Q41" s="621"/>
      <c r="R41" s="621"/>
      <c r="S41" s="621"/>
      <c r="T41" s="621"/>
      <c r="U41" s="621"/>
      <c r="V41" s="621"/>
      <c r="W41" s="621"/>
      <c r="X41" s="621"/>
      <c r="Y41" s="622"/>
      <c r="Z41" s="28"/>
    </row>
    <row r="42" spans="2:26" s="5" customFormat="1" x14ac:dyDescent="0.2">
      <c r="B42" s="29"/>
      <c r="C42" s="4"/>
      <c r="D42" s="4"/>
      <c r="E42" s="4"/>
      <c r="F42" s="4"/>
      <c r="G42" s="4"/>
      <c r="H42" s="6"/>
      <c r="I42" s="6"/>
      <c r="J42" s="7"/>
      <c r="K42" s="4"/>
      <c r="L42" s="4"/>
      <c r="M42" s="4"/>
      <c r="N42" s="4"/>
      <c r="O42" s="4"/>
      <c r="P42" s="4"/>
      <c r="Q42" s="4"/>
      <c r="R42" s="4"/>
      <c r="S42" s="4"/>
      <c r="T42" s="4"/>
      <c r="U42" s="4"/>
      <c r="V42" s="4"/>
      <c r="W42" s="4"/>
      <c r="X42" s="4"/>
      <c r="Y42" s="4"/>
      <c r="Z42" s="28"/>
    </row>
    <row r="43" spans="2:26" s="5" customFormat="1" ht="15" thickBot="1" x14ac:dyDescent="0.25">
      <c r="B43" s="29"/>
      <c r="C43" s="4"/>
      <c r="D43" s="4"/>
      <c r="E43" s="4"/>
      <c r="F43" s="4"/>
      <c r="G43" s="4"/>
      <c r="H43" s="6"/>
      <c r="I43" s="6"/>
      <c r="J43" s="7"/>
      <c r="K43" s="4"/>
      <c r="L43" s="4"/>
      <c r="M43" s="4"/>
      <c r="N43" s="4"/>
      <c r="O43" s="4"/>
      <c r="P43" s="4"/>
      <c r="Q43" s="4"/>
      <c r="R43" s="4"/>
      <c r="S43" s="4"/>
      <c r="T43" s="4"/>
      <c r="U43" s="4"/>
      <c r="V43" s="4"/>
      <c r="W43" s="4"/>
      <c r="X43" s="4"/>
      <c r="Y43" s="4"/>
      <c r="Z43" s="28"/>
    </row>
    <row r="44" spans="2:26" s="5" customFormat="1" x14ac:dyDescent="0.2">
      <c r="B44" s="29"/>
      <c r="C44" s="623" t="s">
        <v>14</v>
      </c>
      <c r="D44" s="624"/>
      <c r="E44" s="624"/>
      <c r="F44" s="624"/>
      <c r="G44" s="624"/>
      <c r="H44" s="624"/>
      <c r="I44" s="624"/>
      <c r="J44" s="624"/>
      <c r="K44" s="624"/>
      <c r="L44" s="624"/>
      <c r="M44" s="624"/>
      <c r="N44" s="624"/>
      <c r="O44" s="624"/>
      <c r="P44" s="624"/>
      <c r="Q44" s="624"/>
      <c r="R44" s="624"/>
      <c r="S44" s="624"/>
      <c r="T44" s="624"/>
      <c r="U44" s="624"/>
      <c r="V44" s="624"/>
      <c r="W44" s="624"/>
      <c r="X44" s="624"/>
      <c r="Y44" s="625"/>
      <c r="Z44" s="28"/>
    </row>
    <row r="45" spans="2:26" ht="15" thickBot="1" x14ac:dyDescent="0.25">
      <c r="B45" s="27"/>
      <c r="C45" s="626"/>
      <c r="D45" s="627"/>
      <c r="E45" s="627"/>
      <c r="F45" s="627"/>
      <c r="G45" s="627"/>
      <c r="H45" s="627"/>
      <c r="I45" s="627"/>
      <c r="J45" s="627"/>
      <c r="K45" s="627"/>
      <c r="L45" s="627"/>
      <c r="M45" s="627"/>
      <c r="N45" s="627"/>
      <c r="O45" s="627"/>
      <c r="P45" s="627"/>
      <c r="Q45" s="627"/>
      <c r="R45" s="627"/>
      <c r="S45" s="627"/>
      <c r="T45" s="627"/>
      <c r="U45" s="627"/>
      <c r="V45" s="627"/>
      <c r="W45" s="627"/>
      <c r="X45" s="627"/>
      <c r="Y45" s="628"/>
      <c r="Z45" s="28"/>
    </row>
    <row r="46" spans="2:26" x14ac:dyDescent="0.2">
      <c r="B46" s="27"/>
      <c r="C46" s="629" t="s">
        <v>24</v>
      </c>
      <c r="D46" s="630"/>
      <c r="E46" s="630"/>
      <c r="F46" s="630"/>
      <c r="G46" s="630"/>
      <c r="H46" s="630"/>
      <c r="I46" s="630"/>
      <c r="J46" s="630"/>
      <c r="K46" s="630"/>
      <c r="L46" s="630"/>
      <c r="M46" s="630"/>
      <c r="N46" s="630"/>
      <c r="O46" s="630"/>
      <c r="P46" s="630"/>
      <c r="Q46" s="630"/>
      <c r="R46" s="630"/>
      <c r="S46" s="630"/>
      <c r="T46" s="630"/>
      <c r="U46" s="630"/>
      <c r="V46" s="630"/>
      <c r="W46" s="630"/>
      <c r="X46" s="630"/>
      <c r="Y46" s="631"/>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x14ac:dyDescent="0.2">
      <c r="B50" s="27"/>
      <c r="C50" s="632"/>
      <c r="D50" s="633"/>
      <c r="E50" s="633"/>
      <c r="F50" s="633"/>
      <c r="G50" s="633"/>
      <c r="H50" s="633"/>
      <c r="I50" s="633"/>
      <c r="J50" s="633"/>
      <c r="K50" s="633"/>
      <c r="L50" s="633"/>
      <c r="M50" s="633"/>
      <c r="N50" s="633"/>
      <c r="O50" s="633"/>
      <c r="P50" s="633"/>
      <c r="Q50" s="633"/>
      <c r="R50" s="633"/>
      <c r="S50" s="633"/>
      <c r="T50" s="633"/>
      <c r="U50" s="633"/>
      <c r="V50" s="633"/>
      <c r="W50" s="633"/>
      <c r="X50" s="633"/>
      <c r="Y50" s="634"/>
      <c r="Z50" s="28"/>
    </row>
    <row r="51" spans="2:26" x14ac:dyDescent="0.2">
      <c r="B51" s="27"/>
      <c r="C51" s="632"/>
      <c r="D51" s="633"/>
      <c r="E51" s="633"/>
      <c r="F51" s="633"/>
      <c r="G51" s="633"/>
      <c r="H51" s="633"/>
      <c r="I51" s="633"/>
      <c r="J51" s="633"/>
      <c r="K51" s="633"/>
      <c r="L51" s="633"/>
      <c r="M51" s="633"/>
      <c r="N51" s="633"/>
      <c r="O51" s="633"/>
      <c r="P51" s="633"/>
      <c r="Q51" s="633"/>
      <c r="R51" s="633"/>
      <c r="S51" s="633"/>
      <c r="T51" s="633"/>
      <c r="U51" s="633"/>
      <c r="V51" s="633"/>
      <c r="W51" s="633"/>
      <c r="X51" s="633"/>
      <c r="Y51" s="634"/>
      <c r="Z51" s="28"/>
    </row>
    <row r="52" spans="2:26" x14ac:dyDescent="0.2">
      <c r="B52" s="27"/>
      <c r="C52" s="632"/>
      <c r="D52" s="633"/>
      <c r="E52" s="633"/>
      <c r="F52" s="633"/>
      <c r="G52" s="633"/>
      <c r="H52" s="633"/>
      <c r="I52" s="633"/>
      <c r="J52" s="633"/>
      <c r="K52" s="633"/>
      <c r="L52" s="633"/>
      <c r="M52" s="633"/>
      <c r="N52" s="633"/>
      <c r="O52" s="633"/>
      <c r="P52" s="633"/>
      <c r="Q52" s="633"/>
      <c r="R52" s="633"/>
      <c r="S52" s="633"/>
      <c r="T52" s="633"/>
      <c r="U52" s="633"/>
      <c r="V52" s="633"/>
      <c r="W52" s="633"/>
      <c r="X52" s="633"/>
      <c r="Y52" s="634"/>
      <c r="Z52" s="28"/>
    </row>
    <row r="53" spans="2:26" x14ac:dyDescent="0.2">
      <c r="B53" s="27"/>
      <c r="C53" s="632"/>
      <c r="D53" s="633"/>
      <c r="E53" s="633"/>
      <c r="F53" s="633"/>
      <c r="G53" s="633"/>
      <c r="H53" s="633"/>
      <c r="I53" s="633"/>
      <c r="J53" s="633"/>
      <c r="K53" s="633"/>
      <c r="L53" s="633"/>
      <c r="M53" s="633"/>
      <c r="N53" s="633"/>
      <c r="O53" s="633"/>
      <c r="P53" s="633"/>
      <c r="Q53" s="633"/>
      <c r="R53" s="633"/>
      <c r="S53" s="633"/>
      <c r="T53" s="633"/>
      <c r="U53" s="633"/>
      <c r="V53" s="633"/>
      <c r="W53" s="633"/>
      <c r="X53" s="633"/>
      <c r="Y53" s="634"/>
      <c r="Z53" s="28"/>
    </row>
    <row r="54" spans="2:26" x14ac:dyDescent="0.2">
      <c r="B54" s="27"/>
      <c r="C54" s="632"/>
      <c r="D54" s="633"/>
      <c r="E54" s="633"/>
      <c r="F54" s="633"/>
      <c r="G54" s="633"/>
      <c r="H54" s="633"/>
      <c r="I54" s="633"/>
      <c r="J54" s="633"/>
      <c r="K54" s="633"/>
      <c r="L54" s="633"/>
      <c r="M54" s="633"/>
      <c r="N54" s="633"/>
      <c r="O54" s="633"/>
      <c r="P54" s="633"/>
      <c r="Q54" s="633"/>
      <c r="R54" s="633"/>
      <c r="S54" s="633"/>
      <c r="T54" s="633"/>
      <c r="U54" s="633"/>
      <c r="V54" s="633"/>
      <c r="W54" s="633"/>
      <c r="X54" s="633"/>
      <c r="Y54" s="634"/>
      <c r="Z54" s="28"/>
    </row>
    <row r="55" spans="2:26" x14ac:dyDescent="0.2">
      <c r="B55" s="27"/>
      <c r="C55" s="632"/>
      <c r="D55" s="633"/>
      <c r="E55" s="633"/>
      <c r="F55" s="633"/>
      <c r="G55" s="633"/>
      <c r="H55" s="633"/>
      <c r="I55" s="633"/>
      <c r="J55" s="633"/>
      <c r="K55" s="633"/>
      <c r="L55" s="633"/>
      <c r="M55" s="633"/>
      <c r="N55" s="633"/>
      <c r="O55" s="633"/>
      <c r="P55" s="633"/>
      <c r="Q55" s="633"/>
      <c r="R55" s="633"/>
      <c r="S55" s="633"/>
      <c r="T55" s="633"/>
      <c r="U55" s="633"/>
      <c r="V55" s="633"/>
      <c r="W55" s="633"/>
      <c r="X55" s="633"/>
      <c r="Y55" s="634"/>
      <c r="Z55" s="28"/>
    </row>
    <row r="56" spans="2:26" x14ac:dyDescent="0.2">
      <c r="B56" s="27"/>
      <c r="C56" s="632"/>
      <c r="D56" s="633"/>
      <c r="E56" s="633"/>
      <c r="F56" s="633"/>
      <c r="G56" s="633"/>
      <c r="H56" s="633"/>
      <c r="I56" s="633"/>
      <c r="J56" s="633"/>
      <c r="K56" s="633"/>
      <c r="L56" s="633"/>
      <c r="M56" s="633"/>
      <c r="N56" s="633"/>
      <c r="O56" s="633"/>
      <c r="P56" s="633"/>
      <c r="Q56" s="633"/>
      <c r="R56" s="633"/>
      <c r="S56" s="633"/>
      <c r="T56" s="633"/>
      <c r="U56" s="633"/>
      <c r="V56" s="633"/>
      <c r="W56" s="633"/>
      <c r="X56" s="633"/>
      <c r="Y56" s="634"/>
      <c r="Z56" s="28"/>
    </row>
    <row r="57" spans="2:26" x14ac:dyDescent="0.2">
      <c r="B57" s="27"/>
      <c r="C57" s="632"/>
      <c r="D57" s="633"/>
      <c r="E57" s="633"/>
      <c r="F57" s="633"/>
      <c r="G57" s="633"/>
      <c r="H57" s="633"/>
      <c r="I57" s="633"/>
      <c r="J57" s="633"/>
      <c r="K57" s="633"/>
      <c r="L57" s="633"/>
      <c r="M57" s="633"/>
      <c r="N57" s="633"/>
      <c r="O57" s="633"/>
      <c r="P57" s="633"/>
      <c r="Q57" s="633"/>
      <c r="R57" s="633"/>
      <c r="S57" s="633"/>
      <c r="T57" s="633"/>
      <c r="U57" s="633"/>
      <c r="V57" s="633"/>
      <c r="W57" s="633"/>
      <c r="X57" s="633"/>
      <c r="Y57" s="634"/>
      <c r="Z57" s="28"/>
    </row>
    <row r="58" spans="2:26" ht="15" thickBot="1" x14ac:dyDescent="0.25">
      <c r="B58" s="27"/>
      <c r="C58" s="635"/>
      <c r="D58" s="636"/>
      <c r="E58" s="636"/>
      <c r="F58" s="636"/>
      <c r="G58" s="636"/>
      <c r="H58" s="636"/>
      <c r="I58" s="636"/>
      <c r="J58" s="636"/>
      <c r="K58" s="636"/>
      <c r="L58" s="636"/>
      <c r="M58" s="636"/>
      <c r="N58" s="636"/>
      <c r="O58" s="636"/>
      <c r="P58" s="636"/>
      <c r="Q58" s="636"/>
      <c r="R58" s="636"/>
      <c r="S58" s="636"/>
      <c r="T58" s="636"/>
      <c r="U58" s="636"/>
      <c r="V58" s="636"/>
      <c r="W58" s="636"/>
      <c r="X58" s="636"/>
      <c r="Y58" s="637"/>
      <c r="Z58" s="28"/>
    </row>
    <row r="59" spans="2:26" x14ac:dyDescent="0.2">
      <c r="B59" s="30"/>
      <c r="C59" s="31"/>
      <c r="D59" s="31"/>
      <c r="E59" s="31"/>
      <c r="F59" s="31"/>
      <c r="G59" s="31"/>
      <c r="H59" s="31"/>
      <c r="I59" s="31"/>
      <c r="J59" s="31"/>
      <c r="K59" s="31"/>
      <c r="L59" s="31"/>
      <c r="M59" s="31"/>
      <c r="N59" s="31"/>
      <c r="O59" s="31"/>
      <c r="P59" s="31"/>
      <c r="Q59" s="31"/>
      <c r="R59" s="31"/>
      <c r="S59" s="31"/>
      <c r="T59" s="31"/>
      <c r="U59" s="31"/>
      <c r="V59" s="31"/>
      <c r="W59" s="31"/>
      <c r="X59" s="31"/>
      <c r="Y59" s="31"/>
      <c r="Z59" s="32"/>
    </row>
  </sheetData>
  <mergeCells count="64">
    <mergeCell ref="C41:G41"/>
    <mergeCell ref="K41:Y41"/>
    <mergeCell ref="C44:Y45"/>
    <mergeCell ref="C46:Y58"/>
    <mergeCell ref="C38:G38"/>
    <mergeCell ref="K38:Y38"/>
    <mergeCell ref="C39:G39"/>
    <mergeCell ref="K39:Y39"/>
    <mergeCell ref="C40:G40"/>
    <mergeCell ref="K40:Y40"/>
    <mergeCell ref="C35:G35"/>
    <mergeCell ref="K35:Y35"/>
    <mergeCell ref="C36:G36"/>
    <mergeCell ref="K36:Y36"/>
    <mergeCell ref="C37:G37"/>
    <mergeCell ref="K37:Y37"/>
    <mergeCell ref="C32:G32"/>
    <mergeCell ref="K32:Y32"/>
    <mergeCell ref="C33:G33"/>
    <mergeCell ref="K33:Y33"/>
    <mergeCell ref="C34:G34"/>
    <mergeCell ref="K34:Y34"/>
    <mergeCell ref="C29:G29"/>
    <mergeCell ref="K29:Y29"/>
    <mergeCell ref="C30:G30"/>
    <mergeCell ref="K30:Y30"/>
    <mergeCell ref="C31:G31"/>
    <mergeCell ref="K31:Y31"/>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topLeftCell="A28" zoomScaleNormal="100" workbookViewId="0">
      <selection activeCell="A22" sqref="A1:XFD1048576"/>
    </sheetView>
  </sheetViews>
  <sheetFormatPr baseColWidth="10" defaultColWidth="3.7109375" defaultRowHeight="14.25" x14ac:dyDescent="0.2"/>
  <cols>
    <col min="1" max="1" width="3.7109375" style="485"/>
    <col min="2" max="2" width="2.85546875" style="485" customWidth="1"/>
    <col min="3" max="7" width="2.7109375" style="485" customWidth="1"/>
    <col min="8" max="8" width="14.28515625" style="485" customWidth="1"/>
    <col min="9" max="9" width="13.42578125" style="485" customWidth="1"/>
    <col min="10" max="10" width="13.85546875" style="485" customWidth="1"/>
    <col min="11" max="12" width="3.42578125" style="485" customWidth="1"/>
    <col min="13" max="15" width="2.7109375" style="485" customWidth="1"/>
    <col min="16" max="16" width="7.7109375" style="485" customWidth="1"/>
    <col min="17" max="17" width="3.5703125" style="485" customWidth="1"/>
    <col min="18" max="18" width="3.7109375" style="485"/>
    <col min="19" max="19" width="3.28515625" style="485" customWidth="1"/>
    <col min="20" max="24" width="3.7109375" style="485"/>
    <col min="25" max="25" width="5" style="485" customWidth="1"/>
    <col min="26" max="26" width="2.85546875" style="485" customWidth="1"/>
    <col min="27" max="16384" width="3.7109375" style="485"/>
  </cols>
  <sheetData>
    <row r="1" spans="1:26" x14ac:dyDescent="0.2">
      <c r="A1" s="474"/>
      <c r="B1" s="2"/>
      <c r="C1" s="2"/>
      <c r="D1" s="2"/>
      <c r="E1" s="2"/>
      <c r="F1" s="2"/>
    </row>
    <row r="2" spans="1:26" ht="45.75" customHeight="1" x14ac:dyDescent="0.2">
      <c r="A2" s="474"/>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474"/>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474"/>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474"/>
      <c r="B5" s="474"/>
      <c r="C5" s="474"/>
      <c r="D5" s="474"/>
      <c r="E5" s="474"/>
      <c r="F5" s="474"/>
      <c r="G5" s="474"/>
      <c r="H5" s="10"/>
      <c r="I5" s="10"/>
      <c r="J5" s="10"/>
      <c r="K5" s="10"/>
      <c r="L5" s="10"/>
      <c r="M5" s="10"/>
      <c r="N5" s="10"/>
      <c r="O5" s="10"/>
      <c r="P5" s="10"/>
      <c r="Q5" s="10"/>
      <c r="R5" s="10"/>
      <c r="S5" s="10"/>
      <c r="T5" s="10"/>
      <c r="U5" s="10"/>
      <c r="V5" s="10"/>
      <c r="W5" s="10"/>
      <c r="X5" s="10"/>
      <c r="Y5" s="10"/>
      <c r="Z5" s="10"/>
    </row>
    <row r="6" spans="1:26" ht="15.75" thickBot="1" x14ac:dyDescent="0.25">
      <c r="B6" s="475"/>
      <c r="C6" s="476"/>
      <c r="D6" s="476"/>
      <c r="E6" s="476"/>
      <c r="F6" s="476"/>
      <c r="G6" s="476"/>
      <c r="H6" s="476"/>
      <c r="I6" s="22"/>
      <c r="J6" s="22"/>
      <c r="K6" s="22"/>
      <c r="L6" s="22"/>
      <c r="M6" s="22"/>
      <c r="N6" s="22"/>
      <c r="O6" s="22"/>
      <c r="P6" s="22"/>
      <c r="Q6" s="22"/>
      <c r="R6" s="482"/>
      <c r="S6" s="482"/>
      <c r="T6" s="482"/>
      <c r="U6" s="482"/>
      <c r="V6" s="482"/>
      <c r="W6" s="476"/>
      <c r="X6" s="476"/>
      <c r="Y6" s="476"/>
      <c r="Z6" s="477"/>
    </row>
    <row r="7" spans="1:26" ht="15" customHeight="1" x14ac:dyDescent="0.2">
      <c r="B7" s="478"/>
      <c r="C7" s="545" t="s">
        <v>21</v>
      </c>
      <c r="D7" s="546"/>
      <c r="E7" s="546"/>
      <c r="F7" s="546"/>
      <c r="G7" s="546"/>
      <c r="H7" s="547"/>
      <c r="I7" s="551" t="s">
        <v>535</v>
      </c>
      <c r="J7" s="552"/>
      <c r="K7" s="552"/>
      <c r="L7" s="552"/>
      <c r="M7" s="552"/>
      <c r="N7" s="552"/>
      <c r="O7" s="552"/>
      <c r="P7" s="552"/>
      <c r="Q7" s="552"/>
      <c r="R7" s="552"/>
      <c r="S7" s="553"/>
      <c r="T7" s="545" t="s">
        <v>25</v>
      </c>
      <c r="U7" s="546"/>
      <c r="V7" s="546"/>
      <c r="W7" s="546"/>
      <c r="X7" s="546"/>
      <c r="Y7" s="547"/>
      <c r="Z7" s="479"/>
    </row>
    <row r="8" spans="1:26" ht="15.75" thickBot="1" x14ac:dyDescent="0.25">
      <c r="B8" s="478"/>
      <c r="C8" s="548"/>
      <c r="D8" s="549"/>
      <c r="E8" s="549"/>
      <c r="F8" s="549"/>
      <c r="G8" s="549"/>
      <c r="H8" s="550"/>
      <c r="I8" s="554"/>
      <c r="J8" s="555"/>
      <c r="K8" s="555"/>
      <c r="L8" s="555"/>
      <c r="M8" s="555"/>
      <c r="N8" s="555"/>
      <c r="O8" s="555"/>
      <c r="P8" s="555"/>
      <c r="Q8" s="555"/>
      <c r="R8" s="555"/>
      <c r="S8" s="556"/>
      <c r="T8" s="557" t="s">
        <v>591</v>
      </c>
      <c r="U8" s="558"/>
      <c r="V8" s="558"/>
      <c r="W8" s="558"/>
      <c r="X8" s="558"/>
      <c r="Y8" s="559"/>
      <c r="Z8" s="479"/>
    </row>
    <row r="9" spans="1:26" ht="15.75" thickBot="1" x14ac:dyDescent="0.25">
      <c r="B9" s="478"/>
      <c r="C9" s="484"/>
      <c r="D9" s="484"/>
      <c r="E9" s="484"/>
      <c r="F9" s="484"/>
      <c r="G9" s="484"/>
      <c r="H9" s="484"/>
      <c r="I9" s="8"/>
      <c r="J9" s="8"/>
      <c r="K9" s="8"/>
      <c r="L9" s="8"/>
      <c r="M9" s="8"/>
      <c r="N9" s="8"/>
      <c r="O9" s="8"/>
      <c r="P9" s="8"/>
      <c r="Q9" s="8"/>
      <c r="R9" s="483"/>
      <c r="S9" s="483"/>
      <c r="T9" s="483"/>
      <c r="U9" s="483"/>
      <c r="V9" s="483"/>
      <c r="W9" s="484"/>
      <c r="X9" s="484"/>
      <c r="Y9" s="484"/>
      <c r="Z9" s="479"/>
    </row>
    <row r="10" spans="1:26" ht="15" customHeight="1" x14ac:dyDescent="0.2">
      <c r="B10" s="478"/>
      <c r="C10" s="545" t="s">
        <v>22</v>
      </c>
      <c r="D10" s="546"/>
      <c r="E10" s="546"/>
      <c r="F10" s="546"/>
      <c r="G10" s="546"/>
      <c r="H10" s="547"/>
      <c r="I10" s="563" t="s">
        <v>508</v>
      </c>
      <c r="J10" s="564"/>
      <c r="K10" s="564"/>
      <c r="L10" s="564"/>
      <c r="M10" s="564"/>
      <c r="N10" s="564"/>
      <c r="O10" s="564"/>
      <c r="P10" s="564"/>
      <c r="Q10" s="564"/>
      <c r="R10" s="564"/>
      <c r="S10" s="565"/>
      <c r="T10" s="545" t="s">
        <v>26</v>
      </c>
      <c r="U10" s="546"/>
      <c r="V10" s="546"/>
      <c r="W10" s="546"/>
      <c r="X10" s="546"/>
      <c r="Y10" s="547"/>
      <c r="Z10" s="479"/>
    </row>
    <row r="11" spans="1:26" ht="15.75" thickBot="1" x14ac:dyDescent="0.25">
      <c r="B11" s="478"/>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479"/>
    </row>
    <row r="12" spans="1:26" ht="15" thickBot="1" x14ac:dyDescent="0.25">
      <c r="B12" s="480"/>
      <c r="C12" s="481"/>
      <c r="D12" s="481"/>
      <c r="E12" s="481"/>
      <c r="F12" s="481"/>
      <c r="G12" s="481"/>
      <c r="H12" s="481"/>
      <c r="I12" s="481"/>
      <c r="J12" s="481"/>
      <c r="K12" s="481"/>
      <c r="L12" s="481"/>
      <c r="M12" s="481"/>
      <c r="N12" s="481"/>
      <c r="O12" s="481"/>
      <c r="P12" s="481"/>
      <c r="Q12" s="481"/>
      <c r="R12" s="481"/>
      <c r="S12" s="481"/>
      <c r="T12" s="481"/>
      <c r="U12" s="481"/>
      <c r="V12" s="481"/>
      <c r="W12" s="481"/>
      <c r="X12" s="481"/>
      <c r="Y12" s="481"/>
      <c r="Z12" s="28"/>
    </row>
    <row r="13" spans="1:26" ht="29.25" customHeight="1" x14ac:dyDescent="0.2">
      <c r="B13" s="480"/>
      <c r="C13" s="545" t="s">
        <v>2</v>
      </c>
      <c r="D13" s="546"/>
      <c r="E13" s="546"/>
      <c r="F13" s="546"/>
      <c r="G13" s="546"/>
      <c r="H13" s="547"/>
      <c r="I13" s="697" t="s">
        <v>122</v>
      </c>
      <c r="J13" s="698"/>
      <c r="K13" s="698"/>
      <c r="L13" s="698"/>
      <c r="M13" s="698"/>
      <c r="N13" s="698"/>
      <c r="O13" s="698"/>
      <c r="P13" s="698"/>
      <c r="Q13" s="698"/>
      <c r="R13" s="698"/>
      <c r="S13" s="699"/>
      <c r="T13" s="545" t="s">
        <v>3</v>
      </c>
      <c r="U13" s="546"/>
      <c r="V13" s="546"/>
      <c r="W13" s="546"/>
      <c r="X13" s="546"/>
      <c r="Y13" s="547"/>
      <c r="Z13" s="28"/>
    </row>
    <row r="14" spans="1:26" ht="44.25" customHeight="1" thickBot="1" x14ac:dyDescent="0.25">
      <c r="B14" s="480"/>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480"/>
      <c r="C15" s="481"/>
      <c r="D15" s="481"/>
      <c r="E15" s="481"/>
      <c r="F15" s="481"/>
      <c r="G15" s="481"/>
      <c r="H15" s="481"/>
      <c r="I15" s="481"/>
      <c r="J15" s="481"/>
      <c r="K15" s="481"/>
      <c r="L15" s="481"/>
      <c r="M15" s="481"/>
      <c r="N15" s="481"/>
      <c r="O15" s="481"/>
      <c r="P15" s="481"/>
      <c r="Q15" s="481"/>
      <c r="R15" s="481"/>
      <c r="S15" s="481"/>
      <c r="T15" s="481"/>
      <c r="U15" s="481"/>
      <c r="V15" s="481"/>
      <c r="W15" s="481"/>
      <c r="X15" s="481"/>
      <c r="Y15" s="481"/>
      <c r="Z15" s="28"/>
    </row>
    <row r="16" spans="1:26" ht="57" customHeight="1" thickBot="1" x14ac:dyDescent="0.25">
      <c r="B16" s="480"/>
      <c r="C16" s="569" t="s">
        <v>4</v>
      </c>
      <c r="D16" s="570"/>
      <c r="E16" s="570"/>
      <c r="F16" s="570"/>
      <c r="G16" s="570"/>
      <c r="H16" s="571"/>
      <c r="I16" s="694" t="s">
        <v>123</v>
      </c>
      <c r="J16" s="695"/>
      <c r="K16" s="695"/>
      <c r="L16" s="695"/>
      <c r="M16" s="695"/>
      <c r="N16" s="695"/>
      <c r="O16" s="695"/>
      <c r="P16" s="695"/>
      <c r="Q16" s="695"/>
      <c r="R16" s="695"/>
      <c r="S16" s="695"/>
      <c r="T16" s="695"/>
      <c r="U16" s="695"/>
      <c r="V16" s="695"/>
      <c r="W16" s="695"/>
      <c r="X16" s="695"/>
      <c r="Y16" s="696"/>
      <c r="Z16" s="28"/>
    </row>
    <row r="17" spans="2:26" ht="15" thickBot="1" x14ac:dyDescent="0.25">
      <c r="B17" s="480"/>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28"/>
    </row>
    <row r="18" spans="2:26" s="474" customFormat="1" ht="15" customHeight="1" x14ac:dyDescent="0.2">
      <c r="B18" s="480"/>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474" customFormat="1" ht="15.75" customHeight="1" thickBot="1" x14ac:dyDescent="0.25">
      <c r="B19" s="480"/>
      <c r="C19" s="578"/>
      <c r="D19" s="579"/>
      <c r="E19" s="579"/>
      <c r="F19" s="579"/>
      <c r="G19" s="579"/>
      <c r="H19" s="580"/>
      <c r="I19" s="584"/>
      <c r="J19" s="585"/>
      <c r="K19" s="585"/>
      <c r="L19" s="586"/>
      <c r="M19" s="587" t="s">
        <v>32</v>
      </c>
      <c r="N19" s="588"/>
      <c r="O19" s="588"/>
      <c r="P19" s="588"/>
      <c r="Q19" s="588"/>
      <c r="R19" s="588"/>
      <c r="S19" s="589"/>
      <c r="T19" s="587" t="s">
        <v>110</v>
      </c>
      <c r="U19" s="588"/>
      <c r="V19" s="588"/>
      <c r="W19" s="588"/>
      <c r="X19" s="588"/>
      <c r="Y19" s="589"/>
      <c r="Z19" s="28"/>
    </row>
    <row r="20" spans="2:26" ht="15" thickBot="1" x14ac:dyDescent="0.25">
      <c r="B20" s="480"/>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28"/>
    </row>
    <row r="21" spans="2:26" ht="15.75" customHeight="1" x14ac:dyDescent="0.2">
      <c r="B21" s="480"/>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93.75" customHeight="1" thickBot="1" x14ac:dyDescent="0.25">
      <c r="B22" s="480"/>
      <c r="C22" s="591" t="s">
        <v>118</v>
      </c>
      <c r="D22" s="592"/>
      <c r="E22" s="592"/>
      <c r="F22" s="592"/>
      <c r="G22" s="592"/>
      <c r="H22" s="592"/>
      <c r="I22" s="593"/>
      <c r="J22" s="591" t="s">
        <v>119</v>
      </c>
      <c r="K22" s="592"/>
      <c r="L22" s="592"/>
      <c r="M22" s="592"/>
      <c r="N22" s="592"/>
      <c r="O22" s="592"/>
      <c r="P22" s="593"/>
      <c r="Q22" s="809" t="s">
        <v>119</v>
      </c>
      <c r="R22" s="692"/>
      <c r="S22" s="692"/>
      <c r="T22" s="692"/>
      <c r="U22" s="692"/>
      <c r="V22" s="692"/>
      <c r="W22" s="692"/>
      <c r="X22" s="692"/>
      <c r="Y22" s="693"/>
      <c r="Z22" s="28"/>
    </row>
    <row r="23" spans="2:26" ht="15" thickBot="1" x14ac:dyDescent="0.25">
      <c r="B23" s="480"/>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28"/>
    </row>
    <row r="24" spans="2:26" ht="29.25" customHeight="1" thickBot="1" x14ac:dyDescent="0.25">
      <c r="B24" s="480"/>
      <c r="C24" s="569" t="s">
        <v>10</v>
      </c>
      <c r="D24" s="570"/>
      <c r="E24" s="570"/>
      <c r="F24" s="570"/>
      <c r="G24" s="570"/>
      <c r="H24" s="571"/>
      <c r="I24" s="572" t="s">
        <v>509</v>
      </c>
      <c r="J24" s="573"/>
      <c r="K24" s="573"/>
      <c r="L24" s="573"/>
      <c r="M24" s="573"/>
      <c r="N24" s="573"/>
      <c r="O24" s="573"/>
      <c r="P24" s="573"/>
      <c r="Q24" s="573"/>
      <c r="R24" s="573"/>
      <c r="S24" s="573"/>
      <c r="T24" s="573"/>
      <c r="U24" s="573"/>
      <c r="V24" s="573"/>
      <c r="W24" s="573"/>
      <c r="X24" s="573"/>
      <c r="Y24" s="574"/>
      <c r="Z24" s="28"/>
    </row>
    <row r="25" spans="2:26" ht="15" thickBot="1" x14ac:dyDescent="0.25">
      <c r="B25" s="480"/>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45" customHeight="1" x14ac:dyDescent="0.2">
      <c r="B28" s="29"/>
      <c r="C28" s="898" t="s">
        <v>18</v>
      </c>
      <c r="D28" s="899"/>
      <c r="E28" s="899"/>
      <c r="F28" s="899"/>
      <c r="G28" s="900"/>
      <c r="H28" s="472" t="s">
        <v>124</v>
      </c>
      <c r="I28" s="472" t="s">
        <v>125</v>
      </c>
      <c r="J28" s="472" t="s">
        <v>126</v>
      </c>
      <c r="K28" s="959" t="s">
        <v>12</v>
      </c>
      <c r="L28" s="899"/>
      <c r="M28" s="899"/>
      <c r="N28" s="899"/>
      <c r="O28" s="899"/>
      <c r="P28" s="899"/>
      <c r="Q28" s="899"/>
      <c r="R28" s="899"/>
      <c r="S28" s="899"/>
      <c r="T28" s="899"/>
      <c r="U28" s="899"/>
      <c r="V28" s="899"/>
      <c r="W28" s="899"/>
      <c r="X28" s="899"/>
      <c r="Y28" s="900"/>
      <c r="Z28" s="28"/>
    </row>
    <row r="29" spans="2:26" s="5" customFormat="1" ht="14.25" customHeight="1" x14ac:dyDescent="0.2">
      <c r="B29" s="29"/>
      <c r="C29" s="673" t="s">
        <v>80</v>
      </c>
      <c r="D29" s="864"/>
      <c r="E29" s="864"/>
      <c r="F29" s="864"/>
      <c r="G29" s="864"/>
      <c r="H29" s="14">
        <v>312</v>
      </c>
      <c r="I29" s="14">
        <v>336</v>
      </c>
      <c r="J29" s="502">
        <f>(H29/I29)</f>
        <v>0.9285714285714286</v>
      </c>
      <c r="K29" s="608" t="s">
        <v>1009</v>
      </c>
      <c r="L29" s="609"/>
      <c r="M29" s="609"/>
      <c r="N29" s="609"/>
      <c r="O29" s="609"/>
      <c r="P29" s="609"/>
      <c r="Q29" s="609"/>
      <c r="R29" s="609"/>
      <c r="S29" s="609"/>
      <c r="T29" s="609"/>
      <c r="U29" s="609"/>
      <c r="V29" s="609"/>
      <c r="W29" s="609"/>
      <c r="X29" s="609"/>
      <c r="Y29" s="610"/>
      <c r="Z29" s="28"/>
    </row>
    <row r="30" spans="2:26" s="5" customFormat="1" ht="14.25" customHeight="1" thickBot="1" x14ac:dyDescent="0.25">
      <c r="B30" s="29"/>
      <c r="C30" s="673" t="s">
        <v>64</v>
      </c>
      <c r="D30" s="864"/>
      <c r="E30" s="864"/>
      <c r="F30" s="864"/>
      <c r="G30" s="864"/>
      <c r="H30" s="12">
        <v>170</v>
      </c>
      <c r="I30" s="12">
        <v>234</v>
      </c>
      <c r="J30" s="502">
        <f>(H30/I30)</f>
        <v>0.72649572649572647</v>
      </c>
      <c r="K30" s="614" t="s">
        <v>1010</v>
      </c>
      <c r="L30" s="615"/>
      <c r="M30" s="615"/>
      <c r="N30" s="615"/>
      <c r="O30" s="615"/>
      <c r="P30" s="615"/>
      <c r="Q30" s="615"/>
      <c r="R30" s="615"/>
      <c r="S30" s="615"/>
      <c r="T30" s="615"/>
      <c r="U30" s="615"/>
      <c r="V30" s="615"/>
      <c r="W30" s="615"/>
      <c r="X30" s="615"/>
      <c r="Y30" s="616"/>
      <c r="Z30" s="28"/>
    </row>
    <row r="31" spans="2:26" s="5" customFormat="1" ht="15.75" customHeight="1" thickBot="1" x14ac:dyDescent="0.25">
      <c r="B31" s="29"/>
      <c r="C31" s="665" t="s">
        <v>13</v>
      </c>
      <c r="D31" s="666"/>
      <c r="E31" s="666"/>
      <c r="F31" s="666"/>
      <c r="G31" s="667"/>
      <c r="H31" s="18"/>
      <c r="I31" s="18"/>
      <c r="J31" s="19"/>
      <c r="K31" s="620"/>
      <c r="L31" s="621"/>
      <c r="M31" s="621"/>
      <c r="N31" s="621"/>
      <c r="O31" s="621"/>
      <c r="P31" s="621"/>
      <c r="Q31" s="621"/>
      <c r="R31" s="621"/>
      <c r="S31" s="621"/>
      <c r="T31" s="621"/>
      <c r="U31" s="621"/>
      <c r="V31" s="621"/>
      <c r="W31" s="621"/>
      <c r="X31" s="621"/>
      <c r="Y31" s="622"/>
      <c r="Z31" s="28"/>
    </row>
    <row r="32" spans="2:26" s="5" customFormat="1" x14ac:dyDescent="0.2">
      <c r="B32" s="29"/>
      <c r="C32" s="481"/>
      <c r="D32" s="481"/>
      <c r="E32" s="481"/>
      <c r="F32" s="481"/>
      <c r="G32" s="481"/>
      <c r="H32" s="6"/>
      <c r="I32" s="6"/>
      <c r="J32" s="7"/>
      <c r="K32" s="481"/>
      <c r="L32" s="481"/>
      <c r="M32" s="481"/>
      <c r="N32" s="481"/>
      <c r="O32" s="481"/>
      <c r="P32" s="481"/>
      <c r="Q32" s="481"/>
      <c r="R32" s="481"/>
      <c r="S32" s="481"/>
      <c r="T32" s="481"/>
      <c r="U32" s="481"/>
      <c r="V32" s="481"/>
      <c r="W32" s="481"/>
      <c r="X32" s="481"/>
      <c r="Y32" s="481"/>
      <c r="Z32" s="28"/>
    </row>
    <row r="33" spans="2:26" s="5" customFormat="1" ht="15" thickBot="1" x14ac:dyDescent="0.25">
      <c r="B33" s="29"/>
      <c r="C33" s="481"/>
      <c r="D33" s="481"/>
      <c r="E33" s="481"/>
      <c r="F33" s="481"/>
      <c r="G33" s="481"/>
      <c r="H33" s="6"/>
      <c r="I33" s="6"/>
      <c r="J33" s="7"/>
      <c r="K33" s="481"/>
      <c r="L33" s="481"/>
      <c r="M33" s="481"/>
      <c r="N33" s="481"/>
      <c r="O33" s="481"/>
      <c r="P33" s="481"/>
      <c r="Q33" s="481"/>
      <c r="R33" s="481"/>
      <c r="S33" s="481"/>
      <c r="T33" s="481"/>
      <c r="U33" s="481"/>
      <c r="V33" s="481"/>
      <c r="W33" s="481"/>
      <c r="X33" s="481"/>
      <c r="Y33" s="481"/>
      <c r="Z33" s="28"/>
    </row>
    <row r="34" spans="2:26" s="5" customFormat="1" x14ac:dyDescent="0.2">
      <c r="B34" s="29"/>
      <c r="C34" s="623" t="s">
        <v>14</v>
      </c>
      <c r="D34" s="624"/>
      <c r="E34" s="624"/>
      <c r="F34" s="624"/>
      <c r="G34" s="624"/>
      <c r="H34" s="624"/>
      <c r="I34" s="624"/>
      <c r="J34" s="624"/>
      <c r="K34" s="624"/>
      <c r="L34" s="624"/>
      <c r="M34" s="624"/>
      <c r="N34" s="624"/>
      <c r="O34" s="624"/>
      <c r="P34" s="624"/>
      <c r="Q34" s="624"/>
      <c r="R34" s="624"/>
      <c r="S34" s="624"/>
      <c r="T34" s="624"/>
      <c r="U34" s="624"/>
      <c r="V34" s="624"/>
      <c r="W34" s="624"/>
      <c r="X34" s="624"/>
      <c r="Y34" s="625"/>
      <c r="Z34" s="28"/>
    </row>
    <row r="35" spans="2:26" ht="15" thickBot="1" x14ac:dyDescent="0.25">
      <c r="B35" s="480"/>
      <c r="C35" s="626"/>
      <c r="D35" s="627"/>
      <c r="E35" s="627"/>
      <c r="F35" s="627"/>
      <c r="G35" s="627"/>
      <c r="H35" s="627"/>
      <c r="I35" s="627"/>
      <c r="J35" s="627"/>
      <c r="K35" s="627"/>
      <c r="L35" s="627"/>
      <c r="M35" s="627"/>
      <c r="N35" s="627"/>
      <c r="O35" s="627"/>
      <c r="P35" s="627"/>
      <c r="Q35" s="627"/>
      <c r="R35" s="627"/>
      <c r="S35" s="627"/>
      <c r="T35" s="627"/>
      <c r="U35" s="627"/>
      <c r="V35" s="627"/>
      <c r="W35" s="627"/>
      <c r="X35" s="627"/>
      <c r="Y35" s="628"/>
      <c r="Z35" s="28"/>
    </row>
    <row r="36" spans="2:26" x14ac:dyDescent="0.2">
      <c r="B36" s="480"/>
      <c r="C36" s="629" t="s">
        <v>24</v>
      </c>
      <c r="D36" s="630"/>
      <c r="E36" s="630"/>
      <c r="F36" s="630"/>
      <c r="G36" s="630"/>
      <c r="H36" s="630"/>
      <c r="I36" s="630"/>
      <c r="J36" s="630"/>
      <c r="K36" s="630"/>
      <c r="L36" s="630"/>
      <c r="M36" s="630"/>
      <c r="N36" s="630"/>
      <c r="O36" s="630"/>
      <c r="P36" s="630"/>
      <c r="Q36" s="630"/>
      <c r="R36" s="630"/>
      <c r="S36" s="630"/>
      <c r="T36" s="630"/>
      <c r="U36" s="630"/>
      <c r="V36" s="630"/>
      <c r="W36" s="630"/>
      <c r="X36" s="630"/>
      <c r="Y36" s="631"/>
      <c r="Z36" s="28"/>
    </row>
    <row r="37" spans="2:26" x14ac:dyDescent="0.2">
      <c r="B37" s="480"/>
      <c r="C37" s="632"/>
      <c r="D37" s="633"/>
      <c r="E37" s="633"/>
      <c r="F37" s="633"/>
      <c r="G37" s="633"/>
      <c r="H37" s="633"/>
      <c r="I37" s="633"/>
      <c r="J37" s="633"/>
      <c r="K37" s="633"/>
      <c r="L37" s="633"/>
      <c r="M37" s="633"/>
      <c r="N37" s="633"/>
      <c r="O37" s="633"/>
      <c r="P37" s="633"/>
      <c r="Q37" s="633"/>
      <c r="R37" s="633"/>
      <c r="S37" s="633"/>
      <c r="T37" s="633"/>
      <c r="U37" s="633"/>
      <c r="V37" s="633"/>
      <c r="W37" s="633"/>
      <c r="X37" s="633"/>
      <c r="Y37" s="634"/>
      <c r="Z37" s="28"/>
    </row>
    <row r="38" spans="2:26" x14ac:dyDescent="0.2">
      <c r="B38" s="480"/>
      <c r="C38" s="632"/>
      <c r="D38" s="633"/>
      <c r="E38" s="633"/>
      <c r="F38" s="633"/>
      <c r="G38" s="633"/>
      <c r="H38" s="633"/>
      <c r="I38" s="633"/>
      <c r="J38" s="633"/>
      <c r="K38" s="633"/>
      <c r="L38" s="633"/>
      <c r="M38" s="633"/>
      <c r="N38" s="633"/>
      <c r="O38" s="633"/>
      <c r="P38" s="633"/>
      <c r="Q38" s="633"/>
      <c r="R38" s="633"/>
      <c r="S38" s="633"/>
      <c r="T38" s="633"/>
      <c r="U38" s="633"/>
      <c r="V38" s="633"/>
      <c r="W38" s="633"/>
      <c r="X38" s="633"/>
      <c r="Y38" s="634"/>
      <c r="Z38" s="28"/>
    </row>
    <row r="39" spans="2:26" x14ac:dyDescent="0.2">
      <c r="B39" s="480"/>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480"/>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480"/>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480"/>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480"/>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480"/>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480"/>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480"/>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480"/>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15" thickBot="1" x14ac:dyDescent="0.25">
      <c r="B48" s="480"/>
      <c r="C48" s="635"/>
      <c r="D48" s="636"/>
      <c r="E48" s="636"/>
      <c r="F48" s="636"/>
      <c r="G48" s="636"/>
      <c r="H48" s="636"/>
      <c r="I48" s="636"/>
      <c r="J48" s="636"/>
      <c r="K48" s="636"/>
      <c r="L48" s="636"/>
      <c r="M48" s="636"/>
      <c r="N48" s="636"/>
      <c r="O48" s="636"/>
      <c r="P48" s="636"/>
      <c r="Q48" s="636"/>
      <c r="R48" s="636"/>
      <c r="S48" s="636"/>
      <c r="T48" s="636"/>
      <c r="U48" s="636"/>
      <c r="V48" s="636"/>
      <c r="W48" s="636"/>
      <c r="X48" s="636"/>
      <c r="Y48" s="637"/>
      <c r="Z48" s="28"/>
    </row>
    <row r="49" spans="2:26" x14ac:dyDescent="0.2">
      <c r="B49" s="486"/>
      <c r="C49" s="473"/>
      <c r="D49" s="473"/>
      <c r="E49" s="473"/>
      <c r="F49" s="473"/>
      <c r="G49" s="473"/>
      <c r="H49" s="473"/>
      <c r="I49" s="473"/>
      <c r="J49" s="473"/>
      <c r="K49" s="473"/>
      <c r="L49" s="473"/>
      <c r="M49" s="473"/>
      <c r="N49" s="473"/>
      <c r="O49" s="473"/>
      <c r="P49" s="473"/>
      <c r="Q49" s="473"/>
      <c r="R49" s="473"/>
      <c r="S49" s="473"/>
      <c r="T49" s="473"/>
      <c r="U49" s="473"/>
      <c r="V49" s="473"/>
      <c r="W49" s="473"/>
      <c r="X49" s="473"/>
      <c r="Y49" s="473"/>
      <c r="Z49" s="32"/>
    </row>
  </sheetData>
  <mergeCells count="44">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9:G29"/>
    <mergeCell ref="K29:Y29"/>
    <mergeCell ref="C21:I21"/>
    <mergeCell ref="J21:P21"/>
    <mergeCell ref="Q21:Y21"/>
    <mergeCell ref="C22:I22"/>
    <mergeCell ref="J22:P22"/>
    <mergeCell ref="Q22:Y22"/>
    <mergeCell ref="C24:H24"/>
    <mergeCell ref="I24:Y24"/>
    <mergeCell ref="C26:Y27"/>
    <mergeCell ref="C28:G28"/>
    <mergeCell ref="K28:Y28"/>
    <mergeCell ref="C31:G31"/>
    <mergeCell ref="K31:Y31"/>
    <mergeCell ref="C34:Y35"/>
    <mergeCell ref="C36:Y48"/>
    <mergeCell ref="C30:G30"/>
    <mergeCell ref="K30:Y30"/>
  </mergeCells>
  <printOptions horizontalCentered="1" verticalCentered="1"/>
  <pageMargins left="0.70866141732283472" right="0.70866141732283472" top="0.74803149606299213" bottom="0.74803149606299213" header="0.31496062992125984" footer="0.31496062992125984"/>
  <pageSetup scale="71" orientation="portrait" r:id="rId1"/>
  <headerFooter>
    <oddFooter>&amp;LCarrera 30 25-90 Piso 16 C.A.D. – C.P. 111311
PBX: 7470909 – Información: Línea 195
www.umv.gov.co&amp;CPES-FM-001
Página  &amp;N de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31" zoomScaleNormal="100" workbookViewId="0">
      <selection activeCell="AD21" sqref="AD21"/>
    </sheetView>
  </sheetViews>
  <sheetFormatPr baseColWidth="10" defaultColWidth="3.7109375" defaultRowHeight="14.25" x14ac:dyDescent="0.2"/>
  <cols>
    <col min="1" max="1" width="3.7109375" style="3"/>
    <col min="2" max="2" width="2.85546875" style="3" customWidth="1"/>
    <col min="3" max="7" width="2.7109375" style="3" customWidth="1"/>
    <col min="8" max="8" width="18.7109375" style="3" customWidth="1"/>
    <col min="9" max="9" width="18" style="3" customWidth="1"/>
    <col min="10" max="10" width="15.71093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513</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592</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116</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593</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45" customHeight="1" thickBot="1" x14ac:dyDescent="0.25">
      <c r="B16" s="27"/>
      <c r="C16" s="569" t="s">
        <v>4</v>
      </c>
      <c r="D16" s="570"/>
      <c r="E16" s="570"/>
      <c r="F16" s="570"/>
      <c r="G16" s="570"/>
      <c r="H16" s="571"/>
      <c r="I16" s="694" t="s">
        <v>117</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93.75" customHeight="1" thickBot="1" x14ac:dyDescent="0.25">
      <c r="B22" s="27"/>
      <c r="C22" s="591" t="s">
        <v>118</v>
      </c>
      <c r="D22" s="592"/>
      <c r="E22" s="592"/>
      <c r="F22" s="592"/>
      <c r="G22" s="592"/>
      <c r="H22" s="592"/>
      <c r="I22" s="593"/>
      <c r="J22" s="591" t="s">
        <v>119</v>
      </c>
      <c r="K22" s="592"/>
      <c r="L22" s="592"/>
      <c r="M22" s="592"/>
      <c r="N22" s="592"/>
      <c r="O22" s="592"/>
      <c r="P22" s="593"/>
      <c r="Q22" s="809" t="s">
        <v>119</v>
      </c>
      <c r="R22" s="692"/>
      <c r="S22" s="692"/>
      <c r="T22" s="692"/>
      <c r="U22" s="692"/>
      <c r="V22" s="692"/>
      <c r="W22" s="692"/>
      <c r="X22" s="692"/>
      <c r="Y22" s="693"/>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15.75" thickBot="1" x14ac:dyDescent="0.25">
      <c r="B24" s="27"/>
      <c r="C24" s="569" t="s">
        <v>10</v>
      </c>
      <c r="D24" s="570"/>
      <c r="E24" s="570"/>
      <c r="F24" s="570"/>
      <c r="G24" s="570"/>
      <c r="H24" s="571"/>
      <c r="I24" s="572" t="s">
        <v>594</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35.25" customHeight="1" x14ac:dyDescent="0.2">
      <c r="B28" s="29"/>
      <c r="C28" s="898" t="s">
        <v>18</v>
      </c>
      <c r="D28" s="899"/>
      <c r="E28" s="899"/>
      <c r="F28" s="899"/>
      <c r="G28" s="900"/>
      <c r="H28" s="208" t="s">
        <v>595</v>
      </c>
      <c r="I28" s="208" t="s">
        <v>596</v>
      </c>
      <c r="J28" s="208" t="s">
        <v>120</v>
      </c>
      <c r="K28" s="959" t="s">
        <v>12</v>
      </c>
      <c r="L28" s="899"/>
      <c r="M28" s="899"/>
      <c r="N28" s="899"/>
      <c r="O28" s="899"/>
      <c r="P28" s="899"/>
      <c r="Q28" s="899"/>
      <c r="R28" s="899"/>
      <c r="S28" s="899"/>
      <c r="T28" s="899"/>
      <c r="U28" s="899"/>
      <c r="V28" s="899"/>
      <c r="W28" s="899"/>
      <c r="X28" s="899"/>
      <c r="Y28" s="900"/>
      <c r="Z28" s="28"/>
    </row>
    <row r="29" spans="2:26" s="5" customFormat="1" ht="14.25" customHeight="1" x14ac:dyDescent="0.2">
      <c r="B29" s="29"/>
      <c r="C29" s="673" t="s">
        <v>95</v>
      </c>
      <c r="D29" s="864"/>
      <c r="E29" s="864"/>
      <c r="F29" s="864"/>
      <c r="G29" s="864"/>
      <c r="H29" s="14">
        <v>7</v>
      </c>
      <c r="I29" s="14">
        <v>7</v>
      </c>
      <c r="J29" s="15">
        <v>1</v>
      </c>
      <c r="K29" s="608" t="s">
        <v>763</v>
      </c>
      <c r="L29" s="609"/>
      <c r="M29" s="609"/>
      <c r="N29" s="609"/>
      <c r="O29" s="609"/>
      <c r="P29" s="609"/>
      <c r="Q29" s="609"/>
      <c r="R29" s="609"/>
      <c r="S29" s="609"/>
      <c r="T29" s="609"/>
      <c r="U29" s="609"/>
      <c r="V29" s="609"/>
      <c r="W29" s="609"/>
      <c r="X29" s="609"/>
      <c r="Y29" s="610"/>
      <c r="Z29" s="28"/>
    </row>
    <row r="30" spans="2:26" s="5" customFormat="1" ht="14.25" customHeight="1" x14ac:dyDescent="0.2">
      <c r="B30" s="29"/>
      <c r="C30" s="673" t="s">
        <v>96</v>
      </c>
      <c r="D30" s="864"/>
      <c r="E30" s="864"/>
      <c r="F30" s="864"/>
      <c r="G30" s="864"/>
      <c r="H30" s="12">
        <v>10</v>
      </c>
      <c r="I30" s="12">
        <v>7</v>
      </c>
      <c r="J30" s="13">
        <v>1</v>
      </c>
      <c r="K30" s="614" t="s">
        <v>764</v>
      </c>
      <c r="L30" s="615"/>
      <c r="M30" s="615"/>
      <c r="N30" s="615"/>
      <c r="O30" s="615"/>
      <c r="P30" s="615"/>
      <c r="Q30" s="615"/>
      <c r="R30" s="615"/>
      <c r="S30" s="615"/>
      <c r="T30" s="615"/>
      <c r="U30" s="615"/>
      <c r="V30" s="615"/>
      <c r="W30" s="615"/>
      <c r="X30" s="615"/>
      <c r="Y30" s="616"/>
      <c r="Z30" s="28"/>
    </row>
    <row r="31" spans="2:26" s="5" customFormat="1" ht="14.25" customHeight="1" x14ac:dyDescent="0.2">
      <c r="B31" s="29"/>
      <c r="C31" s="673" t="s">
        <v>97</v>
      </c>
      <c r="D31" s="864"/>
      <c r="E31" s="864"/>
      <c r="F31" s="864"/>
      <c r="G31" s="864"/>
      <c r="H31" s="12">
        <v>10</v>
      </c>
      <c r="I31" s="12">
        <v>7</v>
      </c>
      <c r="J31" s="13">
        <v>1</v>
      </c>
      <c r="K31" s="614" t="s">
        <v>765</v>
      </c>
      <c r="L31" s="615"/>
      <c r="M31" s="615"/>
      <c r="N31" s="615"/>
      <c r="O31" s="615"/>
      <c r="P31" s="615"/>
      <c r="Q31" s="615"/>
      <c r="R31" s="615"/>
      <c r="S31" s="615"/>
      <c r="T31" s="615"/>
      <c r="U31" s="615"/>
      <c r="V31" s="615"/>
      <c r="W31" s="615"/>
      <c r="X31" s="615"/>
      <c r="Y31" s="616"/>
      <c r="Z31" s="28"/>
    </row>
    <row r="32" spans="2:26" s="5" customFormat="1" ht="15" customHeight="1" thickBot="1" x14ac:dyDescent="0.25">
      <c r="B32" s="29"/>
      <c r="C32" s="1171" t="s">
        <v>98</v>
      </c>
      <c r="D32" s="1320"/>
      <c r="E32" s="1320"/>
      <c r="F32" s="1320"/>
      <c r="G32" s="1320"/>
      <c r="H32" s="12">
        <v>4</v>
      </c>
      <c r="I32" s="12">
        <v>4</v>
      </c>
      <c r="J32" s="13">
        <v>1</v>
      </c>
      <c r="K32" s="614" t="s">
        <v>766</v>
      </c>
      <c r="L32" s="615"/>
      <c r="M32" s="615"/>
      <c r="N32" s="615"/>
      <c r="O32" s="615"/>
      <c r="P32" s="615"/>
      <c r="Q32" s="615"/>
      <c r="R32" s="615"/>
      <c r="S32" s="615"/>
      <c r="T32" s="615"/>
      <c r="U32" s="615"/>
      <c r="V32" s="615"/>
      <c r="W32" s="615"/>
      <c r="X32" s="615"/>
      <c r="Y32" s="616"/>
      <c r="Z32" s="28"/>
    </row>
    <row r="33" spans="2:26" s="5" customFormat="1" ht="15.75" customHeight="1" thickBot="1" x14ac:dyDescent="0.25">
      <c r="B33" s="29"/>
      <c r="C33" s="665" t="s">
        <v>13</v>
      </c>
      <c r="D33" s="666"/>
      <c r="E33" s="666"/>
      <c r="F33" s="666"/>
      <c r="G33" s="667"/>
      <c r="H33" s="18"/>
      <c r="I33" s="18"/>
      <c r="J33" s="19"/>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9:G29"/>
    <mergeCell ref="K29:Y29"/>
    <mergeCell ref="C21:I21"/>
    <mergeCell ref="J21:P21"/>
    <mergeCell ref="Q21:Y21"/>
    <mergeCell ref="C22:I22"/>
    <mergeCell ref="J22:P22"/>
    <mergeCell ref="Q22:Y22"/>
    <mergeCell ref="C24:H24"/>
    <mergeCell ref="I24:Y24"/>
    <mergeCell ref="C26:Y27"/>
    <mergeCell ref="C28:G28"/>
    <mergeCell ref="K28:Y28"/>
    <mergeCell ref="C36:Y37"/>
    <mergeCell ref="C38:Y50"/>
    <mergeCell ref="C33:G33"/>
    <mergeCell ref="K33:Y33"/>
    <mergeCell ref="C30:G30"/>
    <mergeCell ref="K30:Y30"/>
    <mergeCell ref="C31:G31"/>
    <mergeCell ref="K31:Y31"/>
    <mergeCell ref="C32:G32"/>
    <mergeCell ref="K32:Y32"/>
  </mergeCells>
  <printOptions horizontalCentered="1" verticalCentered="1"/>
  <pageMargins left="0.70866141732283472" right="0.70866141732283472" top="0.74803149606299213" bottom="0.74803149606299213" header="0.31496062992125984" footer="0.31496062992125984"/>
  <pageSetup scale="66" orientation="portrait" r:id="rId1"/>
  <headerFooter>
    <oddFooter>&amp;LCarrera 30 25-90 Piso 16 C.A.D. – C.P. 111311
PBX: 7470909 – Información: Línea 195
www.umv.gov.co&amp;CPES-FM-001
Página  &amp;N de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49"/>
  <sheetViews>
    <sheetView topLeftCell="A28" zoomScaleNormal="100" workbookViewId="0">
      <selection activeCell="J29" sqref="J29:J30"/>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5.71093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663</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512</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664</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604</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2.5" customHeight="1" x14ac:dyDescent="0.2">
      <c r="B13" s="27"/>
      <c r="C13" s="545" t="s">
        <v>2</v>
      </c>
      <c r="D13" s="546"/>
      <c r="E13" s="546"/>
      <c r="F13" s="546"/>
      <c r="G13" s="546"/>
      <c r="H13" s="547"/>
      <c r="I13" s="697" t="s">
        <v>665</v>
      </c>
      <c r="J13" s="698"/>
      <c r="K13" s="698"/>
      <c r="L13" s="698"/>
      <c r="M13" s="698"/>
      <c r="N13" s="698"/>
      <c r="O13" s="698"/>
      <c r="P13" s="698"/>
      <c r="Q13" s="698"/>
      <c r="R13" s="698"/>
      <c r="S13" s="699"/>
      <c r="T13" s="545" t="s">
        <v>3</v>
      </c>
      <c r="U13" s="546"/>
      <c r="V13" s="546"/>
      <c r="W13" s="546"/>
      <c r="X13" s="546"/>
      <c r="Y13" s="547"/>
      <c r="Z13" s="28"/>
    </row>
    <row r="14" spans="1:26" ht="22.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45" customHeight="1" thickBot="1" x14ac:dyDescent="0.25">
      <c r="B16" s="27"/>
      <c r="C16" s="569" t="s">
        <v>4</v>
      </c>
      <c r="D16" s="570"/>
      <c r="E16" s="570"/>
      <c r="F16" s="570"/>
      <c r="G16" s="570"/>
      <c r="H16" s="571"/>
      <c r="I16" s="694" t="s">
        <v>666</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32</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42.75" customHeight="1" thickBot="1" x14ac:dyDescent="0.25">
      <c r="B22" s="27"/>
      <c r="C22" s="591" t="s">
        <v>667</v>
      </c>
      <c r="D22" s="592"/>
      <c r="E22" s="592"/>
      <c r="F22" s="592"/>
      <c r="G22" s="592"/>
      <c r="H22" s="592"/>
      <c r="I22" s="593"/>
      <c r="J22" s="591" t="s">
        <v>119</v>
      </c>
      <c r="K22" s="592"/>
      <c r="L22" s="592"/>
      <c r="M22" s="592"/>
      <c r="N22" s="592"/>
      <c r="O22" s="592"/>
      <c r="P22" s="593"/>
      <c r="Q22" s="809" t="s">
        <v>139</v>
      </c>
      <c r="R22" s="692"/>
      <c r="S22" s="692"/>
      <c r="T22" s="692"/>
      <c r="U22" s="692"/>
      <c r="V22" s="692"/>
      <c r="W22" s="692"/>
      <c r="X22" s="692"/>
      <c r="Y22" s="693"/>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0.75" customHeight="1" thickBot="1" x14ac:dyDescent="0.25">
      <c r="B24" s="27"/>
      <c r="C24" s="569" t="s">
        <v>10</v>
      </c>
      <c r="D24" s="570"/>
      <c r="E24" s="570"/>
      <c r="F24" s="570"/>
      <c r="G24" s="570"/>
      <c r="H24" s="571"/>
      <c r="I24" s="572" t="s">
        <v>668</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48" customHeight="1" x14ac:dyDescent="0.2">
      <c r="B28" s="29"/>
      <c r="C28" s="898" t="s">
        <v>18</v>
      </c>
      <c r="D28" s="899"/>
      <c r="E28" s="899"/>
      <c r="F28" s="899"/>
      <c r="G28" s="900"/>
      <c r="H28" s="208" t="s">
        <v>669</v>
      </c>
      <c r="I28" s="208" t="s">
        <v>517</v>
      </c>
      <c r="J28" s="208" t="s">
        <v>670</v>
      </c>
      <c r="K28" s="959" t="s">
        <v>12</v>
      </c>
      <c r="L28" s="899"/>
      <c r="M28" s="899"/>
      <c r="N28" s="899"/>
      <c r="O28" s="899"/>
      <c r="P28" s="899"/>
      <c r="Q28" s="899"/>
      <c r="R28" s="899"/>
      <c r="S28" s="899"/>
      <c r="T28" s="899"/>
      <c r="U28" s="899"/>
      <c r="V28" s="899"/>
      <c r="W28" s="899"/>
      <c r="X28" s="899"/>
      <c r="Y28" s="900"/>
      <c r="Z28" s="28"/>
    </row>
    <row r="29" spans="2:26" s="5" customFormat="1" ht="80.25" customHeight="1" x14ac:dyDescent="0.2">
      <c r="B29" s="29"/>
      <c r="C29" s="673" t="s">
        <v>80</v>
      </c>
      <c r="D29" s="864"/>
      <c r="E29" s="864"/>
      <c r="F29" s="864"/>
      <c r="G29" s="864"/>
      <c r="H29" s="14">
        <v>487</v>
      </c>
      <c r="I29" s="14">
        <v>637</v>
      </c>
      <c r="J29" s="417">
        <f>H29/I29</f>
        <v>0.76452119309262168</v>
      </c>
      <c r="K29" s="1327" t="s">
        <v>930</v>
      </c>
      <c r="L29" s="1328"/>
      <c r="M29" s="1328"/>
      <c r="N29" s="1328"/>
      <c r="O29" s="1328"/>
      <c r="P29" s="1328"/>
      <c r="Q29" s="1328"/>
      <c r="R29" s="1328"/>
      <c r="S29" s="1328"/>
      <c r="T29" s="1328"/>
      <c r="U29" s="1328"/>
      <c r="V29" s="1328"/>
      <c r="W29" s="1328"/>
      <c r="X29" s="1328"/>
      <c r="Y29" s="1329"/>
      <c r="Z29" s="28"/>
    </row>
    <row r="30" spans="2:26" s="5" customFormat="1" ht="91.5" customHeight="1" thickBot="1" x14ac:dyDescent="0.25">
      <c r="B30" s="29"/>
      <c r="C30" s="673" t="s">
        <v>64</v>
      </c>
      <c r="D30" s="864"/>
      <c r="E30" s="864"/>
      <c r="F30" s="864"/>
      <c r="G30" s="864"/>
      <c r="H30" s="12">
        <v>699</v>
      </c>
      <c r="I30" s="12">
        <v>817</v>
      </c>
      <c r="J30" s="418">
        <f>H30/I30</f>
        <v>0.85556915544675638</v>
      </c>
      <c r="K30" s="1321" t="s">
        <v>931</v>
      </c>
      <c r="L30" s="1322"/>
      <c r="M30" s="1322"/>
      <c r="N30" s="1322"/>
      <c r="O30" s="1322"/>
      <c r="P30" s="1322"/>
      <c r="Q30" s="1322"/>
      <c r="R30" s="1322"/>
      <c r="S30" s="1322"/>
      <c r="T30" s="1322"/>
      <c r="U30" s="1322"/>
      <c r="V30" s="1322"/>
      <c r="W30" s="1322"/>
      <c r="X30" s="1322"/>
      <c r="Y30" s="1323"/>
      <c r="Z30" s="28"/>
    </row>
    <row r="31" spans="2:26" s="5" customFormat="1" ht="15.75" customHeight="1" thickBot="1" x14ac:dyDescent="0.3">
      <c r="B31" s="29"/>
      <c r="C31" s="1324" t="s">
        <v>13</v>
      </c>
      <c r="D31" s="1325"/>
      <c r="E31" s="1325"/>
      <c r="F31" s="1325"/>
      <c r="G31" s="1326"/>
      <c r="H31" s="419">
        <f>SUM(H29:H30)</f>
        <v>1186</v>
      </c>
      <c r="I31" s="420">
        <f>SUM(I29:I30)</f>
        <v>1454</v>
      </c>
      <c r="J31" s="421">
        <v>0.82</v>
      </c>
      <c r="K31" s="620"/>
      <c r="L31" s="621"/>
      <c r="M31" s="621"/>
      <c r="N31" s="621"/>
      <c r="O31" s="621"/>
      <c r="P31" s="621"/>
      <c r="Q31" s="621"/>
      <c r="R31" s="621"/>
      <c r="S31" s="621"/>
      <c r="T31" s="621"/>
      <c r="U31" s="621"/>
      <c r="V31" s="621"/>
      <c r="W31" s="621"/>
      <c r="X31" s="621"/>
      <c r="Y31" s="622"/>
      <c r="Z31" s="28"/>
    </row>
    <row r="32" spans="2:26" s="5" customFormat="1" x14ac:dyDescent="0.2">
      <c r="B32" s="29"/>
      <c r="C32" s="4"/>
      <c r="D32" s="4"/>
      <c r="E32" s="4"/>
      <c r="F32" s="4"/>
      <c r="G32" s="4"/>
      <c r="H32" s="6"/>
      <c r="I32" s="6"/>
      <c r="J32" s="7"/>
      <c r="K32" s="4"/>
      <c r="L32" s="4"/>
      <c r="M32" s="4"/>
      <c r="N32" s="4"/>
      <c r="O32" s="4"/>
      <c r="P32" s="4"/>
      <c r="Q32" s="4"/>
      <c r="R32" s="4"/>
      <c r="S32" s="4"/>
      <c r="T32" s="4"/>
      <c r="U32" s="4"/>
      <c r="V32" s="4"/>
      <c r="W32" s="4"/>
      <c r="X32" s="4"/>
      <c r="Y32" s="4"/>
      <c r="Z32" s="28"/>
    </row>
    <row r="33" spans="2:26" s="5" customFormat="1" ht="15" thickBot="1" x14ac:dyDescent="0.25">
      <c r="B33" s="29"/>
      <c r="C33" s="4"/>
      <c r="D33" s="4"/>
      <c r="E33" s="4"/>
      <c r="F33" s="4"/>
      <c r="G33" s="4"/>
      <c r="H33" s="6"/>
      <c r="I33" s="6"/>
      <c r="J33" s="7"/>
      <c r="K33" s="4"/>
      <c r="L33" s="4"/>
      <c r="M33" s="4"/>
      <c r="N33" s="4"/>
      <c r="O33" s="4"/>
      <c r="P33" s="4"/>
      <c r="Q33" s="4"/>
      <c r="R33" s="4"/>
      <c r="S33" s="4"/>
      <c r="T33" s="4"/>
      <c r="U33" s="4"/>
      <c r="V33" s="4"/>
      <c r="W33" s="4"/>
      <c r="X33" s="4"/>
      <c r="Y33" s="4"/>
      <c r="Z33" s="28"/>
    </row>
    <row r="34" spans="2:26" s="5" customFormat="1" x14ac:dyDescent="0.2">
      <c r="B34" s="29"/>
      <c r="C34" s="623" t="s">
        <v>14</v>
      </c>
      <c r="D34" s="624"/>
      <c r="E34" s="624"/>
      <c r="F34" s="624"/>
      <c r="G34" s="624"/>
      <c r="H34" s="624"/>
      <c r="I34" s="624"/>
      <c r="J34" s="624"/>
      <c r="K34" s="624"/>
      <c r="L34" s="624"/>
      <c r="M34" s="624"/>
      <c r="N34" s="624"/>
      <c r="O34" s="624"/>
      <c r="P34" s="624"/>
      <c r="Q34" s="624"/>
      <c r="R34" s="624"/>
      <c r="S34" s="624"/>
      <c r="T34" s="624"/>
      <c r="U34" s="624"/>
      <c r="V34" s="624"/>
      <c r="W34" s="624"/>
      <c r="X34" s="624"/>
      <c r="Y34" s="625"/>
      <c r="Z34" s="28"/>
    </row>
    <row r="35" spans="2:26" ht="15" thickBot="1" x14ac:dyDescent="0.25">
      <c r="B35" s="27"/>
      <c r="C35" s="626"/>
      <c r="D35" s="627"/>
      <c r="E35" s="627"/>
      <c r="F35" s="627"/>
      <c r="G35" s="627"/>
      <c r="H35" s="627"/>
      <c r="I35" s="627"/>
      <c r="J35" s="627"/>
      <c r="K35" s="627"/>
      <c r="L35" s="627"/>
      <c r="M35" s="627"/>
      <c r="N35" s="627"/>
      <c r="O35" s="627"/>
      <c r="P35" s="627"/>
      <c r="Q35" s="627"/>
      <c r="R35" s="627"/>
      <c r="S35" s="627"/>
      <c r="T35" s="627"/>
      <c r="U35" s="627"/>
      <c r="V35" s="627"/>
      <c r="W35" s="627"/>
      <c r="X35" s="627"/>
      <c r="Y35" s="628"/>
      <c r="Z35" s="28"/>
    </row>
    <row r="36" spans="2:26" x14ac:dyDescent="0.2">
      <c r="B36" s="27"/>
      <c r="C36" s="629" t="s">
        <v>24</v>
      </c>
      <c r="D36" s="630"/>
      <c r="E36" s="630"/>
      <c r="F36" s="630"/>
      <c r="G36" s="630"/>
      <c r="H36" s="630"/>
      <c r="I36" s="630"/>
      <c r="J36" s="630"/>
      <c r="K36" s="630"/>
      <c r="L36" s="630"/>
      <c r="M36" s="630"/>
      <c r="N36" s="630"/>
      <c r="O36" s="630"/>
      <c r="P36" s="630"/>
      <c r="Q36" s="630"/>
      <c r="R36" s="630"/>
      <c r="S36" s="630"/>
      <c r="T36" s="630"/>
      <c r="U36" s="630"/>
      <c r="V36" s="630"/>
      <c r="W36" s="630"/>
      <c r="X36" s="630"/>
      <c r="Y36" s="631"/>
      <c r="Z36" s="28"/>
    </row>
    <row r="37" spans="2:26" x14ac:dyDescent="0.2">
      <c r="B37" s="27"/>
      <c r="C37" s="632"/>
      <c r="D37" s="633"/>
      <c r="E37" s="633"/>
      <c r="F37" s="633"/>
      <c r="G37" s="633"/>
      <c r="H37" s="633"/>
      <c r="I37" s="633"/>
      <c r="J37" s="633"/>
      <c r="K37" s="633"/>
      <c r="L37" s="633"/>
      <c r="M37" s="633"/>
      <c r="N37" s="633"/>
      <c r="O37" s="633"/>
      <c r="P37" s="633"/>
      <c r="Q37" s="633"/>
      <c r="R37" s="633"/>
      <c r="S37" s="633"/>
      <c r="T37" s="633"/>
      <c r="U37" s="633"/>
      <c r="V37" s="633"/>
      <c r="W37" s="633"/>
      <c r="X37" s="633"/>
      <c r="Y37" s="634"/>
      <c r="Z37" s="28"/>
    </row>
    <row r="38" spans="2:26" x14ac:dyDescent="0.2">
      <c r="B38" s="27"/>
      <c r="C38" s="632"/>
      <c r="D38" s="633"/>
      <c r="E38" s="633"/>
      <c r="F38" s="633"/>
      <c r="G38" s="633"/>
      <c r="H38" s="633"/>
      <c r="I38" s="633"/>
      <c r="J38" s="633"/>
      <c r="K38" s="633"/>
      <c r="L38" s="633"/>
      <c r="M38" s="633"/>
      <c r="N38" s="633"/>
      <c r="O38" s="633"/>
      <c r="P38" s="633"/>
      <c r="Q38" s="633"/>
      <c r="R38" s="633"/>
      <c r="S38" s="633"/>
      <c r="T38" s="633"/>
      <c r="U38" s="633"/>
      <c r="V38" s="633"/>
      <c r="W38" s="633"/>
      <c r="X38" s="633"/>
      <c r="Y38" s="634"/>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15" thickBot="1" x14ac:dyDescent="0.25">
      <c r="B48" s="27"/>
      <c r="C48" s="635"/>
      <c r="D48" s="636"/>
      <c r="E48" s="636"/>
      <c r="F48" s="636"/>
      <c r="G48" s="636"/>
      <c r="H48" s="636"/>
      <c r="I48" s="636"/>
      <c r="J48" s="636"/>
      <c r="K48" s="636"/>
      <c r="L48" s="636"/>
      <c r="M48" s="636"/>
      <c r="N48" s="636"/>
      <c r="O48" s="636"/>
      <c r="P48" s="636"/>
      <c r="Q48" s="636"/>
      <c r="R48" s="636"/>
      <c r="S48" s="636"/>
      <c r="T48" s="636"/>
      <c r="U48" s="636"/>
      <c r="V48" s="636"/>
      <c r="W48" s="636"/>
      <c r="X48" s="636"/>
      <c r="Y48" s="637"/>
      <c r="Z48" s="28"/>
    </row>
    <row r="49" spans="2:26" x14ac:dyDescent="0.2">
      <c r="B49" s="30"/>
      <c r="C49" s="31"/>
      <c r="D49" s="31"/>
      <c r="E49" s="31"/>
      <c r="F49" s="31"/>
      <c r="G49" s="31"/>
      <c r="H49" s="31"/>
      <c r="I49" s="31"/>
      <c r="J49" s="31"/>
      <c r="K49" s="31"/>
      <c r="L49" s="31"/>
      <c r="M49" s="31"/>
      <c r="N49" s="31"/>
      <c r="O49" s="31"/>
      <c r="P49" s="31"/>
      <c r="Q49" s="31"/>
      <c r="R49" s="31"/>
      <c r="S49" s="31"/>
      <c r="T49" s="31"/>
      <c r="U49" s="31"/>
      <c r="V49" s="31"/>
      <c r="W49" s="31"/>
      <c r="X49" s="31"/>
      <c r="Y49" s="31"/>
      <c r="Z49" s="32"/>
    </row>
  </sheetData>
  <mergeCells count="44">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9:G29"/>
    <mergeCell ref="K29:Y29"/>
    <mergeCell ref="C21:I21"/>
    <mergeCell ref="J21:P21"/>
    <mergeCell ref="Q21:Y21"/>
    <mergeCell ref="C22:I22"/>
    <mergeCell ref="J22:P22"/>
    <mergeCell ref="Q22:Y22"/>
    <mergeCell ref="C24:H24"/>
    <mergeCell ref="I24:Y24"/>
    <mergeCell ref="C26:Y27"/>
    <mergeCell ref="C28:G28"/>
    <mergeCell ref="K28:Y28"/>
    <mergeCell ref="C36:Y48"/>
    <mergeCell ref="C30:G30"/>
    <mergeCell ref="K30:Y30"/>
    <mergeCell ref="C31:G31"/>
    <mergeCell ref="K31:Y31"/>
    <mergeCell ref="C34:Y35"/>
  </mergeCells>
  <pageMargins left="0.7" right="0.7" top="0.75" bottom="0.75" header="0.3" footer="0.3"/>
  <pageSetup scale="71" orientation="portrait" r:id="rId1"/>
  <headerFooter>
    <oddFooter>&amp;LCarrera 30 25-90 Piso 16 C.A.D. – C.P. 111311
PBX: 7470909 – Información: Línea 195
www.umv.gov.co&amp;CPES-FM-001
Página  &amp;N de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49"/>
  <sheetViews>
    <sheetView topLeftCell="A4" workbookViewId="0">
      <selection activeCell="I16" sqref="I16:Y16"/>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5.71093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663</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671</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672</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2.5" customHeight="1" x14ac:dyDescent="0.2">
      <c r="B13" s="27"/>
      <c r="C13" s="545" t="s">
        <v>2</v>
      </c>
      <c r="D13" s="546"/>
      <c r="E13" s="546"/>
      <c r="F13" s="546"/>
      <c r="G13" s="546"/>
      <c r="H13" s="547"/>
      <c r="I13" s="697" t="s">
        <v>673</v>
      </c>
      <c r="J13" s="698"/>
      <c r="K13" s="698"/>
      <c r="L13" s="698"/>
      <c r="M13" s="698"/>
      <c r="N13" s="698"/>
      <c r="O13" s="698"/>
      <c r="P13" s="698"/>
      <c r="Q13" s="698"/>
      <c r="R13" s="698"/>
      <c r="S13" s="699"/>
      <c r="T13" s="545" t="s">
        <v>3</v>
      </c>
      <c r="U13" s="546"/>
      <c r="V13" s="546"/>
      <c r="W13" s="546"/>
      <c r="X13" s="546"/>
      <c r="Y13" s="547"/>
      <c r="Z13" s="28"/>
    </row>
    <row r="14" spans="1:26" ht="22.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56.25" customHeight="1" thickBot="1" x14ac:dyDescent="0.25">
      <c r="B16" s="27"/>
      <c r="C16" s="569" t="s">
        <v>4</v>
      </c>
      <c r="D16" s="570"/>
      <c r="E16" s="570"/>
      <c r="F16" s="570"/>
      <c r="G16" s="570"/>
      <c r="H16" s="571"/>
      <c r="I16" s="694" t="s">
        <v>674</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32</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26.2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64.5" customHeight="1" thickBot="1" x14ac:dyDescent="0.25">
      <c r="B22" s="27"/>
      <c r="C22" s="591" t="s">
        <v>675</v>
      </c>
      <c r="D22" s="592"/>
      <c r="E22" s="592"/>
      <c r="F22" s="592"/>
      <c r="G22" s="592"/>
      <c r="H22" s="592"/>
      <c r="I22" s="593"/>
      <c r="J22" s="591" t="s">
        <v>676</v>
      </c>
      <c r="K22" s="592"/>
      <c r="L22" s="592"/>
      <c r="M22" s="592"/>
      <c r="N22" s="592"/>
      <c r="O22" s="592"/>
      <c r="P22" s="593"/>
      <c r="Q22" s="809" t="s">
        <v>139</v>
      </c>
      <c r="R22" s="692"/>
      <c r="S22" s="692"/>
      <c r="T22" s="692"/>
      <c r="U22" s="692"/>
      <c r="V22" s="692"/>
      <c r="W22" s="692"/>
      <c r="X22" s="692"/>
      <c r="Y22" s="693"/>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0.75" customHeight="1" thickBot="1" x14ac:dyDescent="0.25">
      <c r="B24" s="27"/>
      <c r="C24" s="569" t="s">
        <v>10</v>
      </c>
      <c r="D24" s="570"/>
      <c r="E24" s="570"/>
      <c r="F24" s="570"/>
      <c r="G24" s="570"/>
      <c r="H24" s="571"/>
      <c r="I24" s="572" t="s">
        <v>677</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48" customHeight="1" x14ac:dyDescent="0.2">
      <c r="B28" s="29"/>
      <c r="C28" s="898" t="s">
        <v>18</v>
      </c>
      <c r="D28" s="899"/>
      <c r="E28" s="899"/>
      <c r="F28" s="899"/>
      <c r="G28" s="900"/>
      <c r="H28" s="208" t="s">
        <v>678</v>
      </c>
      <c r="I28" s="208" t="s">
        <v>679</v>
      </c>
      <c r="J28" s="208" t="s">
        <v>680</v>
      </c>
      <c r="K28" s="959" t="s">
        <v>12</v>
      </c>
      <c r="L28" s="899"/>
      <c r="M28" s="899"/>
      <c r="N28" s="899"/>
      <c r="O28" s="899"/>
      <c r="P28" s="899"/>
      <c r="Q28" s="899"/>
      <c r="R28" s="899"/>
      <c r="S28" s="899"/>
      <c r="T28" s="899"/>
      <c r="U28" s="899"/>
      <c r="V28" s="899"/>
      <c r="W28" s="899"/>
      <c r="X28" s="899"/>
      <c r="Y28" s="900"/>
      <c r="Z28" s="28"/>
    </row>
    <row r="29" spans="2:26" s="5" customFormat="1" ht="110.25" customHeight="1" x14ac:dyDescent="0.2">
      <c r="B29" s="29"/>
      <c r="C29" s="673" t="s">
        <v>80</v>
      </c>
      <c r="D29" s="864"/>
      <c r="E29" s="864"/>
      <c r="F29" s="864"/>
      <c r="G29" s="864"/>
      <c r="H29" s="14">
        <v>181</v>
      </c>
      <c r="I29" s="14">
        <v>194</v>
      </c>
      <c r="J29" s="15">
        <f>H29/I29</f>
        <v>0.9329896907216495</v>
      </c>
      <c r="K29" s="1327" t="s">
        <v>932</v>
      </c>
      <c r="L29" s="1328"/>
      <c r="M29" s="1328"/>
      <c r="N29" s="1328"/>
      <c r="O29" s="1328"/>
      <c r="P29" s="1328"/>
      <c r="Q29" s="1328"/>
      <c r="R29" s="1328"/>
      <c r="S29" s="1328"/>
      <c r="T29" s="1328"/>
      <c r="U29" s="1328"/>
      <c r="V29" s="1328"/>
      <c r="W29" s="1328"/>
      <c r="X29" s="1328"/>
      <c r="Y29" s="1329"/>
      <c r="Z29" s="28"/>
    </row>
    <row r="30" spans="2:26" s="5" customFormat="1" ht="108" customHeight="1" thickBot="1" x14ac:dyDescent="0.25">
      <c r="B30" s="29"/>
      <c r="C30" s="673" t="s">
        <v>64</v>
      </c>
      <c r="D30" s="864"/>
      <c r="E30" s="864"/>
      <c r="F30" s="864"/>
      <c r="G30" s="864"/>
      <c r="H30" s="12">
        <v>799</v>
      </c>
      <c r="I30" s="12">
        <v>799</v>
      </c>
      <c r="J30" s="15">
        <f>H30/I30</f>
        <v>1</v>
      </c>
      <c r="K30" s="1327" t="s">
        <v>933</v>
      </c>
      <c r="L30" s="1328"/>
      <c r="M30" s="1328"/>
      <c r="N30" s="1328"/>
      <c r="O30" s="1328"/>
      <c r="P30" s="1328"/>
      <c r="Q30" s="1328"/>
      <c r="R30" s="1328"/>
      <c r="S30" s="1328"/>
      <c r="T30" s="1328"/>
      <c r="U30" s="1328"/>
      <c r="V30" s="1328"/>
      <c r="W30" s="1328"/>
      <c r="X30" s="1328"/>
      <c r="Y30" s="1329"/>
      <c r="Z30" s="28"/>
    </row>
    <row r="31" spans="2:26" s="5" customFormat="1" ht="15.75" customHeight="1" thickBot="1" x14ac:dyDescent="0.25">
      <c r="B31" s="29"/>
      <c r="C31" s="1324" t="s">
        <v>13</v>
      </c>
      <c r="D31" s="1325"/>
      <c r="E31" s="1325"/>
      <c r="F31" s="1325"/>
      <c r="G31" s="1326"/>
      <c r="H31" s="422">
        <f>SUM(H29:H30)</f>
        <v>980</v>
      </c>
      <c r="I31" s="422">
        <f>SUM(I29:I30)</f>
        <v>993</v>
      </c>
      <c r="J31" s="423">
        <f>(J29+J30)/2</f>
        <v>0.96649484536082475</v>
      </c>
      <c r="K31" s="620"/>
      <c r="L31" s="621"/>
      <c r="M31" s="621"/>
      <c r="N31" s="621"/>
      <c r="O31" s="621"/>
      <c r="P31" s="621"/>
      <c r="Q31" s="621"/>
      <c r="R31" s="621"/>
      <c r="S31" s="621"/>
      <c r="T31" s="621"/>
      <c r="U31" s="621"/>
      <c r="V31" s="621"/>
      <c r="W31" s="621"/>
      <c r="X31" s="621"/>
      <c r="Y31" s="622"/>
      <c r="Z31" s="28"/>
    </row>
    <row r="32" spans="2:26" s="5" customFormat="1" x14ac:dyDescent="0.2">
      <c r="B32" s="29"/>
      <c r="C32" s="4"/>
      <c r="D32" s="4"/>
      <c r="E32" s="4"/>
      <c r="F32" s="4"/>
      <c r="G32" s="4"/>
      <c r="H32" s="6"/>
      <c r="I32" s="6"/>
      <c r="J32" s="7"/>
      <c r="K32" s="4"/>
      <c r="L32" s="4"/>
      <c r="M32" s="4"/>
      <c r="N32" s="4"/>
      <c r="O32" s="4"/>
      <c r="P32" s="4"/>
      <c r="Q32" s="4"/>
      <c r="R32" s="4"/>
      <c r="S32" s="4"/>
      <c r="T32" s="4"/>
      <c r="U32" s="4"/>
      <c r="V32" s="4"/>
      <c r="W32" s="4"/>
      <c r="X32" s="4"/>
      <c r="Y32" s="4"/>
      <c r="Z32" s="28"/>
    </row>
    <row r="33" spans="2:26" s="5" customFormat="1" ht="15" thickBot="1" x14ac:dyDescent="0.25">
      <c r="B33" s="29"/>
      <c r="C33" s="4"/>
      <c r="D33" s="4"/>
      <c r="E33" s="4"/>
      <c r="F33" s="4"/>
      <c r="G33" s="4"/>
      <c r="H33" s="6"/>
      <c r="I33" s="6"/>
      <c r="J33" s="7"/>
      <c r="K33" s="4"/>
      <c r="L33" s="4"/>
      <c r="M33" s="4"/>
      <c r="N33" s="4"/>
      <c r="O33" s="4"/>
      <c r="P33" s="4"/>
      <c r="Q33" s="4"/>
      <c r="R33" s="4"/>
      <c r="S33" s="4"/>
      <c r="T33" s="4"/>
      <c r="U33" s="4"/>
      <c r="V33" s="4"/>
      <c r="W33" s="4"/>
      <c r="X33" s="4"/>
      <c r="Y33" s="4"/>
      <c r="Z33" s="28"/>
    </row>
    <row r="34" spans="2:26" s="5" customFormat="1" x14ac:dyDescent="0.2">
      <c r="B34" s="29"/>
      <c r="C34" s="623" t="s">
        <v>14</v>
      </c>
      <c r="D34" s="624"/>
      <c r="E34" s="624"/>
      <c r="F34" s="624"/>
      <c r="G34" s="624"/>
      <c r="H34" s="624"/>
      <c r="I34" s="624"/>
      <c r="J34" s="624"/>
      <c r="K34" s="624"/>
      <c r="L34" s="624"/>
      <c r="M34" s="624"/>
      <c r="N34" s="624"/>
      <c r="O34" s="624"/>
      <c r="P34" s="624"/>
      <c r="Q34" s="624"/>
      <c r="R34" s="624"/>
      <c r="S34" s="624"/>
      <c r="T34" s="624"/>
      <c r="U34" s="624"/>
      <c r="V34" s="624"/>
      <c r="W34" s="624"/>
      <c r="X34" s="624"/>
      <c r="Y34" s="625"/>
      <c r="Z34" s="28"/>
    </row>
    <row r="35" spans="2:26" ht="15" thickBot="1" x14ac:dyDescent="0.25">
      <c r="B35" s="27"/>
      <c r="C35" s="626"/>
      <c r="D35" s="627"/>
      <c r="E35" s="627"/>
      <c r="F35" s="627"/>
      <c r="G35" s="627"/>
      <c r="H35" s="627"/>
      <c r="I35" s="627"/>
      <c r="J35" s="627"/>
      <c r="K35" s="627"/>
      <c r="L35" s="627"/>
      <c r="M35" s="627"/>
      <c r="N35" s="627"/>
      <c r="O35" s="627"/>
      <c r="P35" s="627"/>
      <c r="Q35" s="627"/>
      <c r="R35" s="627"/>
      <c r="S35" s="627"/>
      <c r="T35" s="627"/>
      <c r="U35" s="627"/>
      <c r="V35" s="627"/>
      <c r="W35" s="627"/>
      <c r="X35" s="627"/>
      <c r="Y35" s="628"/>
      <c r="Z35" s="28"/>
    </row>
    <row r="36" spans="2:26" x14ac:dyDescent="0.2">
      <c r="B36" s="27"/>
      <c r="C36" s="629" t="s">
        <v>24</v>
      </c>
      <c r="D36" s="630"/>
      <c r="E36" s="630"/>
      <c r="F36" s="630"/>
      <c r="G36" s="630"/>
      <c r="H36" s="630"/>
      <c r="I36" s="630"/>
      <c r="J36" s="630"/>
      <c r="K36" s="630"/>
      <c r="L36" s="630"/>
      <c r="M36" s="630"/>
      <c r="N36" s="630"/>
      <c r="O36" s="630"/>
      <c r="P36" s="630"/>
      <c r="Q36" s="630"/>
      <c r="R36" s="630"/>
      <c r="S36" s="630"/>
      <c r="T36" s="630"/>
      <c r="U36" s="630"/>
      <c r="V36" s="630"/>
      <c r="W36" s="630"/>
      <c r="X36" s="630"/>
      <c r="Y36" s="631"/>
      <c r="Z36" s="28"/>
    </row>
    <row r="37" spans="2:26" x14ac:dyDescent="0.2">
      <c r="B37" s="27"/>
      <c r="C37" s="632"/>
      <c r="D37" s="633"/>
      <c r="E37" s="633"/>
      <c r="F37" s="633"/>
      <c r="G37" s="633"/>
      <c r="H37" s="633"/>
      <c r="I37" s="633"/>
      <c r="J37" s="633"/>
      <c r="K37" s="633"/>
      <c r="L37" s="633"/>
      <c r="M37" s="633"/>
      <c r="N37" s="633"/>
      <c r="O37" s="633"/>
      <c r="P37" s="633"/>
      <c r="Q37" s="633"/>
      <c r="R37" s="633"/>
      <c r="S37" s="633"/>
      <c r="T37" s="633"/>
      <c r="U37" s="633"/>
      <c r="V37" s="633"/>
      <c r="W37" s="633"/>
      <c r="X37" s="633"/>
      <c r="Y37" s="634"/>
      <c r="Z37" s="28"/>
    </row>
    <row r="38" spans="2:26" x14ac:dyDescent="0.2">
      <c r="B38" s="27"/>
      <c r="C38" s="632"/>
      <c r="D38" s="633"/>
      <c r="E38" s="633"/>
      <c r="F38" s="633"/>
      <c r="G38" s="633"/>
      <c r="H38" s="633"/>
      <c r="I38" s="633"/>
      <c r="J38" s="633"/>
      <c r="K38" s="633"/>
      <c r="L38" s="633"/>
      <c r="M38" s="633"/>
      <c r="N38" s="633"/>
      <c r="O38" s="633"/>
      <c r="P38" s="633"/>
      <c r="Q38" s="633"/>
      <c r="R38" s="633"/>
      <c r="S38" s="633"/>
      <c r="T38" s="633"/>
      <c r="U38" s="633"/>
      <c r="V38" s="633"/>
      <c r="W38" s="633"/>
      <c r="X38" s="633"/>
      <c r="Y38" s="634"/>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15" thickBot="1" x14ac:dyDescent="0.25">
      <c r="B48" s="27"/>
      <c r="C48" s="635"/>
      <c r="D48" s="636"/>
      <c r="E48" s="636"/>
      <c r="F48" s="636"/>
      <c r="G48" s="636"/>
      <c r="H48" s="636"/>
      <c r="I48" s="636"/>
      <c r="J48" s="636"/>
      <c r="K48" s="636"/>
      <c r="L48" s="636"/>
      <c r="M48" s="636"/>
      <c r="N48" s="636"/>
      <c r="O48" s="636"/>
      <c r="P48" s="636"/>
      <c r="Q48" s="636"/>
      <c r="R48" s="636"/>
      <c r="S48" s="636"/>
      <c r="T48" s="636"/>
      <c r="U48" s="636"/>
      <c r="V48" s="636"/>
      <c r="W48" s="636"/>
      <c r="X48" s="636"/>
      <c r="Y48" s="637"/>
      <c r="Z48" s="28"/>
    </row>
    <row r="49" spans="2:26" x14ac:dyDescent="0.2">
      <c r="B49" s="30"/>
      <c r="C49" s="31"/>
      <c r="D49" s="31"/>
      <c r="E49" s="31"/>
      <c r="F49" s="31"/>
      <c r="G49" s="31"/>
      <c r="H49" s="31"/>
      <c r="I49" s="31"/>
      <c r="J49" s="31"/>
      <c r="K49" s="31"/>
      <c r="L49" s="31"/>
      <c r="M49" s="31"/>
      <c r="N49" s="31"/>
      <c r="O49" s="31"/>
      <c r="P49" s="31"/>
      <c r="Q49" s="31"/>
      <c r="R49" s="31"/>
      <c r="S49" s="31"/>
      <c r="T49" s="31"/>
      <c r="U49" s="31"/>
      <c r="V49" s="31"/>
      <c r="W49" s="31"/>
      <c r="X49" s="31"/>
      <c r="Y49" s="31"/>
      <c r="Z49" s="32"/>
    </row>
  </sheetData>
  <mergeCells count="44">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9:G29"/>
    <mergeCell ref="K29:Y29"/>
    <mergeCell ref="C21:I21"/>
    <mergeCell ref="J21:P21"/>
    <mergeCell ref="Q21:Y21"/>
    <mergeCell ref="C22:I22"/>
    <mergeCell ref="J22:P22"/>
    <mergeCell ref="Q22:Y22"/>
    <mergeCell ref="C24:H24"/>
    <mergeCell ref="I24:Y24"/>
    <mergeCell ref="C26:Y27"/>
    <mergeCell ref="C28:G28"/>
    <mergeCell ref="K28:Y28"/>
    <mergeCell ref="C36:Y48"/>
    <mergeCell ref="C30:G30"/>
    <mergeCell ref="K30:Y30"/>
    <mergeCell ref="C31:G31"/>
    <mergeCell ref="K31:Y31"/>
    <mergeCell ref="C34:Y35"/>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60"/>
  <sheetViews>
    <sheetView topLeftCell="A43" zoomScaleNormal="100" workbookViewId="0">
      <selection activeCell="H42" sqref="H42:J42"/>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29" width="3.7109375" style="3"/>
    <col min="30" max="30" width="5" style="3" bestFit="1" customWidth="1"/>
    <col min="31" max="16384" width="3.7109375" style="3"/>
  </cols>
  <sheetData>
    <row r="1" spans="1:30" x14ac:dyDescent="0.2">
      <c r="A1" s="1"/>
      <c r="B1" s="2"/>
      <c r="C1" s="2"/>
      <c r="D1" s="2"/>
      <c r="E1" s="2"/>
      <c r="F1" s="2"/>
    </row>
    <row r="2" spans="1:30"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30"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30"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30"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30"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30" ht="15" customHeight="1" x14ac:dyDescent="0.2">
      <c r="B7" s="25"/>
      <c r="C7" s="545" t="s">
        <v>21</v>
      </c>
      <c r="D7" s="546"/>
      <c r="E7" s="546"/>
      <c r="F7" s="546"/>
      <c r="G7" s="546"/>
      <c r="H7" s="547"/>
      <c r="I7" s="551" t="s">
        <v>488</v>
      </c>
      <c r="J7" s="552"/>
      <c r="K7" s="552"/>
      <c r="L7" s="552"/>
      <c r="M7" s="552"/>
      <c r="N7" s="552"/>
      <c r="O7" s="552"/>
      <c r="P7" s="552"/>
      <c r="Q7" s="552"/>
      <c r="R7" s="552"/>
      <c r="S7" s="553"/>
      <c r="T7" s="545" t="s">
        <v>25</v>
      </c>
      <c r="U7" s="546"/>
      <c r="V7" s="546"/>
      <c r="W7" s="546"/>
      <c r="X7" s="546"/>
      <c r="Y7" s="547"/>
      <c r="Z7" s="26"/>
    </row>
    <row r="8" spans="1:30" ht="15.75" thickBot="1" x14ac:dyDescent="0.25">
      <c r="B8" s="25"/>
      <c r="C8" s="548"/>
      <c r="D8" s="549"/>
      <c r="E8" s="549"/>
      <c r="F8" s="549"/>
      <c r="G8" s="549"/>
      <c r="H8" s="550"/>
      <c r="I8" s="554"/>
      <c r="J8" s="555"/>
      <c r="K8" s="555"/>
      <c r="L8" s="555"/>
      <c r="M8" s="555"/>
      <c r="N8" s="555"/>
      <c r="O8" s="555"/>
      <c r="P8" s="555"/>
      <c r="Q8" s="555"/>
      <c r="R8" s="555"/>
      <c r="S8" s="556"/>
      <c r="T8" s="557" t="s">
        <v>237</v>
      </c>
      <c r="U8" s="558"/>
      <c r="V8" s="558"/>
      <c r="W8" s="558"/>
      <c r="X8" s="558"/>
      <c r="Y8" s="559"/>
      <c r="Z8" s="26"/>
    </row>
    <row r="9" spans="1:30"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30" ht="15" customHeight="1" x14ac:dyDescent="0.2">
      <c r="B10" s="25"/>
      <c r="C10" s="545" t="s">
        <v>22</v>
      </c>
      <c r="D10" s="546"/>
      <c r="E10" s="546"/>
      <c r="F10" s="546"/>
      <c r="G10" s="546"/>
      <c r="H10" s="547"/>
      <c r="I10" s="563" t="s">
        <v>238</v>
      </c>
      <c r="J10" s="564"/>
      <c r="K10" s="564"/>
      <c r="L10" s="564"/>
      <c r="M10" s="564"/>
      <c r="N10" s="564"/>
      <c r="O10" s="564"/>
      <c r="P10" s="564"/>
      <c r="Q10" s="564"/>
      <c r="R10" s="564"/>
      <c r="S10" s="565"/>
      <c r="T10" s="545" t="s">
        <v>26</v>
      </c>
      <c r="U10" s="546"/>
      <c r="V10" s="546"/>
      <c r="W10" s="546"/>
      <c r="X10" s="546"/>
      <c r="Y10" s="547"/>
      <c r="Z10" s="26"/>
    </row>
    <row r="11" spans="1:30" ht="15.75" thickBot="1" x14ac:dyDescent="0.25">
      <c r="B11" s="25"/>
      <c r="C11" s="548"/>
      <c r="D11" s="549"/>
      <c r="E11" s="549"/>
      <c r="F11" s="549"/>
      <c r="G11" s="549"/>
      <c r="H11" s="550"/>
      <c r="I11" s="566"/>
      <c r="J11" s="567"/>
      <c r="K11" s="567"/>
      <c r="L11" s="567"/>
      <c r="M11" s="567"/>
      <c r="N11" s="567"/>
      <c r="O11" s="567"/>
      <c r="P11" s="567"/>
      <c r="Q11" s="567"/>
      <c r="R11" s="567"/>
      <c r="S11" s="568"/>
      <c r="T11" s="557" t="s">
        <v>23</v>
      </c>
      <c r="U11" s="558"/>
      <c r="V11" s="558"/>
      <c r="W11" s="558"/>
      <c r="X11" s="558"/>
      <c r="Y11" s="559"/>
      <c r="Z11" s="26"/>
    </row>
    <row r="12" spans="1:30"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30" ht="15" customHeight="1" x14ac:dyDescent="0.2">
      <c r="B13" s="27"/>
      <c r="C13" s="545" t="s">
        <v>2</v>
      </c>
      <c r="D13" s="546"/>
      <c r="E13" s="546"/>
      <c r="F13" s="546"/>
      <c r="G13" s="546"/>
      <c r="H13" s="547"/>
      <c r="I13" s="563" t="s">
        <v>623</v>
      </c>
      <c r="J13" s="564"/>
      <c r="K13" s="564"/>
      <c r="L13" s="564"/>
      <c r="M13" s="564"/>
      <c r="N13" s="564"/>
      <c r="O13" s="564"/>
      <c r="P13" s="564"/>
      <c r="Q13" s="564"/>
      <c r="R13" s="564"/>
      <c r="S13" s="565"/>
      <c r="T13" s="545" t="s">
        <v>3</v>
      </c>
      <c r="U13" s="546"/>
      <c r="V13" s="546"/>
      <c r="W13" s="546"/>
      <c r="X13" s="546"/>
      <c r="Y13" s="547"/>
      <c r="Z13" s="28"/>
    </row>
    <row r="14" spans="1:30" ht="15" customHeight="1" thickBot="1" x14ac:dyDescent="0.25">
      <c r="B14" s="27"/>
      <c r="C14" s="548"/>
      <c r="D14" s="549"/>
      <c r="E14" s="549"/>
      <c r="F14" s="549"/>
      <c r="G14" s="549"/>
      <c r="H14" s="550"/>
      <c r="I14" s="566"/>
      <c r="J14" s="567"/>
      <c r="K14" s="567"/>
      <c r="L14" s="567"/>
      <c r="M14" s="567"/>
      <c r="N14" s="567"/>
      <c r="O14" s="567"/>
      <c r="P14" s="567"/>
      <c r="Q14" s="567"/>
      <c r="R14" s="567"/>
      <c r="S14" s="568"/>
      <c r="T14" s="557" t="s">
        <v>487</v>
      </c>
      <c r="U14" s="558"/>
      <c r="V14" s="558"/>
      <c r="W14" s="558"/>
      <c r="X14" s="558"/>
      <c r="Y14" s="559"/>
      <c r="Z14" s="28"/>
    </row>
    <row r="15" spans="1:30"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30" ht="31.5" customHeight="1" thickBot="1" x14ac:dyDescent="0.25">
      <c r="B16" s="27"/>
      <c r="C16" s="569" t="s">
        <v>4</v>
      </c>
      <c r="D16" s="570"/>
      <c r="E16" s="570"/>
      <c r="F16" s="570"/>
      <c r="G16" s="570"/>
      <c r="H16" s="571"/>
      <c r="I16" s="572" t="s">
        <v>240</v>
      </c>
      <c r="J16" s="573"/>
      <c r="K16" s="573"/>
      <c r="L16" s="573"/>
      <c r="M16" s="573"/>
      <c r="N16" s="573"/>
      <c r="O16" s="573"/>
      <c r="P16" s="573"/>
      <c r="Q16" s="573"/>
      <c r="R16" s="573"/>
      <c r="S16" s="573"/>
      <c r="T16" s="573"/>
      <c r="U16" s="573"/>
      <c r="V16" s="573"/>
      <c r="W16" s="573"/>
      <c r="X16" s="573"/>
      <c r="Y16" s="574"/>
      <c r="Z16" s="28"/>
      <c r="AD16" s="73"/>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t="s">
        <v>863</v>
      </c>
      <c r="D22" s="592"/>
      <c r="E22" s="592"/>
      <c r="F22" s="592"/>
      <c r="G22" s="592"/>
      <c r="H22" s="592"/>
      <c r="I22" s="593"/>
      <c r="J22" s="591" t="s">
        <v>35</v>
      </c>
      <c r="K22" s="592"/>
      <c r="L22" s="592"/>
      <c r="M22" s="592"/>
      <c r="N22" s="592"/>
      <c r="O22" s="592"/>
      <c r="P22" s="593"/>
      <c r="Q22" s="594" t="s">
        <v>242</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15.75" customHeight="1" thickBot="1" x14ac:dyDescent="0.25">
      <c r="B24" s="27"/>
      <c r="C24" s="569" t="s">
        <v>10</v>
      </c>
      <c r="D24" s="570"/>
      <c r="E24" s="570"/>
      <c r="F24" s="570"/>
      <c r="G24" s="570"/>
      <c r="H24" s="571"/>
      <c r="I24" s="572" t="s">
        <v>243</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ht="14.25" customHeigh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customHeight="1"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14.25" customHeight="1" x14ac:dyDescent="0.2">
      <c r="B28" s="29"/>
      <c r="C28" s="681" t="s">
        <v>18</v>
      </c>
      <c r="D28" s="682"/>
      <c r="E28" s="682"/>
      <c r="F28" s="682"/>
      <c r="G28" s="683"/>
      <c r="H28" s="687" t="s">
        <v>244</v>
      </c>
      <c r="I28" s="687" t="s">
        <v>245</v>
      </c>
      <c r="J28" s="687" t="s">
        <v>246</v>
      </c>
      <c r="K28" s="689" t="s">
        <v>12</v>
      </c>
      <c r="L28" s="682"/>
      <c r="M28" s="682"/>
      <c r="N28" s="682"/>
      <c r="O28" s="682"/>
      <c r="P28" s="682"/>
      <c r="Q28" s="682"/>
      <c r="R28" s="682"/>
      <c r="S28" s="682"/>
      <c r="T28" s="682"/>
      <c r="U28" s="682"/>
      <c r="V28" s="682"/>
      <c r="W28" s="682"/>
      <c r="X28" s="682"/>
      <c r="Y28" s="683"/>
      <c r="Z28" s="28"/>
    </row>
    <row r="29" spans="2:26" s="5" customFormat="1" ht="44.25" customHeight="1" thickBot="1" x14ac:dyDescent="0.25">
      <c r="B29" s="29"/>
      <c r="C29" s="684"/>
      <c r="D29" s="685"/>
      <c r="E29" s="685"/>
      <c r="F29" s="685"/>
      <c r="G29" s="686"/>
      <c r="H29" s="688"/>
      <c r="I29" s="688"/>
      <c r="J29" s="688"/>
      <c r="K29" s="690"/>
      <c r="L29" s="685"/>
      <c r="M29" s="685"/>
      <c r="N29" s="685"/>
      <c r="O29" s="685"/>
      <c r="P29" s="685"/>
      <c r="Q29" s="685"/>
      <c r="R29" s="685"/>
      <c r="S29" s="685"/>
      <c r="T29" s="685"/>
      <c r="U29" s="685"/>
      <c r="V29" s="685"/>
      <c r="W29" s="685"/>
      <c r="X29" s="685"/>
      <c r="Y29" s="686"/>
      <c r="Z29" s="28"/>
    </row>
    <row r="30" spans="2:26" s="5" customFormat="1" ht="54" customHeight="1" x14ac:dyDescent="0.2">
      <c r="B30" s="29"/>
      <c r="C30" s="673" t="s">
        <v>247</v>
      </c>
      <c r="D30" s="864"/>
      <c r="E30" s="864"/>
      <c r="F30" s="864"/>
      <c r="G30" s="864"/>
      <c r="H30" s="14">
        <v>41</v>
      </c>
      <c r="I30" s="14">
        <v>135</v>
      </c>
      <c r="J30" s="153">
        <f>(100%*H30)/I30</f>
        <v>0.3037037037037037</v>
      </c>
      <c r="K30" s="1330" t="s">
        <v>864</v>
      </c>
      <c r="L30" s="1331"/>
      <c r="M30" s="1331"/>
      <c r="N30" s="1331"/>
      <c r="O30" s="1331"/>
      <c r="P30" s="1331"/>
      <c r="Q30" s="1331"/>
      <c r="R30" s="1331"/>
      <c r="S30" s="1331"/>
      <c r="T30" s="1331"/>
      <c r="U30" s="1331"/>
      <c r="V30" s="1331"/>
      <c r="W30" s="1331"/>
      <c r="X30" s="1331"/>
      <c r="Y30" s="1332"/>
      <c r="Z30" s="28"/>
    </row>
    <row r="31" spans="2:26" s="5" customFormat="1" ht="71.25" customHeight="1" x14ac:dyDescent="0.2">
      <c r="B31" s="29"/>
      <c r="C31" s="673" t="s">
        <v>248</v>
      </c>
      <c r="D31" s="864"/>
      <c r="E31" s="864"/>
      <c r="F31" s="864"/>
      <c r="G31" s="864"/>
      <c r="H31" s="12">
        <v>77</v>
      </c>
      <c r="I31" s="12">
        <v>184</v>
      </c>
      <c r="J31" s="153">
        <f>(100%*H31)/I31</f>
        <v>0.41847826086956524</v>
      </c>
      <c r="K31" s="1330" t="s">
        <v>696</v>
      </c>
      <c r="L31" s="1331"/>
      <c r="M31" s="1331"/>
      <c r="N31" s="1331"/>
      <c r="O31" s="1331"/>
      <c r="P31" s="1331"/>
      <c r="Q31" s="1331"/>
      <c r="R31" s="1331"/>
      <c r="S31" s="1331"/>
      <c r="T31" s="1331"/>
      <c r="U31" s="1331"/>
      <c r="V31" s="1331"/>
      <c r="W31" s="1331"/>
      <c r="X31" s="1331"/>
      <c r="Y31" s="1332"/>
      <c r="Z31" s="28"/>
    </row>
    <row r="32" spans="2:26" s="5" customFormat="1" ht="67.5" customHeight="1" x14ac:dyDescent="0.2">
      <c r="B32" s="29"/>
      <c r="C32" s="673" t="s">
        <v>249</v>
      </c>
      <c r="D32" s="864"/>
      <c r="E32" s="864"/>
      <c r="F32" s="864"/>
      <c r="G32" s="864"/>
      <c r="H32" s="12">
        <v>123</v>
      </c>
      <c r="I32" s="12">
        <v>217</v>
      </c>
      <c r="J32" s="153">
        <f>(100%*H32)/I32</f>
        <v>0.56682027649769584</v>
      </c>
      <c r="K32" s="1330" t="s">
        <v>697</v>
      </c>
      <c r="L32" s="1331"/>
      <c r="M32" s="1331"/>
      <c r="N32" s="1331"/>
      <c r="O32" s="1331"/>
      <c r="P32" s="1331"/>
      <c r="Q32" s="1331"/>
      <c r="R32" s="1331"/>
      <c r="S32" s="1331"/>
      <c r="T32" s="1331"/>
      <c r="U32" s="1331"/>
      <c r="V32" s="1331"/>
      <c r="W32" s="1331"/>
      <c r="X32" s="1331"/>
      <c r="Y32" s="1332"/>
      <c r="Z32" s="28"/>
    </row>
    <row r="33" spans="2:26" s="5" customFormat="1" ht="14.25" customHeight="1" x14ac:dyDescent="0.2">
      <c r="B33" s="29"/>
      <c r="C33" s="673" t="s">
        <v>250</v>
      </c>
      <c r="D33" s="864"/>
      <c r="E33" s="864"/>
      <c r="F33" s="864"/>
      <c r="G33" s="864"/>
      <c r="H33" s="12">
        <v>188</v>
      </c>
      <c r="I33" s="12">
        <v>191</v>
      </c>
      <c r="J33" s="153">
        <f t="shared" ref="J33:J41" si="0">(100%*H33)/I33</f>
        <v>0.98429319371727753</v>
      </c>
      <c r="K33" s="1330" t="s">
        <v>865</v>
      </c>
      <c r="L33" s="1331"/>
      <c r="M33" s="1331"/>
      <c r="N33" s="1331"/>
      <c r="O33" s="1331"/>
      <c r="P33" s="1331"/>
      <c r="Q33" s="1331"/>
      <c r="R33" s="1331"/>
      <c r="S33" s="1331"/>
      <c r="T33" s="1331"/>
      <c r="U33" s="1331"/>
      <c r="V33" s="1331"/>
      <c r="W33" s="1331"/>
      <c r="X33" s="1331"/>
      <c r="Y33" s="1332"/>
      <c r="Z33" s="28"/>
    </row>
    <row r="34" spans="2:26" s="5" customFormat="1" ht="14.25" customHeight="1" x14ac:dyDescent="0.2">
      <c r="B34" s="29"/>
      <c r="C34" s="673" t="s">
        <v>251</v>
      </c>
      <c r="D34" s="864"/>
      <c r="E34" s="864"/>
      <c r="F34" s="864"/>
      <c r="G34" s="864"/>
      <c r="H34" s="12">
        <v>105</v>
      </c>
      <c r="I34" s="12">
        <v>264</v>
      </c>
      <c r="J34" s="153">
        <f t="shared" si="0"/>
        <v>0.39772727272727271</v>
      </c>
      <c r="K34" s="1330" t="s">
        <v>866</v>
      </c>
      <c r="L34" s="1331"/>
      <c r="M34" s="1331"/>
      <c r="N34" s="1331"/>
      <c r="O34" s="1331"/>
      <c r="P34" s="1331"/>
      <c r="Q34" s="1331"/>
      <c r="R34" s="1331"/>
      <c r="S34" s="1331"/>
      <c r="T34" s="1331"/>
      <c r="U34" s="1331"/>
      <c r="V34" s="1331"/>
      <c r="W34" s="1331"/>
      <c r="X34" s="1331"/>
      <c r="Y34" s="1332"/>
      <c r="Z34" s="28"/>
    </row>
    <row r="35" spans="2:26" s="5" customFormat="1" ht="14.25" customHeight="1" x14ac:dyDescent="0.2">
      <c r="B35" s="29"/>
      <c r="C35" s="673" t="s">
        <v>252</v>
      </c>
      <c r="D35" s="864"/>
      <c r="E35" s="864"/>
      <c r="F35" s="864"/>
      <c r="G35" s="864"/>
      <c r="H35" s="12">
        <v>45</v>
      </c>
      <c r="I35" s="12">
        <v>202</v>
      </c>
      <c r="J35" s="153">
        <f t="shared" si="0"/>
        <v>0.22277227722772278</v>
      </c>
      <c r="K35" s="1330" t="s">
        <v>867</v>
      </c>
      <c r="L35" s="1331"/>
      <c r="M35" s="1331"/>
      <c r="N35" s="1331"/>
      <c r="O35" s="1331"/>
      <c r="P35" s="1331"/>
      <c r="Q35" s="1331"/>
      <c r="R35" s="1331"/>
      <c r="S35" s="1331"/>
      <c r="T35" s="1331"/>
      <c r="U35" s="1331"/>
      <c r="V35" s="1331"/>
      <c r="W35" s="1331"/>
      <c r="X35" s="1331"/>
      <c r="Y35" s="1332"/>
      <c r="Z35" s="28"/>
    </row>
    <row r="36" spans="2:26" s="5" customFormat="1" ht="14.25" customHeight="1" x14ac:dyDescent="0.2">
      <c r="B36" s="29"/>
      <c r="C36" s="673" t="s">
        <v>253</v>
      </c>
      <c r="D36" s="864"/>
      <c r="E36" s="864"/>
      <c r="F36" s="864"/>
      <c r="G36" s="864"/>
      <c r="H36" s="12">
        <v>49</v>
      </c>
      <c r="I36" s="12">
        <v>106</v>
      </c>
      <c r="J36" s="153">
        <f t="shared" si="0"/>
        <v>0.46226415094339623</v>
      </c>
      <c r="K36" s="1333" t="s">
        <v>868</v>
      </c>
      <c r="L36" s="1334"/>
      <c r="M36" s="1334"/>
      <c r="N36" s="1334"/>
      <c r="O36" s="1334"/>
      <c r="P36" s="1334"/>
      <c r="Q36" s="1334"/>
      <c r="R36" s="1334"/>
      <c r="S36" s="1334"/>
      <c r="T36" s="1334"/>
      <c r="U36" s="1334"/>
      <c r="V36" s="1334"/>
      <c r="W36" s="1334"/>
      <c r="X36" s="1334"/>
      <c r="Y36" s="1335"/>
      <c r="Z36" s="28"/>
    </row>
    <row r="37" spans="2:26" s="5" customFormat="1" ht="14.25" customHeight="1" x14ac:dyDescent="0.2">
      <c r="B37" s="29"/>
      <c r="C37" s="673" t="s">
        <v>254</v>
      </c>
      <c r="D37" s="864"/>
      <c r="E37" s="864"/>
      <c r="F37" s="864"/>
      <c r="G37" s="864"/>
      <c r="H37" s="12">
        <v>70</v>
      </c>
      <c r="I37" s="12">
        <v>135</v>
      </c>
      <c r="J37" s="153">
        <f t="shared" si="0"/>
        <v>0.51851851851851849</v>
      </c>
      <c r="K37" s="1333" t="s">
        <v>869</v>
      </c>
      <c r="L37" s="1334"/>
      <c r="M37" s="1334"/>
      <c r="N37" s="1334"/>
      <c r="O37" s="1334"/>
      <c r="P37" s="1334"/>
      <c r="Q37" s="1334"/>
      <c r="R37" s="1334"/>
      <c r="S37" s="1334"/>
      <c r="T37" s="1334"/>
      <c r="U37" s="1334"/>
      <c r="V37" s="1334"/>
      <c r="W37" s="1334"/>
      <c r="X37" s="1334"/>
      <c r="Y37" s="1335"/>
      <c r="Z37" s="28"/>
    </row>
    <row r="38" spans="2:26" s="5" customFormat="1" ht="14.25" customHeight="1" x14ac:dyDescent="0.2">
      <c r="B38" s="29"/>
      <c r="C38" s="673" t="s">
        <v>255</v>
      </c>
      <c r="D38" s="864"/>
      <c r="E38" s="864"/>
      <c r="F38" s="864"/>
      <c r="G38" s="864"/>
      <c r="H38" s="12">
        <v>70</v>
      </c>
      <c r="I38" s="12">
        <v>138</v>
      </c>
      <c r="J38" s="153">
        <f t="shared" si="0"/>
        <v>0.50724637681159424</v>
      </c>
      <c r="K38" s="1333" t="s">
        <v>870</v>
      </c>
      <c r="L38" s="1336"/>
      <c r="M38" s="1336"/>
      <c r="N38" s="1336"/>
      <c r="O38" s="1336"/>
      <c r="P38" s="1336"/>
      <c r="Q38" s="1336"/>
      <c r="R38" s="1336"/>
      <c r="S38" s="1336"/>
      <c r="T38" s="1336"/>
      <c r="U38" s="1336"/>
      <c r="V38" s="1336"/>
      <c r="W38" s="1336"/>
      <c r="X38" s="1336"/>
      <c r="Y38" s="1337"/>
      <c r="Z38" s="28"/>
    </row>
    <row r="39" spans="2:26" s="5" customFormat="1" ht="14.25" customHeight="1" x14ac:dyDescent="0.2">
      <c r="B39" s="29"/>
      <c r="C39" s="673" t="s">
        <v>256</v>
      </c>
      <c r="D39" s="864"/>
      <c r="E39" s="864"/>
      <c r="F39" s="864"/>
      <c r="G39" s="864"/>
      <c r="H39" s="12">
        <v>46</v>
      </c>
      <c r="I39" s="12">
        <v>198</v>
      </c>
      <c r="J39" s="153">
        <f t="shared" si="0"/>
        <v>0.23232323232323232</v>
      </c>
      <c r="K39" s="1333" t="s">
        <v>871</v>
      </c>
      <c r="L39" s="1336"/>
      <c r="M39" s="1336"/>
      <c r="N39" s="1336"/>
      <c r="O39" s="1336"/>
      <c r="P39" s="1336"/>
      <c r="Q39" s="1336"/>
      <c r="R39" s="1336"/>
      <c r="S39" s="1336"/>
      <c r="T39" s="1336"/>
      <c r="U39" s="1336"/>
      <c r="V39" s="1336"/>
      <c r="W39" s="1336"/>
      <c r="X39" s="1336"/>
      <c r="Y39" s="1337"/>
      <c r="Z39" s="28"/>
    </row>
    <row r="40" spans="2:26" s="5" customFormat="1" ht="14.25" customHeight="1" x14ac:dyDescent="0.2">
      <c r="B40" s="29"/>
      <c r="C40" s="673" t="s">
        <v>257</v>
      </c>
      <c r="D40" s="864"/>
      <c r="E40" s="864"/>
      <c r="F40" s="864"/>
      <c r="G40" s="864"/>
      <c r="H40" s="12">
        <v>24</v>
      </c>
      <c r="I40" s="12">
        <v>263</v>
      </c>
      <c r="J40" s="153">
        <f t="shared" si="0"/>
        <v>9.125475285171103E-2</v>
      </c>
      <c r="K40" s="1333" t="s">
        <v>872</v>
      </c>
      <c r="L40" s="1338"/>
      <c r="M40" s="1338"/>
      <c r="N40" s="1338"/>
      <c r="O40" s="1338"/>
      <c r="P40" s="1338"/>
      <c r="Q40" s="1338"/>
      <c r="R40" s="1338"/>
      <c r="S40" s="1338"/>
      <c r="T40" s="1338"/>
      <c r="U40" s="1338"/>
      <c r="V40" s="1338"/>
      <c r="W40" s="1338"/>
      <c r="X40" s="1338"/>
      <c r="Y40" s="1339"/>
      <c r="Z40" s="28"/>
    </row>
    <row r="41" spans="2:26" s="5" customFormat="1" ht="15" customHeight="1" thickBot="1" x14ac:dyDescent="0.25">
      <c r="B41" s="29"/>
      <c r="C41" s="673" t="s">
        <v>258</v>
      </c>
      <c r="D41" s="864"/>
      <c r="E41" s="864"/>
      <c r="F41" s="864"/>
      <c r="G41" s="864"/>
      <c r="H41" s="16">
        <v>10</v>
      </c>
      <c r="I41" s="16">
        <v>113</v>
      </c>
      <c r="J41" s="358">
        <f t="shared" si="0"/>
        <v>8.8495575221238937E-2</v>
      </c>
      <c r="K41" s="1333" t="s">
        <v>873</v>
      </c>
      <c r="L41" s="1338"/>
      <c r="M41" s="1338"/>
      <c r="N41" s="1338"/>
      <c r="O41" s="1338"/>
      <c r="P41" s="1338"/>
      <c r="Q41" s="1338"/>
      <c r="R41" s="1338"/>
      <c r="S41" s="1338"/>
      <c r="T41" s="1338"/>
      <c r="U41" s="1338"/>
      <c r="V41" s="1338"/>
      <c r="W41" s="1338"/>
      <c r="X41" s="1338"/>
      <c r="Y41" s="1339"/>
      <c r="Z41" s="28"/>
    </row>
    <row r="42" spans="2:26" s="5" customFormat="1" ht="15.75" customHeight="1" thickBot="1" x14ac:dyDescent="0.3">
      <c r="B42" s="29"/>
      <c r="C42" s="617" t="s">
        <v>13</v>
      </c>
      <c r="D42" s="618"/>
      <c r="E42" s="618"/>
      <c r="F42" s="618"/>
      <c r="G42" s="619"/>
      <c r="H42" s="359"/>
      <c r="I42" s="359"/>
      <c r="J42" s="360"/>
      <c r="K42" s="620"/>
      <c r="L42" s="621"/>
      <c r="M42" s="621"/>
      <c r="N42" s="621"/>
      <c r="O42" s="621"/>
      <c r="P42" s="621"/>
      <c r="Q42" s="621"/>
      <c r="R42" s="621"/>
      <c r="S42" s="621"/>
      <c r="T42" s="621"/>
      <c r="U42" s="621"/>
      <c r="V42" s="621"/>
      <c r="W42" s="621"/>
      <c r="X42" s="621"/>
      <c r="Y42" s="622"/>
      <c r="Z42" s="28"/>
    </row>
    <row r="43" spans="2:26" s="5" customFormat="1" x14ac:dyDescent="0.2">
      <c r="B43" s="29"/>
      <c r="C43" s="4"/>
      <c r="D43" s="4"/>
      <c r="E43" s="4"/>
      <c r="F43" s="4"/>
      <c r="G43" s="4"/>
      <c r="H43" s="6"/>
      <c r="I43" s="6"/>
      <c r="J43" s="7"/>
      <c r="K43" s="4"/>
      <c r="L43" s="4"/>
      <c r="M43" s="4"/>
      <c r="N43" s="4"/>
      <c r="O43" s="4"/>
      <c r="P43" s="4"/>
      <c r="Q43" s="4"/>
      <c r="R43" s="4"/>
      <c r="S43" s="4"/>
      <c r="T43" s="4"/>
      <c r="U43" s="4"/>
      <c r="V43" s="4"/>
      <c r="W43" s="4"/>
      <c r="X43" s="4"/>
      <c r="Y43" s="4"/>
      <c r="Z43" s="28"/>
    </row>
    <row r="44" spans="2:26" s="5" customFormat="1" ht="15" thickBot="1" x14ac:dyDescent="0.25">
      <c r="B44" s="29"/>
      <c r="C44" s="4"/>
      <c r="D44" s="4"/>
      <c r="E44" s="4"/>
      <c r="F44" s="4"/>
      <c r="G44" s="4"/>
      <c r="H44" s="6"/>
      <c r="I44" s="6"/>
      <c r="J44" s="7"/>
      <c r="K44" s="4"/>
      <c r="L44" s="4"/>
      <c r="M44" s="4"/>
      <c r="N44" s="4"/>
      <c r="O44" s="4"/>
      <c r="P44" s="4"/>
      <c r="Q44" s="4"/>
      <c r="R44" s="4"/>
      <c r="S44" s="4"/>
      <c r="T44" s="4"/>
      <c r="U44" s="4"/>
      <c r="V44" s="4"/>
      <c r="W44" s="4"/>
      <c r="X44" s="4"/>
      <c r="Y44" s="4"/>
      <c r="Z44" s="28"/>
    </row>
    <row r="45" spans="2:26" s="5" customFormat="1" ht="14.25" customHeight="1" x14ac:dyDescent="0.2">
      <c r="B45" s="29"/>
      <c r="C45" s="623" t="s">
        <v>14</v>
      </c>
      <c r="D45" s="624"/>
      <c r="E45" s="624"/>
      <c r="F45" s="624"/>
      <c r="G45" s="624"/>
      <c r="H45" s="624"/>
      <c r="I45" s="624"/>
      <c r="J45" s="624"/>
      <c r="K45" s="624"/>
      <c r="L45" s="624"/>
      <c r="M45" s="624"/>
      <c r="N45" s="624"/>
      <c r="O45" s="624"/>
      <c r="P45" s="624"/>
      <c r="Q45" s="624"/>
      <c r="R45" s="624"/>
      <c r="S45" s="624"/>
      <c r="T45" s="624"/>
      <c r="U45" s="624"/>
      <c r="V45" s="624"/>
      <c r="W45" s="624"/>
      <c r="X45" s="624"/>
      <c r="Y45" s="625"/>
      <c r="Z45" s="28"/>
    </row>
    <row r="46" spans="2:26" ht="15" customHeight="1" thickBot="1" x14ac:dyDescent="0.25">
      <c r="B46" s="27"/>
      <c r="C46" s="626"/>
      <c r="D46" s="627"/>
      <c r="E46" s="627"/>
      <c r="F46" s="627"/>
      <c r="G46" s="627"/>
      <c r="H46" s="627"/>
      <c r="I46" s="627"/>
      <c r="J46" s="627"/>
      <c r="K46" s="627"/>
      <c r="L46" s="627"/>
      <c r="M46" s="627"/>
      <c r="N46" s="627"/>
      <c r="O46" s="627"/>
      <c r="P46" s="627"/>
      <c r="Q46" s="627"/>
      <c r="R46" s="627"/>
      <c r="S46" s="627"/>
      <c r="T46" s="627"/>
      <c r="U46" s="627"/>
      <c r="V46" s="627"/>
      <c r="W46" s="627"/>
      <c r="X46" s="627"/>
      <c r="Y46" s="628"/>
      <c r="Z46" s="28"/>
    </row>
    <row r="47" spans="2:26" ht="14.25" customHeight="1" x14ac:dyDescent="0.2">
      <c r="B47" s="27"/>
      <c r="C47" s="629" t="s">
        <v>24</v>
      </c>
      <c r="D47" s="630"/>
      <c r="E47" s="630"/>
      <c r="F47" s="630"/>
      <c r="G47" s="630"/>
      <c r="H47" s="630"/>
      <c r="I47" s="630"/>
      <c r="J47" s="630"/>
      <c r="K47" s="630"/>
      <c r="L47" s="630"/>
      <c r="M47" s="630"/>
      <c r="N47" s="630"/>
      <c r="O47" s="630"/>
      <c r="P47" s="630"/>
      <c r="Q47" s="630"/>
      <c r="R47" s="630"/>
      <c r="S47" s="630"/>
      <c r="T47" s="630"/>
      <c r="U47" s="630"/>
      <c r="V47" s="630"/>
      <c r="W47" s="630"/>
      <c r="X47" s="630"/>
      <c r="Y47" s="631"/>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x14ac:dyDescent="0.2">
      <c r="B50" s="27"/>
      <c r="C50" s="632"/>
      <c r="D50" s="633"/>
      <c r="E50" s="633"/>
      <c r="F50" s="633"/>
      <c r="G50" s="633"/>
      <c r="H50" s="633"/>
      <c r="I50" s="633"/>
      <c r="J50" s="633"/>
      <c r="K50" s="633"/>
      <c r="L50" s="633"/>
      <c r="M50" s="633"/>
      <c r="N50" s="633"/>
      <c r="O50" s="633"/>
      <c r="P50" s="633"/>
      <c r="Q50" s="633"/>
      <c r="R50" s="633"/>
      <c r="S50" s="633"/>
      <c r="T50" s="633"/>
      <c r="U50" s="633"/>
      <c r="V50" s="633"/>
      <c r="W50" s="633"/>
      <c r="X50" s="633"/>
      <c r="Y50" s="634"/>
      <c r="Z50" s="28"/>
    </row>
    <row r="51" spans="2:26" x14ac:dyDescent="0.2">
      <c r="B51" s="27"/>
      <c r="C51" s="632"/>
      <c r="D51" s="633"/>
      <c r="E51" s="633"/>
      <c r="F51" s="633"/>
      <c r="G51" s="633"/>
      <c r="H51" s="633"/>
      <c r="I51" s="633"/>
      <c r="J51" s="633"/>
      <c r="K51" s="633"/>
      <c r="L51" s="633"/>
      <c r="M51" s="633"/>
      <c r="N51" s="633"/>
      <c r="O51" s="633"/>
      <c r="P51" s="633"/>
      <c r="Q51" s="633"/>
      <c r="R51" s="633"/>
      <c r="S51" s="633"/>
      <c r="T51" s="633"/>
      <c r="U51" s="633"/>
      <c r="V51" s="633"/>
      <c r="W51" s="633"/>
      <c r="X51" s="633"/>
      <c r="Y51" s="634"/>
      <c r="Z51" s="28"/>
    </row>
    <row r="52" spans="2:26" x14ac:dyDescent="0.2">
      <c r="B52" s="27"/>
      <c r="C52" s="632"/>
      <c r="D52" s="633"/>
      <c r="E52" s="633"/>
      <c r="F52" s="633"/>
      <c r="G52" s="633"/>
      <c r="H52" s="633"/>
      <c r="I52" s="633"/>
      <c r="J52" s="633"/>
      <c r="K52" s="633"/>
      <c r="L52" s="633"/>
      <c r="M52" s="633"/>
      <c r="N52" s="633"/>
      <c r="O52" s="633"/>
      <c r="P52" s="633"/>
      <c r="Q52" s="633"/>
      <c r="R52" s="633"/>
      <c r="S52" s="633"/>
      <c r="T52" s="633"/>
      <c r="U52" s="633"/>
      <c r="V52" s="633"/>
      <c r="W52" s="633"/>
      <c r="X52" s="633"/>
      <c r="Y52" s="634"/>
      <c r="Z52" s="28"/>
    </row>
    <row r="53" spans="2:26" x14ac:dyDescent="0.2">
      <c r="B53" s="27"/>
      <c r="C53" s="632"/>
      <c r="D53" s="633"/>
      <c r="E53" s="633"/>
      <c r="F53" s="633"/>
      <c r="G53" s="633"/>
      <c r="H53" s="633"/>
      <c r="I53" s="633"/>
      <c r="J53" s="633"/>
      <c r="K53" s="633"/>
      <c r="L53" s="633"/>
      <c r="M53" s="633"/>
      <c r="N53" s="633"/>
      <c r="O53" s="633"/>
      <c r="P53" s="633"/>
      <c r="Q53" s="633"/>
      <c r="R53" s="633"/>
      <c r="S53" s="633"/>
      <c r="T53" s="633"/>
      <c r="U53" s="633"/>
      <c r="V53" s="633"/>
      <c r="W53" s="633"/>
      <c r="X53" s="633"/>
      <c r="Y53" s="634"/>
      <c r="Z53" s="28"/>
    </row>
    <row r="54" spans="2:26" x14ac:dyDescent="0.2">
      <c r="B54" s="27"/>
      <c r="C54" s="632"/>
      <c r="D54" s="633"/>
      <c r="E54" s="633"/>
      <c r="F54" s="633"/>
      <c r="G54" s="633"/>
      <c r="H54" s="633"/>
      <c r="I54" s="633"/>
      <c r="J54" s="633"/>
      <c r="K54" s="633"/>
      <c r="L54" s="633"/>
      <c r="M54" s="633"/>
      <c r="N54" s="633"/>
      <c r="O54" s="633"/>
      <c r="P54" s="633"/>
      <c r="Q54" s="633"/>
      <c r="R54" s="633"/>
      <c r="S54" s="633"/>
      <c r="T54" s="633"/>
      <c r="U54" s="633"/>
      <c r="V54" s="633"/>
      <c r="W54" s="633"/>
      <c r="X54" s="633"/>
      <c r="Y54" s="634"/>
      <c r="Z54" s="28"/>
    </row>
    <row r="55" spans="2:26" x14ac:dyDescent="0.2">
      <c r="B55" s="27"/>
      <c r="C55" s="632"/>
      <c r="D55" s="633"/>
      <c r="E55" s="633"/>
      <c r="F55" s="633"/>
      <c r="G55" s="633"/>
      <c r="H55" s="633"/>
      <c r="I55" s="633"/>
      <c r="J55" s="633"/>
      <c r="K55" s="633"/>
      <c r="L55" s="633"/>
      <c r="M55" s="633"/>
      <c r="N55" s="633"/>
      <c r="O55" s="633"/>
      <c r="P55" s="633"/>
      <c r="Q55" s="633"/>
      <c r="R55" s="633"/>
      <c r="S55" s="633"/>
      <c r="T55" s="633"/>
      <c r="U55" s="633"/>
      <c r="V55" s="633"/>
      <c r="W55" s="633"/>
      <c r="X55" s="633"/>
      <c r="Y55" s="634"/>
      <c r="Z55" s="28"/>
    </row>
    <row r="56" spans="2:26" x14ac:dyDescent="0.2">
      <c r="B56" s="27"/>
      <c r="C56" s="632"/>
      <c r="D56" s="633"/>
      <c r="E56" s="633"/>
      <c r="F56" s="633"/>
      <c r="G56" s="633"/>
      <c r="H56" s="633"/>
      <c r="I56" s="633"/>
      <c r="J56" s="633"/>
      <c r="K56" s="633"/>
      <c r="L56" s="633"/>
      <c r="M56" s="633"/>
      <c r="N56" s="633"/>
      <c r="O56" s="633"/>
      <c r="P56" s="633"/>
      <c r="Q56" s="633"/>
      <c r="R56" s="633"/>
      <c r="S56" s="633"/>
      <c r="T56" s="633"/>
      <c r="U56" s="633"/>
      <c r="V56" s="633"/>
      <c r="W56" s="633"/>
      <c r="X56" s="633"/>
      <c r="Y56" s="634"/>
      <c r="Z56" s="28"/>
    </row>
    <row r="57" spans="2:26" x14ac:dyDescent="0.2">
      <c r="B57" s="27"/>
      <c r="C57" s="632"/>
      <c r="D57" s="633"/>
      <c r="E57" s="633"/>
      <c r="F57" s="633"/>
      <c r="G57" s="633"/>
      <c r="H57" s="633"/>
      <c r="I57" s="633"/>
      <c r="J57" s="633"/>
      <c r="K57" s="633"/>
      <c r="L57" s="633"/>
      <c r="M57" s="633"/>
      <c r="N57" s="633"/>
      <c r="O57" s="633"/>
      <c r="P57" s="633"/>
      <c r="Q57" s="633"/>
      <c r="R57" s="633"/>
      <c r="S57" s="633"/>
      <c r="T57" s="633"/>
      <c r="U57" s="633"/>
      <c r="V57" s="633"/>
      <c r="W57" s="633"/>
      <c r="X57" s="633"/>
      <c r="Y57" s="634"/>
      <c r="Z57" s="28"/>
    </row>
    <row r="58" spans="2:26" x14ac:dyDescent="0.2">
      <c r="B58" s="27"/>
      <c r="C58" s="632"/>
      <c r="D58" s="633"/>
      <c r="E58" s="633"/>
      <c r="F58" s="633"/>
      <c r="G58" s="633"/>
      <c r="H58" s="633"/>
      <c r="I58" s="633"/>
      <c r="J58" s="633"/>
      <c r="K58" s="633"/>
      <c r="L58" s="633"/>
      <c r="M58" s="633"/>
      <c r="N58" s="633"/>
      <c r="O58" s="633"/>
      <c r="P58" s="633"/>
      <c r="Q58" s="633"/>
      <c r="R58" s="633"/>
      <c r="S58" s="633"/>
      <c r="T58" s="633"/>
      <c r="U58" s="633"/>
      <c r="V58" s="633"/>
      <c r="W58" s="633"/>
      <c r="X58" s="633"/>
      <c r="Y58" s="634"/>
      <c r="Z58" s="28"/>
    </row>
    <row r="59" spans="2:26" ht="15" thickBot="1" x14ac:dyDescent="0.25">
      <c r="B59" s="27"/>
      <c r="C59" s="635"/>
      <c r="D59" s="636"/>
      <c r="E59" s="636"/>
      <c r="F59" s="636"/>
      <c r="G59" s="636"/>
      <c r="H59" s="636"/>
      <c r="I59" s="636"/>
      <c r="J59" s="636"/>
      <c r="K59" s="636"/>
      <c r="L59" s="636"/>
      <c r="M59" s="636"/>
      <c r="N59" s="636"/>
      <c r="O59" s="636"/>
      <c r="P59" s="636"/>
      <c r="Q59" s="636"/>
      <c r="R59" s="636"/>
      <c r="S59" s="636"/>
      <c r="T59" s="636"/>
      <c r="U59" s="636"/>
      <c r="V59" s="636"/>
      <c r="W59" s="636"/>
      <c r="X59" s="636"/>
      <c r="Y59" s="637"/>
      <c r="Z59" s="28"/>
    </row>
    <row r="60" spans="2:26" x14ac:dyDescent="0.2">
      <c r="B60" s="30"/>
      <c r="C60" s="31"/>
      <c r="D60" s="31"/>
      <c r="E60" s="31"/>
      <c r="F60" s="31"/>
      <c r="G60" s="31"/>
      <c r="H60" s="31"/>
      <c r="I60" s="31"/>
      <c r="J60" s="31"/>
      <c r="K60" s="31"/>
      <c r="L60" s="31"/>
      <c r="M60" s="31"/>
      <c r="N60" s="31"/>
      <c r="O60" s="31"/>
      <c r="P60" s="31"/>
      <c r="Q60" s="31"/>
      <c r="R60" s="31"/>
      <c r="S60" s="31"/>
      <c r="T60" s="31"/>
      <c r="U60" s="31"/>
      <c r="V60" s="31"/>
      <c r="W60" s="31"/>
      <c r="X60" s="31"/>
      <c r="Y60" s="31"/>
      <c r="Z60" s="32"/>
    </row>
  </sheetData>
  <mergeCells count="67">
    <mergeCell ref="C42:G42"/>
    <mergeCell ref="K42:Y42"/>
    <mergeCell ref="C45:Y46"/>
    <mergeCell ref="C47:Y59"/>
    <mergeCell ref="C39:G39"/>
    <mergeCell ref="K39:Y39"/>
    <mergeCell ref="C40:G40"/>
    <mergeCell ref="K40:Y40"/>
    <mergeCell ref="C41:G41"/>
    <mergeCell ref="K41:Y41"/>
    <mergeCell ref="C36:G36"/>
    <mergeCell ref="K36:Y36"/>
    <mergeCell ref="C37:G37"/>
    <mergeCell ref="K37:Y37"/>
    <mergeCell ref="C38:G38"/>
    <mergeCell ref="K38:Y38"/>
    <mergeCell ref="C33:G33"/>
    <mergeCell ref="K33:Y33"/>
    <mergeCell ref="C34:G34"/>
    <mergeCell ref="K34:Y34"/>
    <mergeCell ref="C35:G35"/>
    <mergeCell ref="K35:Y35"/>
    <mergeCell ref="C30:G30"/>
    <mergeCell ref="K30:Y30"/>
    <mergeCell ref="C31:G31"/>
    <mergeCell ref="K31:Y31"/>
    <mergeCell ref="C32:G32"/>
    <mergeCell ref="K32:Y32"/>
    <mergeCell ref="C24:H24"/>
    <mergeCell ref="I24:Y24"/>
    <mergeCell ref="C26:Y27"/>
    <mergeCell ref="C28:G29"/>
    <mergeCell ref="H28:H29"/>
    <mergeCell ref="I28:I29"/>
    <mergeCell ref="J28:J29"/>
    <mergeCell ref="K28:Y29"/>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0866141732283472" right="0.70866141732283472" top="0.74803149606299213" bottom="0.74803149606299213" header="0.31496062992125984" footer="0.31496062992125984"/>
  <pageSetup scale="70" orientation="portrait" r:id="rId1"/>
  <headerFooter>
    <oddFooter>&amp;LCarrera 30 25-90 Piso 16 C.A.D. – C.P. 111311
PBX: 7470909 – Información: Línea 195
www.umv.gov.co&amp;CPES-FM-001
Página  &amp;N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0"/>
  <sheetViews>
    <sheetView topLeftCell="A38" zoomScaleNormal="100" workbookViewId="0">
      <selection activeCell="A37" sqref="A37:XFD50"/>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1</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504</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444</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445</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446</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447</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721</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32</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33.75" customHeight="1" thickBot="1" x14ac:dyDescent="0.25">
      <c r="B22" s="27"/>
      <c r="C22" s="591" t="s">
        <v>448</v>
      </c>
      <c r="D22" s="592"/>
      <c r="E22" s="592"/>
      <c r="F22" s="592"/>
      <c r="G22" s="592"/>
      <c r="H22" s="592"/>
      <c r="I22" s="593"/>
      <c r="J22" s="591" t="s">
        <v>449</v>
      </c>
      <c r="K22" s="592"/>
      <c r="L22" s="592"/>
      <c r="M22" s="592"/>
      <c r="N22" s="592"/>
      <c r="O22" s="592"/>
      <c r="P22" s="593"/>
      <c r="Q22" s="1340" t="s">
        <v>450</v>
      </c>
      <c r="R22" s="1341"/>
      <c r="S22" s="1341"/>
      <c r="T22" s="1341"/>
      <c r="U22" s="1341"/>
      <c r="V22" s="1341"/>
      <c r="W22" s="1341"/>
      <c r="X22" s="1341"/>
      <c r="Y22" s="1342"/>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15.75" thickBot="1" x14ac:dyDescent="0.25">
      <c r="B24" s="27"/>
      <c r="C24" s="569" t="s">
        <v>10</v>
      </c>
      <c r="D24" s="570"/>
      <c r="E24" s="570"/>
      <c r="F24" s="570"/>
      <c r="G24" s="570"/>
      <c r="H24" s="571"/>
      <c r="I24" s="572" t="s">
        <v>451</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14.25" customHeight="1" x14ac:dyDescent="0.2">
      <c r="B28" s="29"/>
      <c r="C28" s="595" t="s">
        <v>18</v>
      </c>
      <c r="D28" s="596"/>
      <c r="E28" s="596"/>
      <c r="F28" s="596"/>
      <c r="G28" s="597"/>
      <c r="H28" s="1343" t="s">
        <v>452</v>
      </c>
      <c r="I28" s="1343" t="s">
        <v>453</v>
      </c>
      <c r="J28" s="1343" t="s">
        <v>454</v>
      </c>
      <c r="K28" s="603" t="s">
        <v>12</v>
      </c>
      <c r="L28" s="596"/>
      <c r="M28" s="596"/>
      <c r="N28" s="596"/>
      <c r="O28" s="596"/>
      <c r="P28" s="596"/>
      <c r="Q28" s="596"/>
      <c r="R28" s="596"/>
      <c r="S28" s="596"/>
      <c r="T28" s="596"/>
      <c r="U28" s="596"/>
      <c r="V28" s="596"/>
      <c r="W28" s="596"/>
      <c r="X28" s="596"/>
      <c r="Y28" s="597"/>
      <c r="Z28" s="28"/>
    </row>
    <row r="29" spans="2:26" s="5" customFormat="1" ht="34.5" customHeight="1" thickBot="1" x14ac:dyDescent="0.25">
      <c r="B29" s="29"/>
      <c r="C29" s="598"/>
      <c r="D29" s="599"/>
      <c r="E29" s="599"/>
      <c r="F29" s="599"/>
      <c r="G29" s="600"/>
      <c r="H29" s="1344"/>
      <c r="I29" s="1344"/>
      <c r="J29" s="1344"/>
      <c r="K29" s="604"/>
      <c r="L29" s="599"/>
      <c r="M29" s="599"/>
      <c r="N29" s="599"/>
      <c r="O29" s="599"/>
      <c r="P29" s="599"/>
      <c r="Q29" s="599"/>
      <c r="R29" s="599"/>
      <c r="S29" s="599"/>
      <c r="T29" s="599"/>
      <c r="U29" s="599"/>
      <c r="V29" s="599"/>
      <c r="W29" s="599"/>
      <c r="X29" s="599"/>
      <c r="Y29" s="600"/>
      <c r="Z29" s="28"/>
    </row>
    <row r="30" spans="2:26" s="5" customFormat="1" ht="58.5" customHeight="1" x14ac:dyDescent="0.2">
      <c r="B30" s="29"/>
      <c r="C30" s="673" t="s">
        <v>80</v>
      </c>
      <c r="D30" s="864"/>
      <c r="E30" s="864"/>
      <c r="F30" s="864"/>
      <c r="G30" s="864"/>
      <c r="H30" s="12">
        <v>10</v>
      </c>
      <c r="I30" s="12">
        <v>14</v>
      </c>
      <c r="J30" s="13">
        <f>H30/I30</f>
        <v>0.7142857142857143</v>
      </c>
      <c r="K30" s="608" t="s">
        <v>894</v>
      </c>
      <c r="L30" s="609"/>
      <c r="M30" s="609"/>
      <c r="N30" s="609"/>
      <c r="O30" s="609"/>
      <c r="P30" s="609"/>
      <c r="Q30" s="609"/>
      <c r="R30" s="609"/>
      <c r="S30" s="609"/>
      <c r="T30" s="609"/>
      <c r="U30" s="609"/>
      <c r="V30" s="609"/>
      <c r="W30" s="609"/>
      <c r="X30" s="609"/>
      <c r="Y30" s="610"/>
      <c r="Z30" s="28"/>
    </row>
    <row r="31" spans="2:26" s="5" customFormat="1" ht="27" customHeight="1" thickBot="1" x14ac:dyDescent="0.25">
      <c r="B31" s="29"/>
      <c r="C31" s="673" t="s">
        <v>455</v>
      </c>
      <c r="D31" s="864"/>
      <c r="E31" s="864"/>
      <c r="F31" s="864"/>
      <c r="G31" s="864"/>
      <c r="H31" s="12">
        <v>14</v>
      </c>
      <c r="I31" s="12">
        <v>14</v>
      </c>
      <c r="J31" s="13">
        <v>1</v>
      </c>
      <c r="K31" s="614" t="s">
        <v>895</v>
      </c>
      <c r="L31" s="615"/>
      <c r="M31" s="615"/>
      <c r="N31" s="615"/>
      <c r="O31" s="615"/>
      <c r="P31" s="615"/>
      <c r="Q31" s="615"/>
      <c r="R31" s="615"/>
      <c r="S31" s="615"/>
      <c r="T31" s="615"/>
      <c r="U31" s="615"/>
      <c r="V31" s="615"/>
      <c r="W31" s="615"/>
      <c r="X31" s="615"/>
      <c r="Y31" s="616"/>
      <c r="Z31" s="28"/>
    </row>
    <row r="32" spans="2:26" s="5" customFormat="1" ht="15.75" customHeight="1" thickBot="1" x14ac:dyDescent="0.25">
      <c r="B32" s="29"/>
      <c r="C32" s="665" t="s">
        <v>13</v>
      </c>
      <c r="D32" s="666"/>
      <c r="E32" s="666"/>
      <c r="F32" s="666"/>
      <c r="G32" s="667"/>
      <c r="H32" s="64"/>
      <c r="I32" s="64"/>
      <c r="J32" s="65"/>
      <c r="K32" s="620"/>
      <c r="L32" s="621"/>
      <c r="M32" s="621"/>
      <c r="N32" s="621"/>
      <c r="O32" s="621"/>
      <c r="P32" s="621"/>
      <c r="Q32" s="621"/>
      <c r="R32" s="621"/>
      <c r="S32" s="621"/>
      <c r="T32" s="621"/>
      <c r="U32" s="621"/>
      <c r="V32" s="621"/>
      <c r="W32" s="621"/>
      <c r="X32" s="621"/>
      <c r="Y32" s="622"/>
      <c r="Z32" s="28"/>
    </row>
    <row r="33" spans="2:26" s="5" customFormat="1" x14ac:dyDescent="0.2">
      <c r="B33" s="29"/>
      <c r="C33" s="4"/>
      <c r="D33" s="4"/>
      <c r="E33" s="4"/>
      <c r="F33" s="4"/>
      <c r="G33" s="4"/>
      <c r="H33" s="6"/>
      <c r="I33" s="6"/>
      <c r="J33" s="7"/>
      <c r="K33" s="4"/>
      <c r="L33" s="4"/>
      <c r="M33" s="4"/>
      <c r="N33" s="4"/>
      <c r="O33" s="4"/>
      <c r="P33" s="4"/>
      <c r="Q33" s="4"/>
      <c r="R33" s="4"/>
      <c r="S33" s="4"/>
      <c r="T33" s="4"/>
      <c r="U33" s="4"/>
      <c r="V33" s="4"/>
      <c r="W33" s="4"/>
      <c r="X33" s="4"/>
      <c r="Y33" s="4"/>
      <c r="Z33" s="28"/>
    </row>
    <row r="34" spans="2:26" s="5" customFormat="1" ht="15" thickBot="1" x14ac:dyDescent="0.25">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x14ac:dyDescent="0.2">
      <c r="B35" s="29"/>
      <c r="C35" s="623" t="s">
        <v>14</v>
      </c>
      <c r="D35" s="624"/>
      <c r="E35" s="624"/>
      <c r="F35" s="624"/>
      <c r="G35" s="624"/>
      <c r="H35" s="624"/>
      <c r="I35" s="624"/>
      <c r="J35" s="624"/>
      <c r="K35" s="624"/>
      <c r="L35" s="624"/>
      <c r="M35" s="624"/>
      <c r="N35" s="624"/>
      <c r="O35" s="624"/>
      <c r="P35" s="624"/>
      <c r="Q35" s="624"/>
      <c r="R35" s="624"/>
      <c r="S35" s="624"/>
      <c r="T35" s="624"/>
      <c r="U35" s="624"/>
      <c r="V35" s="624"/>
      <c r="W35" s="624"/>
      <c r="X35" s="624"/>
      <c r="Y35" s="625"/>
      <c r="Z35" s="28"/>
    </row>
    <row r="36" spans="2:26" ht="15" thickBot="1" x14ac:dyDescent="0.25">
      <c r="B36" s="27"/>
      <c r="C36" s="626"/>
      <c r="D36" s="627"/>
      <c r="E36" s="627"/>
      <c r="F36" s="627"/>
      <c r="G36" s="627"/>
      <c r="H36" s="627"/>
      <c r="I36" s="627"/>
      <c r="J36" s="627"/>
      <c r="K36" s="627"/>
      <c r="L36" s="627"/>
      <c r="M36" s="627"/>
      <c r="N36" s="627"/>
      <c r="O36" s="627"/>
      <c r="P36" s="627"/>
      <c r="Q36" s="627"/>
      <c r="R36" s="627"/>
      <c r="S36" s="627"/>
      <c r="T36" s="627"/>
      <c r="U36" s="627"/>
      <c r="V36" s="627"/>
      <c r="W36" s="627"/>
      <c r="X36" s="627"/>
      <c r="Y36" s="628"/>
      <c r="Z36" s="28"/>
    </row>
    <row r="37" spans="2:26" ht="15.75" customHeight="1" x14ac:dyDescent="0.2">
      <c r="B37" s="27"/>
      <c r="C37" s="629" t="s">
        <v>24</v>
      </c>
      <c r="D37" s="630"/>
      <c r="E37" s="630"/>
      <c r="F37" s="630"/>
      <c r="G37" s="630"/>
      <c r="H37" s="630"/>
      <c r="I37" s="630"/>
      <c r="J37" s="630"/>
      <c r="K37" s="630"/>
      <c r="L37" s="630"/>
      <c r="M37" s="630"/>
      <c r="N37" s="630"/>
      <c r="O37" s="630"/>
      <c r="P37" s="630"/>
      <c r="Q37" s="630"/>
      <c r="R37" s="630"/>
      <c r="S37" s="630"/>
      <c r="T37" s="630"/>
      <c r="U37" s="630"/>
      <c r="V37" s="630"/>
      <c r="W37" s="630"/>
      <c r="X37" s="630"/>
      <c r="Y37" s="631"/>
      <c r="Z37" s="28"/>
    </row>
    <row r="38" spans="2:26" ht="15.75" customHeight="1" x14ac:dyDescent="0.2">
      <c r="B38" s="27"/>
      <c r="C38" s="632"/>
      <c r="D38" s="633"/>
      <c r="E38" s="633"/>
      <c r="F38" s="633"/>
      <c r="G38" s="633"/>
      <c r="H38" s="633"/>
      <c r="I38" s="633"/>
      <c r="J38" s="633"/>
      <c r="K38" s="633"/>
      <c r="L38" s="633"/>
      <c r="M38" s="633"/>
      <c r="N38" s="633"/>
      <c r="O38" s="633"/>
      <c r="P38" s="633"/>
      <c r="Q38" s="633"/>
      <c r="R38" s="633"/>
      <c r="S38" s="633"/>
      <c r="T38" s="633"/>
      <c r="U38" s="633"/>
      <c r="V38" s="633"/>
      <c r="W38" s="633"/>
      <c r="X38" s="633"/>
      <c r="Y38" s="634"/>
      <c r="Z38" s="28"/>
    </row>
    <row r="39" spans="2:26" ht="15.75"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15.75"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15.75"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15.75"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15.75"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15.75"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15.75"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15.75"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15.75"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15.75"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15.75" customHeight="1" thickBot="1" x14ac:dyDescent="0.25">
      <c r="B49" s="27"/>
      <c r="C49" s="635"/>
      <c r="D49" s="636"/>
      <c r="E49" s="636"/>
      <c r="F49" s="636"/>
      <c r="G49" s="636"/>
      <c r="H49" s="636"/>
      <c r="I49" s="636"/>
      <c r="J49" s="636"/>
      <c r="K49" s="636"/>
      <c r="L49" s="636"/>
      <c r="M49" s="636"/>
      <c r="N49" s="636"/>
      <c r="O49" s="636"/>
      <c r="P49" s="636"/>
      <c r="Q49" s="636"/>
      <c r="R49" s="636"/>
      <c r="S49" s="636"/>
      <c r="T49" s="636"/>
      <c r="U49" s="636"/>
      <c r="V49" s="636"/>
      <c r="W49" s="636"/>
      <c r="X49" s="636"/>
      <c r="Y49" s="637"/>
      <c r="Z49" s="28"/>
    </row>
    <row r="50" spans="2:26" ht="15.75" customHeight="1" x14ac:dyDescent="0.2">
      <c r="B50" s="30"/>
      <c r="C50" s="31"/>
      <c r="D50" s="31"/>
      <c r="E50" s="31"/>
      <c r="F50" s="31"/>
      <c r="G50" s="31"/>
      <c r="H50" s="31"/>
      <c r="I50" s="31"/>
      <c r="J50" s="31"/>
      <c r="K50" s="31"/>
      <c r="L50" s="31"/>
      <c r="M50" s="31"/>
      <c r="N50" s="31"/>
      <c r="O50" s="31"/>
      <c r="P50" s="31"/>
      <c r="Q50" s="31"/>
      <c r="R50" s="31"/>
      <c r="S50" s="31"/>
      <c r="T50" s="31"/>
      <c r="U50" s="31"/>
      <c r="V50" s="31"/>
      <c r="W50" s="31"/>
      <c r="X50" s="31"/>
      <c r="Y50" s="31"/>
      <c r="Z50" s="32"/>
    </row>
  </sheetData>
  <mergeCells count="47">
    <mergeCell ref="C35:Y36"/>
    <mergeCell ref="C37:Y49"/>
    <mergeCell ref="C30:G30"/>
    <mergeCell ref="K30:Y30"/>
    <mergeCell ref="C31:G31"/>
    <mergeCell ref="K31:Y31"/>
    <mergeCell ref="C32:G32"/>
    <mergeCell ref="K32:Y32"/>
    <mergeCell ref="C24:H24"/>
    <mergeCell ref="I24:Y24"/>
    <mergeCell ref="C26:Y27"/>
    <mergeCell ref="C28:G29"/>
    <mergeCell ref="H28:H29"/>
    <mergeCell ref="I28:I29"/>
    <mergeCell ref="J28:J29"/>
    <mergeCell ref="K28:Y29"/>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65" orientation="portrait" r:id="rId1"/>
  <headerFooter>
    <oddFooter>&amp;LCarrera 30 25-90 Piso 16 C.A.D. – C.P. 111311
PBX: 7470909 – Información: Línea 195
www.umv.gov.co&amp;CPES-FM-001
Página  &amp;N de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34" zoomScaleNormal="100" workbookViewId="0">
      <selection activeCell="AI32" sqref="AI32"/>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1</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505</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456</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617</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896</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618</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897</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30"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t="s">
        <v>458</v>
      </c>
      <c r="D22" s="592"/>
      <c r="E22" s="592"/>
      <c r="F22" s="592"/>
      <c r="G22" s="592"/>
      <c r="H22" s="592"/>
      <c r="I22" s="593"/>
      <c r="J22" s="591" t="s">
        <v>449</v>
      </c>
      <c r="K22" s="592"/>
      <c r="L22" s="592"/>
      <c r="M22" s="592"/>
      <c r="N22" s="592"/>
      <c r="O22" s="592"/>
      <c r="P22" s="593"/>
      <c r="Q22" s="594" t="s">
        <v>450</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1.5" customHeight="1" thickBot="1" x14ac:dyDescent="0.25">
      <c r="B24" s="27"/>
      <c r="C24" s="569" t="s">
        <v>10</v>
      </c>
      <c r="D24" s="570"/>
      <c r="E24" s="570"/>
      <c r="F24" s="570"/>
      <c r="G24" s="570"/>
      <c r="H24" s="571"/>
      <c r="I24" s="572" t="s">
        <v>898</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59.25" customHeight="1" x14ac:dyDescent="0.2">
      <c r="B28" s="66"/>
      <c r="C28" s="898" t="s">
        <v>18</v>
      </c>
      <c r="D28" s="899"/>
      <c r="E28" s="899"/>
      <c r="F28" s="899"/>
      <c r="G28" s="900"/>
      <c r="H28" s="208" t="s">
        <v>620</v>
      </c>
      <c r="I28" s="208" t="s">
        <v>459</v>
      </c>
      <c r="J28" s="208" t="s">
        <v>460</v>
      </c>
      <c r="K28" s="959" t="s">
        <v>12</v>
      </c>
      <c r="L28" s="899"/>
      <c r="M28" s="899"/>
      <c r="N28" s="899"/>
      <c r="O28" s="899"/>
      <c r="P28" s="899"/>
      <c r="Q28" s="899"/>
      <c r="R28" s="899"/>
      <c r="S28" s="899"/>
      <c r="T28" s="899"/>
      <c r="U28" s="899"/>
      <c r="V28" s="899"/>
      <c r="W28" s="899"/>
      <c r="X28" s="899"/>
      <c r="Y28" s="900"/>
      <c r="Z28" s="67"/>
    </row>
    <row r="29" spans="2:26" s="5" customFormat="1" ht="30" customHeight="1" x14ac:dyDescent="0.2">
      <c r="B29" s="29"/>
      <c r="C29" s="1345" t="s">
        <v>95</v>
      </c>
      <c r="D29" s="1346"/>
      <c r="E29" s="1346"/>
      <c r="F29" s="1346"/>
      <c r="G29" s="1346"/>
      <c r="H29" s="503">
        <v>8</v>
      </c>
      <c r="I29" s="503">
        <v>9</v>
      </c>
      <c r="J29" s="165">
        <f>H29/I29</f>
        <v>0.88888888888888884</v>
      </c>
      <c r="K29" s="608" t="s">
        <v>899</v>
      </c>
      <c r="L29" s="609"/>
      <c r="M29" s="609"/>
      <c r="N29" s="609"/>
      <c r="O29" s="609"/>
      <c r="P29" s="609"/>
      <c r="Q29" s="609"/>
      <c r="R29" s="609"/>
      <c r="S29" s="609"/>
      <c r="T29" s="609"/>
      <c r="U29" s="609"/>
      <c r="V29" s="609"/>
      <c r="W29" s="609"/>
      <c r="X29" s="609"/>
      <c r="Y29" s="610"/>
      <c r="Z29" s="28"/>
    </row>
    <row r="30" spans="2:26" s="5" customFormat="1" ht="29.25" customHeight="1" x14ac:dyDescent="0.2">
      <c r="B30" s="29"/>
      <c r="C30" s="1345" t="s">
        <v>96</v>
      </c>
      <c r="D30" s="1346"/>
      <c r="E30" s="1346"/>
      <c r="F30" s="1346"/>
      <c r="G30" s="1346"/>
      <c r="H30" s="503">
        <v>5</v>
      </c>
      <c r="I30" s="503">
        <v>6</v>
      </c>
      <c r="J30" s="165">
        <f>H30/I30</f>
        <v>0.83333333333333337</v>
      </c>
      <c r="K30" s="608" t="s">
        <v>899</v>
      </c>
      <c r="L30" s="609"/>
      <c r="M30" s="609"/>
      <c r="N30" s="609"/>
      <c r="O30" s="609"/>
      <c r="P30" s="609"/>
      <c r="Q30" s="609"/>
      <c r="R30" s="609"/>
      <c r="S30" s="609"/>
      <c r="T30" s="609"/>
      <c r="U30" s="609"/>
      <c r="V30" s="609"/>
      <c r="W30" s="609"/>
      <c r="X30" s="609"/>
      <c r="Y30" s="610"/>
      <c r="Z30" s="28"/>
    </row>
    <row r="31" spans="2:26" s="5" customFormat="1" ht="27.75" customHeight="1" x14ac:dyDescent="0.2">
      <c r="B31" s="29"/>
      <c r="C31" s="1345" t="s">
        <v>97</v>
      </c>
      <c r="D31" s="1346"/>
      <c r="E31" s="1346"/>
      <c r="F31" s="1346"/>
      <c r="G31" s="1346"/>
      <c r="H31" s="503">
        <v>4</v>
      </c>
      <c r="I31" s="503">
        <v>6</v>
      </c>
      <c r="J31" s="165">
        <f>H31/I31</f>
        <v>0.66666666666666663</v>
      </c>
      <c r="K31" s="608" t="s">
        <v>900</v>
      </c>
      <c r="L31" s="609"/>
      <c r="M31" s="609"/>
      <c r="N31" s="609"/>
      <c r="O31" s="609"/>
      <c r="P31" s="609"/>
      <c r="Q31" s="609"/>
      <c r="R31" s="609"/>
      <c r="S31" s="609"/>
      <c r="T31" s="609"/>
      <c r="U31" s="609"/>
      <c r="V31" s="609"/>
      <c r="W31" s="609"/>
      <c r="X31" s="609"/>
      <c r="Y31" s="610"/>
      <c r="Z31" s="28"/>
    </row>
    <row r="32" spans="2:26" s="5" customFormat="1" ht="20.25" customHeight="1" thickBot="1" x14ac:dyDescent="0.25">
      <c r="B32" s="29"/>
      <c r="C32" s="1347" t="s">
        <v>98</v>
      </c>
      <c r="D32" s="1348"/>
      <c r="E32" s="1348"/>
      <c r="F32" s="1348"/>
      <c r="G32" s="1348"/>
      <c r="H32" s="503">
        <v>0</v>
      </c>
      <c r="I32" s="503">
        <v>1</v>
      </c>
      <c r="J32" s="165">
        <f>H32/I32</f>
        <v>0</v>
      </c>
      <c r="K32" s="614" t="s">
        <v>901</v>
      </c>
      <c r="L32" s="615"/>
      <c r="M32" s="615"/>
      <c r="N32" s="615"/>
      <c r="O32" s="615"/>
      <c r="P32" s="615"/>
      <c r="Q32" s="615"/>
      <c r="R32" s="615"/>
      <c r="S32" s="615"/>
      <c r="T32" s="615"/>
      <c r="U32" s="615"/>
      <c r="V32" s="615"/>
      <c r="W32" s="615"/>
      <c r="X32" s="615"/>
      <c r="Y32" s="616"/>
      <c r="Z32" s="28"/>
    </row>
    <row r="33" spans="2:26" s="5" customFormat="1" ht="15.75" customHeight="1" thickBot="1" x14ac:dyDescent="0.25">
      <c r="B33" s="29"/>
      <c r="C33" s="665" t="s">
        <v>13</v>
      </c>
      <c r="D33" s="666"/>
      <c r="E33" s="666"/>
      <c r="F33" s="666"/>
      <c r="G33" s="667"/>
      <c r="H33" s="18"/>
      <c r="I33" s="18"/>
      <c r="J33" s="19"/>
      <c r="K33" s="1349"/>
      <c r="L33" s="1350"/>
      <c r="M33" s="1350"/>
      <c r="N33" s="1350"/>
      <c r="O33" s="1350"/>
      <c r="P33" s="1350"/>
      <c r="Q33" s="1350"/>
      <c r="R33" s="1350"/>
      <c r="S33" s="1350"/>
      <c r="T33" s="1350"/>
      <c r="U33" s="1350"/>
      <c r="V33" s="1350"/>
      <c r="W33" s="1350"/>
      <c r="X33" s="1350"/>
      <c r="Y33" s="1351"/>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ht="20.25" customHeight="1"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ht="20.25"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20.25"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20.25"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20.25"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20.25"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20.25"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20.25"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20.25"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20.25"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20.25"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20.25"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20.25" customHeight="1"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K29:Y29"/>
    <mergeCell ref="C30:G30"/>
    <mergeCell ref="K30:Y30"/>
    <mergeCell ref="C31:G31"/>
    <mergeCell ref="K31:Y31"/>
    <mergeCell ref="C32:G32"/>
    <mergeCell ref="K32:Y32"/>
    <mergeCell ref="C33:G33"/>
    <mergeCell ref="K33:Y33"/>
    <mergeCell ref="C36:Y37"/>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65" orientation="portrait" r:id="rId1"/>
  <headerFooter>
    <oddFooter>&amp;LCarrera 30 25-90 Piso 16 C.A.D. – C.P. 111311
PBX: 7470909 – Información: Línea 195
www.umv.gov.co&amp;CPES-FM-001
Página  &amp;N de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29" zoomScaleNormal="100" workbookViewId="0">
      <selection activeCell="C29" sqref="C29:G32"/>
    </sheetView>
  </sheetViews>
  <sheetFormatPr baseColWidth="10" defaultColWidth="3.7109375" defaultRowHeight="14.25" x14ac:dyDescent="0.2"/>
  <cols>
    <col min="1" max="1" width="3.7109375" style="3"/>
    <col min="2" max="2" width="2.85546875" style="3" customWidth="1"/>
    <col min="3" max="6" width="2.7109375" style="3" customWidth="1"/>
    <col min="7" max="7" width="4.855468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1</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504</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461</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621</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902</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463</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903</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30" customHeight="1" thickBot="1" x14ac:dyDescent="0.25">
      <c r="B22" s="27"/>
      <c r="C22" s="591" t="s">
        <v>904</v>
      </c>
      <c r="D22" s="592"/>
      <c r="E22" s="592"/>
      <c r="F22" s="592"/>
      <c r="G22" s="592"/>
      <c r="H22" s="592"/>
      <c r="I22" s="593"/>
      <c r="J22" s="591" t="s">
        <v>35</v>
      </c>
      <c r="K22" s="592"/>
      <c r="L22" s="592"/>
      <c r="M22" s="592"/>
      <c r="N22" s="592"/>
      <c r="O22" s="592"/>
      <c r="P22" s="593"/>
      <c r="Q22" s="594" t="s">
        <v>905</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25.5" customHeight="1" thickBot="1" x14ac:dyDescent="0.25">
      <c r="B24" s="27"/>
      <c r="C24" s="569" t="s">
        <v>10</v>
      </c>
      <c r="D24" s="570"/>
      <c r="E24" s="570"/>
      <c r="F24" s="570"/>
      <c r="G24" s="570"/>
      <c r="H24" s="571"/>
      <c r="I24" s="572" t="s">
        <v>464</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44.25" customHeight="1" x14ac:dyDescent="0.2">
      <c r="B28" s="66"/>
      <c r="C28" s="898" t="s">
        <v>18</v>
      </c>
      <c r="D28" s="899"/>
      <c r="E28" s="899"/>
      <c r="F28" s="899"/>
      <c r="G28" s="900"/>
      <c r="H28" s="208" t="s">
        <v>465</v>
      </c>
      <c r="I28" s="208" t="s">
        <v>466</v>
      </c>
      <c r="J28" s="208" t="s">
        <v>467</v>
      </c>
      <c r="K28" s="959" t="s">
        <v>12</v>
      </c>
      <c r="L28" s="899"/>
      <c r="M28" s="899"/>
      <c r="N28" s="899"/>
      <c r="O28" s="899"/>
      <c r="P28" s="899"/>
      <c r="Q28" s="899"/>
      <c r="R28" s="899"/>
      <c r="S28" s="899"/>
      <c r="T28" s="899"/>
      <c r="U28" s="899"/>
      <c r="V28" s="899"/>
      <c r="W28" s="899"/>
      <c r="X28" s="899"/>
      <c r="Y28" s="900"/>
      <c r="Z28" s="67"/>
    </row>
    <row r="29" spans="2:26" s="5" customFormat="1" ht="87" customHeight="1" x14ac:dyDescent="0.2">
      <c r="B29" s="29"/>
      <c r="C29" s="1352" t="s">
        <v>95</v>
      </c>
      <c r="D29" s="1353"/>
      <c r="E29" s="1353"/>
      <c r="F29" s="1353"/>
      <c r="G29" s="1353"/>
      <c r="H29" s="14">
        <v>5</v>
      </c>
      <c r="I29" s="14">
        <v>8</v>
      </c>
      <c r="J29" s="15">
        <f>+H29/I29*100%</f>
        <v>0.625</v>
      </c>
      <c r="K29" s="1317" t="s">
        <v>688</v>
      </c>
      <c r="L29" s="1318"/>
      <c r="M29" s="1318"/>
      <c r="N29" s="1318"/>
      <c r="O29" s="1318"/>
      <c r="P29" s="1318"/>
      <c r="Q29" s="1318"/>
      <c r="R29" s="1318"/>
      <c r="S29" s="1318"/>
      <c r="T29" s="1318"/>
      <c r="U29" s="1318"/>
      <c r="V29" s="1318"/>
      <c r="W29" s="1318"/>
      <c r="X29" s="1318"/>
      <c r="Y29" s="1319"/>
      <c r="Z29" s="28"/>
    </row>
    <row r="30" spans="2:26" s="5" customFormat="1" ht="56.25" customHeight="1" x14ac:dyDescent="0.2">
      <c r="B30" s="29"/>
      <c r="C30" s="1352" t="s">
        <v>96</v>
      </c>
      <c r="D30" s="1353"/>
      <c r="E30" s="1353"/>
      <c r="F30" s="1353"/>
      <c r="G30" s="1353"/>
      <c r="H30" s="12">
        <v>7</v>
      </c>
      <c r="I30" s="12">
        <v>14</v>
      </c>
      <c r="J30" s="15">
        <f>+H30/I30*100%</f>
        <v>0.5</v>
      </c>
      <c r="K30" s="1317" t="s">
        <v>906</v>
      </c>
      <c r="L30" s="1318"/>
      <c r="M30" s="1318"/>
      <c r="N30" s="1318"/>
      <c r="O30" s="1318"/>
      <c r="P30" s="1318"/>
      <c r="Q30" s="1318"/>
      <c r="R30" s="1318"/>
      <c r="S30" s="1318"/>
      <c r="T30" s="1318"/>
      <c r="U30" s="1318"/>
      <c r="V30" s="1318"/>
      <c r="W30" s="1318"/>
      <c r="X30" s="1318"/>
      <c r="Y30" s="1319"/>
      <c r="Z30" s="28"/>
    </row>
    <row r="31" spans="2:26" s="5" customFormat="1" ht="72.75" customHeight="1" x14ac:dyDescent="0.2">
      <c r="B31" s="29"/>
      <c r="C31" s="1352" t="s">
        <v>97</v>
      </c>
      <c r="D31" s="1353"/>
      <c r="E31" s="1353"/>
      <c r="F31" s="1353"/>
      <c r="G31" s="1353"/>
      <c r="H31" s="12">
        <v>19</v>
      </c>
      <c r="I31" s="12">
        <v>12</v>
      </c>
      <c r="J31" s="15">
        <f>H31/I31*100%</f>
        <v>1.5833333333333333</v>
      </c>
      <c r="K31" s="1317" t="s">
        <v>907</v>
      </c>
      <c r="L31" s="1318"/>
      <c r="M31" s="1318"/>
      <c r="N31" s="1318"/>
      <c r="O31" s="1318"/>
      <c r="P31" s="1318"/>
      <c r="Q31" s="1318"/>
      <c r="R31" s="1318"/>
      <c r="S31" s="1318"/>
      <c r="T31" s="1318"/>
      <c r="U31" s="1318"/>
      <c r="V31" s="1318"/>
      <c r="W31" s="1318"/>
      <c r="X31" s="1318"/>
      <c r="Y31" s="1319"/>
      <c r="Z31" s="28"/>
    </row>
    <row r="32" spans="2:26" s="5" customFormat="1" ht="34.5" customHeight="1" thickBot="1" x14ac:dyDescent="0.25">
      <c r="B32" s="29"/>
      <c r="C32" s="1354" t="s">
        <v>98</v>
      </c>
      <c r="D32" s="1355"/>
      <c r="E32" s="1355"/>
      <c r="F32" s="1355"/>
      <c r="G32" s="1355"/>
      <c r="H32" s="12">
        <v>9</v>
      </c>
      <c r="I32" s="12">
        <v>13</v>
      </c>
      <c r="J32" s="13">
        <f>(H32/I32)</f>
        <v>0.69230769230769229</v>
      </c>
      <c r="K32" s="614" t="s">
        <v>908</v>
      </c>
      <c r="L32" s="615"/>
      <c r="M32" s="615"/>
      <c r="N32" s="615"/>
      <c r="O32" s="615"/>
      <c r="P32" s="615"/>
      <c r="Q32" s="615"/>
      <c r="R32" s="615"/>
      <c r="S32" s="615"/>
      <c r="T32" s="615"/>
      <c r="U32" s="615"/>
      <c r="V32" s="615"/>
      <c r="W32" s="615"/>
      <c r="X32" s="615"/>
      <c r="Y32" s="616"/>
      <c r="Z32" s="28"/>
    </row>
    <row r="33" spans="2:26" s="5" customFormat="1" ht="15.75" customHeight="1" thickBot="1" x14ac:dyDescent="0.25">
      <c r="B33" s="29"/>
      <c r="C33" s="665" t="s">
        <v>13</v>
      </c>
      <c r="D33" s="666"/>
      <c r="E33" s="666"/>
      <c r="F33" s="666"/>
      <c r="G33" s="667"/>
      <c r="H33" s="18"/>
      <c r="I33" s="18"/>
      <c r="J33" s="19"/>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ht="21"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21"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21"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21"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21"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21"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21"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21"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21"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21"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21"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21" customHeight="1"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K29:Y29"/>
    <mergeCell ref="C30:G30"/>
    <mergeCell ref="K30:Y30"/>
    <mergeCell ref="C31:G31"/>
    <mergeCell ref="K31:Y31"/>
    <mergeCell ref="C32:G32"/>
    <mergeCell ref="K32:Y32"/>
    <mergeCell ref="C33:G33"/>
    <mergeCell ref="K33:Y33"/>
    <mergeCell ref="C36:Y37"/>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65" orientation="portrait" r:id="rId1"/>
  <headerFooter>
    <oddFooter>&amp;LCarrera 30 25-90 Piso 16 C.A.D. – C.P. 111311
PBX: 7470909 – Información: Línea 195
www.umv.gov.co&amp;CPES-FM-001
Página  &amp;N de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2"/>
  <sheetViews>
    <sheetView topLeftCell="A27" zoomScaleNormal="100" workbookViewId="0">
      <selection activeCell="H32" sqref="H32"/>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1</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909</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468</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469</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470</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910</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911</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t="s">
        <v>472</v>
      </c>
      <c r="D22" s="592"/>
      <c r="E22" s="592"/>
      <c r="F22" s="592"/>
      <c r="G22" s="592"/>
      <c r="H22" s="592"/>
      <c r="I22" s="593"/>
      <c r="J22" s="591" t="s">
        <v>49</v>
      </c>
      <c r="K22" s="592"/>
      <c r="L22" s="592"/>
      <c r="M22" s="592"/>
      <c r="N22" s="592"/>
      <c r="O22" s="592"/>
      <c r="P22" s="593"/>
      <c r="Q22" s="594" t="s">
        <v>912</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2.25" customHeight="1" thickBot="1" x14ac:dyDescent="0.25">
      <c r="B24" s="27"/>
      <c r="C24" s="569" t="s">
        <v>10</v>
      </c>
      <c r="D24" s="570"/>
      <c r="E24" s="570"/>
      <c r="F24" s="570"/>
      <c r="G24" s="570"/>
      <c r="H24" s="571"/>
      <c r="I24" s="572" t="s">
        <v>622</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14.25" customHeight="1" x14ac:dyDescent="0.2">
      <c r="B28" s="29"/>
      <c r="C28" s="1356" t="s">
        <v>18</v>
      </c>
      <c r="D28" s="1357"/>
      <c r="E28" s="1357"/>
      <c r="F28" s="1357"/>
      <c r="G28" s="1358"/>
      <c r="H28" s="1362" t="s">
        <v>624</v>
      </c>
      <c r="I28" s="1364" t="s">
        <v>913</v>
      </c>
      <c r="J28" s="1366" t="s">
        <v>914</v>
      </c>
      <c r="K28" s="1356" t="s">
        <v>12</v>
      </c>
      <c r="L28" s="1357"/>
      <c r="M28" s="1357"/>
      <c r="N28" s="1357"/>
      <c r="O28" s="1357"/>
      <c r="P28" s="1357"/>
      <c r="Q28" s="1357"/>
      <c r="R28" s="1357"/>
      <c r="S28" s="1357"/>
      <c r="T28" s="1357"/>
      <c r="U28" s="1357"/>
      <c r="V28" s="1357"/>
      <c r="W28" s="1357"/>
      <c r="X28" s="1357"/>
      <c r="Y28" s="1358"/>
      <c r="Z28" s="28"/>
    </row>
    <row r="29" spans="2:26" s="5" customFormat="1" ht="48.75" customHeight="1" thickBot="1" x14ac:dyDescent="0.25">
      <c r="B29" s="29"/>
      <c r="C29" s="1359"/>
      <c r="D29" s="1360"/>
      <c r="E29" s="1360"/>
      <c r="F29" s="1360"/>
      <c r="G29" s="1361"/>
      <c r="H29" s="1363"/>
      <c r="I29" s="1365"/>
      <c r="J29" s="1367"/>
      <c r="K29" s="1359"/>
      <c r="L29" s="1360"/>
      <c r="M29" s="1360"/>
      <c r="N29" s="1360"/>
      <c r="O29" s="1360"/>
      <c r="P29" s="1360"/>
      <c r="Q29" s="1360"/>
      <c r="R29" s="1360"/>
      <c r="S29" s="1360"/>
      <c r="T29" s="1360"/>
      <c r="U29" s="1360"/>
      <c r="V29" s="1360"/>
      <c r="W29" s="1360"/>
      <c r="X29" s="1360"/>
      <c r="Y29" s="1361"/>
      <c r="Z29" s="28"/>
    </row>
    <row r="30" spans="2:26" s="5" customFormat="1" ht="36.75" customHeight="1" thickBot="1" x14ac:dyDescent="0.25">
      <c r="B30" s="29"/>
      <c r="C30" s="1352" t="s">
        <v>95</v>
      </c>
      <c r="D30" s="1353"/>
      <c r="E30" s="1353"/>
      <c r="F30" s="1353"/>
      <c r="G30" s="1353"/>
      <c r="H30" s="144">
        <v>8.66</v>
      </c>
      <c r="I30" s="145">
        <v>15</v>
      </c>
      <c r="J30" s="504">
        <f>H30/I30</f>
        <v>0.57733333333333337</v>
      </c>
      <c r="K30" s="1368" t="s">
        <v>915</v>
      </c>
      <c r="L30" s="1369"/>
      <c r="M30" s="1369"/>
      <c r="N30" s="1369"/>
      <c r="O30" s="1369"/>
      <c r="P30" s="1369"/>
      <c r="Q30" s="1369"/>
      <c r="R30" s="1369"/>
      <c r="S30" s="1369"/>
      <c r="T30" s="1369"/>
      <c r="U30" s="1369"/>
      <c r="V30" s="1369"/>
      <c r="W30" s="1369"/>
      <c r="X30" s="1369"/>
      <c r="Y30" s="1370"/>
      <c r="Z30" s="28"/>
    </row>
    <row r="31" spans="2:26" s="5" customFormat="1" ht="56.25" customHeight="1" thickBot="1" x14ac:dyDescent="0.25">
      <c r="B31" s="29"/>
      <c r="C31" s="1352" t="s">
        <v>96</v>
      </c>
      <c r="D31" s="1353"/>
      <c r="E31" s="1353"/>
      <c r="F31" s="1353"/>
      <c r="G31" s="1353"/>
      <c r="H31" s="364">
        <v>9.5</v>
      </c>
      <c r="I31" s="365">
        <v>15</v>
      </c>
      <c r="J31" s="504">
        <f>H31/I31</f>
        <v>0.6333333333333333</v>
      </c>
      <c r="K31" s="1368" t="s">
        <v>916</v>
      </c>
      <c r="L31" s="1369"/>
      <c r="M31" s="1369"/>
      <c r="N31" s="1369"/>
      <c r="O31" s="1369"/>
      <c r="P31" s="1369"/>
      <c r="Q31" s="1369"/>
      <c r="R31" s="1369"/>
      <c r="S31" s="1369"/>
      <c r="T31" s="1369"/>
      <c r="U31" s="1369"/>
      <c r="V31" s="1369"/>
      <c r="W31" s="1369"/>
      <c r="X31" s="1369"/>
      <c r="Y31" s="1370"/>
      <c r="Z31" s="28"/>
    </row>
    <row r="32" spans="2:26" s="5" customFormat="1" ht="50.25" customHeight="1" x14ac:dyDescent="0.2">
      <c r="B32" s="29"/>
      <c r="C32" s="1352" t="s">
        <v>97</v>
      </c>
      <c r="D32" s="1353"/>
      <c r="E32" s="1353"/>
      <c r="F32" s="1353"/>
      <c r="G32" s="1353"/>
      <c r="H32" s="366">
        <v>9.66</v>
      </c>
      <c r="I32" s="365">
        <v>15</v>
      </c>
      <c r="J32" s="505">
        <f>H32/I32</f>
        <v>0.64400000000000002</v>
      </c>
      <c r="K32" s="1368" t="s">
        <v>917</v>
      </c>
      <c r="L32" s="1369"/>
      <c r="M32" s="1369"/>
      <c r="N32" s="1369"/>
      <c r="O32" s="1369"/>
      <c r="P32" s="1369"/>
      <c r="Q32" s="1369"/>
      <c r="R32" s="1369"/>
      <c r="S32" s="1369"/>
      <c r="T32" s="1369"/>
      <c r="U32" s="1369"/>
      <c r="V32" s="1369"/>
      <c r="W32" s="1369"/>
      <c r="X32" s="1369"/>
      <c r="Y32" s="1370"/>
      <c r="Z32" s="28"/>
    </row>
    <row r="33" spans="2:26" s="5" customFormat="1" ht="33.75" customHeight="1" thickBot="1" x14ac:dyDescent="0.25">
      <c r="B33" s="29"/>
      <c r="C33" s="1354" t="s">
        <v>98</v>
      </c>
      <c r="D33" s="1355"/>
      <c r="E33" s="1355"/>
      <c r="F33" s="1355"/>
      <c r="G33" s="1355"/>
      <c r="H33" s="366">
        <v>7.08</v>
      </c>
      <c r="I33" s="365">
        <v>15</v>
      </c>
      <c r="J33" s="505">
        <f>H33/I33</f>
        <v>0.47200000000000003</v>
      </c>
      <c r="K33" s="1371" t="s">
        <v>918</v>
      </c>
      <c r="L33" s="1372"/>
      <c r="M33" s="1372"/>
      <c r="N33" s="1372"/>
      <c r="O33" s="1372"/>
      <c r="P33" s="1372"/>
      <c r="Q33" s="1372"/>
      <c r="R33" s="1372"/>
      <c r="S33" s="1372"/>
      <c r="T33" s="1372"/>
      <c r="U33" s="1372"/>
      <c r="V33" s="1372"/>
      <c r="W33" s="1372"/>
      <c r="X33" s="1372"/>
      <c r="Y33" s="1373"/>
      <c r="Z33" s="28"/>
    </row>
    <row r="34" spans="2:26" s="5" customFormat="1" ht="15.75" customHeight="1" thickBot="1" x14ac:dyDescent="0.25">
      <c r="B34" s="29"/>
      <c r="C34" s="665" t="s">
        <v>13</v>
      </c>
      <c r="D34" s="666"/>
      <c r="E34" s="666"/>
      <c r="F34" s="666"/>
      <c r="G34" s="667"/>
      <c r="H34" s="18"/>
      <c r="I34" s="18"/>
      <c r="J34" s="19"/>
      <c r="K34" s="620"/>
      <c r="L34" s="621"/>
      <c r="M34" s="621"/>
      <c r="N34" s="621"/>
      <c r="O34" s="621"/>
      <c r="P34" s="621"/>
      <c r="Q34" s="621"/>
      <c r="R34" s="621"/>
      <c r="S34" s="621"/>
      <c r="T34" s="621"/>
      <c r="U34" s="621"/>
      <c r="V34" s="621"/>
      <c r="W34" s="621"/>
      <c r="X34" s="621"/>
      <c r="Y34" s="622"/>
      <c r="Z34" s="28"/>
    </row>
    <row r="35" spans="2:26" s="5" customFormat="1" x14ac:dyDescent="0.2">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ht="15" thickBot="1" x14ac:dyDescent="0.25">
      <c r="B36" s="29"/>
      <c r="C36" s="4"/>
      <c r="D36" s="4"/>
      <c r="E36" s="4"/>
      <c r="F36" s="4"/>
      <c r="G36" s="4"/>
      <c r="H36" s="6"/>
      <c r="I36" s="6"/>
      <c r="J36" s="7"/>
      <c r="K36" s="4"/>
      <c r="L36" s="4"/>
      <c r="M36" s="4"/>
      <c r="N36" s="4"/>
      <c r="O36" s="4"/>
      <c r="P36" s="4"/>
      <c r="Q36" s="4"/>
      <c r="R36" s="4"/>
      <c r="S36" s="4"/>
      <c r="T36" s="4"/>
      <c r="U36" s="4"/>
      <c r="V36" s="4"/>
      <c r="W36" s="4"/>
      <c r="X36" s="4"/>
      <c r="Y36" s="4"/>
      <c r="Z36" s="28"/>
    </row>
    <row r="37" spans="2:26" s="5" customFormat="1" x14ac:dyDescent="0.2">
      <c r="B37" s="29"/>
      <c r="C37" s="623" t="s">
        <v>14</v>
      </c>
      <c r="D37" s="624"/>
      <c r="E37" s="624"/>
      <c r="F37" s="624"/>
      <c r="G37" s="624"/>
      <c r="H37" s="624"/>
      <c r="I37" s="624"/>
      <c r="J37" s="624"/>
      <c r="K37" s="624"/>
      <c r="L37" s="624"/>
      <c r="M37" s="624"/>
      <c r="N37" s="624"/>
      <c r="O37" s="624"/>
      <c r="P37" s="624"/>
      <c r="Q37" s="624"/>
      <c r="R37" s="624"/>
      <c r="S37" s="624"/>
      <c r="T37" s="624"/>
      <c r="U37" s="624"/>
      <c r="V37" s="624"/>
      <c r="W37" s="624"/>
      <c r="X37" s="624"/>
      <c r="Y37" s="625"/>
      <c r="Z37" s="28"/>
    </row>
    <row r="38" spans="2:26" ht="15" thickBot="1" x14ac:dyDescent="0.25">
      <c r="B38" s="27"/>
      <c r="C38" s="626"/>
      <c r="D38" s="627"/>
      <c r="E38" s="627"/>
      <c r="F38" s="627"/>
      <c r="G38" s="627"/>
      <c r="H38" s="627"/>
      <c r="I38" s="627"/>
      <c r="J38" s="627"/>
      <c r="K38" s="627"/>
      <c r="L38" s="627"/>
      <c r="M38" s="627"/>
      <c r="N38" s="627"/>
      <c r="O38" s="627"/>
      <c r="P38" s="627"/>
      <c r="Q38" s="627"/>
      <c r="R38" s="627"/>
      <c r="S38" s="627"/>
      <c r="T38" s="627"/>
      <c r="U38" s="627"/>
      <c r="V38" s="627"/>
      <c r="W38" s="627"/>
      <c r="X38" s="627"/>
      <c r="Y38" s="628"/>
      <c r="Z38" s="28"/>
    </row>
    <row r="39" spans="2:26" x14ac:dyDescent="0.2">
      <c r="B39" s="27"/>
      <c r="C39" s="629" t="s">
        <v>24</v>
      </c>
      <c r="D39" s="630"/>
      <c r="E39" s="630"/>
      <c r="F39" s="630"/>
      <c r="G39" s="630"/>
      <c r="H39" s="630"/>
      <c r="I39" s="630"/>
      <c r="J39" s="630"/>
      <c r="K39" s="630"/>
      <c r="L39" s="630"/>
      <c r="M39" s="630"/>
      <c r="N39" s="630"/>
      <c r="O39" s="630"/>
      <c r="P39" s="630"/>
      <c r="Q39" s="630"/>
      <c r="R39" s="630"/>
      <c r="S39" s="630"/>
      <c r="T39" s="630"/>
      <c r="U39" s="630"/>
      <c r="V39" s="630"/>
      <c r="W39" s="630"/>
      <c r="X39" s="630"/>
      <c r="Y39" s="631"/>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x14ac:dyDescent="0.2">
      <c r="B50" s="27"/>
      <c r="C50" s="632"/>
      <c r="D50" s="633"/>
      <c r="E50" s="633"/>
      <c r="F50" s="633"/>
      <c r="G50" s="633"/>
      <c r="H50" s="633"/>
      <c r="I50" s="633"/>
      <c r="J50" s="633"/>
      <c r="K50" s="633"/>
      <c r="L50" s="633"/>
      <c r="M50" s="633"/>
      <c r="N50" s="633"/>
      <c r="O50" s="633"/>
      <c r="P50" s="633"/>
      <c r="Q50" s="633"/>
      <c r="R50" s="633"/>
      <c r="S50" s="633"/>
      <c r="T50" s="633"/>
      <c r="U50" s="633"/>
      <c r="V50" s="633"/>
      <c r="W50" s="633"/>
      <c r="X50" s="633"/>
      <c r="Y50" s="634"/>
      <c r="Z50" s="28"/>
    </row>
    <row r="51" spans="2:26" ht="15" thickBot="1" x14ac:dyDescent="0.25">
      <c r="B51" s="27"/>
      <c r="C51" s="635"/>
      <c r="D51" s="636"/>
      <c r="E51" s="636"/>
      <c r="F51" s="636"/>
      <c r="G51" s="636"/>
      <c r="H51" s="636"/>
      <c r="I51" s="636"/>
      <c r="J51" s="636"/>
      <c r="K51" s="636"/>
      <c r="L51" s="636"/>
      <c r="M51" s="636"/>
      <c r="N51" s="636"/>
      <c r="O51" s="636"/>
      <c r="P51" s="636"/>
      <c r="Q51" s="636"/>
      <c r="R51" s="636"/>
      <c r="S51" s="636"/>
      <c r="T51" s="636"/>
      <c r="U51" s="636"/>
      <c r="V51" s="636"/>
      <c r="W51" s="636"/>
      <c r="X51" s="636"/>
      <c r="Y51" s="637"/>
      <c r="Z51" s="28"/>
    </row>
    <row r="52" spans="2:26" x14ac:dyDescent="0.2">
      <c r="B52" s="30"/>
      <c r="C52" s="31"/>
      <c r="D52" s="31"/>
      <c r="E52" s="31"/>
      <c r="F52" s="31"/>
      <c r="G52" s="31"/>
      <c r="H52" s="31"/>
      <c r="I52" s="31"/>
      <c r="J52" s="31"/>
      <c r="K52" s="31"/>
      <c r="L52" s="31"/>
      <c r="M52" s="31"/>
      <c r="N52" s="31"/>
      <c r="O52" s="31"/>
      <c r="P52" s="31"/>
      <c r="Q52" s="31"/>
      <c r="R52" s="31"/>
      <c r="S52" s="31"/>
      <c r="T52" s="31"/>
      <c r="U52" s="31"/>
      <c r="V52" s="31"/>
      <c r="W52" s="31"/>
      <c r="X52" s="31"/>
      <c r="Y52" s="31"/>
      <c r="Z52" s="32"/>
    </row>
  </sheetData>
  <mergeCells count="51">
    <mergeCell ref="C39:Y51"/>
    <mergeCell ref="C37:Y38"/>
    <mergeCell ref="C33:G33"/>
    <mergeCell ref="K33:Y33"/>
    <mergeCell ref="C34:G34"/>
    <mergeCell ref="K34:Y34"/>
    <mergeCell ref="C30:G30"/>
    <mergeCell ref="K30:Y30"/>
    <mergeCell ref="C31:G31"/>
    <mergeCell ref="K31:Y31"/>
    <mergeCell ref="C32:G32"/>
    <mergeCell ref="K32:Y32"/>
    <mergeCell ref="C24:H24"/>
    <mergeCell ref="I24:Y24"/>
    <mergeCell ref="C26:Y27"/>
    <mergeCell ref="C28:G29"/>
    <mergeCell ref="H28:H29"/>
    <mergeCell ref="I28:I29"/>
    <mergeCell ref="J28:J29"/>
    <mergeCell ref="K28:Y29"/>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65" orientation="portrait" r:id="rId1"/>
  <headerFooter>
    <oddFooter>&amp;LCarrera 30 25-90 Piso 16 C.A.D. – C.P. 111311
PBX: 7470909 – Información: Línea 195
www.umv.gov.co&amp;CPES-FM-001
Página  &amp;N de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0"/>
  <sheetViews>
    <sheetView topLeftCell="A22" zoomScaleNormal="100" workbookViewId="0">
      <selection activeCell="AC24" sqref="AC24"/>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1</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504</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473</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474</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475</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694" t="s">
        <v>476</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903</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32</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22.5" customHeight="1" thickBot="1" x14ac:dyDescent="0.25">
      <c r="B22" s="27"/>
      <c r="C22" s="591" t="s">
        <v>477</v>
      </c>
      <c r="D22" s="592"/>
      <c r="E22" s="592"/>
      <c r="F22" s="592"/>
      <c r="G22" s="592"/>
      <c r="H22" s="592"/>
      <c r="I22" s="593"/>
      <c r="J22" s="591" t="s">
        <v>49</v>
      </c>
      <c r="K22" s="592"/>
      <c r="L22" s="592"/>
      <c r="M22" s="592"/>
      <c r="N22" s="592"/>
      <c r="O22" s="592"/>
      <c r="P22" s="593"/>
      <c r="Q22" s="594" t="s">
        <v>919</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4.5" customHeight="1" thickBot="1" x14ac:dyDescent="0.25">
      <c r="B24" s="27"/>
      <c r="C24" s="569" t="s">
        <v>10</v>
      </c>
      <c r="D24" s="570"/>
      <c r="E24" s="570"/>
      <c r="F24" s="570"/>
      <c r="G24" s="570"/>
      <c r="H24" s="571"/>
      <c r="I24" s="572" t="s">
        <v>478</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14.25" customHeight="1" x14ac:dyDescent="0.2">
      <c r="B28" s="29"/>
      <c r="C28" s="898" t="s">
        <v>18</v>
      </c>
      <c r="D28" s="899"/>
      <c r="E28" s="899"/>
      <c r="F28" s="899"/>
      <c r="G28" s="900"/>
      <c r="H28" s="1343" t="s">
        <v>479</v>
      </c>
      <c r="I28" s="1343" t="s">
        <v>480</v>
      </c>
      <c r="J28" s="1343" t="s">
        <v>481</v>
      </c>
      <c r="K28" s="603" t="s">
        <v>12</v>
      </c>
      <c r="L28" s="596"/>
      <c r="M28" s="596"/>
      <c r="N28" s="596"/>
      <c r="O28" s="596"/>
      <c r="P28" s="596"/>
      <c r="Q28" s="596"/>
      <c r="R28" s="596"/>
      <c r="S28" s="596"/>
      <c r="T28" s="596"/>
      <c r="U28" s="596"/>
      <c r="V28" s="596"/>
      <c r="W28" s="596"/>
      <c r="X28" s="596"/>
      <c r="Y28" s="597"/>
      <c r="Z28" s="28"/>
    </row>
    <row r="29" spans="2:26" s="5" customFormat="1" ht="39.75" customHeight="1" thickBot="1" x14ac:dyDescent="0.25">
      <c r="B29" s="29"/>
      <c r="C29" s="1374"/>
      <c r="D29" s="1375"/>
      <c r="E29" s="1375"/>
      <c r="F29" s="1375"/>
      <c r="G29" s="1376"/>
      <c r="H29" s="1344"/>
      <c r="I29" s="1344"/>
      <c r="J29" s="1344"/>
      <c r="K29" s="604"/>
      <c r="L29" s="599"/>
      <c r="M29" s="599"/>
      <c r="N29" s="599"/>
      <c r="O29" s="599"/>
      <c r="P29" s="599"/>
      <c r="Q29" s="599"/>
      <c r="R29" s="599"/>
      <c r="S29" s="599"/>
      <c r="T29" s="599"/>
      <c r="U29" s="599"/>
      <c r="V29" s="599"/>
      <c r="W29" s="599"/>
      <c r="X29" s="599"/>
      <c r="Y29" s="600"/>
      <c r="Z29" s="28"/>
    </row>
    <row r="30" spans="2:26" s="5" customFormat="1" ht="24" customHeight="1" x14ac:dyDescent="0.2">
      <c r="B30" s="29"/>
      <c r="C30" s="673" t="s">
        <v>80</v>
      </c>
      <c r="D30" s="1377"/>
      <c r="E30" s="1377"/>
      <c r="F30" s="1377"/>
      <c r="G30" s="1377"/>
      <c r="H30" s="77">
        <v>14</v>
      </c>
      <c r="I30" s="77">
        <v>11</v>
      </c>
      <c r="J30" s="78">
        <f>I30/H30</f>
        <v>0.7857142857142857</v>
      </c>
      <c r="K30" s="955" t="s">
        <v>920</v>
      </c>
      <c r="L30" s="956"/>
      <c r="M30" s="956"/>
      <c r="N30" s="956"/>
      <c r="O30" s="956"/>
      <c r="P30" s="956"/>
      <c r="Q30" s="956"/>
      <c r="R30" s="956"/>
      <c r="S30" s="956"/>
      <c r="T30" s="956"/>
      <c r="U30" s="956"/>
      <c r="V30" s="956"/>
      <c r="W30" s="956"/>
      <c r="X30" s="956"/>
      <c r="Y30" s="957"/>
      <c r="Z30" s="28"/>
    </row>
    <row r="31" spans="2:26" s="5" customFormat="1" ht="24" customHeight="1" thickBot="1" x14ac:dyDescent="0.25">
      <c r="B31" s="29"/>
      <c r="C31" s="673" t="s">
        <v>455</v>
      </c>
      <c r="D31" s="1377"/>
      <c r="E31" s="1377"/>
      <c r="F31" s="1377"/>
      <c r="G31" s="1377"/>
      <c r="H31" s="79">
        <v>8</v>
      </c>
      <c r="I31" s="79">
        <v>8</v>
      </c>
      <c r="J31" s="80">
        <v>1</v>
      </c>
      <c r="K31" s="922" t="s">
        <v>921</v>
      </c>
      <c r="L31" s="949"/>
      <c r="M31" s="949"/>
      <c r="N31" s="949"/>
      <c r="O31" s="949"/>
      <c r="P31" s="949"/>
      <c r="Q31" s="949"/>
      <c r="R31" s="949"/>
      <c r="S31" s="949"/>
      <c r="T31" s="949"/>
      <c r="U31" s="949"/>
      <c r="V31" s="949"/>
      <c r="W31" s="949"/>
      <c r="X31" s="949"/>
      <c r="Y31" s="950"/>
      <c r="Z31" s="28"/>
    </row>
    <row r="32" spans="2:26" s="5" customFormat="1" ht="15.75" customHeight="1" thickBot="1" x14ac:dyDescent="0.25">
      <c r="B32" s="29"/>
      <c r="C32" s="1378" t="s">
        <v>13</v>
      </c>
      <c r="D32" s="1379"/>
      <c r="E32" s="1379"/>
      <c r="F32" s="1379"/>
      <c r="G32" s="1380"/>
      <c r="H32" s="85"/>
      <c r="I32" s="85"/>
      <c r="J32" s="86"/>
      <c r="K32" s="620"/>
      <c r="L32" s="621"/>
      <c r="M32" s="621"/>
      <c r="N32" s="621"/>
      <c r="O32" s="621"/>
      <c r="P32" s="621"/>
      <c r="Q32" s="621"/>
      <c r="R32" s="621"/>
      <c r="S32" s="621"/>
      <c r="T32" s="621"/>
      <c r="U32" s="621"/>
      <c r="V32" s="621"/>
      <c r="W32" s="621"/>
      <c r="X32" s="621"/>
      <c r="Y32" s="622"/>
      <c r="Z32" s="28"/>
    </row>
    <row r="33" spans="2:26" s="5" customFormat="1" x14ac:dyDescent="0.2">
      <c r="B33" s="29"/>
      <c r="C33" s="4"/>
      <c r="D33" s="4"/>
      <c r="E33" s="4"/>
      <c r="F33" s="4"/>
      <c r="G33" s="4"/>
      <c r="H33" s="6"/>
      <c r="I33" s="6"/>
      <c r="J33" s="7"/>
      <c r="K33" s="4"/>
      <c r="L33" s="4"/>
      <c r="M33" s="4"/>
      <c r="N33" s="4"/>
      <c r="O33" s="4"/>
      <c r="P33" s="4"/>
      <c r="Q33" s="4"/>
      <c r="R33" s="4"/>
      <c r="S33" s="4"/>
      <c r="T33" s="4"/>
      <c r="U33" s="4"/>
      <c r="V33" s="4"/>
      <c r="W33" s="4"/>
      <c r="X33" s="4"/>
      <c r="Y33" s="4"/>
      <c r="Z33" s="28"/>
    </row>
    <row r="34" spans="2:26" s="5" customFormat="1" ht="15" thickBot="1" x14ac:dyDescent="0.25">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x14ac:dyDescent="0.2">
      <c r="B35" s="29"/>
      <c r="C35" s="623" t="s">
        <v>14</v>
      </c>
      <c r="D35" s="624"/>
      <c r="E35" s="624"/>
      <c r="F35" s="624"/>
      <c r="G35" s="624"/>
      <c r="H35" s="624"/>
      <c r="I35" s="624"/>
      <c r="J35" s="624"/>
      <c r="K35" s="624"/>
      <c r="L35" s="624"/>
      <c r="M35" s="624"/>
      <c r="N35" s="624"/>
      <c r="O35" s="624"/>
      <c r="P35" s="624"/>
      <c r="Q35" s="624"/>
      <c r="R35" s="624"/>
      <c r="S35" s="624"/>
      <c r="T35" s="624"/>
      <c r="U35" s="624"/>
      <c r="V35" s="624"/>
      <c r="W35" s="624"/>
      <c r="X35" s="624"/>
      <c r="Y35" s="625"/>
      <c r="Z35" s="28"/>
    </row>
    <row r="36" spans="2:26" ht="15" thickBot="1" x14ac:dyDescent="0.25">
      <c r="B36" s="27"/>
      <c r="C36" s="626"/>
      <c r="D36" s="627"/>
      <c r="E36" s="627"/>
      <c r="F36" s="627"/>
      <c r="G36" s="627"/>
      <c r="H36" s="627"/>
      <c r="I36" s="627"/>
      <c r="J36" s="627"/>
      <c r="K36" s="627"/>
      <c r="L36" s="627"/>
      <c r="M36" s="627"/>
      <c r="N36" s="627"/>
      <c r="O36" s="627"/>
      <c r="P36" s="627"/>
      <c r="Q36" s="627"/>
      <c r="R36" s="627"/>
      <c r="S36" s="627"/>
      <c r="T36" s="627"/>
      <c r="U36" s="627"/>
      <c r="V36" s="627"/>
      <c r="W36" s="627"/>
      <c r="X36" s="627"/>
      <c r="Y36" s="628"/>
      <c r="Z36" s="28"/>
    </row>
    <row r="37" spans="2:26" ht="20.25" customHeight="1" x14ac:dyDescent="0.2">
      <c r="B37" s="27"/>
      <c r="C37" s="629" t="s">
        <v>24</v>
      </c>
      <c r="D37" s="630"/>
      <c r="E37" s="630"/>
      <c r="F37" s="630"/>
      <c r="G37" s="630"/>
      <c r="H37" s="630"/>
      <c r="I37" s="630"/>
      <c r="J37" s="630"/>
      <c r="K37" s="630"/>
      <c r="L37" s="630"/>
      <c r="M37" s="630"/>
      <c r="N37" s="630"/>
      <c r="O37" s="630"/>
      <c r="P37" s="630"/>
      <c r="Q37" s="630"/>
      <c r="R37" s="630"/>
      <c r="S37" s="630"/>
      <c r="T37" s="630"/>
      <c r="U37" s="630"/>
      <c r="V37" s="630"/>
      <c r="W37" s="630"/>
      <c r="X37" s="630"/>
      <c r="Y37" s="631"/>
      <c r="Z37" s="28"/>
    </row>
    <row r="38" spans="2:26" ht="20.25" customHeight="1" x14ac:dyDescent="0.2">
      <c r="B38" s="27"/>
      <c r="C38" s="632"/>
      <c r="D38" s="633"/>
      <c r="E38" s="633"/>
      <c r="F38" s="633"/>
      <c r="G38" s="633"/>
      <c r="H38" s="633"/>
      <c r="I38" s="633"/>
      <c r="J38" s="633"/>
      <c r="K38" s="633"/>
      <c r="L38" s="633"/>
      <c r="M38" s="633"/>
      <c r="N38" s="633"/>
      <c r="O38" s="633"/>
      <c r="P38" s="633"/>
      <c r="Q38" s="633"/>
      <c r="R38" s="633"/>
      <c r="S38" s="633"/>
      <c r="T38" s="633"/>
      <c r="U38" s="633"/>
      <c r="V38" s="633"/>
      <c r="W38" s="633"/>
      <c r="X38" s="633"/>
      <c r="Y38" s="634"/>
      <c r="Z38" s="28"/>
    </row>
    <row r="39" spans="2:26" ht="20.25"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20.25"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20.25"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20.25"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20.25"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20.25"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20.25"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20.25"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20.25"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20.25"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20.25" customHeight="1" thickBot="1" x14ac:dyDescent="0.25">
      <c r="B49" s="27"/>
      <c r="C49" s="635"/>
      <c r="D49" s="636"/>
      <c r="E49" s="636"/>
      <c r="F49" s="636"/>
      <c r="G49" s="636"/>
      <c r="H49" s="636"/>
      <c r="I49" s="636"/>
      <c r="J49" s="636"/>
      <c r="K49" s="636"/>
      <c r="L49" s="636"/>
      <c r="M49" s="636"/>
      <c r="N49" s="636"/>
      <c r="O49" s="636"/>
      <c r="P49" s="636"/>
      <c r="Q49" s="636"/>
      <c r="R49" s="636"/>
      <c r="S49" s="636"/>
      <c r="T49" s="636"/>
      <c r="U49" s="636"/>
      <c r="V49" s="636"/>
      <c r="W49" s="636"/>
      <c r="X49" s="636"/>
      <c r="Y49" s="637"/>
      <c r="Z49" s="28"/>
    </row>
    <row r="50" spans="2:26" x14ac:dyDescent="0.2">
      <c r="B50" s="30"/>
      <c r="C50" s="31"/>
      <c r="D50" s="31"/>
      <c r="E50" s="31"/>
      <c r="F50" s="31"/>
      <c r="G50" s="31"/>
      <c r="H50" s="31"/>
      <c r="I50" s="31"/>
      <c r="J50" s="31"/>
      <c r="K50" s="31"/>
      <c r="L50" s="31"/>
      <c r="M50" s="31"/>
      <c r="N50" s="31"/>
      <c r="O50" s="31"/>
      <c r="P50" s="31"/>
      <c r="Q50" s="31"/>
      <c r="R50" s="31"/>
      <c r="S50" s="31"/>
      <c r="T50" s="31"/>
      <c r="U50" s="31"/>
      <c r="V50" s="31"/>
      <c r="W50" s="31"/>
      <c r="X50" s="31"/>
      <c r="Y50" s="31"/>
      <c r="Z50" s="32"/>
    </row>
  </sheetData>
  <mergeCells count="47">
    <mergeCell ref="C35:Y36"/>
    <mergeCell ref="C37:Y49"/>
    <mergeCell ref="C30:G30"/>
    <mergeCell ref="K30:Y30"/>
    <mergeCell ref="C31:G31"/>
    <mergeCell ref="K31:Y31"/>
    <mergeCell ref="C32:G32"/>
    <mergeCell ref="K32:Y32"/>
    <mergeCell ref="C24:H24"/>
    <mergeCell ref="I24:Y24"/>
    <mergeCell ref="C26:Y27"/>
    <mergeCell ref="C28:G29"/>
    <mergeCell ref="H28:H29"/>
    <mergeCell ref="I28:I29"/>
    <mergeCell ref="J28:J29"/>
    <mergeCell ref="K28:Y29"/>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65" orientation="portrait" r:id="rId1"/>
  <headerFooter>
    <oddFooter>&amp;LCarrera 30 25-90 Piso 16 C.A.D. – C.P. 111311
PBX: 7470909 – Información: Línea 195
www.umv.gov.co&amp;CPES-FM-001
Página  &amp;N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zoomScale="70" zoomScaleNormal="70" workbookViewId="0">
      <pane xSplit="2" ySplit="1" topLeftCell="C2" activePane="bottomRight" state="frozen"/>
      <selection pane="topRight" activeCell="C1" sqref="C1"/>
      <selection pane="bottomLeft" activeCell="A2" sqref="A2"/>
      <selection pane="bottomRight" activeCell="M13" sqref="M13"/>
    </sheetView>
  </sheetViews>
  <sheetFormatPr baseColWidth="10" defaultRowHeight="15" x14ac:dyDescent="0.25"/>
  <cols>
    <col min="1" max="1" width="5.7109375" style="50" customWidth="1"/>
    <col min="2" max="2" width="11.42578125" style="136"/>
    <col min="3" max="3" width="16.42578125" style="137" customWidth="1"/>
    <col min="4" max="4" width="36.140625" style="135" customWidth="1"/>
    <col min="5" max="5" width="15.28515625" style="137" hidden="1" customWidth="1"/>
    <col min="6" max="6" width="48.140625" style="138" hidden="1" customWidth="1"/>
    <col min="7" max="7" width="43" style="138" hidden="1" customWidth="1"/>
    <col min="8" max="8" width="14.28515625" style="136" hidden="1" customWidth="1"/>
    <col min="9" max="9" width="55" style="138" hidden="1" customWidth="1"/>
    <col min="10" max="10" width="40.85546875" style="138" customWidth="1"/>
    <col min="11" max="11" width="17.7109375" style="136" customWidth="1"/>
    <col min="12" max="12" width="20.140625" style="50" customWidth="1"/>
    <col min="13" max="13" width="19" style="50" customWidth="1"/>
    <col min="14" max="14" width="18" style="50" customWidth="1"/>
    <col min="15" max="16384" width="11.42578125" style="50"/>
  </cols>
  <sheetData>
    <row r="1" spans="1:14" s="133" customFormat="1" ht="30" customHeight="1" x14ac:dyDescent="0.25">
      <c r="A1" s="668" t="s">
        <v>628</v>
      </c>
      <c r="B1" s="668"/>
      <c r="C1" s="139" t="s">
        <v>25</v>
      </c>
      <c r="D1" s="140" t="s">
        <v>629</v>
      </c>
      <c r="E1" s="139" t="s">
        <v>630</v>
      </c>
      <c r="F1" s="139" t="s">
        <v>631</v>
      </c>
      <c r="G1" s="139" t="s">
        <v>632</v>
      </c>
      <c r="H1" s="140" t="s">
        <v>3</v>
      </c>
      <c r="I1" s="139" t="s">
        <v>633</v>
      </c>
      <c r="J1" s="139" t="s">
        <v>634</v>
      </c>
      <c r="K1" s="142" t="s">
        <v>684</v>
      </c>
      <c r="L1" s="142" t="s">
        <v>685</v>
      </c>
      <c r="M1" s="142" t="s">
        <v>686</v>
      </c>
      <c r="N1" s="142" t="s">
        <v>687</v>
      </c>
    </row>
    <row r="2" spans="1:14" s="134" customFormat="1" ht="78" customHeight="1" x14ac:dyDescent="0.25">
      <c r="A2" s="131">
        <v>1</v>
      </c>
      <c r="B2" s="669" t="s">
        <v>542</v>
      </c>
      <c r="C2" s="132" t="s">
        <v>74</v>
      </c>
      <c r="D2" s="129" t="s">
        <v>72</v>
      </c>
      <c r="E2" s="132" t="s">
        <v>635</v>
      </c>
      <c r="F2" s="129" t="str">
        <f>+C2&amp;" INDICADOR DE "&amp;D2&amp;" "&amp;E2</f>
        <v>SIG-IND-001 INDICADOR DE REVISIÓN DOCUMENTAL DE PROCESOS VERSIÓN 3.0</v>
      </c>
      <c r="G2" s="129" t="s">
        <v>81</v>
      </c>
      <c r="H2" s="131" t="s">
        <v>343</v>
      </c>
      <c r="I2" s="129" t="s">
        <v>73</v>
      </c>
      <c r="J2" s="129" t="s">
        <v>76</v>
      </c>
      <c r="K2" s="131" t="s">
        <v>32</v>
      </c>
    </row>
    <row r="3" spans="1:14" s="137" customFormat="1" ht="69" customHeight="1" x14ac:dyDescent="0.25">
      <c r="A3" s="141">
        <v>2</v>
      </c>
      <c r="B3" s="669"/>
      <c r="C3" s="128" t="s">
        <v>69</v>
      </c>
      <c r="D3" s="129" t="s">
        <v>66</v>
      </c>
      <c r="E3" s="128" t="s">
        <v>616</v>
      </c>
      <c r="F3" s="129" t="str">
        <f t="shared" ref="F3:F61" si="0">+C3&amp;" INDICADOR DE "&amp;D3&amp;" "&amp;E3</f>
        <v>SIG-IND-002 INDICADOR DE SATISFACCIÓN DEL CLIENTE INTERNO VERSIÓN 4.0</v>
      </c>
      <c r="G3" s="130" t="s">
        <v>65</v>
      </c>
      <c r="H3" s="141" t="s">
        <v>343</v>
      </c>
      <c r="I3" s="129" t="s">
        <v>67</v>
      </c>
      <c r="J3" s="129" t="s">
        <v>68</v>
      </c>
      <c r="K3" s="131" t="s">
        <v>32</v>
      </c>
    </row>
    <row r="4" spans="1:14" ht="71.25" customHeight="1" x14ac:dyDescent="0.25">
      <c r="A4" s="131">
        <v>3</v>
      </c>
      <c r="B4" s="669"/>
      <c r="C4" s="128" t="s">
        <v>28</v>
      </c>
      <c r="D4" s="129" t="s">
        <v>29</v>
      </c>
      <c r="E4" s="128" t="s">
        <v>636</v>
      </c>
      <c r="F4" s="129" t="str">
        <f t="shared" si="0"/>
        <v>SIG-IND-003 INDICADOR DE AUTOEVALUACIÓN  DE LA CALIDAD DE LOS PROCESOS VERSIÓN 1.0</v>
      </c>
      <c r="G4" s="130" t="s">
        <v>31</v>
      </c>
      <c r="H4" s="141" t="s">
        <v>343</v>
      </c>
      <c r="I4" s="129" t="s">
        <v>30</v>
      </c>
      <c r="J4" s="130" t="s">
        <v>37</v>
      </c>
      <c r="K4" s="131" t="s">
        <v>32</v>
      </c>
    </row>
    <row r="5" spans="1:14" ht="75" x14ac:dyDescent="0.25">
      <c r="A5" s="141">
        <v>4</v>
      </c>
      <c r="B5" s="668" t="s">
        <v>544</v>
      </c>
      <c r="C5" s="128" t="s">
        <v>183</v>
      </c>
      <c r="D5" s="129" t="s">
        <v>181</v>
      </c>
      <c r="E5" s="128" t="s">
        <v>637</v>
      </c>
      <c r="F5" s="129" t="str">
        <f t="shared" si="0"/>
        <v>PES-IND-001 INDICADOR DE SEGUIMIENTO AL CUMPLIMIENTO DEL PLAN DE ACCIÓN DE CADA UNO DE LOS PROCESOS VERSIÓN 5.0</v>
      </c>
      <c r="G5" s="130" t="s">
        <v>519</v>
      </c>
      <c r="H5" s="141" t="s">
        <v>343</v>
      </c>
      <c r="I5" s="130" t="s">
        <v>182</v>
      </c>
      <c r="J5" s="130" t="s">
        <v>184</v>
      </c>
      <c r="K5" s="143" t="s">
        <v>89</v>
      </c>
    </row>
    <row r="6" spans="1:14" ht="75" x14ac:dyDescent="0.25">
      <c r="A6" s="131">
        <v>5</v>
      </c>
      <c r="B6" s="668"/>
      <c r="C6" s="128" t="s">
        <v>175</v>
      </c>
      <c r="D6" s="129" t="s">
        <v>176</v>
      </c>
      <c r="E6" s="128" t="s">
        <v>638</v>
      </c>
      <c r="F6" s="129" t="str">
        <f t="shared" si="0"/>
        <v>PES-IND-002 INDICADOR DE SEGUIMIENTO A LA EJECUCIÓN DE LOS OBJETIVOS INSTITUCIONALES DE LA UAERMV VERSIÓN 7.0</v>
      </c>
      <c r="G6" s="130" t="s">
        <v>518</v>
      </c>
      <c r="H6" s="141" t="s">
        <v>343</v>
      </c>
      <c r="I6" s="130" t="s">
        <v>177</v>
      </c>
      <c r="J6" s="130" t="s">
        <v>174</v>
      </c>
      <c r="K6" s="143" t="s">
        <v>89</v>
      </c>
    </row>
    <row r="7" spans="1:14" ht="75" x14ac:dyDescent="0.25">
      <c r="A7" s="141">
        <v>6</v>
      </c>
      <c r="B7" s="668"/>
      <c r="C7" s="128" t="s">
        <v>171</v>
      </c>
      <c r="D7" s="129" t="s">
        <v>529</v>
      </c>
      <c r="E7" s="128" t="s">
        <v>639</v>
      </c>
      <c r="F7" s="129" t="str">
        <f t="shared" si="0"/>
        <v>PES-IND-003 INDICADOR DE SEGUIMIENTO A LA EJECUCIÓN DEL PLAN ESTRATÉGICO INSTITUCIONAL DE LA UAERMV VERSIÓN 2.0</v>
      </c>
      <c r="G7" s="130" t="s">
        <v>530</v>
      </c>
      <c r="H7" s="141" t="s">
        <v>343</v>
      </c>
      <c r="I7" s="130" t="s">
        <v>172</v>
      </c>
      <c r="J7" s="130" t="s">
        <v>174</v>
      </c>
      <c r="K7" s="143" t="s">
        <v>89</v>
      </c>
    </row>
    <row r="8" spans="1:14" ht="63.75" customHeight="1" x14ac:dyDescent="0.25">
      <c r="A8" s="131">
        <v>7</v>
      </c>
      <c r="B8" s="668"/>
      <c r="C8" s="128" t="s">
        <v>507</v>
      </c>
      <c r="D8" s="129" t="s">
        <v>146</v>
      </c>
      <c r="E8" s="128" t="s">
        <v>636</v>
      </c>
      <c r="F8" s="129" t="str">
        <f t="shared" si="0"/>
        <v>PES-IND-004 INDICADOR DE EJECUCIÓN PRESUPUESTAL INVERSIÓN DE LA VIGENCIA VERSIÓN 1.0</v>
      </c>
      <c r="G8" s="130" t="s">
        <v>520</v>
      </c>
      <c r="H8" s="141" t="s">
        <v>343</v>
      </c>
      <c r="I8" s="130" t="s">
        <v>169</v>
      </c>
      <c r="J8" s="130" t="s">
        <v>597</v>
      </c>
      <c r="K8" s="143" t="s">
        <v>89</v>
      </c>
    </row>
    <row r="9" spans="1:14" ht="60" x14ac:dyDescent="0.25">
      <c r="A9" s="141">
        <v>8</v>
      </c>
      <c r="B9" s="668" t="s">
        <v>545</v>
      </c>
      <c r="C9" s="128" t="s">
        <v>407</v>
      </c>
      <c r="D9" s="129" t="s">
        <v>408</v>
      </c>
      <c r="E9" s="128" t="s">
        <v>640</v>
      </c>
      <c r="F9" s="129" t="str">
        <f t="shared" si="0"/>
        <v>COM-IND-001 INDICADOR DE CAMPAÑAS REALIZADAS VERSIÓN 6.0</v>
      </c>
      <c r="G9" s="130" t="s">
        <v>409</v>
      </c>
      <c r="H9" s="141" t="s">
        <v>343</v>
      </c>
      <c r="I9" s="130" t="s">
        <v>410</v>
      </c>
      <c r="J9" s="130" t="s">
        <v>412</v>
      </c>
      <c r="K9" s="143" t="s">
        <v>89</v>
      </c>
    </row>
    <row r="10" spans="1:14" ht="45" x14ac:dyDescent="0.25">
      <c r="A10" s="131">
        <v>9</v>
      </c>
      <c r="B10" s="668"/>
      <c r="C10" s="128" t="s">
        <v>416</v>
      </c>
      <c r="D10" s="129" t="s">
        <v>531</v>
      </c>
      <c r="E10" s="128" t="s">
        <v>636</v>
      </c>
      <c r="F10" s="129" t="str">
        <f t="shared" si="0"/>
        <v>COM-IND-002 INDICADOR DE INTERACCIÓN EN REDES SOCIALES VERSIÓN 1.0</v>
      </c>
      <c r="G10" s="130" t="s">
        <v>417</v>
      </c>
      <c r="H10" s="141" t="s">
        <v>343</v>
      </c>
      <c r="I10" s="130" t="s">
        <v>418</v>
      </c>
      <c r="J10" s="130" t="s">
        <v>420</v>
      </c>
      <c r="K10" s="143" t="s">
        <v>89</v>
      </c>
    </row>
    <row r="11" spans="1:14" ht="53.25" customHeight="1" x14ac:dyDescent="0.25">
      <c r="A11" s="141">
        <v>10</v>
      </c>
      <c r="B11" s="668"/>
      <c r="C11" s="128" t="s">
        <v>422</v>
      </c>
      <c r="D11" s="129" t="s">
        <v>423</v>
      </c>
      <c r="E11" s="128" t="s">
        <v>636</v>
      </c>
      <c r="F11" s="129" t="str">
        <f t="shared" si="0"/>
        <v>COM-IND-003 INDICADOR DE CUMPLIMIENTO DEL PLAN DE COMUNICACIONES  VERSIÓN 1.0</v>
      </c>
      <c r="G11" s="130" t="s">
        <v>424</v>
      </c>
      <c r="H11" s="141" t="s">
        <v>343</v>
      </c>
      <c r="I11" s="130" t="s">
        <v>425</v>
      </c>
      <c r="J11" s="130" t="s">
        <v>427</v>
      </c>
      <c r="K11" s="143" t="s">
        <v>89</v>
      </c>
    </row>
    <row r="12" spans="1:14" ht="48.75" customHeight="1" x14ac:dyDescent="0.25">
      <c r="A12" s="131">
        <v>11</v>
      </c>
      <c r="B12" s="668" t="s">
        <v>546</v>
      </c>
      <c r="C12" s="128" t="s">
        <v>201</v>
      </c>
      <c r="D12" s="129" t="s">
        <v>200</v>
      </c>
      <c r="E12" s="128" t="s">
        <v>637</v>
      </c>
      <c r="F12" s="129" t="str">
        <f t="shared" si="0"/>
        <v>PDV-IND-001 INDICADOR DE INTERVENCIONES PRIORIZADAS  VERSIÓN 5.0</v>
      </c>
      <c r="G12" s="130" t="s">
        <v>202</v>
      </c>
      <c r="H12" s="141" t="s">
        <v>343</v>
      </c>
      <c r="I12" s="130" t="s">
        <v>203</v>
      </c>
      <c r="J12" s="130" t="s">
        <v>204</v>
      </c>
      <c r="K12" s="143" t="s">
        <v>89</v>
      </c>
    </row>
    <row r="13" spans="1:14" ht="67.5" customHeight="1" x14ac:dyDescent="0.25">
      <c r="A13" s="141">
        <v>12</v>
      </c>
      <c r="B13" s="668"/>
      <c r="C13" s="128" t="s">
        <v>197</v>
      </c>
      <c r="D13" s="129" t="s">
        <v>196</v>
      </c>
      <c r="E13" s="128" t="s">
        <v>616</v>
      </c>
      <c r="F13" s="129" t="str">
        <f t="shared" si="0"/>
        <v>PDV-IND-002 INDICADOR DE ACTUALIZACIONES DEL SISTEMA DE GESTION DE LA MALLA VIAL LOCAL DEL D.C. VERSIÓN 4.0</v>
      </c>
      <c r="G13" s="130" t="s">
        <v>198</v>
      </c>
      <c r="H13" s="141" t="s">
        <v>343</v>
      </c>
      <c r="I13" s="130" t="s">
        <v>641</v>
      </c>
      <c r="J13" s="130" t="s">
        <v>199</v>
      </c>
      <c r="K13" s="143" t="s">
        <v>89</v>
      </c>
    </row>
    <row r="14" spans="1:14" ht="60" x14ac:dyDescent="0.25">
      <c r="A14" s="131">
        <v>13</v>
      </c>
      <c r="B14" s="668"/>
      <c r="C14" s="128" t="s">
        <v>190</v>
      </c>
      <c r="D14" s="129" t="s">
        <v>191</v>
      </c>
      <c r="E14" s="128" t="s">
        <v>639</v>
      </c>
      <c r="F14" s="129" t="str">
        <f t="shared" si="0"/>
        <v>PDV-IND-003 INDICADOR DE ASISTENCIA TÉCNICA A LAS LOCALIDADES VERSIÓN 2.0</v>
      </c>
      <c r="G14" s="130" t="s">
        <v>192</v>
      </c>
      <c r="H14" s="141" t="s">
        <v>343</v>
      </c>
      <c r="I14" s="130" t="s">
        <v>193</v>
      </c>
      <c r="J14" s="130" t="s">
        <v>195</v>
      </c>
      <c r="K14" s="143" t="s">
        <v>89</v>
      </c>
    </row>
    <row r="15" spans="1:14" ht="62.25" customHeight="1" x14ac:dyDescent="0.25">
      <c r="A15" s="141">
        <v>14</v>
      </c>
      <c r="B15" s="139" t="s">
        <v>549</v>
      </c>
      <c r="C15" s="128" t="s">
        <v>207</v>
      </c>
      <c r="D15" s="129" t="s">
        <v>206</v>
      </c>
      <c r="E15" s="128" t="s">
        <v>637</v>
      </c>
      <c r="F15" s="129" t="str">
        <f t="shared" si="0"/>
        <v>AII-IND-001 INDICADOR DE EMERGENCIAS PRESENTADAS Y ATENDIDAS VERSIÓN 5.0</v>
      </c>
      <c r="G15" s="130" t="s">
        <v>506</v>
      </c>
      <c r="H15" s="141" t="s">
        <v>343</v>
      </c>
      <c r="I15" s="130" t="s">
        <v>208</v>
      </c>
      <c r="J15" s="130" t="s">
        <v>211</v>
      </c>
      <c r="K15" s="143" t="s">
        <v>89</v>
      </c>
    </row>
    <row r="16" spans="1:14" ht="65.25" customHeight="1" x14ac:dyDescent="0.25">
      <c r="A16" s="131">
        <v>15</v>
      </c>
      <c r="B16" s="668" t="s">
        <v>551</v>
      </c>
      <c r="C16" s="128" t="s">
        <v>482</v>
      </c>
      <c r="D16" s="129" t="s">
        <v>483</v>
      </c>
      <c r="E16" s="128" t="s">
        <v>640</v>
      </c>
      <c r="F16" s="129" t="str">
        <f t="shared" si="0"/>
        <v>PRO-IND-001 INDICADOR DE CONTROL DE CALIDAD DE LA MEZCLA ASFALTICA VERSIÓN 6.0</v>
      </c>
      <c r="G16" s="130" t="s">
        <v>484</v>
      </c>
      <c r="H16" s="141" t="s">
        <v>343</v>
      </c>
      <c r="I16" s="130" t="s">
        <v>485</v>
      </c>
      <c r="J16" s="130" t="s">
        <v>486</v>
      </c>
      <c r="K16" s="143" t="s">
        <v>89</v>
      </c>
    </row>
    <row r="17" spans="1:11" ht="67.5" customHeight="1" x14ac:dyDescent="0.25">
      <c r="A17" s="141">
        <v>16</v>
      </c>
      <c r="B17" s="668"/>
      <c r="C17" s="128" t="s">
        <v>231</v>
      </c>
      <c r="D17" s="129" t="s">
        <v>230</v>
      </c>
      <c r="E17" s="128" t="s">
        <v>640</v>
      </c>
      <c r="F17" s="129" t="str">
        <f t="shared" si="0"/>
        <v>PRO-IND-002 INDICADOR DE PRODUCCIÓN DE MEZCLA ASFÁLTICA VERSIÓN 6.0</v>
      </c>
      <c r="G17" s="130" t="s">
        <v>232</v>
      </c>
      <c r="H17" s="141" t="s">
        <v>343</v>
      </c>
      <c r="I17" s="130" t="s">
        <v>233</v>
      </c>
      <c r="J17" s="130" t="s">
        <v>227</v>
      </c>
      <c r="K17" s="143" t="s">
        <v>89</v>
      </c>
    </row>
    <row r="18" spans="1:11" ht="60.75" customHeight="1" x14ac:dyDescent="0.25">
      <c r="A18" s="131">
        <v>17</v>
      </c>
      <c r="B18" s="668"/>
      <c r="C18" s="128" t="s">
        <v>224</v>
      </c>
      <c r="D18" s="129" t="s">
        <v>223</v>
      </c>
      <c r="E18" s="128" t="s">
        <v>616</v>
      </c>
      <c r="F18" s="129" t="str">
        <f t="shared" si="0"/>
        <v>PRO-IND-003 INDICADOR DE EFICACIA DE ENSAYOS VERSIÓN 4.0</v>
      </c>
      <c r="G18" s="130" t="s">
        <v>225</v>
      </c>
      <c r="H18" s="141" t="s">
        <v>343</v>
      </c>
      <c r="I18" s="130" t="s">
        <v>226</v>
      </c>
      <c r="J18" s="130" t="s">
        <v>227</v>
      </c>
      <c r="K18" s="143" t="s">
        <v>89</v>
      </c>
    </row>
    <row r="19" spans="1:11" ht="49.5" customHeight="1" x14ac:dyDescent="0.25">
      <c r="A19" s="141">
        <v>18</v>
      </c>
      <c r="B19" s="668"/>
      <c r="C19" s="128" t="s">
        <v>216</v>
      </c>
      <c r="D19" s="129" t="s">
        <v>215</v>
      </c>
      <c r="E19" s="128" t="s">
        <v>637</v>
      </c>
      <c r="F19" s="129" t="str">
        <f t="shared" si="0"/>
        <v>PRO-IND-004 INDICADOR DE CONTROL DE LA PRODUCCIÓN VERSIÓN 5.0</v>
      </c>
      <c r="G19" s="130" t="s">
        <v>217</v>
      </c>
      <c r="H19" s="141" t="s">
        <v>343</v>
      </c>
      <c r="I19" s="130" t="s">
        <v>218</v>
      </c>
      <c r="J19" s="130" t="s">
        <v>220</v>
      </c>
      <c r="K19" s="143" t="s">
        <v>89</v>
      </c>
    </row>
    <row r="20" spans="1:11" ht="75" x14ac:dyDescent="0.25">
      <c r="A20" s="131">
        <v>19</v>
      </c>
      <c r="B20" s="668" t="s">
        <v>553</v>
      </c>
      <c r="C20" s="128" t="s">
        <v>165</v>
      </c>
      <c r="D20" s="129" t="s">
        <v>164</v>
      </c>
      <c r="E20" s="128" t="s">
        <v>640</v>
      </c>
      <c r="F20" s="129" t="str">
        <f t="shared" si="0"/>
        <v>IMV-IND-001 INDICADOR DE CUMPLIMIENTO DE METAS DE INTERVENCION DE VIAS VERSIÓN 6.0</v>
      </c>
      <c r="G20" s="130" t="s">
        <v>166</v>
      </c>
      <c r="H20" s="141" t="s">
        <v>343</v>
      </c>
      <c r="I20" s="130" t="s">
        <v>167</v>
      </c>
      <c r="J20" s="130" t="s">
        <v>521</v>
      </c>
      <c r="K20" s="143" t="s">
        <v>89</v>
      </c>
    </row>
    <row r="21" spans="1:11" s="163" customFormat="1" ht="60" x14ac:dyDescent="0.25">
      <c r="A21" s="158">
        <v>20</v>
      </c>
      <c r="B21" s="668"/>
      <c r="C21" s="159" t="s">
        <v>155</v>
      </c>
      <c r="D21" s="160" t="s">
        <v>154</v>
      </c>
      <c r="E21" s="159" t="s">
        <v>637</v>
      </c>
      <c r="F21" s="160" t="str">
        <f t="shared" si="0"/>
        <v>IMV-IND-002 INDICADOR DE POBLACIÓN BENEFICIADA VERSIÓN 5.0</v>
      </c>
      <c r="G21" s="161" t="s">
        <v>156</v>
      </c>
      <c r="H21" s="158" t="s">
        <v>343</v>
      </c>
      <c r="I21" s="161" t="s">
        <v>157</v>
      </c>
      <c r="J21" s="161" t="s">
        <v>161</v>
      </c>
      <c r="K21" s="162" t="s">
        <v>89</v>
      </c>
    </row>
    <row r="22" spans="1:11" ht="72" customHeight="1" x14ac:dyDescent="0.25">
      <c r="A22" s="131">
        <v>21</v>
      </c>
      <c r="B22" s="668"/>
      <c r="C22" s="128" t="s">
        <v>149</v>
      </c>
      <c r="D22" s="129" t="s">
        <v>146</v>
      </c>
      <c r="E22" s="128" t="s">
        <v>636</v>
      </c>
      <c r="F22" s="129" t="str">
        <f t="shared" si="0"/>
        <v>IMV-IND-003 INDICADOR DE EJECUCIÓN PRESUPUESTAL INVERSIÓN DE LA VIGENCIA VERSIÓN 1.0</v>
      </c>
      <c r="G22" s="130" t="s">
        <v>147</v>
      </c>
      <c r="H22" s="141" t="s">
        <v>343</v>
      </c>
      <c r="I22" s="130" t="s">
        <v>148</v>
      </c>
      <c r="J22" s="130" t="s">
        <v>597</v>
      </c>
      <c r="K22" s="143" t="s">
        <v>89</v>
      </c>
    </row>
    <row r="23" spans="1:11" ht="80.25" customHeight="1" x14ac:dyDescent="0.25">
      <c r="A23" s="141">
        <v>22</v>
      </c>
      <c r="B23" s="668" t="s">
        <v>555</v>
      </c>
      <c r="C23" s="128" t="s">
        <v>144</v>
      </c>
      <c r="D23" s="129" t="s">
        <v>579</v>
      </c>
      <c r="E23" s="128" t="s">
        <v>640</v>
      </c>
      <c r="F23" s="129" t="str">
        <f t="shared" si="0"/>
        <v>GAM-IND-001 INDICADOR DE REUTILIZACIÓN DEL ESCOMBROS VERSIÓN 6.0</v>
      </c>
      <c r="G23" s="130" t="s">
        <v>575</v>
      </c>
      <c r="H23" s="141" t="s">
        <v>239</v>
      </c>
      <c r="I23" s="130" t="s">
        <v>532</v>
      </c>
      <c r="J23" s="130" t="s">
        <v>576</v>
      </c>
      <c r="K23" s="143" t="s">
        <v>32</v>
      </c>
    </row>
    <row r="24" spans="1:11" ht="83.25" customHeight="1" x14ac:dyDescent="0.25">
      <c r="A24" s="131">
        <v>23</v>
      </c>
      <c r="B24" s="668"/>
      <c r="C24" s="128" t="s">
        <v>134</v>
      </c>
      <c r="D24" s="129" t="s">
        <v>580</v>
      </c>
      <c r="E24" s="128" t="s">
        <v>636</v>
      </c>
      <c r="F24" s="129" t="str">
        <f t="shared" si="0"/>
        <v>GAM-IND-002 INDICADOR DE DISPOSICIÓN DE ESCOMBROS VERSIÓN 1.0</v>
      </c>
      <c r="G24" s="130" t="s">
        <v>581</v>
      </c>
      <c r="H24" s="141" t="s">
        <v>239</v>
      </c>
      <c r="I24" s="130" t="s">
        <v>532</v>
      </c>
      <c r="J24" s="130" t="s">
        <v>582</v>
      </c>
      <c r="K24" s="143" t="s">
        <v>32</v>
      </c>
    </row>
    <row r="25" spans="1:11" ht="60" x14ac:dyDescent="0.25">
      <c r="A25" s="141">
        <v>24</v>
      </c>
      <c r="B25" s="668"/>
      <c r="C25" s="128" t="s">
        <v>127</v>
      </c>
      <c r="D25" s="129" t="s">
        <v>135</v>
      </c>
      <c r="E25" s="128" t="s">
        <v>636</v>
      </c>
      <c r="F25" s="129" t="str">
        <f t="shared" si="0"/>
        <v>GAM-IND-003 INDICADOR DE CONSUMO Y USO EFICIENTE DE RECURSO AGUA VERSIÓN 1.0</v>
      </c>
      <c r="G25" s="130" t="s">
        <v>136</v>
      </c>
      <c r="H25" s="141" t="s">
        <v>239</v>
      </c>
      <c r="I25" s="130" t="s">
        <v>137</v>
      </c>
      <c r="J25" s="130" t="s">
        <v>584</v>
      </c>
      <c r="K25" s="143" t="s">
        <v>32</v>
      </c>
    </row>
    <row r="26" spans="1:11" ht="60" x14ac:dyDescent="0.25">
      <c r="A26" s="131">
        <v>25</v>
      </c>
      <c r="B26" s="668"/>
      <c r="C26" s="128" t="s">
        <v>121</v>
      </c>
      <c r="D26" s="129" t="s">
        <v>587</v>
      </c>
      <c r="E26" s="128" t="s">
        <v>636</v>
      </c>
      <c r="F26" s="129" t="str">
        <f t="shared" si="0"/>
        <v>GAM-IND-004 INDICADOR DE CONSUMO Y USO EFICIENTE DE RECURSO ENERGÍA VERSIÓN 1.0</v>
      </c>
      <c r="G26" s="130" t="s">
        <v>128</v>
      </c>
      <c r="H26" s="141" t="s">
        <v>239</v>
      </c>
      <c r="I26" s="130" t="s">
        <v>129</v>
      </c>
      <c r="J26" s="130" t="s">
        <v>588</v>
      </c>
      <c r="K26" s="143" t="s">
        <v>32</v>
      </c>
    </row>
    <row r="27" spans="1:11" ht="90" x14ac:dyDescent="0.25">
      <c r="A27" s="141">
        <v>26</v>
      </c>
      <c r="B27" s="668"/>
      <c r="C27" s="128" t="s">
        <v>591</v>
      </c>
      <c r="D27" s="129" t="s">
        <v>508</v>
      </c>
      <c r="E27" s="128" t="s">
        <v>636</v>
      </c>
      <c r="F27" s="129" t="str">
        <f t="shared" si="0"/>
        <v>GAM-IND-005 INDICADOR DE COMPRAS SOSTENIBLE VERSIÓN 1.0</v>
      </c>
      <c r="G27" s="130" t="s">
        <v>122</v>
      </c>
      <c r="H27" s="141" t="s">
        <v>343</v>
      </c>
      <c r="I27" s="130" t="s">
        <v>123</v>
      </c>
      <c r="J27" s="130" t="s">
        <v>509</v>
      </c>
      <c r="K27" s="143" t="s">
        <v>32</v>
      </c>
    </row>
    <row r="28" spans="1:11" ht="75" x14ac:dyDescent="0.25">
      <c r="A28" s="131">
        <v>27</v>
      </c>
      <c r="B28" s="668"/>
      <c r="C28" s="128" t="s">
        <v>592</v>
      </c>
      <c r="D28" s="129" t="s">
        <v>116</v>
      </c>
      <c r="E28" s="128" t="s">
        <v>636</v>
      </c>
      <c r="F28" s="129" t="str">
        <f t="shared" si="0"/>
        <v>GAM-IND-006 INDICADOR DE CAMPAÑAS Y SOCIALIZACIONES  VERSIÓN 1.0</v>
      </c>
      <c r="G28" s="130" t="s">
        <v>593</v>
      </c>
      <c r="H28" s="141" t="s">
        <v>343</v>
      </c>
      <c r="I28" s="130" t="s">
        <v>117</v>
      </c>
      <c r="J28" s="130" t="s">
        <v>594</v>
      </c>
      <c r="K28" s="143" t="s">
        <v>89</v>
      </c>
    </row>
    <row r="29" spans="1:11" ht="54.75" customHeight="1" x14ac:dyDescent="0.25">
      <c r="A29" s="141">
        <v>28</v>
      </c>
      <c r="B29" s="668" t="s">
        <v>557</v>
      </c>
      <c r="C29" s="128" t="s">
        <v>512</v>
      </c>
      <c r="D29" s="129" t="s">
        <v>536</v>
      </c>
      <c r="E29" s="128" t="s">
        <v>637</v>
      </c>
      <c r="F29" s="129" t="str">
        <f t="shared" si="0"/>
        <v>SAP-IND-001 INDICADOR DE ENCUESTAS DE PERCEPCIÓN VERSIÓN 5.0</v>
      </c>
      <c r="G29" s="130" t="s">
        <v>514</v>
      </c>
      <c r="H29" s="141" t="s">
        <v>343</v>
      </c>
      <c r="I29" s="130" t="s">
        <v>515</v>
      </c>
      <c r="J29" s="130" t="s">
        <v>516</v>
      </c>
      <c r="K29" s="143" t="s">
        <v>32</v>
      </c>
    </row>
    <row r="30" spans="1:11" ht="81" customHeight="1" x14ac:dyDescent="0.25">
      <c r="A30" s="131">
        <v>29</v>
      </c>
      <c r="B30" s="668"/>
      <c r="C30" s="128" t="s">
        <v>671</v>
      </c>
      <c r="D30" s="129" t="s">
        <v>672</v>
      </c>
      <c r="E30" s="128" t="s">
        <v>27</v>
      </c>
      <c r="F30" s="129" t="str">
        <f t="shared" si="0"/>
        <v>SAP-IND-002 INDICADOR DE GESTIÓN SOCIAL EN FRENTES DE TRABAJO VERSIÓN: 1.0</v>
      </c>
      <c r="G30" s="130" t="s">
        <v>673</v>
      </c>
      <c r="H30" s="141" t="s">
        <v>343</v>
      </c>
      <c r="I30" s="130" t="s">
        <v>674</v>
      </c>
      <c r="J30" s="130" t="s">
        <v>677</v>
      </c>
      <c r="K30" s="143" t="s">
        <v>32</v>
      </c>
    </row>
    <row r="31" spans="1:11" ht="57" customHeight="1" x14ac:dyDescent="0.25">
      <c r="A31" s="141">
        <v>30</v>
      </c>
      <c r="B31" s="139" t="s">
        <v>558</v>
      </c>
      <c r="C31" s="128" t="s">
        <v>237</v>
      </c>
      <c r="D31" s="129" t="s">
        <v>238</v>
      </c>
      <c r="E31" s="128" t="s">
        <v>635</v>
      </c>
      <c r="F31" s="129" t="str">
        <f t="shared" si="0"/>
        <v>ACI-IND-001 INDICADOR DE ATENCIÓN A SOLICITUDES CIUDADANAS VERSIÓN 3.0</v>
      </c>
      <c r="G31" s="130" t="s">
        <v>623</v>
      </c>
      <c r="H31" s="141" t="s">
        <v>487</v>
      </c>
      <c r="I31" s="130" t="s">
        <v>240</v>
      </c>
      <c r="J31" s="130" t="s">
        <v>243</v>
      </c>
      <c r="K31" s="143" t="s">
        <v>89</v>
      </c>
    </row>
    <row r="32" spans="1:11" ht="30" x14ac:dyDescent="0.25">
      <c r="A32" s="131">
        <v>31</v>
      </c>
      <c r="B32" s="668" t="s">
        <v>560</v>
      </c>
      <c r="C32" s="128" t="s">
        <v>444</v>
      </c>
      <c r="D32" s="129" t="s">
        <v>445</v>
      </c>
      <c r="E32" s="128" t="s">
        <v>637</v>
      </c>
      <c r="F32" s="129" t="str">
        <f t="shared" si="0"/>
        <v>JUR-IND-001 INDICADOR DE PROVIDENCIAS A FAVOR DE LA ENTIDAD  VERSIÓN 5.0</v>
      </c>
      <c r="G32" s="130" t="s">
        <v>446</v>
      </c>
      <c r="H32" s="141" t="s">
        <v>487</v>
      </c>
      <c r="I32" s="130" t="s">
        <v>447</v>
      </c>
      <c r="J32" s="130" t="s">
        <v>451</v>
      </c>
      <c r="K32" s="143" t="s">
        <v>32</v>
      </c>
    </row>
    <row r="33" spans="1:11" ht="54.75" customHeight="1" x14ac:dyDescent="0.25">
      <c r="A33" s="141">
        <v>32</v>
      </c>
      <c r="B33" s="668"/>
      <c r="C33" s="128" t="s">
        <v>456</v>
      </c>
      <c r="D33" s="129" t="s">
        <v>617</v>
      </c>
      <c r="E33" s="128" t="s">
        <v>616</v>
      </c>
      <c r="F33" s="129" t="str">
        <f t="shared" si="0"/>
        <v>JUR-IND-002 INDICADOR DE CONCEPTOS JURÍDICOS RESUELTOS VERSIÓN 4.0</v>
      </c>
      <c r="G33" s="130" t="s">
        <v>457</v>
      </c>
      <c r="H33" s="141" t="s">
        <v>487</v>
      </c>
      <c r="I33" s="130" t="s">
        <v>618</v>
      </c>
      <c r="J33" s="130" t="s">
        <v>619</v>
      </c>
      <c r="K33" s="143" t="s">
        <v>89</v>
      </c>
    </row>
    <row r="34" spans="1:11" ht="47.25" customHeight="1" x14ac:dyDescent="0.25">
      <c r="A34" s="131">
        <v>33</v>
      </c>
      <c r="B34" s="668"/>
      <c r="C34" s="128" t="s">
        <v>461</v>
      </c>
      <c r="D34" s="129" t="s">
        <v>642</v>
      </c>
      <c r="E34" s="128" t="s">
        <v>635</v>
      </c>
      <c r="F34" s="129" t="str">
        <f t="shared" si="0"/>
        <v>JUR-IND-003 INDICADOR DE DEMANDAS CONTESTADAS DENTRO DEL TERMINO LEGAL VERSIÓN 3.0</v>
      </c>
      <c r="G34" s="130" t="s">
        <v>462</v>
      </c>
      <c r="H34" s="141" t="s">
        <v>487</v>
      </c>
      <c r="I34" s="130" t="s">
        <v>463</v>
      </c>
      <c r="J34" s="130" t="s">
        <v>464</v>
      </c>
      <c r="K34" s="143" t="s">
        <v>89</v>
      </c>
    </row>
    <row r="35" spans="1:11" ht="51.75" customHeight="1" x14ac:dyDescent="0.25">
      <c r="A35" s="141">
        <v>34</v>
      </c>
      <c r="B35" s="668"/>
      <c r="C35" s="128" t="s">
        <v>468</v>
      </c>
      <c r="D35" s="129" t="s">
        <v>469</v>
      </c>
      <c r="E35" s="128" t="s">
        <v>639</v>
      </c>
      <c r="F35" s="129" t="str">
        <f t="shared" si="0"/>
        <v>JUR-IND-004 INDICADOR DE SEGUIMIENTO A LOS DERECHOS DE PETICIÓN VERSIÓN 2.0</v>
      </c>
      <c r="G35" s="130" t="s">
        <v>470</v>
      </c>
      <c r="H35" s="141" t="s">
        <v>487</v>
      </c>
      <c r="I35" s="130" t="s">
        <v>471</v>
      </c>
      <c r="J35" s="130" t="s">
        <v>622</v>
      </c>
      <c r="K35" s="143" t="s">
        <v>89</v>
      </c>
    </row>
    <row r="36" spans="1:11" ht="60" customHeight="1" x14ac:dyDescent="0.25">
      <c r="A36" s="131">
        <v>35</v>
      </c>
      <c r="B36" s="668"/>
      <c r="C36" s="128" t="s">
        <v>473</v>
      </c>
      <c r="D36" s="129" t="s">
        <v>474</v>
      </c>
      <c r="E36" s="128" t="s">
        <v>636</v>
      </c>
      <c r="F36" s="129" t="str">
        <f t="shared" si="0"/>
        <v>JUR-IND-005 INDICADOR DE PREVENCION DEL DAÑO ANTIJURIDICO VERSIÓN 1.0</v>
      </c>
      <c r="G36" s="130" t="s">
        <v>475</v>
      </c>
      <c r="H36" s="141" t="s">
        <v>487</v>
      </c>
      <c r="I36" s="130" t="s">
        <v>476</v>
      </c>
      <c r="J36" s="130" t="s">
        <v>478</v>
      </c>
      <c r="K36" s="143" t="s">
        <v>32</v>
      </c>
    </row>
    <row r="37" spans="1:11" ht="45" x14ac:dyDescent="0.25">
      <c r="A37" s="141">
        <v>36</v>
      </c>
      <c r="B37" s="668" t="s">
        <v>562</v>
      </c>
      <c r="C37" s="128" t="s">
        <v>381</v>
      </c>
      <c r="D37" s="129" t="s">
        <v>382</v>
      </c>
      <c r="E37" s="128" t="s">
        <v>639</v>
      </c>
      <c r="F37" s="129" t="str">
        <f t="shared" si="0"/>
        <v>CON-IND-001 INDICADOR DE CONTRATOS CELEBRADOS POR TIPO DE CONTRATO VERSIÓN 2.0</v>
      </c>
      <c r="G37" s="130" t="s">
        <v>383</v>
      </c>
      <c r="H37" s="141" t="s">
        <v>487</v>
      </c>
      <c r="I37" s="130" t="s">
        <v>643</v>
      </c>
      <c r="J37" s="130" t="s">
        <v>388</v>
      </c>
      <c r="K37" s="143" t="s">
        <v>89</v>
      </c>
    </row>
    <row r="38" spans="1:11" ht="60" x14ac:dyDescent="0.25">
      <c r="A38" s="131">
        <v>37</v>
      </c>
      <c r="B38" s="668"/>
      <c r="C38" s="128" t="s">
        <v>398</v>
      </c>
      <c r="D38" s="129" t="s">
        <v>399</v>
      </c>
      <c r="E38" s="128" t="s">
        <v>639</v>
      </c>
      <c r="F38" s="129" t="str">
        <f t="shared" si="0"/>
        <v>CON-IND-002 INDICADOR DE SEGUIMIENTO AL PLAN DE ADQUISICIONES VERSIÓN 2.0</v>
      </c>
      <c r="G38" s="130" t="s">
        <v>400</v>
      </c>
      <c r="H38" s="141" t="s">
        <v>487</v>
      </c>
      <c r="I38" s="130" t="s">
        <v>401</v>
      </c>
      <c r="J38" s="130" t="s">
        <v>404</v>
      </c>
      <c r="K38" s="143" t="s">
        <v>89</v>
      </c>
    </row>
    <row r="39" spans="1:11" ht="72" customHeight="1" x14ac:dyDescent="0.25">
      <c r="A39" s="141">
        <v>38</v>
      </c>
      <c r="B39" s="668" t="s">
        <v>563</v>
      </c>
      <c r="C39" s="128" t="s">
        <v>298</v>
      </c>
      <c r="D39" s="129" t="s">
        <v>299</v>
      </c>
      <c r="E39" s="128" t="s">
        <v>639</v>
      </c>
      <c r="F39" s="129" t="str">
        <f t="shared" si="0"/>
        <v>GDO-IND-001 INDICADOR DE CONSULTA DE DOCUMENTOS VERSIÓN 2.0</v>
      </c>
      <c r="G39" s="130" t="s">
        <v>300</v>
      </c>
      <c r="H39" s="141" t="s">
        <v>487</v>
      </c>
      <c r="I39" s="130" t="s">
        <v>301</v>
      </c>
      <c r="J39" s="130" t="s">
        <v>303</v>
      </c>
      <c r="K39" s="143" t="s">
        <v>89</v>
      </c>
    </row>
    <row r="40" spans="1:11" ht="59.25" customHeight="1" x14ac:dyDescent="0.25">
      <c r="A40" s="131">
        <v>39</v>
      </c>
      <c r="B40" s="668"/>
      <c r="C40" s="128" t="s">
        <v>307</v>
      </c>
      <c r="D40" s="129" t="s">
        <v>308</v>
      </c>
      <c r="E40" s="128" t="s">
        <v>639</v>
      </c>
      <c r="F40" s="129" t="str">
        <f t="shared" si="0"/>
        <v>GDO-IND-002 INDICADOR DE TRANSFERENCIAS DOCUMENTALES VERSIÓN 2.0</v>
      </c>
      <c r="G40" s="130" t="s">
        <v>309</v>
      </c>
      <c r="H40" s="141" t="s">
        <v>487</v>
      </c>
      <c r="I40" s="130" t="s">
        <v>310</v>
      </c>
      <c r="J40" s="130" t="s">
        <v>312</v>
      </c>
      <c r="K40" s="143" t="s">
        <v>89</v>
      </c>
    </row>
    <row r="41" spans="1:11" ht="72.75" customHeight="1" x14ac:dyDescent="0.25">
      <c r="A41" s="141">
        <v>40</v>
      </c>
      <c r="B41" s="668"/>
      <c r="C41" s="128" t="s">
        <v>316</v>
      </c>
      <c r="D41" s="129" t="s">
        <v>650</v>
      </c>
      <c r="E41" s="128" t="s">
        <v>636</v>
      </c>
      <c r="F41" s="129" t="str">
        <f t="shared" si="0"/>
        <v>GDO-IND-003 INDICADOR DE CUMPLIMIENTO DEL PROGRAMA DE GESTIÓN DOCUMENTAL VERSIÓN 1.0</v>
      </c>
      <c r="G41" s="130" t="s">
        <v>317</v>
      </c>
      <c r="H41" s="141" t="s">
        <v>487</v>
      </c>
      <c r="I41" s="130" t="s">
        <v>318</v>
      </c>
      <c r="J41" s="130" t="s">
        <v>320</v>
      </c>
      <c r="K41" s="143" t="s">
        <v>89</v>
      </c>
    </row>
    <row r="42" spans="1:11" ht="45" x14ac:dyDescent="0.25">
      <c r="A42" s="131">
        <v>41</v>
      </c>
      <c r="B42" s="670" t="s">
        <v>565</v>
      </c>
      <c r="C42" s="128" t="s">
        <v>334</v>
      </c>
      <c r="D42" s="129" t="s">
        <v>361</v>
      </c>
      <c r="E42" s="128" t="s">
        <v>640</v>
      </c>
      <c r="F42" s="129" t="str">
        <f t="shared" si="0"/>
        <v>FIN-IND-001 INDICADOR DE EJECUCION DE INGRESOS RECURSOS ADMINISTRADOS VERSIÓN 6.0</v>
      </c>
      <c r="G42" s="130" t="s">
        <v>362</v>
      </c>
      <c r="H42" s="141" t="s">
        <v>343</v>
      </c>
      <c r="I42" s="130" t="s">
        <v>363</v>
      </c>
      <c r="J42" s="130" t="s">
        <v>364</v>
      </c>
      <c r="K42" s="143" t="s">
        <v>89</v>
      </c>
    </row>
    <row r="43" spans="1:11" ht="69.75" customHeight="1" x14ac:dyDescent="0.25">
      <c r="A43" s="141">
        <v>42</v>
      </c>
      <c r="B43" s="671"/>
      <c r="C43" s="128" t="s">
        <v>341</v>
      </c>
      <c r="D43" s="129" t="s">
        <v>335</v>
      </c>
      <c r="E43" s="128" t="s">
        <v>640</v>
      </c>
      <c r="F43" s="129" t="str">
        <f t="shared" si="0"/>
        <v>FIN-IND-002 INDICADOR DE EJECUCIÓN PRESUPUESTAL DE GASTOS VERSIÓN 6.0</v>
      </c>
      <c r="G43" s="130" t="s">
        <v>494</v>
      </c>
      <c r="H43" s="141" t="s">
        <v>343</v>
      </c>
      <c r="I43" s="130" t="s">
        <v>336</v>
      </c>
      <c r="J43" s="130" t="s">
        <v>337</v>
      </c>
      <c r="K43" s="143" t="s">
        <v>89</v>
      </c>
    </row>
    <row r="44" spans="1:11" ht="60" x14ac:dyDescent="0.25">
      <c r="A44" s="131">
        <v>43</v>
      </c>
      <c r="B44" s="671"/>
      <c r="C44" s="128" t="s">
        <v>347</v>
      </c>
      <c r="D44" s="129" t="s">
        <v>342</v>
      </c>
      <c r="E44" s="128" t="s">
        <v>637</v>
      </c>
      <c r="F44" s="129" t="str">
        <f t="shared" si="0"/>
        <v>FIN-IND-003 INDICADOR DE EJECUCION DEL PAC (PLAN ANUALIZADO DE CAJA) VERSIÓN 5.0</v>
      </c>
      <c r="G44" s="130" t="s">
        <v>496</v>
      </c>
      <c r="H44" s="141" t="s">
        <v>343</v>
      </c>
      <c r="I44" s="130" t="s">
        <v>344</v>
      </c>
      <c r="J44" s="130" t="s">
        <v>346</v>
      </c>
      <c r="K44" s="143" t="s">
        <v>89</v>
      </c>
    </row>
    <row r="45" spans="1:11" ht="72" customHeight="1" x14ac:dyDescent="0.25">
      <c r="A45" s="141">
        <v>44</v>
      </c>
      <c r="B45" s="671"/>
      <c r="C45" s="128" t="s">
        <v>353</v>
      </c>
      <c r="D45" s="129" t="s">
        <v>354</v>
      </c>
      <c r="E45" s="128" t="s">
        <v>636</v>
      </c>
      <c r="F45" s="129" t="str">
        <f t="shared" si="0"/>
        <v>FIN-IND-004 INDICADOR DE EJECUCIÓN PRESUPUESTAL PASIVOS EXIGIBLES VERSIÓN 1.0</v>
      </c>
      <c r="G45" s="130" t="s">
        <v>498</v>
      </c>
      <c r="H45" s="141" t="s">
        <v>343</v>
      </c>
      <c r="I45" s="130" t="s">
        <v>355</v>
      </c>
      <c r="J45" s="130" t="s">
        <v>356</v>
      </c>
      <c r="K45" s="143" t="s">
        <v>89</v>
      </c>
    </row>
    <row r="46" spans="1:11" ht="62.25" customHeight="1" x14ac:dyDescent="0.25">
      <c r="A46" s="131">
        <v>45</v>
      </c>
      <c r="B46" s="671"/>
      <c r="C46" s="128" t="s">
        <v>360</v>
      </c>
      <c r="D46" s="129" t="s">
        <v>348</v>
      </c>
      <c r="E46" s="128" t="s">
        <v>636</v>
      </c>
      <c r="F46" s="129" t="str">
        <f t="shared" si="0"/>
        <v>FIN-IND-005 INDICADOR DE EJECUCIÓN PRESUPUESTAL DE RESERVAS PRESUPUESTALES VERSIÓN 1.0</v>
      </c>
      <c r="G46" s="130" t="s">
        <v>497</v>
      </c>
      <c r="H46" s="141" t="s">
        <v>343</v>
      </c>
      <c r="I46" s="130" t="s">
        <v>349</v>
      </c>
      <c r="J46" s="130" t="s">
        <v>625</v>
      </c>
      <c r="K46" s="143" t="s">
        <v>89</v>
      </c>
    </row>
    <row r="47" spans="1:11" ht="62.25" customHeight="1" x14ac:dyDescent="0.25">
      <c r="A47" s="141">
        <v>46</v>
      </c>
      <c r="B47" s="671"/>
      <c r="C47" s="128" t="s">
        <v>681</v>
      </c>
      <c r="D47" s="129" t="s">
        <v>369</v>
      </c>
      <c r="E47" s="128" t="s">
        <v>27</v>
      </c>
      <c r="F47" s="130" t="str">
        <f t="shared" si="0"/>
        <v>FIN-IND-006 INDICADOR DE EFECTIVIDAD EN LA EJECUCIÓN DEL PROYECTO DE INVERSIÓN 1181 VERSIÓN: 1.0</v>
      </c>
      <c r="G47" s="130" t="s">
        <v>370</v>
      </c>
      <c r="H47" s="141" t="s">
        <v>327</v>
      </c>
      <c r="I47" s="130" t="s">
        <v>371</v>
      </c>
      <c r="J47" s="130" t="s">
        <v>597</v>
      </c>
      <c r="K47" s="143" t="s">
        <v>89</v>
      </c>
    </row>
    <row r="48" spans="1:11" ht="62.25" customHeight="1" x14ac:dyDescent="0.25">
      <c r="A48" s="131">
        <v>47</v>
      </c>
      <c r="B48" s="671"/>
      <c r="C48" s="128" t="s">
        <v>682</v>
      </c>
      <c r="D48" s="129" t="s">
        <v>430</v>
      </c>
      <c r="E48" s="128" t="s">
        <v>639</v>
      </c>
      <c r="F48" s="130" t="str">
        <f t="shared" si="0"/>
        <v>FIN-IND-007 INDICADOR DE EFECTIVIDAD EN LA EJECUCIÓN DEL RUBRO GASTOS DE COMPUTADOR VERSIÓN 2.0</v>
      </c>
      <c r="G48" s="130" t="s">
        <v>431</v>
      </c>
      <c r="H48" s="141" t="s">
        <v>343</v>
      </c>
      <c r="I48" s="130" t="s">
        <v>432</v>
      </c>
      <c r="J48" s="130" t="s">
        <v>433</v>
      </c>
      <c r="K48" s="143" t="s">
        <v>89</v>
      </c>
    </row>
    <row r="49" spans="1:11" ht="99.75" customHeight="1" x14ac:dyDescent="0.25">
      <c r="A49" s="141">
        <v>48</v>
      </c>
      <c r="B49" s="672"/>
      <c r="C49" s="128" t="s">
        <v>683</v>
      </c>
      <c r="D49" s="129" t="s">
        <v>377</v>
      </c>
      <c r="E49" s="128" t="s">
        <v>636</v>
      </c>
      <c r="F49" s="130" t="str">
        <f t="shared" si="0"/>
        <v>FIN-IND-008 INDICADOR DE EFECTIVIDAD EN LA EJECUCIÓN DEL PROYECTO DE INVERSIÓN 1117 VERSIÓN 1.0</v>
      </c>
      <c r="G49" s="130" t="s">
        <v>378</v>
      </c>
      <c r="H49" s="141" t="s">
        <v>327</v>
      </c>
      <c r="I49" s="130" t="s">
        <v>379</v>
      </c>
      <c r="J49" s="130" t="s">
        <v>380</v>
      </c>
      <c r="K49" s="143" t="s">
        <v>89</v>
      </c>
    </row>
    <row r="50" spans="1:11" ht="80.25" customHeight="1" x14ac:dyDescent="0.25">
      <c r="A50" s="131">
        <v>49</v>
      </c>
      <c r="B50" s="668" t="s">
        <v>567</v>
      </c>
      <c r="C50" s="128" t="s">
        <v>259</v>
      </c>
      <c r="D50" s="129" t="s">
        <v>260</v>
      </c>
      <c r="E50" s="128" t="s">
        <v>640</v>
      </c>
      <c r="F50" s="129" t="str">
        <f t="shared" si="0"/>
        <v>THU-IND-001 INDICADOR DE ACCIDENTES E INCIDENTES LABORALES VERSIÓN 6.0</v>
      </c>
      <c r="G50" s="130" t="s">
        <v>261</v>
      </c>
      <c r="H50" s="141" t="s">
        <v>343</v>
      </c>
      <c r="I50" s="130" t="s">
        <v>644</v>
      </c>
      <c r="J50" s="130" t="s">
        <v>263</v>
      </c>
      <c r="K50" s="143" t="s">
        <v>89</v>
      </c>
    </row>
    <row r="51" spans="1:11" ht="74.25" customHeight="1" x14ac:dyDescent="0.25">
      <c r="A51" s="141">
        <v>50</v>
      </c>
      <c r="B51" s="668"/>
      <c r="C51" s="128" t="s">
        <v>268</v>
      </c>
      <c r="D51" s="129" t="s">
        <v>269</v>
      </c>
      <c r="E51" s="128" t="s">
        <v>636</v>
      </c>
      <c r="F51" s="129" t="str">
        <f t="shared" si="0"/>
        <v>THU-IND-002 INDICADOR DE ENFERMEDADES LABORALES VERSIÓN 1.0</v>
      </c>
      <c r="G51" s="130" t="s">
        <v>270</v>
      </c>
      <c r="H51" s="141" t="s">
        <v>343</v>
      </c>
      <c r="I51" s="130" t="s">
        <v>271</v>
      </c>
      <c r="J51" s="130" t="s">
        <v>273</v>
      </c>
      <c r="K51" s="143" t="s">
        <v>89</v>
      </c>
    </row>
    <row r="52" spans="1:11" ht="45" x14ac:dyDescent="0.25">
      <c r="A52" s="131">
        <v>51</v>
      </c>
      <c r="B52" s="668"/>
      <c r="C52" s="128" t="s">
        <v>277</v>
      </c>
      <c r="D52" s="129" t="s">
        <v>647</v>
      </c>
      <c r="E52" s="128" t="s">
        <v>636</v>
      </c>
      <c r="F52" s="129" t="str">
        <f t="shared" si="0"/>
        <v>THU-IND-003 INDICADOR DE CUMPLIMIENTO DEL PLAN INSTITUCIONAL DE CAPACITACIÓN.  VERSIÓN 1.0</v>
      </c>
      <c r="G52" s="130" t="s">
        <v>278</v>
      </c>
      <c r="H52" s="141" t="s">
        <v>343</v>
      </c>
      <c r="I52" s="130" t="s">
        <v>279</v>
      </c>
      <c r="J52" s="130" t="s">
        <v>281</v>
      </c>
      <c r="K52" s="143" t="s">
        <v>89</v>
      </c>
    </row>
    <row r="53" spans="1:11" ht="65.25" customHeight="1" x14ac:dyDescent="0.25">
      <c r="A53" s="141">
        <v>52</v>
      </c>
      <c r="B53" s="668"/>
      <c r="C53" s="128" t="s">
        <v>285</v>
      </c>
      <c r="D53" s="129" t="s">
        <v>648</v>
      </c>
      <c r="E53" s="128" t="s">
        <v>636</v>
      </c>
      <c r="F53" s="129" t="str">
        <f t="shared" si="0"/>
        <v>THU-IND-004 INDICADOR DE CUMPLIMIENTO DEL PLAN DE SEGURIDAD Y SALUD EN EL TRABAJO  VERSIÓN 1.0</v>
      </c>
      <c r="G53" s="130" t="s">
        <v>286</v>
      </c>
      <c r="H53" s="141" t="s">
        <v>343</v>
      </c>
      <c r="I53" s="130" t="s">
        <v>287</v>
      </c>
      <c r="J53" s="130" t="s">
        <v>289</v>
      </c>
      <c r="K53" s="143" t="s">
        <v>89</v>
      </c>
    </row>
    <row r="54" spans="1:11" ht="45" x14ac:dyDescent="0.25">
      <c r="A54" s="131">
        <v>53</v>
      </c>
      <c r="B54" s="668"/>
      <c r="C54" s="128" t="s">
        <v>292</v>
      </c>
      <c r="D54" s="129" t="s">
        <v>662</v>
      </c>
      <c r="E54" s="128" t="s">
        <v>27</v>
      </c>
      <c r="F54" s="129" t="str">
        <f t="shared" si="0"/>
        <v>THU-IND-005 INDICADOR DE CUMPLIMIENTO DEL PLAN DE BIENESTAR E INCENTIVOS VERSIÓN: 1.0</v>
      </c>
      <c r="G54" s="130" t="s">
        <v>293</v>
      </c>
      <c r="H54" s="141" t="s">
        <v>343</v>
      </c>
      <c r="I54" s="130" t="s">
        <v>294</v>
      </c>
      <c r="J54" s="130" t="s">
        <v>289</v>
      </c>
      <c r="K54" s="143" t="s">
        <v>89</v>
      </c>
    </row>
    <row r="55" spans="1:11" ht="60" x14ac:dyDescent="0.25">
      <c r="A55" s="141">
        <v>54</v>
      </c>
      <c r="B55" s="668"/>
      <c r="C55" s="128" t="s">
        <v>610</v>
      </c>
      <c r="D55" s="129" t="s">
        <v>608</v>
      </c>
      <c r="E55" s="128" t="s">
        <v>27</v>
      </c>
      <c r="F55" s="129" t="str">
        <f t="shared" si="0"/>
        <v>THU-IND-006 INDICADOR DE REPORTE DE INDICADORES DE LA POLÍTICA SST VERSIÓN: 1.0</v>
      </c>
      <c r="G55" s="130" t="s">
        <v>609</v>
      </c>
      <c r="H55" s="141" t="s">
        <v>343</v>
      </c>
      <c r="I55" s="130" t="s">
        <v>611</v>
      </c>
      <c r="J55" s="130" t="s">
        <v>612</v>
      </c>
      <c r="K55" s="143" t="s">
        <v>89</v>
      </c>
    </row>
    <row r="56" spans="1:11" ht="85.5" customHeight="1" x14ac:dyDescent="0.25">
      <c r="A56" s="131">
        <v>55</v>
      </c>
      <c r="B56" s="139" t="s">
        <v>569</v>
      </c>
      <c r="C56" s="128" t="s">
        <v>324</v>
      </c>
      <c r="D56" s="129" t="s">
        <v>325</v>
      </c>
      <c r="E56" s="128" t="s">
        <v>604</v>
      </c>
      <c r="F56" s="130" t="str">
        <f t="shared" si="0"/>
        <v>CDI-IND-001 INDICADOR DE GESTIÓN DE LAS ACCIONES DISCIPLINARIAS VERSIÓN: 5.0</v>
      </c>
      <c r="G56" s="130" t="s">
        <v>326</v>
      </c>
      <c r="H56" s="141" t="s">
        <v>343</v>
      </c>
      <c r="I56" s="130" t="s">
        <v>328</v>
      </c>
      <c r="J56" s="130" t="s">
        <v>330</v>
      </c>
      <c r="K56" s="143" t="s">
        <v>32</v>
      </c>
    </row>
    <row r="57" spans="1:11" ht="42.75" customHeight="1" x14ac:dyDescent="0.25">
      <c r="A57" s="141">
        <v>56</v>
      </c>
      <c r="B57" s="668" t="s">
        <v>570</v>
      </c>
      <c r="C57" s="128" t="s">
        <v>437</v>
      </c>
      <c r="D57" s="129" t="s">
        <v>438</v>
      </c>
      <c r="E57" s="128" t="s">
        <v>599</v>
      </c>
      <c r="F57" s="130" t="str">
        <f t="shared" si="0"/>
        <v>ABI-IND-001 INDICADOR DE BIENES DEVOLUTIVOS DADOS DE BAJA  VERSIÓN: 6.0</v>
      </c>
      <c r="G57" s="130" t="s">
        <v>651</v>
      </c>
      <c r="H57" s="141" t="s">
        <v>343</v>
      </c>
      <c r="I57" s="130" t="s">
        <v>652</v>
      </c>
      <c r="J57" s="130" t="s">
        <v>654</v>
      </c>
      <c r="K57" s="143" t="s">
        <v>89</v>
      </c>
    </row>
    <row r="58" spans="1:11" ht="45" x14ac:dyDescent="0.25">
      <c r="A58" s="131">
        <v>57</v>
      </c>
      <c r="B58" s="668"/>
      <c r="C58" s="128" t="s">
        <v>503</v>
      </c>
      <c r="D58" s="129" t="s">
        <v>442</v>
      </c>
      <c r="E58" s="128" t="s">
        <v>616</v>
      </c>
      <c r="F58" s="130" t="str">
        <f t="shared" si="0"/>
        <v>ABI-IND-002 INDICADOR DE BIENES DEVOLUTIVOS EN USO VERSIÓN 4.0</v>
      </c>
      <c r="G58" s="130" t="s">
        <v>656</v>
      </c>
      <c r="H58" s="141" t="s">
        <v>343</v>
      </c>
      <c r="I58" s="130" t="s">
        <v>657</v>
      </c>
      <c r="J58" s="130" t="s">
        <v>659</v>
      </c>
      <c r="K58" s="143" t="s">
        <v>89</v>
      </c>
    </row>
    <row r="59" spans="1:11" ht="45" x14ac:dyDescent="0.25">
      <c r="A59" s="141">
        <v>58</v>
      </c>
      <c r="B59" s="139" t="s">
        <v>571</v>
      </c>
      <c r="C59" s="128" t="s">
        <v>107</v>
      </c>
      <c r="D59" s="129" t="s">
        <v>106</v>
      </c>
      <c r="E59" s="128" t="s">
        <v>599</v>
      </c>
      <c r="F59" s="130" t="str">
        <f t="shared" si="0"/>
        <v>ODM-IND-001 INDICADOR DE ESTADO DE LA MAQUINARIA Y EQUIPOS VERSIÓN: 6.0</v>
      </c>
      <c r="G59" s="130" t="s">
        <v>108</v>
      </c>
      <c r="H59" s="141" t="s">
        <v>626</v>
      </c>
      <c r="I59" s="130" t="s">
        <v>109</v>
      </c>
      <c r="J59" s="130" t="s">
        <v>627</v>
      </c>
      <c r="K59" s="143" t="s">
        <v>89</v>
      </c>
    </row>
    <row r="60" spans="1:11" ht="84.75" customHeight="1" x14ac:dyDescent="0.25">
      <c r="A60" s="131">
        <v>59</v>
      </c>
      <c r="B60" s="668" t="s">
        <v>572</v>
      </c>
      <c r="C60" s="128" t="s">
        <v>99</v>
      </c>
      <c r="D60" s="129" t="s">
        <v>100</v>
      </c>
      <c r="E60" s="128" t="s">
        <v>599</v>
      </c>
      <c r="F60" s="130" t="str">
        <f t="shared" si="0"/>
        <v>CMG-IND-001 INDICADOR DE AUDITORIAS INTERNAS DE LOS PROCESOS VERSIÓN: 6.0</v>
      </c>
      <c r="G60" s="130" t="s">
        <v>101</v>
      </c>
      <c r="H60" s="141" t="s">
        <v>343</v>
      </c>
      <c r="I60" s="130" t="s">
        <v>645</v>
      </c>
      <c r="J60" s="130" t="s">
        <v>646</v>
      </c>
      <c r="K60" s="143" t="s">
        <v>89</v>
      </c>
    </row>
    <row r="61" spans="1:11" ht="60" x14ac:dyDescent="0.25">
      <c r="A61" s="141">
        <v>60</v>
      </c>
      <c r="B61" s="668"/>
      <c r="C61" s="128" t="s">
        <v>83</v>
      </c>
      <c r="D61" s="129" t="s">
        <v>82</v>
      </c>
      <c r="E61" s="128" t="s">
        <v>599</v>
      </c>
      <c r="F61" s="130" t="str">
        <f t="shared" si="0"/>
        <v>CMG-IND-002 INDICADOR DE EVALUACIÓN DE RIESGOS VERSIÓN: 6.0</v>
      </c>
      <c r="G61" s="130" t="s">
        <v>88</v>
      </c>
      <c r="H61" s="141" t="s">
        <v>343</v>
      </c>
      <c r="I61" s="130" t="s">
        <v>87</v>
      </c>
      <c r="J61" s="130" t="s">
        <v>94</v>
      </c>
      <c r="K61" s="143" t="s">
        <v>89</v>
      </c>
    </row>
  </sheetData>
  <mergeCells count="16">
    <mergeCell ref="B42:B49"/>
    <mergeCell ref="B29:B30"/>
    <mergeCell ref="B16:B19"/>
    <mergeCell ref="B57:B58"/>
    <mergeCell ref="B60:B61"/>
    <mergeCell ref="B50:B55"/>
    <mergeCell ref="B20:B22"/>
    <mergeCell ref="B23:B28"/>
    <mergeCell ref="B32:B36"/>
    <mergeCell ref="B37:B38"/>
    <mergeCell ref="B39:B41"/>
    <mergeCell ref="A1:B1"/>
    <mergeCell ref="B2:B4"/>
    <mergeCell ref="B5:B8"/>
    <mergeCell ref="B9:B11"/>
    <mergeCell ref="B12:B1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60"/>
  <sheetViews>
    <sheetView view="pageLayout" topLeftCell="A43" zoomScaleNormal="100" workbookViewId="0">
      <selection activeCell="C45" sqref="C45:AC46"/>
    </sheetView>
  </sheetViews>
  <sheetFormatPr baseColWidth="10" defaultColWidth="3.7109375" defaultRowHeight="14.25" x14ac:dyDescent="0.2"/>
  <cols>
    <col min="1" max="1" width="3.7109375" style="3"/>
    <col min="2" max="2" width="2.85546875" style="3" customWidth="1"/>
    <col min="3" max="7" width="2.7109375" style="3" customWidth="1"/>
    <col min="8" max="15" width="5.7109375" style="3" customWidth="1"/>
    <col min="16" max="16" width="9.5703125" style="3" customWidth="1"/>
    <col min="17" max="22" width="3.42578125" style="3" customWidth="1"/>
    <col min="23" max="23" width="3.28515625" style="3" customWidth="1"/>
    <col min="24" max="27" width="3.7109375" style="3"/>
    <col min="28" max="28" width="3.7109375" style="3" customWidth="1"/>
    <col min="29" max="29" width="2.28515625" style="3" customWidth="1"/>
    <col min="30" max="30" width="2.85546875" style="3" customWidth="1"/>
    <col min="31" max="31" width="3.7109375" style="3"/>
    <col min="32" max="32" width="5.28515625" style="3" bestFit="1" customWidth="1"/>
    <col min="33" max="16384" width="3.7109375" style="3"/>
  </cols>
  <sheetData>
    <row r="1" spans="1:30" x14ac:dyDescent="0.2">
      <c r="A1" s="1"/>
      <c r="B1" s="2"/>
      <c r="C1" s="2"/>
      <c r="D1" s="2"/>
      <c r="E1" s="2"/>
      <c r="F1" s="2"/>
    </row>
    <row r="2" spans="1:30"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c r="AA2" s="561"/>
      <c r="AB2" s="561"/>
      <c r="AC2" s="561"/>
      <c r="AD2" s="561"/>
    </row>
    <row r="3" spans="1:30" ht="15" customHeight="1" x14ac:dyDescent="0.2">
      <c r="A3" s="1"/>
      <c r="B3" s="560"/>
      <c r="C3" s="560"/>
      <c r="D3" s="560"/>
      <c r="E3" s="560"/>
      <c r="F3" s="560"/>
      <c r="G3" s="560"/>
      <c r="H3" s="562" t="s">
        <v>19</v>
      </c>
      <c r="I3" s="562"/>
      <c r="J3" s="562"/>
      <c r="K3" s="562"/>
      <c r="L3" s="562"/>
      <c r="M3" s="562"/>
      <c r="N3" s="562"/>
      <c r="O3" s="562"/>
      <c r="P3" s="562"/>
      <c r="Q3" s="562"/>
      <c r="R3" s="562"/>
      <c r="S3" s="562"/>
      <c r="T3" s="562"/>
      <c r="U3" s="1393" t="s">
        <v>23</v>
      </c>
      <c r="V3" s="1394"/>
      <c r="W3" s="1394"/>
      <c r="X3" s="1394"/>
      <c r="Y3" s="1394"/>
      <c r="Z3" s="1394"/>
      <c r="AA3" s="1394"/>
      <c r="AB3" s="1394"/>
      <c r="AC3" s="1394"/>
      <c r="AD3" s="1395"/>
    </row>
    <row r="4" spans="1:30" ht="15" customHeigh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c r="AA4" s="562"/>
      <c r="AB4" s="562"/>
      <c r="AC4" s="562"/>
      <c r="AD4" s="562"/>
    </row>
    <row r="5" spans="1:30" ht="15" x14ac:dyDescent="0.2">
      <c r="A5" s="1"/>
      <c r="B5" s="1"/>
      <c r="C5" s="1"/>
      <c r="D5" s="1"/>
      <c r="E5" s="1"/>
      <c r="F5" s="1"/>
      <c r="G5" s="1"/>
      <c r="H5" s="10"/>
      <c r="I5" s="10"/>
      <c r="J5" s="10"/>
      <c r="K5" s="10"/>
      <c r="L5" s="10"/>
      <c r="M5" s="10"/>
      <c r="N5" s="10"/>
      <c r="O5" s="10"/>
      <c r="P5" s="10"/>
      <c r="Q5" s="10"/>
      <c r="R5" s="10"/>
      <c r="S5" s="10"/>
      <c r="T5" s="10"/>
      <c r="U5" s="10"/>
      <c r="V5" s="10"/>
      <c r="W5" s="10"/>
      <c r="X5" s="10"/>
      <c r="Y5" s="10"/>
      <c r="Z5" s="10"/>
      <c r="AA5" s="10"/>
      <c r="AB5" s="10"/>
      <c r="AC5" s="10"/>
      <c r="AD5" s="10"/>
    </row>
    <row r="6" spans="1:30" ht="15.75" thickBot="1" x14ac:dyDescent="0.25">
      <c r="B6" s="20"/>
      <c r="C6" s="21"/>
      <c r="D6" s="21"/>
      <c r="E6" s="21"/>
      <c r="F6" s="21"/>
      <c r="G6" s="21"/>
      <c r="H6" s="21"/>
      <c r="I6" s="22"/>
      <c r="J6" s="22"/>
      <c r="K6" s="22"/>
      <c r="L6" s="22"/>
      <c r="M6" s="22"/>
      <c r="N6" s="22"/>
      <c r="O6" s="22"/>
      <c r="P6" s="22"/>
      <c r="Q6" s="22"/>
      <c r="R6" s="22"/>
      <c r="S6" s="22"/>
      <c r="T6" s="22"/>
      <c r="U6" s="22"/>
      <c r="V6" s="22"/>
      <c r="W6" s="23"/>
      <c r="X6" s="23"/>
      <c r="Y6" s="23"/>
      <c r="Z6" s="23"/>
      <c r="AA6" s="21"/>
      <c r="AB6" s="21"/>
      <c r="AC6" s="21"/>
      <c r="AD6" s="24"/>
    </row>
    <row r="7" spans="1:30" ht="15" customHeight="1" x14ac:dyDescent="0.2">
      <c r="B7" s="25"/>
      <c r="C7" s="545" t="s">
        <v>21</v>
      </c>
      <c r="D7" s="546"/>
      <c r="E7" s="546"/>
      <c r="F7" s="546"/>
      <c r="G7" s="546"/>
      <c r="H7" s="547"/>
      <c r="I7" s="551" t="s">
        <v>500</v>
      </c>
      <c r="J7" s="552"/>
      <c r="K7" s="552"/>
      <c r="L7" s="552"/>
      <c r="M7" s="552"/>
      <c r="N7" s="552"/>
      <c r="O7" s="552"/>
      <c r="P7" s="552"/>
      <c r="Q7" s="552"/>
      <c r="R7" s="552"/>
      <c r="S7" s="552"/>
      <c r="T7" s="552"/>
      <c r="U7" s="552"/>
      <c r="V7" s="552"/>
      <c r="W7" s="553"/>
      <c r="X7" s="545" t="s">
        <v>25</v>
      </c>
      <c r="Y7" s="546"/>
      <c r="Z7" s="546"/>
      <c r="AA7" s="546"/>
      <c r="AB7" s="546"/>
      <c r="AC7" s="547"/>
      <c r="AD7" s="26"/>
    </row>
    <row r="8" spans="1:30" ht="15.75" customHeight="1" thickBot="1" x14ac:dyDescent="0.25">
      <c r="B8" s="25"/>
      <c r="C8" s="548"/>
      <c r="D8" s="549"/>
      <c r="E8" s="549"/>
      <c r="F8" s="549"/>
      <c r="G8" s="549"/>
      <c r="H8" s="550"/>
      <c r="I8" s="554"/>
      <c r="J8" s="555"/>
      <c r="K8" s="555"/>
      <c r="L8" s="555"/>
      <c r="M8" s="555"/>
      <c r="N8" s="555"/>
      <c r="O8" s="555"/>
      <c r="P8" s="555"/>
      <c r="Q8" s="555"/>
      <c r="R8" s="555"/>
      <c r="S8" s="555"/>
      <c r="T8" s="555"/>
      <c r="U8" s="555"/>
      <c r="V8" s="555"/>
      <c r="W8" s="556"/>
      <c r="X8" s="557" t="s">
        <v>381</v>
      </c>
      <c r="Y8" s="558"/>
      <c r="Z8" s="558"/>
      <c r="AA8" s="558"/>
      <c r="AB8" s="558"/>
      <c r="AC8" s="559"/>
      <c r="AD8" s="26"/>
    </row>
    <row r="9" spans="1:30" ht="15.75" thickBot="1" x14ac:dyDescent="0.25">
      <c r="B9" s="25"/>
      <c r="C9" s="9"/>
      <c r="D9" s="9"/>
      <c r="E9" s="9"/>
      <c r="F9" s="9"/>
      <c r="G9" s="9"/>
      <c r="H9" s="9"/>
      <c r="I9" s="8"/>
      <c r="J9" s="8"/>
      <c r="K9" s="8"/>
      <c r="L9" s="8"/>
      <c r="M9" s="8"/>
      <c r="N9" s="8"/>
      <c r="O9" s="8"/>
      <c r="P9" s="8"/>
      <c r="Q9" s="8"/>
      <c r="R9" s="8"/>
      <c r="S9" s="8"/>
      <c r="T9" s="8"/>
      <c r="U9" s="8"/>
      <c r="V9" s="8"/>
      <c r="W9" s="11"/>
      <c r="X9" s="11"/>
      <c r="Y9" s="11"/>
      <c r="Z9" s="11"/>
      <c r="AA9" s="9"/>
      <c r="AB9" s="9"/>
      <c r="AC9" s="9"/>
      <c r="AD9" s="26"/>
    </row>
    <row r="10" spans="1:30" ht="15" customHeight="1" x14ac:dyDescent="0.2">
      <c r="B10" s="25"/>
      <c r="C10" s="545" t="s">
        <v>22</v>
      </c>
      <c r="D10" s="546"/>
      <c r="E10" s="546"/>
      <c r="F10" s="546"/>
      <c r="G10" s="546"/>
      <c r="H10" s="547"/>
      <c r="I10" s="563" t="s">
        <v>382</v>
      </c>
      <c r="J10" s="563"/>
      <c r="K10" s="563"/>
      <c r="L10" s="563"/>
      <c r="M10" s="564"/>
      <c r="N10" s="564"/>
      <c r="O10" s="564"/>
      <c r="P10" s="564"/>
      <c r="Q10" s="564"/>
      <c r="R10" s="564"/>
      <c r="S10" s="564"/>
      <c r="T10" s="564"/>
      <c r="U10" s="565"/>
      <c r="V10" s="565"/>
      <c r="W10" s="565"/>
      <c r="X10" s="545" t="s">
        <v>26</v>
      </c>
      <c r="Y10" s="546"/>
      <c r="Z10" s="546"/>
      <c r="AA10" s="546"/>
      <c r="AB10" s="546"/>
      <c r="AC10" s="547"/>
      <c r="AD10" s="26"/>
    </row>
    <row r="11" spans="1:30" ht="15.75" customHeight="1" thickBot="1" x14ac:dyDescent="0.25">
      <c r="B11" s="25"/>
      <c r="C11" s="548"/>
      <c r="D11" s="549"/>
      <c r="E11" s="549"/>
      <c r="F11" s="549"/>
      <c r="G11" s="549"/>
      <c r="H11" s="550"/>
      <c r="I11" s="566"/>
      <c r="J11" s="566"/>
      <c r="K11" s="566"/>
      <c r="L11" s="566"/>
      <c r="M11" s="567"/>
      <c r="N11" s="567"/>
      <c r="O11" s="567"/>
      <c r="P11" s="567"/>
      <c r="Q11" s="567"/>
      <c r="R11" s="567"/>
      <c r="S11" s="567"/>
      <c r="T11" s="567"/>
      <c r="U11" s="568"/>
      <c r="V11" s="568"/>
      <c r="W11" s="568"/>
      <c r="X11" s="557" t="s">
        <v>606</v>
      </c>
      <c r="Y11" s="558"/>
      <c r="Z11" s="558"/>
      <c r="AA11" s="558"/>
      <c r="AB11" s="558"/>
      <c r="AC11" s="559"/>
      <c r="AD11" s="26"/>
    </row>
    <row r="12" spans="1:30"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28"/>
    </row>
    <row r="13" spans="1:30" ht="15" customHeight="1" x14ac:dyDescent="0.2">
      <c r="B13" s="27"/>
      <c r="C13" s="545" t="s">
        <v>2</v>
      </c>
      <c r="D13" s="546"/>
      <c r="E13" s="546"/>
      <c r="F13" s="546"/>
      <c r="G13" s="546"/>
      <c r="H13" s="547"/>
      <c r="I13" s="697" t="s">
        <v>383</v>
      </c>
      <c r="J13" s="697"/>
      <c r="K13" s="697"/>
      <c r="L13" s="697"/>
      <c r="M13" s="698"/>
      <c r="N13" s="698"/>
      <c r="O13" s="698"/>
      <c r="P13" s="698"/>
      <c r="Q13" s="698"/>
      <c r="R13" s="698"/>
      <c r="S13" s="698"/>
      <c r="T13" s="698"/>
      <c r="U13" s="699"/>
      <c r="V13" s="699"/>
      <c r="W13" s="699"/>
      <c r="X13" s="545" t="s">
        <v>3</v>
      </c>
      <c r="Y13" s="546"/>
      <c r="Z13" s="546"/>
      <c r="AA13" s="546"/>
      <c r="AB13" s="546"/>
      <c r="AC13" s="547"/>
      <c r="AD13" s="28"/>
    </row>
    <row r="14" spans="1:30" ht="15" customHeight="1" thickBot="1" x14ac:dyDescent="0.25">
      <c r="B14" s="27"/>
      <c r="C14" s="548"/>
      <c r="D14" s="549"/>
      <c r="E14" s="549"/>
      <c r="F14" s="549"/>
      <c r="G14" s="549"/>
      <c r="H14" s="550"/>
      <c r="I14" s="700"/>
      <c r="J14" s="700"/>
      <c r="K14" s="700"/>
      <c r="L14" s="700"/>
      <c r="M14" s="701"/>
      <c r="N14" s="701"/>
      <c r="O14" s="701"/>
      <c r="P14" s="701"/>
      <c r="Q14" s="701"/>
      <c r="R14" s="701"/>
      <c r="S14" s="701"/>
      <c r="T14" s="701"/>
      <c r="U14" s="702"/>
      <c r="V14" s="702"/>
      <c r="W14" s="702"/>
      <c r="X14" s="557" t="s">
        <v>343</v>
      </c>
      <c r="Y14" s="558"/>
      <c r="Z14" s="558"/>
      <c r="AA14" s="558"/>
      <c r="AB14" s="558"/>
      <c r="AC14" s="559"/>
      <c r="AD14" s="28"/>
    </row>
    <row r="15" spans="1:30"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71"/>
      <c r="AA15" s="71"/>
      <c r="AB15" s="71"/>
      <c r="AC15" s="71"/>
      <c r="AD15" s="28"/>
    </row>
    <row r="16" spans="1:30" ht="31.5" customHeight="1" thickBot="1" x14ac:dyDescent="0.25">
      <c r="B16" s="27"/>
      <c r="C16" s="569" t="s">
        <v>4</v>
      </c>
      <c r="D16" s="570"/>
      <c r="E16" s="570"/>
      <c r="F16" s="570"/>
      <c r="G16" s="570"/>
      <c r="H16" s="571"/>
      <c r="I16" s="694" t="s">
        <v>384</v>
      </c>
      <c r="J16" s="694"/>
      <c r="K16" s="694"/>
      <c r="L16" s="694"/>
      <c r="M16" s="695"/>
      <c r="N16" s="695"/>
      <c r="O16" s="695"/>
      <c r="P16" s="695"/>
      <c r="Q16" s="695"/>
      <c r="R16" s="695"/>
      <c r="S16" s="695"/>
      <c r="T16" s="695"/>
      <c r="U16" s="695"/>
      <c r="V16" s="695"/>
      <c r="W16" s="695"/>
      <c r="X16" s="695"/>
      <c r="Y16" s="695"/>
      <c r="Z16" s="695"/>
      <c r="AA16" s="695"/>
      <c r="AB16" s="695"/>
      <c r="AC16" s="696"/>
      <c r="AD16" s="28"/>
    </row>
    <row r="17" spans="2:30"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28"/>
    </row>
    <row r="18" spans="2:30" s="1" customFormat="1" ht="15" customHeight="1" x14ac:dyDescent="0.2">
      <c r="B18" s="27"/>
      <c r="C18" s="575" t="s">
        <v>20</v>
      </c>
      <c r="D18" s="576"/>
      <c r="E18" s="576"/>
      <c r="F18" s="576"/>
      <c r="G18" s="576"/>
      <c r="H18" s="577"/>
      <c r="I18" s="581" t="s">
        <v>978</v>
      </c>
      <c r="J18" s="581"/>
      <c r="K18" s="581"/>
      <c r="L18" s="581"/>
      <c r="M18" s="582"/>
      <c r="N18" s="582"/>
      <c r="O18" s="582"/>
      <c r="P18" s="582"/>
      <c r="Q18" s="582"/>
      <c r="R18" s="583"/>
      <c r="S18" s="583"/>
      <c r="T18" s="583"/>
      <c r="U18" s="1396" t="s">
        <v>6</v>
      </c>
      <c r="V18" s="657"/>
      <c r="W18" s="657"/>
      <c r="X18" s="657"/>
      <c r="Y18" s="657"/>
      <c r="Z18" s="657"/>
      <c r="AA18" s="657"/>
      <c r="AB18" s="657"/>
      <c r="AC18" s="658"/>
      <c r="AD18" s="28"/>
    </row>
    <row r="19" spans="2:30" s="1" customFormat="1" ht="15" thickBot="1" x14ac:dyDescent="0.25">
      <c r="B19" s="27"/>
      <c r="C19" s="578"/>
      <c r="D19" s="579"/>
      <c r="E19" s="579"/>
      <c r="F19" s="579"/>
      <c r="G19" s="579"/>
      <c r="H19" s="580"/>
      <c r="I19" s="584"/>
      <c r="J19" s="584"/>
      <c r="K19" s="584"/>
      <c r="L19" s="584"/>
      <c r="M19" s="585"/>
      <c r="N19" s="585"/>
      <c r="O19" s="585"/>
      <c r="P19" s="585"/>
      <c r="Q19" s="585"/>
      <c r="R19" s="586"/>
      <c r="S19" s="586"/>
      <c r="T19" s="586"/>
      <c r="U19" s="1397" t="s">
        <v>110</v>
      </c>
      <c r="V19" s="1398"/>
      <c r="W19" s="1398"/>
      <c r="X19" s="1398"/>
      <c r="Y19" s="1398"/>
      <c r="Z19" s="1398"/>
      <c r="AA19" s="1398"/>
      <c r="AB19" s="1398"/>
      <c r="AC19" s="1399"/>
      <c r="AD19" s="28"/>
    </row>
    <row r="20" spans="2:30" ht="15" customHeight="1" x14ac:dyDescent="0.2">
      <c r="B20" s="27"/>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28"/>
    </row>
    <row r="21" spans="2:30" ht="15" thickBot="1" x14ac:dyDescent="0.25">
      <c r="B21" s="27"/>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28"/>
    </row>
    <row r="22" spans="2:30" ht="37.5" customHeight="1" x14ac:dyDescent="0.2">
      <c r="B22" s="27"/>
      <c r="C22" s="656" t="s">
        <v>7</v>
      </c>
      <c r="D22" s="657"/>
      <c r="E22" s="657"/>
      <c r="F22" s="657"/>
      <c r="G22" s="657"/>
      <c r="H22" s="657"/>
      <c r="I22" s="657"/>
      <c r="J22" s="657"/>
      <c r="K22" s="657"/>
      <c r="L22" s="658"/>
      <c r="M22" s="545" t="s">
        <v>8</v>
      </c>
      <c r="N22" s="590"/>
      <c r="O22" s="590"/>
      <c r="P22" s="590"/>
      <c r="Q22" s="546"/>
      <c r="R22" s="546"/>
      <c r="S22" s="546"/>
      <c r="T22" s="546"/>
      <c r="U22" s="1396" t="s">
        <v>385</v>
      </c>
      <c r="V22" s="657"/>
      <c r="W22" s="657"/>
      <c r="X22" s="657"/>
      <c r="Y22" s="657"/>
      <c r="Z22" s="657"/>
      <c r="AA22" s="657"/>
      <c r="AB22" s="657"/>
      <c r="AC22" s="658"/>
      <c r="AD22" s="28"/>
    </row>
    <row r="23" spans="2:30" ht="27" customHeight="1" thickBot="1" x14ac:dyDescent="0.25">
      <c r="B23" s="27"/>
      <c r="C23" s="721" t="s">
        <v>386</v>
      </c>
      <c r="D23" s="722"/>
      <c r="E23" s="722"/>
      <c r="F23" s="722"/>
      <c r="G23" s="722"/>
      <c r="H23" s="722"/>
      <c r="I23" s="722"/>
      <c r="J23" s="722"/>
      <c r="K23" s="722"/>
      <c r="L23" s="723"/>
      <c r="M23" s="591" t="s">
        <v>387</v>
      </c>
      <c r="N23" s="913"/>
      <c r="O23" s="913"/>
      <c r="P23" s="913"/>
      <c r="Q23" s="592"/>
      <c r="R23" s="592"/>
      <c r="S23" s="592"/>
      <c r="T23" s="592"/>
      <c r="U23" s="912" t="s">
        <v>242</v>
      </c>
      <c r="V23" s="722"/>
      <c r="W23" s="722"/>
      <c r="X23" s="722"/>
      <c r="Y23" s="722"/>
      <c r="Z23" s="722"/>
      <c r="AA23" s="722"/>
      <c r="AB23" s="722"/>
      <c r="AC23" s="723"/>
      <c r="AD23" s="28"/>
    </row>
    <row r="24" spans="2:30" ht="15" thickBot="1" x14ac:dyDescent="0.25">
      <c r="B24" s="27"/>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28"/>
    </row>
    <row r="25" spans="2:30" ht="15.75" customHeight="1" thickBot="1" x14ac:dyDescent="0.25">
      <c r="B25" s="27"/>
      <c r="C25" s="569" t="s">
        <v>10</v>
      </c>
      <c r="D25" s="570"/>
      <c r="E25" s="570"/>
      <c r="F25" s="570"/>
      <c r="G25" s="570"/>
      <c r="H25" s="571"/>
      <c r="I25" s="572" t="s">
        <v>388</v>
      </c>
      <c r="J25" s="572"/>
      <c r="K25" s="572"/>
      <c r="L25" s="572"/>
      <c r="M25" s="573"/>
      <c r="N25" s="573"/>
      <c r="O25" s="573"/>
      <c r="P25" s="573"/>
      <c r="Q25" s="573"/>
      <c r="R25" s="573"/>
      <c r="S25" s="573"/>
      <c r="T25" s="573"/>
      <c r="U25" s="573"/>
      <c r="V25" s="573"/>
      <c r="W25" s="573"/>
      <c r="X25" s="573"/>
      <c r="Y25" s="573"/>
      <c r="Z25" s="573"/>
      <c r="AA25" s="573"/>
      <c r="AB25" s="573"/>
      <c r="AC25" s="574"/>
      <c r="AD25" s="28"/>
    </row>
    <row r="26" spans="2:30" ht="15" thickBot="1" x14ac:dyDescent="0.25">
      <c r="B26" s="27"/>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28"/>
    </row>
    <row r="27" spans="2:30" s="5" customFormat="1" ht="14.25" customHeight="1" x14ac:dyDescent="0.2">
      <c r="B27" s="29"/>
      <c r="C27" s="595" t="s">
        <v>11</v>
      </c>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7"/>
      <c r="AD27" s="28"/>
    </row>
    <row r="28" spans="2:30" s="5" customFormat="1" ht="15" customHeight="1" thickBot="1" x14ac:dyDescent="0.25">
      <c r="B28" s="29"/>
      <c r="C28" s="598"/>
      <c r="D28" s="599"/>
      <c r="E28" s="599"/>
      <c r="F28" s="599"/>
      <c r="G28" s="599"/>
      <c r="H28" s="599"/>
      <c r="I28" s="599"/>
      <c r="J28" s="599"/>
      <c r="K28" s="599"/>
      <c r="L28" s="599"/>
      <c r="M28" s="599"/>
      <c r="N28" s="599"/>
      <c r="O28" s="599"/>
      <c r="P28" s="599"/>
      <c r="Q28" s="599"/>
      <c r="R28" s="599"/>
      <c r="S28" s="599"/>
      <c r="T28" s="599"/>
      <c r="U28" s="599"/>
      <c r="V28" s="599"/>
      <c r="W28" s="599"/>
      <c r="X28" s="599"/>
      <c r="Y28" s="599"/>
      <c r="Z28" s="599"/>
      <c r="AA28" s="599"/>
      <c r="AB28" s="599"/>
      <c r="AC28" s="600"/>
      <c r="AD28" s="28"/>
    </row>
    <row r="29" spans="2:30" s="5" customFormat="1" ht="27.75" customHeight="1" thickBot="1" x14ac:dyDescent="0.25">
      <c r="B29" s="29"/>
      <c r="C29" s="898" t="s">
        <v>18</v>
      </c>
      <c r="D29" s="899"/>
      <c r="E29" s="899"/>
      <c r="F29" s="899"/>
      <c r="G29" s="900"/>
      <c r="H29" s="212" t="s">
        <v>389</v>
      </c>
      <c r="I29" s="213" t="s">
        <v>390</v>
      </c>
      <c r="J29" s="213" t="s">
        <v>391</v>
      </c>
      <c r="K29" s="213" t="s">
        <v>392</v>
      </c>
      <c r="L29" s="213" t="s">
        <v>393</v>
      </c>
      <c r="M29" s="213" t="s">
        <v>394</v>
      </c>
      <c r="N29" s="213" t="s">
        <v>395</v>
      </c>
      <c r="O29" s="213" t="s">
        <v>396</v>
      </c>
      <c r="P29" s="213" t="s">
        <v>397</v>
      </c>
      <c r="Q29" s="1356" t="s">
        <v>12</v>
      </c>
      <c r="R29" s="1357"/>
      <c r="S29" s="1357"/>
      <c r="T29" s="1357"/>
      <c r="U29" s="1357"/>
      <c r="V29" s="1357"/>
      <c r="W29" s="1357"/>
      <c r="X29" s="1357"/>
      <c r="Y29" s="1357"/>
      <c r="Z29" s="1357"/>
      <c r="AA29" s="1357"/>
      <c r="AB29" s="1357"/>
      <c r="AC29" s="1358"/>
      <c r="AD29" s="28"/>
    </row>
    <row r="30" spans="2:30" s="5" customFormat="1" ht="15" customHeight="1" thickBot="1" x14ac:dyDescent="0.25">
      <c r="B30" s="29"/>
      <c r="C30" s="1384" t="s">
        <v>247</v>
      </c>
      <c r="D30" s="1385"/>
      <c r="E30" s="1385"/>
      <c r="F30" s="1385"/>
      <c r="G30" s="1386"/>
      <c r="H30" s="76">
        <v>102</v>
      </c>
      <c r="I30" s="76"/>
      <c r="J30" s="76"/>
      <c r="K30" s="76"/>
      <c r="L30" s="76"/>
      <c r="M30" s="76"/>
      <c r="N30" s="76">
        <v>1</v>
      </c>
      <c r="O30" s="442"/>
      <c r="P30" s="442">
        <f t="shared" ref="P30:P41" si="0">SUM(H30:O30)</f>
        <v>103</v>
      </c>
      <c r="Q30" s="1256" t="s">
        <v>979</v>
      </c>
      <c r="R30" s="1257"/>
      <c r="S30" s="1257"/>
      <c r="T30" s="1257"/>
      <c r="U30" s="1257"/>
      <c r="V30" s="1257"/>
      <c r="W30" s="1257"/>
      <c r="X30" s="1257"/>
      <c r="Y30" s="1257"/>
      <c r="Z30" s="1257"/>
      <c r="AA30" s="1257"/>
      <c r="AB30" s="1257"/>
      <c r="AC30" s="1258"/>
      <c r="AD30" s="28"/>
    </row>
    <row r="31" spans="2:30" s="5" customFormat="1" ht="14.25" customHeight="1" thickBot="1" x14ac:dyDescent="0.25">
      <c r="B31" s="29"/>
      <c r="C31" s="1387" t="s">
        <v>248</v>
      </c>
      <c r="D31" s="1388"/>
      <c r="E31" s="1388"/>
      <c r="F31" s="1388"/>
      <c r="G31" s="1389"/>
      <c r="H31" s="12">
        <v>54</v>
      </c>
      <c r="I31" s="12"/>
      <c r="J31" s="12"/>
      <c r="K31" s="12"/>
      <c r="L31" s="12"/>
      <c r="M31" s="443"/>
      <c r="N31" s="443">
        <v>3</v>
      </c>
      <c r="O31" s="443">
        <v>3</v>
      </c>
      <c r="P31" s="442">
        <f t="shared" si="0"/>
        <v>60</v>
      </c>
      <c r="Q31" s="1259"/>
      <c r="R31" s="1260"/>
      <c r="S31" s="1260"/>
      <c r="T31" s="1260"/>
      <c r="U31" s="1260"/>
      <c r="V31" s="1260"/>
      <c r="W31" s="1260"/>
      <c r="X31" s="1260"/>
      <c r="Y31" s="1260"/>
      <c r="Z31" s="1260"/>
      <c r="AA31" s="1260"/>
      <c r="AB31" s="1260"/>
      <c r="AC31" s="1261"/>
      <c r="AD31" s="28"/>
    </row>
    <row r="32" spans="2:30" s="5" customFormat="1" ht="15" customHeight="1" thickBot="1" x14ac:dyDescent="0.25">
      <c r="B32" s="29"/>
      <c r="C32" s="1390" t="s">
        <v>249</v>
      </c>
      <c r="D32" s="1391"/>
      <c r="E32" s="1391"/>
      <c r="F32" s="1391"/>
      <c r="G32" s="1392"/>
      <c r="H32" s="70">
        <v>46</v>
      </c>
      <c r="I32" s="70"/>
      <c r="J32" s="70"/>
      <c r="K32" s="70"/>
      <c r="L32" s="70"/>
      <c r="M32" s="444">
        <v>2</v>
      </c>
      <c r="N32" s="444">
        <v>1</v>
      </c>
      <c r="O32" s="444">
        <v>3</v>
      </c>
      <c r="P32" s="442">
        <f t="shared" si="0"/>
        <v>52</v>
      </c>
      <c r="Q32" s="1381"/>
      <c r="R32" s="1382"/>
      <c r="S32" s="1382"/>
      <c r="T32" s="1382"/>
      <c r="U32" s="1382"/>
      <c r="V32" s="1382"/>
      <c r="W32" s="1382"/>
      <c r="X32" s="1382"/>
      <c r="Y32" s="1382"/>
      <c r="Z32" s="1382"/>
      <c r="AA32" s="1382"/>
      <c r="AB32" s="1382"/>
      <c r="AC32" s="1383"/>
      <c r="AD32" s="28"/>
    </row>
    <row r="33" spans="2:32" s="5" customFormat="1" ht="15" thickBot="1" x14ac:dyDescent="0.25">
      <c r="B33" s="29"/>
      <c r="C33" s="1384" t="s">
        <v>250</v>
      </c>
      <c r="D33" s="1385"/>
      <c r="E33" s="1385"/>
      <c r="F33" s="1385"/>
      <c r="G33" s="1386"/>
      <c r="H33" s="76">
        <v>12</v>
      </c>
      <c r="I33" s="76"/>
      <c r="J33" s="76"/>
      <c r="K33" s="76"/>
      <c r="L33" s="76"/>
      <c r="M33" s="442"/>
      <c r="N33" s="442"/>
      <c r="O33" s="442">
        <v>3</v>
      </c>
      <c r="P33" s="442">
        <f t="shared" si="0"/>
        <v>15</v>
      </c>
      <c r="Q33" s="1256" t="s">
        <v>980</v>
      </c>
      <c r="R33" s="1257"/>
      <c r="S33" s="1257"/>
      <c r="T33" s="1257"/>
      <c r="U33" s="1257"/>
      <c r="V33" s="1257"/>
      <c r="W33" s="1257"/>
      <c r="X33" s="1257"/>
      <c r="Y33" s="1257"/>
      <c r="Z33" s="1257"/>
      <c r="AA33" s="1257"/>
      <c r="AB33" s="1257"/>
      <c r="AC33" s="1258"/>
      <c r="AD33" s="28"/>
    </row>
    <row r="34" spans="2:32" s="5" customFormat="1" ht="15" thickBot="1" x14ac:dyDescent="0.25">
      <c r="B34" s="29"/>
      <c r="C34" s="1387" t="s">
        <v>251</v>
      </c>
      <c r="D34" s="1388"/>
      <c r="E34" s="1388"/>
      <c r="F34" s="1388"/>
      <c r="G34" s="1389"/>
      <c r="H34" s="12">
        <v>67</v>
      </c>
      <c r="I34" s="12"/>
      <c r="J34" s="12"/>
      <c r="K34" s="12"/>
      <c r="L34" s="12"/>
      <c r="M34" s="443">
        <v>1</v>
      </c>
      <c r="N34" s="443"/>
      <c r="O34" s="443">
        <v>2</v>
      </c>
      <c r="P34" s="442">
        <f t="shared" si="0"/>
        <v>70</v>
      </c>
      <c r="Q34" s="1259"/>
      <c r="R34" s="1260"/>
      <c r="S34" s="1260"/>
      <c r="T34" s="1260"/>
      <c r="U34" s="1260"/>
      <c r="V34" s="1260"/>
      <c r="W34" s="1260"/>
      <c r="X34" s="1260"/>
      <c r="Y34" s="1260"/>
      <c r="Z34" s="1260"/>
      <c r="AA34" s="1260"/>
      <c r="AB34" s="1260"/>
      <c r="AC34" s="1261"/>
      <c r="AD34" s="28"/>
    </row>
    <row r="35" spans="2:32" s="5" customFormat="1" ht="15" thickBot="1" x14ac:dyDescent="0.25">
      <c r="B35" s="29"/>
      <c r="C35" s="1390" t="s">
        <v>252</v>
      </c>
      <c r="D35" s="1391"/>
      <c r="E35" s="1391"/>
      <c r="F35" s="1391"/>
      <c r="G35" s="1392"/>
      <c r="H35" s="70">
        <v>28</v>
      </c>
      <c r="I35" s="70"/>
      <c r="J35" s="70"/>
      <c r="K35" s="70"/>
      <c r="L35" s="70"/>
      <c r="M35" s="444">
        <v>1</v>
      </c>
      <c r="N35" s="444">
        <v>1</v>
      </c>
      <c r="O35" s="444">
        <v>5</v>
      </c>
      <c r="P35" s="442">
        <f t="shared" si="0"/>
        <v>35</v>
      </c>
      <c r="Q35" s="1381"/>
      <c r="R35" s="1382"/>
      <c r="S35" s="1382"/>
      <c r="T35" s="1382"/>
      <c r="U35" s="1382"/>
      <c r="V35" s="1382"/>
      <c r="W35" s="1382"/>
      <c r="X35" s="1382"/>
      <c r="Y35" s="1382"/>
      <c r="Z35" s="1382"/>
      <c r="AA35" s="1382"/>
      <c r="AB35" s="1382"/>
      <c r="AC35" s="1383"/>
      <c r="AD35" s="28"/>
    </row>
    <row r="36" spans="2:32" s="5" customFormat="1" ht="15" thickBot="1" x14ac:dyDescent="0.25">
      <c r="B36" s="29"/>
      <c r="C36" s="1384" t="s">
        <v>253</v>
      </c>
      <c r="D36" s="1385"/>
      <c r="E36" s="1385"/>
      <c r="F36" s="1385"/>
      <c r="G36" s="1386"/>
      <c r="H36" s="76">
        <v>26</v>
      </c>
      <c r="I36" s="76"/>
      <c r="J36" s="76"/>
      <c r="K36" s="76"/>
      <c r="L36" s="76"/>
      <c r="M36" s="442">
        <v>1</v>
      </c>
      <c r="N36" s="442">
        <v>4</v>
      </c>
      <c r="O36" s="442">
        <v>3</v>
      </c>
      <c r="P36" s="442">
        <f t="shared" si="0"/>
        <v>34</v>
      </c>
      <c r="Q36" s="1256" t="s">
        <v>981</v>
      </c>
      <c r="R36" s="1257"/>
      <c r="S36" s="1257"/>
      <c r="T36" s="1257"/>
      <c r="U36" s="1257"/>
      <c r="V36" s="1257"/>
      <c r="W36" s="1257"/>
      <c r="X36" s="1257"/>
      <c r="Y36" s="1257"/>
      <c r="Z36" s="1257"/>
      <c r="AA36" s="1257"/>
      <c r="AB36" s="1257"/>
      <c r="AC36" s="1258"/>
      <c r="AD36" s="28"/>
    </row>
    <row r="37" spans="2:32" s="5" customFormat="1" ht="15" thickBot="1" x14ac:dyDescent="0.25">
      <c r="B37" s="29"/>
      <c r="C37" s="1387" t="s">
        <v>254</v>
      </c>
      <c r="D37" s="1388"/>
      <c r="E37" s="1388"/>
      <c r="F37" s="1388"/>
      <c r="G37" s="1389"/>
      <c r="H37" s="12">
        <v>31</v>
      </c>
      <c r="I37" s="12"/>
      <c r="J37" s="12"/>
      <c r="K37" s="12"/>
      <c r="L37" s="12"/>
      <c r="M37" s="443">
        <v>1</v>
      </c>
      <c r="N37" s="443">
        <v>7</v>
      </c>
      <c r="O37" s="443">
        <v>3</v>
      </c>
      <c r="P37" s="442">
        <f t="shared" si="0"/>
        <v>42</v>
      </c>
      <c r="Q37" s="1259"/>
      <c r="R37" s="1260"/>
      <c r="S37" s="1260"/>
      <c r="T37" s="1260"/>
      <c r="U37" s="1260"/>
      <c r="V37" s="1260"/>
      <c r="W37" s="1260"/>
      <c r="X37" s="1260"/>
      <c r="Y37" s="1260"/>
      <c r="Z37" s="1260"/>
      <c r="AA37" s="1260"/>
      <c r="AB37" s="1260"/>
      <c r="AC37" s="1261"/>
      <c r="AD37" s="28"/>
      <c r="AF37" s="445"/>
    </row>
    <row r="38" spans="2:32" s="5" customFormat="1" ht="15" thickBot="1" x14ac:dyDescent="0.25">
      <c r="B38" s="29"/>
      <c r="C38" s="1390" t="s">
        <v>255</v>
      </c>
      <c r="D38" s="1391"/>
      <c r="E38" s="1391"/>
      <c r="F38" s="1391"/>
      <c r="G38" s="1392"/>
      <c r="H38" s="70">
        <v>35</v>
      </c>
      <c r="I38" s="70"/>
      <c r="J38" s="70"/>
      <c r="K38" s="70"/>
      <c r="L38" s="70"/>
      <c r="M38" s="444">
        <v>2</v>
      </c>
      <c r="N38" s="444">
        <v>3</v>
      </c>
      <c r="O38" s="444">
        <v>4</v>
      </c>
      <c r="P38" s="442">
        <f t="shared" si="0"/>
        <v>44</v>
      </c>
      <c r="Q38" s="1381"/>
      <c r="R38" s="1382"/>
      <c r="S38" s="1382"/>
      <c r="T38" s="1382"/>
      <c r="U38" s="1382"/>
      <c r="V38" s="1382"/>
      <c r="W38" s="1382"/>
      <c r="X38" s="1382"/>
      <c r="Y38" s="1382"/>
      <c r="Z38" s="1382"/>
      <c r="AA38" s="1382"/>
      <c r="AB38" s="1382"/>
      <c r="AC38" s="1383"/>
      <c r="AD38" s="28"/>
    </row>
    <row r="39" spans="2:32" s="5" customFormat="1" ht="15" thickBot="1" x14ac:dyDescent="0.25">
      <c r="B39" s="29"/>
      <c r="C39" s="1400" t="s">
        <v>256</v>
      </c>
      <c r="D39" s="1401"/>
      <c r="E39" s="1401"/>
      <c r="F39" s="1401"/>
      <c r="G39" s="1402"/>
      <c r="H39" s="14">
        <v>37</v>
      </c>
      <c r="I39" s="14">
        <v>1</v>
      </c>
      <c r="J39" s="14">
        <v>1</v>
      </c>
      <c r="K39" s="14"/>
      <c r="L39" s="14"/>
      <c r="M39" s="147"/>
      <c r="N39" s="147">
        <v>4</v>
      </c>
      <c r="O39" s="147">
        <v>2</v>
      </c>
      <c r="P39" s="442">
        <f t="shared" si="0"/>
        <v>45</v>
      </c>
      <c r="Q39" s="1256" t="s">
        <v>982</v>
      </c>
      <c r="R39" s="1257"/>
      <c r="S39" s="1257"/>
      <c r="T39" s="1257"/>
      <c r="U39" s="1257"/>
      <c r="V39" s="1257"/>
      <c r="W39" s="1257"/>
      <c r="X39" s="1257"/>
      <c r="Y39" s="1257"/>
      <c r="Z39" s="1257"/>
      <c r="AA39" s="1257"/>
      <c r="AB39" s="1257"/>
      <c r="AC39" s="1258"/>
      <c r="AD39" s="28"/>
    </row>
    <row r="40" spans="2:32" s="5" customFormat="1" ht="15" thickBot="1" x14ac:dyDescent="0.25">
      <c r="B40" s="29"/>
      <c r="C40" s="1387" t="s">
        <v>257</v>
      </c>
      <c r="D40" s="1388"/>
      <c r="E40" s="1388"/>
      <c r="F40" s="1388"/>
      <c r="G40" s="1389"/>
      <c r="H40" s="12">
        <v>23</v>
      </c>
      <c r="I40" s="12">
        <v>1</v>
      </c>
      <c r="J40" s="12"/>
      <c r="K40" s="12"/>
      <c r="L40" s="12"/>
      <c r="M40" s="443">
        <v>3</v>
      </c>
      <c r="N40" s="443">
        <v>4</v>
      </c>
      <c r="O40" s="443">
        <v>5</v>
      </c>
      <c r="P40" s="442">
        <f t="shared" si="0"/>
        <v>36</v>
      </c>
      <c r="Q40" s="1259"/>
      <c r="R40" s="1260"/>
      <c r="S40" s="1260"/>
      <c r="T40" s="1260"/>
      <c r="U40" s="1260"/>
      <c r="V40" s="1260"/>
      <c r="W40" s="1260"/>
      <c r="X40" s="1260"/>
      <c r="Y40" s="1260"/>
      <c r="Z40" s="1260"/>
      <c r="AA40" s="1260"/>
      <c r="AB40" s="1260"/>
      <c r="AC40" s="1261"/>
      <c r="AD40" s="28"/>
    </row>
    <row r="41" spans="2:32" s="5" customFormat="1" ht="31.5" customHeight="1" thickBot="1" x14ac:dyDescent="0.25">
      <c r="B41" s="29"/>
      <c r="C41" s="1387" t="s">
        <v>258</v>
      </c>
      <c r="D41" s="1388"/>
      <c r="E41" s="1388"/>
      <c r="F41" s="1388"/>
      <c r="G41" s="1389"/>
      <c r="H41" s="12">
        <v>8</v>
      </c>
      <c r="I41" s="12"/>
      <c r="J41" s="12"/>
      <c r="K41" s="12"/>
      <c r="L41" s="12"/>
      <c r="M41" s="443">
        <v>3</v>
      </c>
      <c r="N41" s="443">
        <v>13</v>
      </c>
      <c r="O41" s="443">
        <v>9</v>
      </c>
      <c r="P41" s="442">
        <f t="shared" si="0"/>
        <v>33</v>
      </c>
      <c r="Q41" s="1381"/>
      <c r="R41" s="1382"/>
      <c r="S41" s="1382"/>
      <c r="T41" s="1382"/>
      <c r="U41" s="1382"/>
      <c r="V41" s="1382"/>
      <c r="W41" s="1382"/>
      <c r="X41" s="1382"/>
      <c r="Y41" s="1382"/>
      <c r="Z41" s="1382"/>
      <c r="AA41" s="1382"/>
      <c r="AB41" s="1382"/>
      <c r="AC41" s="1383"/>
      <c r="AD41" s="28"/>
    </row>
    <row r="42" spans="2:32" s="5" customFormat="1" ht="15.75" customHeight="1" thickBot="1" x14ac:dyDescent="0.25">
      <c r="B42" s="29"/>
      <c r="C42" s="665" t="s">
        <v>13</v>
      </c>
      <c r="D42" s="666"/>
      <c r="E42" s="666"/>
      <c r="F42" s="666"/>
      <c r="G42" s="667"/>
      <c r="H42" s="18">
        <f>SUM(H30:H41)</f>
        <v>469</v>
      </c>
      <c r="I42" s="18">
        <f t="shared" ref="I42:P42" si="1">SUM(I30:I41)</f>
        <v>2</v>
      </c>
      <c r="J42" s="18">
        <f t="shared" si="1"/>
        <v>1</v>
      </c>
      <c r="K42" s="18">
        <f t="shared" si="1"/>
        <v>0</v>
      </c>
      <c r="L42" s="18">
        <f t="shared" si="1"/>
        <v>0</v>
      </c>
      <c r="M42" s="18">
        <f t="shared" si="1"/>
        <v>14</v>
      </c>
      <c r="N42" s="18">
        <f t="shared" si="1"/>
        <v>41</v>
      </c>
      <c r="O42" s="18">
        <f t="shared" si="1"/>
        <v>42</v>
      </c>
      <c r="P42" s="18">
        <f t="shared" si="1"/>
        <v>569</v>
      </c>
      <c r="Q42" s="620"/>
      <c r="R42" s="621"/>
      <c r="S42" s="621"/>
      <c r="T42" s="621"/>
      <c r="U42" s="621"/>
      <c r="V42" s="621"/>
      <c r="W42" s="621"/>
      <c r="X42" s="621"/>
      <c r="Y42" s="621"/>
      <c r="Z42" s="621"/>
      <c r="AA42" s="621"/>
      <c r="AB42" s="621"/>
      <c r="AC42" s="622"/>
      <c r="AD42" s="28"/>
    </row>
    <row r="43" spans="2:32" s="5" customFormat="1" x14ac:dyDescent="0.2">
      <c r="B43" s="29"/>
      <c r="C43" s="4"/>
      <c r="D43" s="4"/>
      <c r="E43" s="4"/>
      <c r="F43" s="4"/>
      <c r="G43" s="4"/>
      <c r="H43" s="6"/>
      <c r="I43" s="6"/>
      <c r="J43" s="6"/>
      <c r="K43" s="6"/>
      <c r="L43" s="6"/>
      <c r="M43" s="7"/>
      <c r="N43" s="7"/>
      <c r="O43" s="7"/>
      <c r="P43" s="7"/>
      <c r="Q43" s="4"/>
      <c r="R43" s="4"/>
      <c r="S43" s="4"/>
      <c r="T43" s="4"/>
      <c r="U43" s="4"/>
      <c r="V43" s="4"/>
      <c r="W43" s="4"/>
      <c r="X43" s="4"/>
      <c r="Y43" s="4"/>
      <c r="Z43" s="4"/>
      <c r="AA43" s="4"/>
      <c r="AB43" s="4"/>
      <c r="AC43" s="4"/>
      <c r="AD43" s="28"/>
    </row>
    <row r="44" spans="2:32" s="5" customFormat="1" ht="15" thickBot="1" x14ac:dyDescent="0.25">
      <c r="B44" s="29"/>
      <c r="C44" s="4"/>
      <c r="D44" s="4"/>
      <c r="E44" s="4"/>
      <c r="F44" s="4"/>
      <c r="G44" s="4"/>
      <c r="H44" s="6"/>
      <c r="I44" s="6"/>
      <c r="J44" s="6"/>
      <c r="K44" s="6"/>
      <c r="L44" s="6"/>
      <c r="M44" s="7"/>
      <c r="N44" s="7"/>
      <c r="O44" s="7"/>
      <c r="P44" s="7"/>
      <c r="Q44" s="4"/>
      <c r="R44" s="4"/>
      <c r="S44" s="4"/>
      <c r="T44" s="4"/>
      <c r="U44" s="4"/>
      <c r="V44" s="4"/>
      <c r="W44" s="4"/>
      <c r="X44" s="4"/>
      <c r="Y44" s="4"/>
      <c r="Z44" s="4"/>
      <c r="AA44" s="4"/>
      <c r="AB44" s="4"/>
      <c r="AC44" s="4"/>
      <c r="AD44" s="28"/>
    </row>
    <row r="45" spans="2:32" s="5" customFormat="1" x14ac:dyDescent="0.2">
      <c r="B45" s="29"/>
      <c r="C45" s="623" t="s">
        <v>14</v>
      </c>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5"/>
      <c r="AD45" s="28"/>
    </row>
    <row r="46" spans="2:32" ht="15" thickBot="1" x14ac:dyDescent="0.25">
      <c r="B46" s="27"/>
      <c r="C46" s="626"/>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8"/>
      <c r="AD46" s="28"/>
    </row>
    <row r="47" spans="2:32" x14ac:dyDescent="0.2">
      <c r="B47" s="27"/>
      <c r="C47" s="629" t="s">
        <v>24</v>
      </c>
      <c r="D47" s="630"/>
      <c r="E47" s="630"/>
      <c r="F47" s="630"/>
      <c r="G47" s="630"/>
      <c r="H47" s="630"/>
      <c r="I47" s="630"/>
      <c r="J47" s="630"/>
      <c r="K47" s="630"/>
      <c r="L47" s="630"/>
      <c r="M47" s="630"/>
      <c r="N47" s="630"/>
      <c r="O47" s="630"/>
      <c r="P47" s="630"/>
      <c r="Q47" s="630"/>
      <c r="R47" s="630"/>
      <c r="S47" s="630"/>
      <c r="T47" s="630"/>
      <c r="U47" s="630"/>
      <c r="V47" s="630"/>
      <c r="W47" s="630"/>
      <c r="X47" s="630"/>
      <c r="Y47" s="630"/>
      <c r="Z47" s="630"/>
      <c r="AA47" s="630"/>
      <c r="AB47" s="630"/>
      <c r="AC47" s="631"/>
      <c r="AD47" s="28"/>
    </row>
    <row r="48" spans="2:32"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3"/>
      <c r="Z48" s="633"/>
      <c r="AA48" s="633"/>
      <c r="AB48" s="633"/>
      <c r="AC48" s="634"/>
      <c r="AD48" s="28"/>
    </row>
    <row r="49" spans="2:30"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3"/>
      <c r="Z49" s="633"/>
      <c r="AA49" s="633"/>
      <c r="AB49" s="633"/>
      <c r="AC49" s="634"/>
      <c r="AD49" s="28"/>
    </row>
    <row r="50" spans="2:30" x14ac:dyDescent="0.2">
      <c r="B50" s="27"/>
      <c r="C50" s="632"/>
      <c r="D50" s="633"/>
      <c r="E50" s="633"/>
      <c r="F50" s="633"/>
      <c r="G50" s="633"/>
      <c r="H50" s="633"/>
      <c r="I50" s="633"/>
      <c r="J50" s="633"/>
      <c r="K50" s="633"/>
      <c r="L50" s="633"/>
      <c r="M50" s="633"/>
      <c r="N50" s="633"/>
      <c r="O50" s="633"/>
      <c r="P50" s="633"/>
      <c r="Q50" s="633"/>
      <c r="R50" s="633"/>
      <c r="S50" s="633"/>
      <c r="T50" s="633"/>
      <c r="U50" s="633"/>
      <c r="V50" s="633"/>
      <c r="W50" s="633"/>
      <c r="X50" s="633"/>
      <c r="Y50" s="633"/>
      <c r="Z50" s="633"/>
      <c r="AA50" s="633"/>
      <c r="AB50" s="633"/>
      <c r="AC50" s="634"/>
      <c r="AD50" s="28"/>
    </row>
    <row r="51" spans="2:30" x14ac:dyDescent="0.2">
      <c r="B51" s="27"/>
      <c r="C51" s="632"/>
      <c r="D51" s="633"/>
      <c r="E51" s="633"/>
      <c r="F51" s="633"/>
      <c r="G51" s="633"/>
      <c r="H51" s="633"/>
      <c r="I51" s="633"/>
      <c r="J51" s="633"/>
      <c r="K51" s="633"/>
      <c r="L51" s="633"/>
      <c r="M51" s="633"/>
      <c r="N51" s="633"/>
      <c r="O51" s="633"/>
      <c r="P51" s="633"/>
      <c r="Q51" s="633"/>
      <c r="R51" s="633"/>
      <c r="S51" s="633"/>
      <c r="T51" s="633"/>
      <c r="U51" s="633"/>
      <c r="V51" s="633"/>
      <c r="W51" s="633"/>
      <c r="X51" s="633"/>
      <c r="Y51" s="633"/>
      <c r="Z51" s="633"/>
      <c r="AA51" s="633"/>
      <c r="AB51" s="633"/>
      <c r="AC51" s="634"/>
      <c r="AD51" s="28"/>
    </row>
    <row r="52" spans="2:30" x14ac:dyDescent="0.2">
      <c r="B52" s="27"/>
      <c r="C52" s="632"/>
      <c r="D52" s="633"/>
      <c r="E52" s="633"/>
      <c r="F52" s="633"/>
      <c r="G52" s="633"/>
      <c r="H52" s="633"/>
      <c r="I52" s="633"/>
      <c r="J52" s="633"/>
      <c r="K52" s="633"/>
      <c r="L52" s="633"/>
      <c r="M52" s="633"/>
      <c r="N52" s="633"/>
      <c r="O52" s="633"/>
      <c r="P52" s="633"/>
      <c r="Q52" s="633"/>
      <c r="R52" s="633"/>
      <c r="S52" s="633"/>
      <c r="T52" s="633"/>
      <c r="U52" s="633"/>
      <c r="V52" s="633"/>
      <c r="W52" s="633"/>
      <c r="X52" s="633"/>
      <c r="Y52" s="633"/>
      <c r="Z52" s="633"/>
      <c r="AA52" s="633"/>
      <c r="AB52" s="633"/>
      <c r="AC52" s="634"/>
      <c r="AD52" s="28"/>
    </row>
    <row r="53" spans="2:30" x14ac:dyDescent="0.2">
      <c r="B53" s="27"/>
      <c r="C53" s="632"/>
      <c r="D53" s="633"/>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4"/>
      <c r="AD53" s="28"/>
    </row>
    <row r="54" spans="2:30" x14ac:dyDescent="0.2">
      <c r="B54" s="27"/>
      <c r="C54" s="632"/>
      <c r="D54" s="633"/>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4"/>
      <c r="AD54" s="28"/>
    </row>
    <row r="55" spans="2:30" x14ac:dyDescent="0.2">
      <c r="B55" s="27"/>
      <c r="C55" s="632"/>
      <c r="D55" s="633"/>
      <c r="E55" s="633"/>
      <c r="F55" s="633"/>
      <c r="G55" s="633"/>
      <c r="H55" s="633"/>
      <c r="I55" s="633"/>
      <c r="J55" s="633"/>
      <c r="K55" s="633"/>
      <c r="L55" s="633"/>
      <c r="M55" s="633"/>
      <c r="N55" s="633"/>
      <c r="O55" s="633"/>
      <c r="P55" s="633"/>
      <c r="Q55" s="633"/>
      <c r="R55" s="633"/>
      <c r="S55" s="633"/>
      <c r="T55" s="633"/>
      <c r="U55" s="633"/>
      <c r="V55" s="633"/>
      <c r="W55" s="633"/>
      <c r="X55" s="633"/>
      <c r="Y55" s="633"/>
      <c r="Z55" s="633"/>
      <c r="AA55" s="633"/>
      <c r="AB55" s="633"/>
      <c r="AC55" s="634"/>
      <c r="AD55" s="28"/>
    </row>
    <row r="56" spans="2:30" x14ac:dyDescent="0.2">
      <c r="B56" s="27"/>
      <c r="C56" s="632"/>
      <c r="D56" s="633"/>
      <c r="E56" s="633"/>
      <c r="F56" s="633"/>
      <c r="G56" s="633"/>
      <c r="H56" s="633"/>
      <c r="I56" s="633"/>
      <c r="J56" s="633"/>
      <c r="K56" s="633"/>
      <c r="L56" s="633"/>
      <c r="M56" s="633"/>
      <c r="N56" s="633"/>
      <c r="O56" s="633"/>
      <c r="P56" s="633"/>
      <c r="Q56" s="633"/>
      <c r="R56" s="633"/>
      <c r="S56" s="633"/>
      <c r="T56" s="633"/>
      <c r="U56" s="633"/>
      <c r="V56" s="633"/>
      <c r="W56" s="633"/>
      <c r="X56" s="633"/>
      <c r="Y56" s="633"/>
      <c r="Z56" s="633"/>
      <c r="AA56" s="633"/>
      <c r="AB56" s="633"/>
      <c r="AC56" s="634"/>
      <c r="AD56" s="28"/>
    </row>
    <row r="57" spans="2:30" x14ac:dyDescent="0.2">
      <c r="B57" s="27"/>
      <c r="C57" s="632"/>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3"/>
      <c r="AB57" s="633"/>
      <c r="AC57" s="634"/>
      <c r="AD57" s="28"/>
    </row>
    <row r="58" spans="2:30" x14ac:dyDescent="0.2">
      <c r="B58" s="27"/>
      <c r="C58" s="632"/>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33"/>
      <c r="AC58" s="634"/>
      <c r="AD58" s="28"/>
    </row>
    <row r="59" spans="2:30" ht="15" thickBot="1" x14ac:dyDescent="0.25">
      <c r="B59" s="27"/>
      <c r="C59" s="635"/>
      <c r="D59" s="636"/>
      <c r="E59" s="636"/>
      <c r="F59" s="636"/>
      <c r="G59" s="636"/>
      <c r="H59" s="636"/>
      <c r="I59" s="636"/>
      <c r="J59" s="636"/>
      <c r="K59" s="636"/>
      <c r="L59" s="636"/>
      <c r="M59" s="636"/>
      <c r="N59" s="636"/>
      <c r="O59" s="636"/>
      <c r="P59" s="636"/>
      <c r="Q59" s="636"/>
      <c r="R59" s="636"/>
      <c r="S59" s="636"/>
      <c r="T59" s="636"/>
      <c r="U59" s="636"/>
      <c r="V59" s="636"/>
      <c r="W59" s="636"/>
      <c r="X59" s="636"/>
      <c r="Y59" s="636"/>
      <c r="Z59" s="636"/>
      <c r="AA59" s="636"/>
      <c r="AB59" s="636"/>
      <c r="AC59" s="637"/>
      <c r="AD59" s="28"/>
    </row>
    <row r="60" spans="2:30" x14ac:dyDescent="0.2">
      <c r="B60" s="30"/>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2"/>
    </row>
  </sheetData>
  <mergeCells count="54">
    <mergeCell ref="C35:G35"/>
    <mergeCell ref="C36:G36"/>
    <mergeCell ref="C37:G37"/>
    <mergeCell ref="C38:G38"/>
    <mergeCell ref="C47:AC59"/>
    <mergeCell ref="C39:G39"/>
    <mergeCell ref="Q39:AC41"/>
    <mergeCell ref="C40:G40"/>
    <mergeCell ref="C41:G41"/>
    <mergeCell ref="C42:G42"/>
    <mergeCell ref="Q42:AC42"/>
    <mergeCell ref="C45:AC46"/>
    <mergeCell ref="Q36:AC38"/>
    <mergeCell ref="Q33:AC35"/>
    <mergeCell ref="C33:G33"/>
    <mergeCell ref="C34:G34"/>
    <mergeCell ref="C16:H16"/>
    <mergeCell ref="I16:AC16"/>
    <mergeCell ref="C25:H25"/>
    <mergeCell ref="I25:AC25"/>
    <mergeCell ref="C27:AC28"/>
    <mergeCell ref="C22:L22"/>
    <mergeCell ref="M22:T22"/>
    <mergeCell ref="U22:AC22"/>
    <mergeCell ref="C23:L23"/>
    <mergeCell ref="M23:T23"/>
    <mergeCell ref="U23:AC23"/>
    <mergeCell ref="I18:T19"/>
    <mergeCell ref="U18:AC18"/>
    <mergeCell ref="U19:AC19"/>
    <mergeCell ref="C10:H11"/>
    <mergeCell ref="I10:W11"/>
    <mergeCell ref="X10:AC10"/>
    <mergeCell ref="X11:AC11"/>
    <mergeCell ref="C13:H14"/>
    <mergeCell ref="I13:W14"/>
    <mergeCell ref="X13:AC13"/>
    <mergeCell ref="X14:AC14"/>
    <mergeCell ref="C7:H8"/>
    <mergeCell ref="I7:W8"/>
    <mergeCell ref="X7:AC7"/>
    <mergeCell ref="X8:AC8"/>
    <mergeCell ref="B2:G4"/>
    <mergeCell ref="H2:AD2"/>
    <mergeCell ref="H3:T3"/>
    <mergeCell ref="H4:AD4"/>
    <mergeCell ref="U3:AD3"/>
    <mergeCell ref="Q30:AC32"/>
    <mergeCell ref="C18:H19"/>
    <mergeCell ref="C29:G29"/>
    <mergeCell ref="Q29:AC29"/>
    <mergeCell ref="C30:G30"/>
    <mergeCell ref="C31:G31"/>
    <mergeCell ref="C32:G32"/>
  </mergeCells>
  <pageMargins left="0.7" right="0.7" top="0.75" bottom="0.75" header="0.3" footer="0.3"/>
  <pageSetup scale="71" orientation="portrait" r:id="rId1"/>
  <headerFooter>
    <oddFooter>&amp;LCarrera 30 25-90 Piso 16 C.A.D. – C.P. 111311
PBX: 7470909 – Información: Línea 195
www.umv.gov.co&amp;CPES-FM-001
Página  &amp;N de &amp;N</oddFooter>
  </headerFooter>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39" zoomScaleNormal="100" workbookViewId="0">
      <selection activeCell="AC39" sqref="AC39"/>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5.2851562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500</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398</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399</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606</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400</v>
      </c>
      <c r="J13" s="698"/>
      <c r="K13" s="698"/>
      <c r="L13" s="698"/>
      <c r="M13" s="698"/>
      <c r="N13" s="698"/>
      <c r="O13" s="698"/>
      <c r="P13" s="698"/>
      <c r="Q13" s="698"/>
      <c r="R13" s="698"/>
      <c r="S13" s="699"/>
      <c r="T13" s="545" t="s">
        <v>3</v>
      </c>
      <c r="U13" s="546"/>
      <c r="V13" s="546"/>
      <c r="W13" s="546"/>
      <c r="X13" s="546"/>
      <c r="Y13" s="547"/>
      <c r="Z13" s="28"/>
    </row>
    <row r="14" spans="1:26" ht="30"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401</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38.2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39" customHeight="1" thickBot="1" x14ac:dyDescent="0.25">
      <c r="B22" s="27"/>
      <c r="C22" s="591" t="s">
        <v>402</v>
      </c>
      <c r="D22" s="592"/>
      <c r="E22" s="592"/>
      <c r="F22" s="592"/>
      <c r="G22" s="592"/>
      <c r="H22" s="592"/>
      <c r="I22" s="593"/>
      <c r="J22" s="591" t="s">
        <v>403</v>
      </c>
      <c r="K22" s="592"/>
      <c r="L22" s="592"/>
      <c r="M22" s="592"/>
      <c r="N22" s="592"/>
      <c r="O22" s="592"/>
      <c r="P22" s="593"/>
      <c r="Q22" s="721" t="s">
        <v>242</v>
      </c>
      <c r="R22" s="722"/>
      <c r="S22" s="722"/>
      <c r="T22" s="722"/>
      <c r="U22" s="722"/>
      <c r="V22" s="722"/>
      <c r="W22" s="722"/>
      <c r="X22" s="722"/>
      <c r="Y22" s="913"/>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2.25" customHeight="1" thickBot="1" x14ac:dyDescent="0.25">
      <c r="B24" s="27"/>
      <c r="C24" s="569" t="s">
        <v>10</v>
      </c>
      <c r="D24" s="570"/>
      <c r="E24" s="570"/>
      <c r="F24" s="570"/>
      <c r="G24" s="570"/>
      <c r="H24" s="571"/>
      <c r="I24" s="572" t="s">
        <v>404</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72.75" customHeight="1" thickBot="1" x14ac:dyDescent="0.25">
      <c r="B28" s="66"/>
      <c r="C28" s="932" t="s">
        <v>18</v>
      </c>
      <c r="D28" s="933"/>
      <c r="E28" s="933"/>
      <c r="F28" s="933"/>
      <c r="G28" s="934"/>
      <c r="H28" s="209" t="s">
        <v>983</v>
      </c>
      <c r="I28" s="210" t="s">
        <v>405</v>
      </c>
      <c r="J28" s="211" t="s">
        <v>406</v>
      </c>
      <c r="K28" s="932" t="s">
        <v>12</v>
      </c>
      <c r="L28" s="933"/>
      <c r="M28" s="933"/>
      <c r="N28" s="933"/>
      <c r="O28" s="933"/>
      <c r="P28" s="933"/>
      <c r="Q28" s="933"/>
      <c r="R28" s="933"/>
      <c r="S28" s="933"/>
      <c r="T28" s="933"/>
      <c r="U28" s="933"/>
      <c r="V28" s="933"/>
      <c r="W28" s="933"/>
      <c r="X28" s="933"/>
      <c r="Y28" s="934"/>
      <c r="Z28" s="67"/>
    </row>
    <row r="29" spans="2:26" s="5" customFormat="1" ht="48" customHeight="1" x14ac:dyDescent="0.2">
      <c r="B29" s="29"/>
      <c r="C29" s="856" t="s">
        <v>95</v>
      </c>
      <c r="D29" s="857"/>
      <c r="E29" s="857"/>
      <c r="F29" s="857"/>
      <c r="G29" s="857"/>
      <c r="H29" s="14">
        <f>136+17+58+2+18</f>
        <v>231</v>
      </c>
      <c r="I29" s="14">
        <v>253</v>
      </c>
      <c r="J29" s="15">
        <f>+H29/I29</f>
        <v>0.91304347826086951</v>
      </c>
      <c r="K29" s="675" t="s">
        <v>984</v>
      </c>
      <c r="L29" s="676"/>
      <c r="M29" s="676"/>
      <c r="N29" s="676"/>
      <c r="O29" s="676"/>
      <c r="P29" s="676"/>
      <c r="Q29" s="676"/>
      <c r="R29" s="676"/>
      <c r="S29" s="676"/>
      <c r="T29" s="676"/>
      <c r="U29" s="676"/>
      <c r="V29" s="676"/>
      <c r="W29" s="676"/>
      <c r="X29" s="676"/>
      <c r="Y29" s="677"/>
      <c r="Z29" s="28"/>
    </row>
    <row r="30" spans="2:26" s="5" customFormat="1" ht="48" customHeight="1" x14ac:dyDescent="0.2">
      <c r="B30" s="29"/>
      <c r="C30" s="673" t="s">
        <v>96</v>
      </c>
      <c r="D30" s="864"/>
      <c r="E30" s="864"/>
      <c r="F30" s="864"/>
      <c r="G30" s="864"/>
      <c r="H30" s="12">
        <v>122</v>
      </c>
      <c r="I30" s="12">
        <v>265</v>
      </c>
      <c r="J30" s="15">
        <f>+H30/I30</f>
        <v>0.46037735849056605</v>
      </c>
      <c r="K30" s="675" t="s">
        <v>985</v>
      </c>
      <c r="L30" s="676"/>
      <c r="M30" s="676"/>
      <c r="N30" s="676"/>
      <c r="O30" s="676"/>
      <c r="P30" s="676"/>
      <c r="Q30" s="676"/>
      <c r="R30" s="676"/>
      <c r="S30" s="676"/>
      <c r="T30" s="676"/>
      <c r="U30" s="676"/>
      <c r="V30" s="676"/>
      <c r="W30" s="676"/>
      <c r="X30" s="676"/>
      <c r="Y30" s="677"/>
      <c r="Z30" s="28"/>
    </row>
    <row r="31" spans="2:26" s="5" customFormat="1" ht="40.5" customHeight="1" x14ac:dyDescent="0.2">
      <c r="B31" s="29"/>
      <c r="C31" s="673" t="s">
        <v>97</v>
      </c>
      <c r="D31" s="864"/>
      <c r="E31" s="864"/>
      <c r="F31" s="864"/>
      <c r="G31" s="864"/>
      <c r="H31" s="12">
        <v>103</v>
      </c>
      <c r="I31" s="12">
        <v>216</v>
      </c>
      <c r="J31" s="15">
        <f>+H31/I31</f>
        <v>0.47685185185185186</v>
      </c>
      <c r="K31" s="675" t="s">
        <v>986</v>
      </c>
      <c r="L31" s="676"/>
      <c r="M31" s="676"/>
      <c r="N31" s="676"/>
      <c r="O31" s="676"/>
      <c r="P31" s="676"/>
      <c r="Q31" s="676"/>
      <c r="R31" s="676"/>
      <c r="S31" s="676"/>
      <c r="T31" s="676"/>
      <c r="U31" s="676"/>
      <c r="V31" s="676"/>
      <c r="W31" s="676"/>
      <c r="X31" s="676"/>
      <c r="Y31" s="677"/>
      <c r="Z31" s="28"/>
    </row>
    <row r="32" spans="2:26" s="5" customFormat="1" ht="48.75" customHeight="1" thickBot="1" x14ac:dyDescent="0.25">
      <c r="B32" s="29"/>
      <c r="C32" s="1171" t="s">
        <v>98</v>
      </c>
      <c r="D32" s="1320"/>
      <c r="E32" s="1320"/>
      <c r="F32" s="1320"/>
      <c r="G32" s="1320"/>
      <c r="H32" s="12">
        <v>114</v>
      </c>
      <c r="I32" s="12">
        <v>124</v>
      </c>
      <c r="J32" s="15">
        <f>+H32/I32</f>
        <v>0.91935483870967738</v>
      </c>
      <c r="K32" s="675" t="s">
        <v>987</v>
      </c>
      <c r="L32" s="676"/>
      <c r="M32" s="676"/>
      <c r="N32" s="676"/>
      <c r="O32" s="676"/>
      <c r="P32" s="676"/>
      <c r="Q32" s="676"/>
      <c r="R32" s="676"/>
      <c r="S32" s="676"/>
      <c r="T32" s="676"/>
      <c r="U32" s="676"/>
      <c r="V32" s="676"/>
      <c r="W32" s="676"/>
      <c r="X32" s="676"/>
      <c r="Y32" s="677"/>
      <c r="Z32" s="28"/>
    </row>
    <row r="33" spans="2:26" s="5" customFormat="1" ht="15.75" customHeight="1" thickBot="1" x14ac:dyDescent="0.25">
      <c r="B33" s="29"/>
      <c r="C33" s="665" t="s">
        <v>13</v>
      </c>
      <c r="D33" s="666"/>
      <c r="E33" s="666"/>
      <c r="F33" s="666"/>
      <c r="G33" s="667"/>
      <c r="H33" s="18">
        <f>SUM(H29:H32)</f>
        <v>570</v>
      </c>
      <c r="I33" s="18">
        <f>SUM(I29:I32)</f>
        <v>858</v>
      </c>
      <c r="J33" s="19"/>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3:G33"/>
    <mergeCell ref="K33:Y33"/>
    <mergeCell ref="C36:Y37"/>
    <mergeCell ref="C38:Y50"/>
    <mergeCell ref="C32:G32"/>
    <mergeCell ref="K32:Y32"/>
    <mergeCell ref="C29:G29"/>
    <mergeCell ref="K29:Y29"/>
    <mergeCell ref="C30:G30"/>
    <mergeCell ref="K30:Y30"/>
    <mergeCell ref="C31:G31"/>
    <mergeCell ref="K31:Y31"/>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3" orientation="portrait" r:id="rId1"/>
  <headerFooter>
    <oddFooter>&amp;LCarrera 30 25-90 Piso 16 C.A.D. – C.P. 111311
PBX: 7470909 – Información: Línea 195
www.umv.gov.co&amp;CPES-FM-001
Página  &amp;N de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27" zoomScale="70" zoomScaleNormal="70" workbookViewId="0">
      <selection activeCell="A29" sqref="A29:XFD30"/>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490</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298</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299</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606</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300</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301</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739</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36.75" customHeight="1" thickBot="1" x14ac:dyDescent="0.25">
      <c r="B22" s="27"/>
      <c r="C22" s="591" t="s">
        <v>302</v>
      </c>
      <c r="D22" s="592"/>
      <c r="E22" s="592"/>
      <c r="F22" s="592"/>
      <c r="G22" s="592"/>
      <c r="H22" s="592"/>
      <c r="I22" s="593"/>
      <c r="J22" s="591" t="s">
        <v>51</v>
      </c>
      <c r="K22" s="592"/>
      <c r="L22" s="592"/>
      <c r="M22" s="592"/>
      <c r="N22" s="592"/>
      <c r="O22" s="592"/>
      <c r="P22" s="593"/>
      <c r="Q22" s="691" t="s">
        <v>242</v>
      </c>
      <c r="R22" s="692"/>
      <c r="S22" s="692"/>
      <c r="T22" s="692"/>
      <c r="U22" s="692"/>
      <c r="V22" s="692"/>
      <c r="W22" s="692"/>
      <c r="X22" s="692"/>
      <c r="Y22" s="693"/>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29.25" customHeight="1" thickBot="1" x14ac:dyDescent="0.25">
      <c r="B24" s="27"/>
      <c r="C24" s="569" t="s">
        <v>10</v>
      </c>
      <c r="D24" s="570"/>
      <c r="E24" s="570"/>
      <c r="F24" s="570"/>
      <c r="G24" s="570"/>
      <c r="H24" s="571"/>
      <c r="I24" s="572" t="s">
        <v>303</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54.75" customHeight="1" thickBot="1" x14ac:dyDescent="0.25">
      <c r="B28" s="66"/>
      <c r="C28" s="932" t="s">
        <v>18</v>
      </c>
      <c r="D28" s="933"/>
      <c r="E28" s="933"/>
      <c r="F28" s="933"/>
      <c r="G28" s="934"/>
      <c r="H28" s="209" t="s">
        <v>304</v>
      </c>
      <c r="I28" s="209" t="s">
        <v>305</v>
      </c>
      <c r="J28" s="61" t="s">
        <v>306</v>
      </c>
      <c r="K28" s="959" t="s">
        <v>12</v>
      </c>
      <c r="L28" s="899"/>
      <c r="M28" s="899"/>
      <c r="N28" s="899"/>
      <c r="O28" s="899"/>
      <c r="P28" s="899"/>
      <c r="Q28" s="899"/>
      <c r="R28" s="899"/>
      <c r="S28" s="899"/>
      <c r="T28" s="899"/>
      <c r="U28" s="899"/>
      <c r="V28" s="899"/>
      <c r="W28" s="899"/>
      <c r="X28" s="899"/>
      <c r="Y28" s="900"/>
      <c r="Z28" s="67"/>
    </row>
    <row r="29" spans="2:26" s="5" customFormat="1" ht="43.5" customHeight="1" x14ac:dyDescent="0.2">
      <c r="B29" s="29"/>
      <c r="C29" s="856" t="s">
        <v>95</v>
      </c>
      <c r="D29" s="857"/>
      <c r="E29" s="857"/>
      <c r="F29" s="857"/>
      <c r="G29" s="857"/>
      <c r="H29" s="12">
        <v>99</v>
      </c>
      <c r="I29" s="14">
        <v>99</v>
      </c>
      <c r="J29" s="13">
        <f>+H29*1/I29</f>
        <v>1</v>
      </c>
      <c r="K29" s="1403" t="s">
        <v>748</v>
      </c>
      <c r="L29" s="1404"/>
      <c r="M29" s="1404"/>
      <c r="N29" s="1404"/>
      <c r="O29" s="1404"/>
      <c r="P29" s="1404"/>
      <c r="Q29" s="1404"/>
      <c r="R29" s="1404"/>
      <c r="S29" s="1404"/>
      <c r="T29" s="1404"/>
      <c r="U29" s="1404"/>
      <c r="V29" s="1404"/>
      <c r="W29" s="1404"/>
      <c r="X29" s="1404"/>
      <c r="Y29" s="1405"/>
      <c r="Z29" s="28"/>
    </row>
    <row r="30" spans="2:26" s="5" customFormat="1" ht="43.5" customHeight="1" x14ac:dyDescent="0.2">
      <c r="B30" s="29"/>
      <c r="C30" s="673" t="s">
        <v>96</v>
      </c>
      <c r="D30" s="864"/>
      <c r="E30" s="864"/>
      <c r="F30" s="864"/>
      <c r="G30" s="864"/>
      <c r="H30" s="12">
        <v>540</v>
      </c>
      <c r="I30" s="12">
        <v>540</v>
      </c>
      <c r="J30" s="13">
        <f>+H30*1/I30</f>
        <v>1</v>
      </c>
      <c r="K30" s="1403" t="s">
        <v>749</v>
      </c>
      <c r="L30" s="1404"/>
      <c r="M30" s="1404"/>
      <c r="N30" s="1404"/>
      <c r="O30" s="1404"/>
      <c r="P30" s="1404"/>
      <c r="Q30" s="1404"/>
      <c r="R30" s="1404"/>
      <c r="S30" s="1404"/>
      <c r="T30" s="1404"/>
      <c r="U30" s="1404"/>
      <c r="V30" s="1404"/>
      <c r="W30" s="1404"/>
      <c r="X30" s="1404"/>
      <c r="Y30" s="1405"/>
      <c r="Z30" s="28"/>
    </row>
    <row r="31" spans="2:26" s="5" customFormat="1" ht="43.5" customHeight="1" x14ac:dyDescent="0.2">
      <c r="B31" s="29"/>
      <c r="C31" s="673" t="s">
        <v>97</v>
      </c>
      <c r="D31" s="864"/>
      <c r="E31" s="864"/>
      <c r="F31" s="864"/>
      <c r="G31" s="864"/>
      <c r="H31" s="12">
        <v>579</v>
      </c>
      <c r="I31" s="12">
        <v>579</v>
      </c>
      <c r="J31" s="13">
        <f>+H31*1/I31</f>
        <v>1</v>
      </c>
      <c r="K31" s="1403" t="s">
        <v>750</v>
      </c>
      <c r="L31" s="1404"/>
      <c r="M31" s="1404"/>
      <c r="N31" s="1404"/>
      <c r="O31" s="1404"/>
      <c r="P31" s="1404"/>
      <c r="Q31" s="1404"/>
      <c r="R31" s="1404"/>
      <c r="S31" s="1404"/>
      <c r="T31" s="1404"/>
      <c r="U31" s="1404"/>
      <c r="V31" s="1404"/>
      <c r="W31" s="1404"/>
      <c r="X31" s="1404"/>
      <c r="Y31" s="1405"/>
      <c r="Z31" s="28"/>
    </row>
    <row r="32" spans="2:26" s="5" customFormat="1" ht="49.5" customHeight="1" thickBot="1" x14ac:dyDescent="0.25">
      <c r="B32" s="29"/>
      <c r="C32" s="673" t="s">
        <v>98</v>
      </c>
      <c r="D32" s="864"/>
      <c r="E32" s="864"/>
      <c r="F32" s="864"/>
      <c r="G32" s="864"/>
      <c r="H32" s="12">
        <v>1575</v>
      </c>
      <c r="I32" s="12">
        <v>1575</v>
      </c>
      <c r="J32" s="13">
        <f>+H32*1/I32</f>
        <v>1</v>
      </c>
      <c r="K32" s="1403" t="s">
        <v>751</v>
      </c>
      <c r="L32" s="1404"/>
      <c r="M32" s="1404"/>
      <c r="N32" s="1404"/>
      <c r="O32" s="1404"/>
      <c r="P32" s="1404"/>
      <c r="Q32" s="1404"/>
      <c r="R32" s="1404"/>
      <c r="S32" s="1404"/>
      <c r="T32" s="1404"/>
      <c r="U32" s="1404"/>
      <c r="V32" s="1404"/>
      <c r="W32" s="1404"/>
      <c r="X32" s="1404"/>
      <c r="Y32" s="1405"/>
      <c r="Z32" s="28"/>
    </row>
    <row r="33" spans="2:26" s="5" customFormat="1" ht="15.75" customHeight="1" thickBot="1" x14ac:dyDescent="0.3">
      <c r="B33" s="29"/>
      <c r="C33" s="617" t="s">
        <v>13</v>
      </c>
      <c r="D33" s="618"/>
      <c r="E33" s="618"/>
      <c r="F33" s="618"/>
      <c r="G33" s="619"/>
      <c r="H33" s="226">
        <f>SUM(H29:H32)</f>
        <v>2793</v>
      </c>
      <c r="I33" s="226">
        <f>SUM(I29:I32)</f>
        <v>2793</v>
      </c>
      <c r="J33" s="227">
        <f>AVERAGE(J29:J32)</f>
        <v>1</v>
      </c>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K29:Y29"/>
    <mergeCell ref="C30:G30"/>
    <mergeCell ref="K30:Y30"/>
    <mergeCell ref="C31:G31"/>
    <mergeCell ref="K31:Y31"/>
    <mergeCell ref="C32:G32"/>
    <mergeCell ref="K32:Y32"/>
    <mergeCell ref="C33:G33"/>
    <mergeCell ref="K33:Y33"/>
    <mergeCell ref="C36:Y37"/>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0866141732283472" right="0.70866141732283472" top="0.74803149606299213" bottom="0.74803149606299213" header="0.31496062992125984" footer="0.31496062992125984"/>
  <pageSetup scale="70" orientation="portrait" r:id="rId1"/>
  <headerFooter>
    <oddFooter>&amp;LCarrera 30 25-90 Piso 16 C.A.D. – C.P. 111311
PBX: 7470909 – Información: Línea 195
www.umv.gov.co&amp;CPES-FM-001
Página  &amp;N de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26" zoomScaleNormal="100" workbookViewId="0">
      <selection activeCell="AD34" sqref="AD34"/>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4.5703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490</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307</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308</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606</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309</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310</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739</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34.5" customHeight="1" thickBot="1" x14ac:dyDescent="0.25">
      <c r="B22" s="27"/>
      <c r="C22" s="591" t="s">
        <v>311</v>
      </c>
      <c r="D22" s="592"/>
      <c r="E22" s="592"/>
      <c r="F22" s="592"/>
      <c r="G22" s="592"/>
      <c r="H22" s="592"/>
      <c r="I22" s="593"/>
      <c r="J22" s="591" t="s">
        <v>51</v>
      </c>
      <c r="K22" s="592"/>
      <c r="L22" s="592"/>
      <c r="M22" s="592"/>
      <c r="N22" s="592"/>
      <c r="O22" s="592"/>
      <c r="P22" s="593"/>
      <c r="Q22" s="1340" t="s">
        <v>242</v>
      </c>
      <c r="R22" s="1341"/>
      <c r="S22" s="1341"/>
      <c r="T22" s="1341"/>
      <c r="U22" s="1341"/>
      <c r="V22" s="1341"/>
      <c r="W22" s="1341"/>
      <c r="X22" s="1341"/>
      <c r="Y22" s="1342"/>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24" customHeight="1" thickBot="1" x14ac:dyDescent="0.25">
      <c r="B24" s="27"/>
      <c r="C24" s="569" t="s">
        <v>10</v>
      </c>
      <c r="D24" s="570"/>
      <c r="E24" s="570"/>
      <c r="F24" s="570"/>
      <c r="G24" s="570"/>
      <c r="H24" s="571"/>
      <c r="I24" s="572" t="s">
        <v>312</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45.75" customHeight="1" thickBot="1" x14ac:dyDescent="0.25">
      <c r="B28" s="29"/>
      <c r="C28" s="932" t="s">
        <v>18</v>
      </c>
      <c r="D28" s="933"/>
      <c r="E28" s="933"/>
      <c r="F28" s="933"/>
      <c r="G28" s="934"/>
      <c r="H28" s="216" t="s">
        <v>313</v>
      </c>
      <c r="I28" s="217" t="s">
        <v>314</v>
      </c>
      <c r="J28" s="39" t="s">
        <v>315</v>
      </c>
      <c r="K28" s="603" t="s">
        <v>12</v>
      </c>
      <c r="L28" s="596"/>
      <c r="M28" s="596"/>
      <c r="N28" s="596"/>
      <c r="O28" s="596"/>
      <c r="P28" s="596"/>
      <c r="Q28" s="596"/>
      <c r="R28" s="596"/>
      <c r="S28" s="596"/>
      <c r="T28" s="596"/>
      <c r="U28" s="596"/>
      <c r="V28" s="596"/>
      <c r="W28" s="596"/>
      <c r="X28" s="596"/>
      <c r="Y28" s="597"/>
      <c r="Z28" s="28"/>
    </row>
    <row r="29" spans="2:26" s="5" customFormat="1" ht="28.5" customHeight="1" x14ac:dyDescent="0.2">
      <c r="B29" s="29"/>
      <c r="C29" s="856" t="s">
        <v>95</v>
      </c>
      <c r="D29" s="857"/>
      <c r="E29" s="857"/>
      <c r="F29" s="857"/>
      <c r="G29" s="857"/>
      <c r="H29" s="14">
        <v>19</v>
      </c>
      <c r="I29" s="14">
        <v>21</v>
      </c>
      <c r="J29" s="219">
        <f>+H29*1/I29</f>
        <v>0.90476190476190477</v>
      </c>
      <c r="K29" s="1403" t="s">
        <v>744</v>
      </c>
      <c r="L29" s="1404"/>
      <c r="M29" s="1404"/>
      <c r="N29" s="1404"/>
      <c r="O29" s="1404"/>
      <c r="P29" s="1404"/>
      <c r="Q29" s="1404"/>
      <c r="R29" s="1404"/>
      <c r="S29" s="1404"/>
      <c r="T29" s="1404"/>
      <c r="U29" s="1404"/>
      <c r="V29" s="1404"/>
      <c r="W29" s="1404"/>
      <c r="X29" s="1404"/>
      <c r="Y29" s="1405"/>
      <c r="Z29" s="28"/>
    </row>
    <row r="30" spans="2:26" s="5" customFormat="1" ht="28.5" customHeight="1" x14ac:dyDescent="0.2">
      <c r="B30" s="29"/>
      <c r="C30" s="673" t="s">
        <v>96</v>
      </c>
      <c r="D30" s="864"/>
      <c r="E30" s="864"/>
      <c r="F30" s="864"/>
      <c r="G30" s="864"/>
      <c r="H30" s="12">
        <v>0</v>
      </c>
      <c r="I30" s="12">
        <v>1</v>
      </c>
      <c r="J30" s="219">
        <f>+H30*1/I30</f>
        <v>0</v>
      </c>
      <c r="K30" s="1403" t="s">
        <v>745</v>
      </c>
      <c r="L30" s="1404"/>
      <c r="M30" s="1404"/>
      <c r="N30" s="1404"/>
      <c r="O30" s="1404"/>
      <c r="P30" s="1404"/>
      <c r="Q30" s="1404"/>
      <c r="R30" s="1404"/>
      <c r="S30" s="1404"/>
      <c r="T30" s="1404"/>
      <c r="U30" s="1404"/>
      <c r="V30" s="1404"/>
      <c r="W30" s="1404"/>
      <c r="X30" s="1404"/>
      <c r="Y30" s="1405"/>
      <c r="Z30" s="28"/>
    </row>
    <row r="31" spans="2:26" s="5" customFormat="1" ht="28.5" customHeight="1" x14ac:dyDescent="0.2">
      <c r="B31" s="29"/>
      <c r="C31" s="673" t="s">
        <v>97</v>
      </c>
      <c r="D31" s="864"/>
      <c r="E31" s="864"/>
      <c r="F31" s="864"/>
      <c r="G31" s="864"/>
      <c r="H31" s="12">
        <v>1</v>
      </c>
      <c r="I31" s="12">
        <v>1</v>
      </c>
      <c r="J31" s="219">
        <f>+H31*1/I31</f>
        <v>1</v>
      </c>
      <c r="K31" s="1403" t="s">
        <v>746</v>
      </c>
      <c r="L31" s="1404"/>
      <c r="M31" s="1404"/>
      <c r="N31" s="1404"/>
      <c r="O31" s="1404"/>
      <c r="P31" s="1404"/>
      <c r="Q31" s="1404"/>
      <c r="R31" s="1404"/>
      <c r="S31" s="1404"/>
      <c r="T31" s="1404"/>
      <c r="U31" s="1404"/>
      <c r="V31" s="1404"/>
      <c r="W31" s="1404"/>
      <c r="X31" s="1404"/>
      <c r="Y31" s="1405"/>
      <c r="Z31" s="28"/>
    </row>
    <row r="32" spans="2:26" s="5" customFormat="1" ht="28.5" customHeight="1" thickBot="1" x14ac:dyDescent="0.25">
      <c r="B32" s="29"/>
      <c r="C32" s="673" t="s">
        <v>98</v>
      </c>
      <c r="D32" s="864"/>
      <c r="E32" s="864"/>
      <c r="F32" s="864"/>
      <c r="G32" s="864"/>
      <c r="H32" s="12">
        <v>2</v>
      </c>
      <c r="I32" s="12">
        <v>2</v>
      </c>
      <c r="J32" s="219">
        <f>+H32*1/I32</f>
        <v>1</v>
      </c>
      <c r="K32" s="1403" t="s">
        <v>747</v>
      </c>
      <c r="L32" s="1404"/>
      <c r="M32" s="1404"/>
      <c r="N32" s="1404"/>
      <c r="O32" s="1404"/>
      <c r="P32" s="1404"/>
      <c r="Q32" s="1404"/>
      <c r="R32" s="1404"/>
      <c r="S32" s="1404"/>
      <c r="T32" s="1404"/>
      <c r="U32" s="1404"/>
      <c r="V32" s="1404"/>
      <c r="W32" s="1404"/>
      <c r="X32" s="1404"/>
      <c r="Y32" s="1405"/>
      <c r="Z32" s="28"/>
    </row>
    <row r="33" spans="2:26" s="5" customFormat="1" ht="15.75" customHeight="1" thickBot="1" x14ac:dyDescent="0.3">
      <c r="B33" s="29"/>
      <c r="C33" s="617" t="s">
        <v>13</v>
      </c>
      <c r="D33" s="618"/>
      <c r="E33" s="618"/>
      <c r="F33" s="618"/>
      <c r="G33" s="619"/>
      <c r="H33" s="220">
        <f>SUM(H29:H32)</f>
        <v>22</v>
      </c>
      <c r="I33" s="221">
        <f>SUM(I29:I32)</f>
        <v>25</v>
      </c>
      <c r="J33" s="222">
        <f>AVERAGE(J29:J32)</f>
        <v>0.72619047619047616</v>
      </c>
      <c r="K33" s="620"/>
      <c r="L33" s="621"/>
      <c r="M33" s="621"/>
      <c r="N33" s="621"/>
      <c r="O33" s="621"/>
      <c r="P33" s="621"/>
      <c r="Q33" s="621"/>
      <c r="R33" s="621"/>
      <c r="S33" s="621"/>
      <c r="T33" s="621"/>
      <c r="U33" s="621"/>
      <c r="V33" s="621"/>
      <c r="W33" s="621"/>
      <c r="X33" s="621"/>
      <c r="Y33" s="622"/>
      <c r="Z33" s="28"/>
    </row>
    <row r="34" spans="2:26" s="5" customFormat="1" ht="15" x14ac:dyDescent="0.25">
      <c r="B34" s="29"/>
      <c r="C34" s="223"/>
      <c r="D34" s="223"/>
      <c r="E34" s="223"/>
      <c r="F34" s="223"/>
      <c r="G34" s="223"/>
      <c r="H34" s="224"/>
      <c r="I34" s="224"/>
      <c r="J34" s="225"/>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ht="20.25"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20.25"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20.25"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20.25"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20.25"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20.25"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20.25"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20.25"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20.25"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20.25"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20.25"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20.25" customHeight="1"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K29:Y29"/>
    <mergeCell ref="C30:G30"/>
    <mergeCell ref="K30:Y30"/>
    <mergeCell ref="C31:G31"/>
    <mergeCell ref="K31:Y31"/>
    <mergeCell ref="C32:G32"/>
    <mergeCell ref="K32:Y32"/>
    <mergeCell ref="C33:G33"/>
    <mergeCell ref="K33:Y33"/>
    <mergeCell ref="C36:Y37"/>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0866141732283472" right="0.70866141732283472" top="0.74803149606299213" bottom="0.74803149606299213" header="0.31496062992125984" footer="0.31496062992125984"/>
  <pageSetup scale="70" orientation="portrait" r:id="rId1"/>
  <headerFooter>
    <oddFooter>&amp;LCarrera 30 25-90 Piso 16 C.A.D. – C.P. 111311
PBX: 7470909 – Información: Línea 195
www.umv.gov.co&amp;CPES-FM-001
Página  &amp;N de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28" zoomScaleNormal="100" workbookViewId="0">
      <selection activeCell="AF41" sqref="AF41"/>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24.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6" customHeight="1"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6.75" customHeight="1"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490</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316</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650</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317</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318</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739</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36"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t="s">
        <v>319</v>
      </c>
      <c r="D22" s="592"/>
      <c r="E22" s="592"/>
      <c r="F22" s="592"/>
      <c r="G22" s="592"/>
      <c r="H22" s="592"/>
      <c r="I22" s="593"/>
      <c r="J22" s="591" t="s">
        <v>51</v>
      </c>
      <c r="K22" s="592"/>
      <c r="L22" s="592"/>
      <c r="M22" s="592"/>
      <c r="N22" s="592"/>
      <c r="O22" s="592"/>
      <c r="P22" s="593"/>
      <c r="Q22" s="594" t="s">
        <v>242</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3.75" customHeight="1" thickBot="1" x14ac:dyDescent="0.25">
      <c r="B24" s="27"/>
      <c r="C24" s="569" t="s">
        <v>10</v>
      </c>
      <c r="D24" s="570"/>
      <c r="E24" s="570"/>
      <c r="F24" s="570"/>
      <c r="G24" s="570"/>
      <c r="H24" s="571"/>
      <c r="I24" s="572" t="s">
        <v>320</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68.25" customHeight="1" thickBot="1" x14ac:dyDescent="0.25">
      <c r="B28" s="66"/>
      <c r="C28" s="932" t="s">
        <v>18</v>
      </c>
      <c r="D28" s="933"/>
      <c r="E28" s="933"/>
      <c r="F28" s="933"/>
      <c r="G28" s="934"/>
      <c r="H28" s="61" t="s">
        <v>321</v>
      </c>
      <c r="I28" s="61" t="s">
        <v>322</v>
      </c>
      <c r="J28" s="61" t="s">
        <v>323</v>
      </c>
      <c r="K28" s="959" t="s">
        <v>12</v>
      </c>
      <c r="L28" s="899"/>
      <c r="M28" s="899"/>
      <c r="N28" s="899"/>
      <c r="O28" s="899"/>
      <c r="P28" s="899"/>
      <c r="Q28" s="899"/>
      <c r="R28" s="899"/>
      <c r="S28" s="899"/>
      <c r="T28" s="899"/>
      <c r="U28" s="899"/>
      <c r="V28" s="899"/>
      <c r="W28" s="899"/>
      <c r="X28" s="899"/>
      <c r="Y28" s="900"/>
      <c r="Z28" s="67"/>
    </row>
    <row r="29" spans="2:26" s="5" customFormat="1" ht="101.25" customHeight="1" x14ac:dyDescent="0.2">
      <c r="B29" s="29"/>
      <c r="C29" s="856" t="s">
        <v>95</v>
      </c>
      <c r="D29" s="857"/>
      <c r="E29" s="857"/>
      <c r="F29" s="857"/>
      <c r="G29" s="857"/>
      <c r="H29" s="14">
        <v>4</v>
      </c>
      <c r="I29" s="14">
        <v>5</v>
      </c>
      <c r="J29" s="13">
        <f>+H29*1/I29</f>
        <v>0.8</v>
      </c>
      <c r="K29" s="1403" t="s">
        <v>740</v>
      </c>
      <c r="L29" s="1404"/>
      <c r="M29" s="1404"/>
      <c r="N29" s="1404"/>
      <c r="O29" s="1404"/>
      <c r="P29" s="1404"/>
      <c r="Q29" s="1404"/>
      <c r="R29" s="1404"/>
      <c r="S29" s="1404"/>
      <c r="T29" s="1404"/>
      <c r="U29" s="1404"/>
      <c r="V29" s="1404"/>
      <c r="W29" s="1404"/>
      <c r="X29" s="1404"/>
      <c r="Y29" s="1405"/>
      <c r="Z29" s="28"/>
    </row>
    <row r="30" spans="2:26" s="5" customFormat="1" ht="243" customHeight="1" x14ac:dyDescent="0.2">
      <c r="B30" s="29"/>
      <c r="C30" s="673" t="s">
        <v>96</v>
      </c>
      <c r="D30" s="864"/>
      <c r="E30" s="864"/>
      <c r="F30" s="864"/>
      <c r="G30" s="864"/>
      <c r="H30" s="12">
        <v>1</v>
      </c>
      <c r="I30" s="12">
        <v>2</v>
      </c>
      <c r="J30" s="13">
        <f>+H30*1/I30</f>
        <v>0.5</v>
      </c>
      <c r="K30" s="1403" t="s">
        <v>741</v>
      </c>
      <c r="L30" s="1404"/>
      <c r="M30" s="1404"/>
      <c r="N30" s="1404"/>
      <c r="O30" s="1404"/>
      <c r="P30" s="1404"/>
      <c r="Q30" s="1404"/>
      <c r="R30" s="1404"/>
      <c r="S30" s="1404"/>
      <c r="T30" s="1404"/>
      <c r="U30" s="1404"/>
      <c r="V30" s="1404"/>
      <c r="W30" s="1404"/>
      <c r="X30" s="1404"/>
      <c r="Y30" s="1405"/>
      <c r="Z30" s="28"/>
    </row>
    <row r="31" spans="2:26" s="5" customFormat="1" ht="72" customHeight="1" x14ac:dyDescent="0.2">
      <c r="B31" s="29"/>
      <c r="C31" s="673" t="s">
        <v>97</v>
      </c>
      <c r="D31" s="864"/>
      <c r="E31" s="864"/>
      <c r="F31" s="864"/>
      <c r="G31" s="864"/>
      <c r="H31" s="12">
        <v>2</v>
      </c>
      <c r="I31" s="12">
        <v>2</v>
      </c>
      <c r="J31" s="13">
        <f>+H31*1/I31</f>
        <v>1</v>
      </c>
      <c r="K31" s="1403" t="s">
        <v>742</v>
      </c>
      <c r="L31" s="1404"/>
      <c r="M31" s="1404"/>
      <c r="N31" s="1404"/>
      <c r="O31" s="1404"/>
      <c r="P31" s="1404"/>
      <c r="Q31" s="1404"/>
      <c r="R31" s="1404"/>
      <c r="S31" s="1404"/>
      <c r="T31" s="1404"/>
      <c r="U31" s="1404"/>
      <c r="V31" s="1404"/>
      <c r="W31" s="1404"/>
      <c r="X31" s="1404"/>
      <c r="Y31" s="1405"/>
      <c r="Z31" s="28"/>
    </row>
    <row r="32" spans="2:26" s="5" customFormat="1" ht="129.75" customHeight="1" thickBot="1" x14ac:dyDescent="0.25">
      <c r="B32" s="29"/>
      <c r="C32" s="673" t="s">
        <v>98</v>
      </c>
      <c r="D32" s="864"/>
      <c r="E32" s="864"/>
      <c r="F32" s="864"/>
      <c r="G32" s="864"/>
      <c r="H32" s="12">
        <v>2</v>
      </c>
      <c r="I32" s="12">
        <v>2</v>
      </c>
      <c r="J32" s="13">
        <f>+H32*1/I32</f>
        <v>1</v>
      </c>
      <c r="K32" s="1403" t="s">
        <v>743</v>
      </c>
      <c r="L32" s="1404"/>
      <c r="M32" s="1404"/>
      <c r="N32" s="1404"/>
      <c r="O32" s="1404"/>
      <c r="P32" s="1404"/>
      <c r="Q32" s="1404"/>
      <c r="R32" s="1404"/>
      <c r="S32" s="1404"/>
      <c r="T32" s="1404"/>
      <c r="U32" s="1404"/>
      <c r="V32" s="1404"/>
      <c r="W32" s="1404"/>
      <c r="X32" s="1404"/>
      <c r="Y32" s="1405"/>
      <c r="Z32" s="28"/>
    </row>
    <row r="33" spans="2:26" s="5" customFormat="1" ht="14.25" customHeight="1" thickBot="1" x14ac:dyDescent="0.25">
      <c r="B33" s="29"/>
      <c r="C33" s="665" t="s">
        <v>13</v>
      </c>
      <c r="D33" s="666"/>
      <c r="E33" s="666"/>
      <c r="F33" s="666"/>
      <c r="G33" s="667"/>
      <c r="H33" s="18">
        <f>SUM(H29:H32)</f>
        <v>9</v>
      </c>
      <c r="I33" s="18">
        <f>SUM(I29:I32)</f>
        <v>11</v>
      </c>
      <c r="J33" s="74">
        <f>AVERAGE(J29:J32)</f>
        <v>0.82499999999999996</v>
      </c>
      <c r="K33" s="620"/>
      <c r="L33" s="621"/>
      <c r="M33" s="621"/>
      <c r="N33" s="621"/>
      <c r="O33" s="621"/>
      <c r="P33" s="621"/>
      <c r="Q33" s="621"/>
      <c r="R33" s="621"/>
      <c r="S33" s="621"/>
      <c r="T33" s="621"/>
      <c r="U33" s="621"/>
      <c r="V33" s="621"/>
      <c r="W33" s="621"/>
      <c r="X33" s="621"/>
      <c r="Y33" s="622"/>
      <c r="Z33" s="28"/>
    </row>
    <row r="34" spans="2:26" s="5" customFormat="1" ht="5.25" customHeigh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3.75" customHeight="1"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K29:Y29"/>
    <mergeCell ref="C30:G30"/>
    <mergeCell ref="K30:Y30"/>
    <mergeCell ref="C31:G31"/>
    <mergeCell ref="K31:Y31"/>
    <mergeCell ref="C32:G32"/>
    <mergeCell ref="K32:Y32"/>
    <mergeCell ref="C33:G33"/>
    <mergeCell ref="K33:Y33"/>
    <mergeCell ref="C36:Y37"/>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4" orientation="portrait" r:id="rId1"/>
  <headerFooter>
    <oddFooter>&amp;LCarrera 30 25-90 Piso 16 C.A.D. – C.P. 111311
PBX: 7470909 – Información: Línea 195
www.umv.gov.co&amp;CPES-FM-001
Página  &amp;N de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52"/>
  <sheetViews>
    <sheetView zoomScaleNormal="100" workbookViewId="0">
      <selection sqref="A1:XFD1048576"/>
    </sheetView>
  </sheetViews>
  <sheetFormatPr baseColWidth="10" defaultColWidth="3.7109375" defaultRowHeight="14.25" x14ac:dyDescent="0.2"/>
  <cols>
    <col min="1" max="1" width="3.42578125" style="3" customWidth="1"/>
    <col min="2" max="2" width="2.85546875" style="3" customWidth="1"/>
    <col min="3" max="3" width="2.42578125" style="3" customWidth="1"/>
    <col min="4" max="6" width="2.7109375" style="3" customWidth="1"/>
    <col min="7" max="7" width="2.140625" style="3" customWidth="1"/>
    <col min="8" max="8" width="20.7109375" style="3" customWidth="1"/>
    <col min="9" max="9" width="22.140625" style="3" customWidth="1"/>
    <col min="10" max="10" width="10.5703125" style="3" customWidth="1"/>
    <col min="11" max="12" width="3.42578125" style="3" customWidth="1"/>
    <col min="13" max="15" width="2.7109375" style="3" customWidth="1"/>
    <col min="16" max="16" width="6" style="3" customWidth="1"/>
    <col min="17" max="17" width="3.5703125" style="3" customWidth="1"/>
    <col min="18" max="18" width="2.7109375" style="3" customWidth="1"/>
    <col min="19" max="19" width="3.28515625" style="3" customWidth="1"/>
    <col min="20" max="20" width="3.42578125" style="3" customWidth="1"/>
    <col min="21" max="21" width="3.7109375" style="3"/>
    <col min="22" max="22" width="1.7109375" style="3" customWidth="1"/>
    <col min="23" max="23" width="2.7109375" style="3" customWidth="1"/>
    <col min="24" max="24" width="2.140625" style="3" customWidth="1"/>
    <col min="25" max="25" width="1.7109375" style="3" customWidth="1"/>
    <col min="26" max="26" width="2.85546875" style="3" customWidth="1"/>
    <col min="27" max="27" width="3.7109375" style="3"/>
    <col min="28" max="28" width="32.140625" style="294" customWidth="1"/>
    <col min="29"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495</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334</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361</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599</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1406" t="s">
        <v>362</v>
      </c>
      <c r="J13" s="1407"/>
      <c r="K13" s="1407"/>
      <c r="L13" s="1407"/>
      <c r="M13" s="1407"/>
      <c r="N13" s="1407"/>
      <c r="O13" s="1407"/>
      <c r="P13" s="1407"/>
      <c r="Q13" s="1407"/>
      <c r="R13" s="1407"/>
      <c r="S13" s="1408"/>
      <c r="T13" s="1412" t="s">
        <v>3</v>
      </c>
      <c r="U13" s="1413"/>
      <c r="V13" s="1413"/>
      <c r="W13" s="1413"/>
      <c r="X13" s="1413"/>
      <c r="Y13" s="1414"/>
      <c r="Z13" s="28"/>
    </row>
    <row r="14" spans="1:26" ht="15" customHeight="1" thickBot="1" x14ac:dyDescent="0.25">
      <c r="B14" s="27"/>
      <c r="C14" s="548"/>
      <c r="D14" s="549"/>
      <c r="E14" s="549"/>
      <c r="F14" s="549"/>
      <c r="G14" s="549"/>
      <c r="H14" s="550"/>
      <c r="I14" s="1409"/>
      <c r="J14" s="1410"/>
      <c r="K14" s="1410"/>
      <c r="L14" s="1410"/>
      <c r="M14" s="1410"/>
      <c r="N14" s="1410"/>
      <c r="O14" s="1410"/>
      <c r="P14" s="1410"/>
      <c r="Q14" s="1410"/>
      <c r="R14" s="1410"/>
      <c r="S14" s="1411"/>
      <c r="T14" s="1415" t="s">
        <v>343</v>
      </c>
      <c r="U14" s="1416"/>
      <c r="V14" s="1416"/>
      <c r="W14" s="1416"/>
      <c r="X14" s="1416"/>
      <c r="Y14" s="1417"/>
      <c r="Z14" s="28"/>
    </row>
    <row r="15" spans="1:26" ht="15" thickBot="1" x14ac:dyDescent="0.25">
      <c r="B15" s="27"/>
      <c r="C15" s="4"/>
      <c r="D15" s="4"/>
      <c r="E15" s="4"/>
      <c r="F15" s="4"/>
      <c r="G15" s="4"/>
      <c r="H15" s="4"/>
      <c r="I15" s="83"/>
      <c r="J15" s="83"/>
      <c r="K15" s="83"/>
      <c r="L15" s="83"/>
      <c r="M15" s="83"/>
      <c r="N15" s="83"/>
      <c r="O15" s="83"/>
      <c r="P15" s="83"/>
      <c r="Q15" s="83"/>
      <c r="R15" s="83"/>
      <c r="S15" s="83"/>
      <c r="T15" s="83"/>
      <c r="U15" s="83"/>
      <c r="V15" s="83"/>
      <c r="W15" s="83"/>
      <c r="X15" s="83"/>
      <c r="Y15" s="83"/>
      <c r="Z15" s="28"/>
    </row>
    <row r="16" spans="1:26" ht="31.5" customHeight="1" thickBot="1" x14ac:dyDescent="0.25">
      <c r="B16" s="27"/>
      <c r="C16" s="569" t="s">
        <v>4</v>
      </c>
      <c r="D16" s="570"/>
      <c r="E16" s="570"/>
      <c r="F16" s="570"/>
      <c r="G16" s="570"/>
      <c r="H16" s="571"/>
      <c r="I16" s="1418" t="s">
        <v>833</v>
      </c>
      <c r="J16" s="1419"/>
      <c r="K16" s="1419"/>
      <c r="L16" s="1419"/>
      <c r="M16" s="1419"/>
      <c r="N16" s="1419"/>
      <c r="O16" s="1419"/>
      <c r="P16" s="1419"/>
      <c r="Q16" s="1419"/>
      <c r="R16" s="1419"/>
      <c r="S16" s="1419"/>
      <c r="T16" s="1419"/>
      <c r="U16" s="1419"/>
      <c r="V16" s="1419"/>
      <c r="W16" s="1419"/>
      <c r="X16" s="1419"/>
      <c r="Y16" s="1420"/>
      <c r="Z16" s="28"/>
    </row>
    <row r="17" spans="2:28"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8"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c r="AB18" s="295"/>
    </row>
    <row r="19" spans="2:28"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c r="AB19" s="295"/>
    </row>
    <row r="20" spans="2:28"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8" ht="36"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8" ht="15.75" customHeight="1" thickBot="1" x14ac:dyDescent="0.25">
      <c r="B22" s="27"/>
      <c r="C22" s="591" t="s">
        <v>150</v>
      </c>
      <c r="D22" s="592"/>
      <c r="E22" s="592"/>
      <c r="F22" s="592"/>
      <c r="G22" s="592"/>
      <c r="H22" s="592"/>
      <c r="I22" s="593"/>
      <c r="J22" s="591" t="s">
        <v>53</v>
      </c>
      <c r="K22" s="592"/>
      <c r="L22" s="592"/>
      <c r="M22" s="592"/>
      <c r="N22" s="592"/>
      <c r="O22" s="592"/>
      <c r="P22" s="593"/>
      <c r="Q22" s="594" t="s">
        <v>242</v>
      </c>
      <c r="R22" s="588"/>
      <c r="S22" s="588"/>
      <c r="T22" s="588"/>
      <c r="U22" s="588"/>
      <c r="V22" s="588"/>
      <c r="W22" s="588"/>
      <c r="X22" s="588"/>
      <c r="Y22" s="589"/>
      <c r="Z22" s="28"/>
    </row>
    <row r="23" spans="2:28"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8" ht="32.25" customHeight="1" thickBot="1" x14ac:dyDescent="0.25">
      <c r="B24" s="27"/>
      <c r="C24" s="569" t="s">
        <v>10</v>
      </c>
      <c r="D24" s="570"/>
      <c r="E24" s="570"/>
      <c r="F24" s="570"/>
      <c r="G24" s="570"/>
      <c r="H24" s="571"/>
      <c r="I24" s="572" t="s">
        <v>364</v>
      </c>
      <c r="J24" s="573"/>
      <c r="K24" s="573"/>
      <c r="L24" s="573"/>
      <c r="M24" s="573"/>
      <c r="N24" s="573"/>
      <c r="O24" s="573"/>
      <c r="P24" s="573"/>
      <c r="Q24" s="573"/>
      <c r="R24" s="573"/>
      <c r="S24" s="573"/>
      <c r="T24" s="573"/>
      <c r="U24" s="573"/>
      <c r="V24" s="573"/>
      <c r="W24" s="573"/>
      <c r="X24" s="573"/>
      <c r="Y24" s="574"/>
      <c r="Z24" s="28"/>
    </row>
    <row r="25" spans="2:28"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8"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c r="AB26" s="296"/>
    </row>
    <row r="27" spans="2:28" s="5" customFormat="1" ht="6.75" customHeight="1"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c r="AB27" s="296"/>
    </row>
    <row r="28" spans="2:28" s="5" customFormat="1" ht="14.25" customHeight="1" x14ac:dyDescent="0.2">
      <c r="B28" s="29"/>
      <c r="C28" s="595" t="s">
        <v>18</v>
      </c>
      <c r="D28" s="596"/>
      <c r="E28" s="596"/>
      <c r="F28" s="596"/>
      <c r="G28" s="597"/>
      <c r="H28" s="1421" t="s">
        <v>365</v>
      </c>
      <c r="I28" s="1421" t="s">
        <v>366</v>
      </c>
      <c r="J28" s="1423" t="s">
        <v>367</v>
      </c>
      <c r="K28" s="603" t="s">
        <v>12</v>
      </c>
      <c r="L28" s="596"/>
      <c r="M28" s="596"/>
      <c r="N28" s="596"/>
      <c r="O28" s="596"/>
      <c r="P28" s="596"/>
      <c r="Q28" s="596"/>
      <c r="R28" s="596"/>
      <c r="S28" s="596"/>
      <c r="T28" s="596"/>
      <c r="U28" s="596"/>
      <c r="V28" s="596"/>
      <c r="W28" s="596"/>
      <c r="X28" s="596"/>
      <c r="Y28" s="597"/>
      <c r="Z28" s="28"/>
      <c r="AB28" s="296"/>
    </row>
    <row r="29" spans="2:28" s="5" customFormat="1" ht="47.25" customHeight="1" thickBot="1" x14ac:dyDescent="0.25">
      <c r="B29" s="29"/>
      <c r="C29" s="598"/>
      <c r="D29" s="599"/>
      <c r="E29" s="599"/>
      <c r="F29" s="599"/>
      <c r="G29" s="600"/>
      <c r="H29" s="1422"/>
      <c r="I29" s="1422"/>
      <c r="J29" s="1424"/>
      <c r="K29" s="604"/>
      <c r="L29" s="599"/>
      <c r="M29" s="599"/>
      <c r="N29" s="599"/>
      <c r="O29" s="599"/>
      <c r="P29" s="599"/>
      <c r="Q29" s="599"/>
      <c r="R29" s="599"/>
      <c r="S29" s="599"/>
      <c r="T29" s="599"/>
      <c r="U29" s="599"/>
      <c r="V29" s="599"/>
      <c r="W29" s="599"/>
      <c r="X29" s="599"/>
      <c r="Y29" s="600"/>
      <c r="Z29" s="28"/>
      <c r="AB29" s="296">
        <v>9370355000</v>
      </c>
    </row>
    <row r="30" spans="2:28" s="5" customFormat="1" ht="27.75" customHeight="1" x14ac:dyDescent="0.2">
      <c r="B30" s="29"/>
      <c r="C30" s="1352" t="s">
        <v>95</v>
      </c>
      <c r="D30" s="1353"/>
      <c r="E30" s="1353"/>
      <c r="F30" s="1353"/>
      <c r="G30" s="1353"/>
      <c r="H30" s="149">
        <v>8844706832</v>
      </c>
      <c r="I30" s="149">
        <v>37077583000</v>
      </c>
      <c r="J30" s="152">
        <f>H30/I30</f>
        <v>0.23854593844480099</v>
      </c>
      <c r="K30" s="1327" t="s">
        <v>834</v>
      </c>
      <c r="L30" s="1328"/>
      <c r="M30" s="1328"/>
      <c r="N30" s="1328"/>
      <c r="O30" s="1328"/>
      <c r="P30" s="1328"/>
      <c r="Q30" s="1328"/>
      <c r="R30" s="1328"/>
      <c r="S30" s="1328"/>
      <c r="T30" s="1328"/>
      <c r="U30" s="1328"/>
      <c r="V30" s="1328"/>
      <c r="W30" s="1328"/>
      <c r="X30" s="1328"/>
      <c r="Y30" s="1329"/>
      <c r="Z30" s="28"/>
      <c r="AB30" s="296">
        <f>+AB29-H30</f>
        <v>525648168</v>
      </c>
    </row>
    <row r="31" spans="2:28" s="5" customFormat="1" ht="27" customHeight="1" x14ac:dyDescent="0.2">
      <c r="B31" s="29"/>
      <c r="C31" s="1352" t="s">
        <v>96</v>
      </c>
      <c r="D31" s="1353"/>
      <c r="E31" s="1353"/>
      <c r="F31" s="1353"/>
      <c r="G31" s="1353"/>
      <c r="H31" s="149">
        <v>525648264</v>
      </c>
      <c r="I31" s="149">
        <v>37077583000</v>
      </c>
      <c r="J31" s="297">
        <f>H31/I31</f>
        <v>1.4176983003449821E-2</v>
      </c>
      <c r="K31" s="1327" t="s">
        <v>835</v>
      </c>
      <c r="L31" s="1328"/>
      <c r="M31" s="1328"/>
      <c r="N31" s="1328"/>
      <c r="O31" s="1328"/>
      <c r="P31" s="1328"/>
      <c r="Q31" s="1328"/>
      <c r="R31" s="1328"/>
      <c r="S31" s="1328"/>
      <c r="T31" s="1328"/>
      <c r="U31" s="1328"/>
      <c r="V31" s="1328"/>
      <c r="W31" s="1328"/>
      <c r="X31" s="1328"/>
      <c r="Y31" s="1329"/>
      <c r="Z31" s="28"/>
      <c r="AB31" s="296"/>
    </row>
    <row r="32" spans="2:28" s="5" customFormat="1" ht="25.5" customHeight="1" x14ac:dyDescent="0.2">
      <c r="B32" s="29"/>
      <c r="C32" s="1352" t="s">
        <v>97</v>
      </c>
      <c r="D32" s="1353"/>
      <c r="E32" s="1353"/>
      <c r="F32" s="1353"/>
      <c r="G32" s="1353"/>
      <c r="H32" s="149">
        <v>151046431</v>
      </c>
      <c r="I32" s="149">
        <v>37077583000</v>
      </c>
      <c r="J32" s="297">
        <f>H32/I32</f>
        <v>4.0737938878054698E-3</v>
      </c>
      <c r="K32" s="1327" t="s">
        <v>836</v>
      </c>
      <c r="L32" s="1328"/>
      <c r="M32" s="1328"/>
      <c r="N32" s="1328"/>
      <c r="O32" s="1328"/>
      <c r="P32" s="1328"/>
      <c r="Q32" s="1328"/>
      <c r="R32" s="1328"/>
      <c r="S32" s="1328"/>
      <c r="T32" s="1328"/>
      <c r="U32" s="1328"/>
      <c r="V32" s="1328"/>
      <c r="W32" s="1328"/>
      <c r="X32" s="1328"/>
      <c r="Y32" s="1329"/>
      <c r="Z32" s="28"/>
      <c r="AB32" s="296">
        <v>8844706832</v>
      </c>
    </row>
    <row r="33" spans="2:28" s="5" customFormat="1" ht="29.25" customHeight="1" thickBot="1" x14ac:dyDescent="0.25">
      <c r="B33" s="29"/>
      <c r="C33" s="1354" t="s">
        <v>98</v>
      </c>
      <c r="D33" s="1355"/>
      <c r="E33" s="1355"/>
      <c r="F33" s="1355"/>
      <c r="G33" s="1355"/>
      <c r="H33" s="149">
        <f>43451235.81+89986954.42+39187426.64</f>
        <v>172625616.87</v>
      </c>
      <c r="I33" s="149">
        <v>37077583000</v>
      </c>
      <c r="J33" s="297">
        <f>H33/I33</f>
        <v>4.6557947660719953E-3</v>
      </c>
      <c r="K33" s="1327" t="s">
        <v>837</v>
      </c>
      <c r="L33" s="1328"/>
      <c r="M33" s="1328"/>
      <c r="N33" s="1328"/>
      <c r="O33" s="1328"/>
      <c r="P33" s="1328"/>
      <c r="Q33" s="1328"/>
      <c r="R33" s="1328"/>
      <c r="S33" s="1328"/>
      <c r="T33" s="1328"/>
      <c r="U33" s="1328"/>
      <c r="V33" s="1328"/>
      <c r="W33" s="1328"/>
      <c r="X33" s="1328"/>
      <c r="Y33" s="1329"/>
      <c r="Z33" s="28"/>
      <c r="AB33" s="296">
        <v>9370355096.4899998</v>
      </c>
    </row>
    <row r="34" spans="2:28" s="5" customFormat="1" ht="15.75" customHeight="1" thickBot="1" x14ac:dyDescent="0.25">
      <c r="B34" s="29"/>
      <c r="C34" s="665" t="s">
        <v>13</v>
      </c>
      <c r="D34" s="666"/>
      <c r="E34" s="666"/>
      <c r="F34" s="666"/>
      <c r="G34" s="667"/>
      <c r="H34" s="298">
        <f>SUM(H30:H33)</f>
        <v>9694027143.8700008</v>
      </c>
      <c r="I34" s="298">
        <f>SUM(I30:I33)</f>
        <v>148310332000</v>
      </c>
      <c r="J34" s="299">
        <f>J30+J31+J32</f>
        <v>0.2567967153360563</v>
      </c>
      <c r="K34" s="620"/>
      <c r="L34" s="621"/>
      <c r="M34" s="621"/>
      <c r="N34" s="621"/>
      <c r="O34" s="621"/>
      <c r="P34" s="621"/>
      <c r="Q34" s="621"/>
      <c r="R34" s="621"/>
      <c r="S34" s="621"/>
      <c r="T34" s="621"/>
      <c r="U34" s="621"/>
      <c r="V34" s="621"/>
      <c r="W34" s="621"/>
      <c r="X34" s="621"/>
      <c r="Y34" s="622"/>
      <c r="Z34" s="28"/>
      <c r="AB34" s="296">
        <f>+AB33-AB32</f>
        <v>525648264.48999977</v>
      </c>
    </row>
    <row r="35" spans="2:28" s="5" customFormat="1" x14ac:dyDescent="0.2">
      <c r="B35" s="29"/>
      <c r="C35" s="4"/>
      <c r="D35" s="4"/>
      <c r="E35" s="4"/>
      <c r="F35" s="4"/>
      <c r="G35" s="4"/>
      <c r="H35" s="6"/>
      <c r="I35" s="6"/>
      <c r="J35" s="7"/>
      <c r="K35" s="4"/>
      <c r="L35" s="4"/>
      <c r="M35" s="4"/>
      <c r="N35" s="4"/>
      <c r="O35" s="4"/>
      <c r="P35" s="4"/>
      <c r="Q35" s="4"/>
      <c r="R35" s="4"/>
      <c r="S35" s="4"/>
      <c r="T35" s="4"/>
      <c r="U35" s="4"/>
      <c r="V35" s="4"/>
      <c r="W35" s="4"/>
      <c r="X35" s="4"/>
      <c r="Y35" s="4"/>
      <c r="Z35" s="28"/>
      <c r="AB35" s="296"/>
    </row>
    <row r="36" spans="2:28" s="5" customFormat="1" ht="15" thickBot="1" x14ac:dyDescent="0.25">
      <c r="B36" s="29"/>
      <c r="C36" s="4"/>
      <c r="D36" s="4"/>
      <c r="E36" s="4"/>
      <c r="F36" s="4"/>
      <c r="G36" s="4"/>
      <c r="H36" s="6"/>
      <c r="I36" s="6"/>
      <c r="J36" s="7"/>
      <c r="K36" s="4"/>
      <c r="L36" s="4"/>
      <c r="M36" s="4"/>
      <c r="N36" s="4"/>
      <c r="O36" s="4"/>
      <c r="P36" s="4"/>
      <c r="Q36" s="4"/>
      <c r="R36" s="4"/>
      <c r="S36" s="4"/>
      <c r="T36" s="4"/>
      <c r="U36" s="4"/>
      <c r="V36" s="4"/>
      <c r="W36" s="4"/>
      <c r="X36" s="4"/>
      <c r="Y36" s="4"/>
      <c r="Z36" s="28"/>
      <c r="AB36" s="296">
        <v>9370355096.4899998</v>
      </c>
    </row>
    <row r="37" spans="2:28" s="5" customFormat="1" x14ac:dyDescent="0.2">
      <c r="B37" s="29"/>
      <c r="C37" s="623" t="s">
        <v>14</v>
      </c>
      <c r="D37" s="624"/>
      <c r="E37" s="624"/>
      <c r="F37" s="624"/>
      <c r="G37" s="624"/>
      <c r="H37" s="624"/>
      <c r="I37" s="624"/>
      <c r="J37" s="624"/>
      <c r="K37" s="624"/>
      <c r="L37" s="624"/>
      <c r="M37" s="624"/>
      <c r="N37" s="624"/>
      <c r="O37" s="624"/>
      <c r="P37" s="624"/>
      <c r="Q37" s="624"/>
      <c r="R37" s="624"/>
      <c r="S37" s="624"/>
      <c r="T37" s="624"/>
      <c r="U37" s="624"/>
      <c r="V37" s="624"/>
      <c r="W37" s="624"/>
      <c r="X37" s="624"/>
      <c r="Y37" s="625"/>
      <c r="Z37" s="28"/>
      <c r="AB37" s="296">
        <v>9521401527.4899998</v>
      </c>
    </row>
    <row r="38" spans="2:28" ht="15" thickBot="1" x14ac:dyDescent="0.25">
      <c r="B38" s="27"/>
      <c r="C38" s="626"/>
      <c r="D38" s="627"/>
      <c r="E38" s="627"/>
      <c r="F38" s="627"/>
      <c r="G38" s="627"/>
      <c r="H38" s="627"/>
      <c r="I38" s="627"/>
      <c r="J38" s="627"/>
      <c r="K38" s="627"/>
      <c r="L38" s="627"/>
      <c r="M38" s="627"/>
      <c r="N38" s="627"/>
      <c r="O38" s="627"/>
      <c r="P38" s="627"/>
      <c r="Q38" s="627"/>
      <c r="R38" s="627"/>
      <c r="S38" s="627"/>
      <c r="T38" s="627"/>
      <c r="U38" s="627"/>
      <c r="V38" s="627"/>
      <c r="W38" s="627"/>
      <c r="X38" s="627"/>
      <c r="Y38" s="628"/>
      <c r="Z38" s="28"/>
      <c r="AB38" s="294">
        <f>+AB37-AB36</f>
        <v>151046431</v>
      </c>
    </row>
    <row r="39" spans="2:28" x14ac:dyDescent="0.2">
      <c r="B39" s="27"/>
      <c r="C39" s="629" t="s">
        <v>24</v>
      </c>
      <c r="D39" s="630"/>
      <c r="E39" s="630"/>
      <c r="F39" s="630"/>
      <c r="G39" s="630"/>
      <c r="H39" s="630"/>
      <c r="I39" s="630"/>
      <c r="J39" s="630"/>
      <c r="K39" s="630"/>
      <c r="L39" s="630"/>
      <c r="M39" s="630"/>
      <c r="N39" s="630"/>
      <c r="O39" s="630"/>
      <c r="P39" s="630"/>
      <c r="Q39" s="630"/>
      <c r="R39" s="630"/>
      <c r="S39" s="630"/>
      <c r="T39" s="630"/>
      <c r="U39" s="630"/>
      <c r="V39" s="630"/>
      <c r="W39" s="630"/>
      <c r="X39" s="630"/>
      <c r="Y39" s="631"/>
      <c r="Z39" s="28"/>
    </row>
    <row r="40" spans="2:28"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8"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8"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8"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8"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8"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8"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8"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8"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x14ac:dyDescent="0.2">
      <c r="B50" s="27"/>
      <c r="C50" s="632"/>
      <c r="D50" s="633"/>
      <c r="E50" s="633"/>
      <c r="F50" s="633"/>
      <c r="G50" s="633"/>
      <c r="H50" s="633"/>
      <c r="I50" s="633"/>
      <c r="J50" s="633"/>
      <c r="K50" s="633"/>
      <c r="L50" s="633"/>
      <c r="M50" s="633"/>
      <c r="N50" s="633"/>
      <c r="O50" s="633"/>
      <c r="P50" s="633"/>
      <c r="Q50" s="633"/>
      <c r="R50" s="633"/>
      <c r="S50" s="633"/>
      <c r="T50" s="633"/>
      <c r="U50" s="633"/>
      <c r="V50" s="633"/>
      <c r="W50" s="633"/>
      <c r="X50" s="633"/>
      <c r="Y50" s="634"/>
      <c r="Z50" s="28"/>
    </row>
    <row r="51" spans="2:26" ht="15" thickBot="1" x14ac:dyDescent="0.25">
      <c r="B51" s="27"/>
      <c r="C51" s="635"/>
      <c r="D51" s="636"/>
      <c r="E51" s="636"/>
      <c r="F51" s="636"/>
      <c r="G51" s="636"/>
      <c r="H51" s="636"/>
      <c r="I51" s="636"/>
      <c r="J51" s="636"/>
      <c r="K51" s="636"/>
      <c r="L51" s="636"/>
      <c r="M51" s="636"/>
      <c r="N51" s="636"/>
      <c r="O51" s="636"/>
      <c r="P51" s="636"/>
      <c r="Q51" s="636"/>
      <c r="R51" s="636"/>
      <c r="S51" s="636"/>
      <c r="T51" s="636"/>
      <c r="U51" s="636"/>
      <c r="V51" s="636"/>
      <c r="W51" s="636"/>
      <c r="X51" s="636"/>
      <c r="Y51" s="637"/>
      <c r="Z51" s="28"/>
    </row>
    <row r="52" spans="2:26" x14ac:dyDescent="0.2">
      <c r="B52" s="30"/>
      <c r="C52" s="31"/>
      <c r="D52" s="31"/>
      <c r="E52" s="31"/>
      <c r="F52" s="31"/>
      <c r="G52" s="31"/>
      <c r="H52" s="31"/>
      <c r="I52" s="31"/>
      <c r="J52" s="31"/>
      <c r="K52" s="31"/>
      <c r="L52" s="31"/>
      <c r="M52" s="31"/>
      <c r="N52" s="31"/>
      <c r="O52" s="31"/>
      <c r="P52" s="31"/>
      <c r="Q52" s="31"/>
      <c r="R52" s="31"/>
      <c r="S52" s="31"/>
      <c r="T52" s="31"/>
      <c r="U52" s="31"/>
      <c r="V52" s="31"/>
      <c r="W52" s="31"/>
      <c r="X52" s="31"/>
      <c r="Y52" s="31"/>
      <c r="Z52" s="32"/>
    </row>
  </sheetData>
  <mergeCells count="51">
    <mergeCell ref="C39:Y51"/>
    <mergeCell ref="C30:G30"/>
    <mergeCell ref="K30:Y30"/>
    <mergeCell ref="C31:G31"/>
    <mergeCell ref="K31:Y31"/>
    <mergeCell ref="C32:G32"/>
    <mergeCell ref="K32:Y32"/>
    <mergeCell ref="C33:G33"/>
    <mergeCell ref="K33:Y33"/>
    <mergeCell ref="C34:G34"/>
    <mergeCell ref="K34:Y34"/>
    <mergeCell ref="C37:Y38"/>
    <mergeCell ref="C24:H24"/>
    <mergeCell ref="I24:Y24"/>
    <mergeCell ref="C26:Y27"/>
    <mergeCell ref="C28:G29"/>
    <mergeCell ref="H28:H29"/>
    <mergeCell ref="I28:I29"/>
    <mergeCell ref="J28:J29"/>
    <mergeCell ref="K28:Y29"/>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4" orientation="portrait" r:id="rId1"/>
  <headerFooter>
    <oddFooter>&amp;LCarrera 30 25-90 Piso 16 C.A.D. – C.P. 111311
PBX: 7470909 – Información: Línea 195
www.umv.gov.co&amp;CPES-FM-001
Página  &amp;N de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51"/>
  <sheetViews>
    <sheetView topLeftCell="A31" zoomScaleNormal="100" workbookViewId="0">
      <selection activeCell="Q53" sqref="Q53"/>
    </sheetView>
  </sheetViews>
  <sheetFormatPr baseColWidth="10" defaultColWidth="3.7109375" defaultRowHeight="14.25" x14ac:dyDescent="0.2"/>
  <cols>
    <col min="1" max="1" width="2.42578125" style="3" customWidth="1"/>
    <col min="2" max="2" width="2.85546875" style="3" customWidth="1"/>
    <col min="3" max="3" width="2.140625" style="3" customWidth="1"/>
    <col min="4" max="5" width="2.7109375" style="3" customWidth="1"/>
    <col min="6" max="6" width="2.42578125" style="3" customWidth="1"/>
    <col min="7" max="7" width="2.7109375" style="3" customWidth="1"/>
    <col min="8" max="8" width="19.28515625" style="3" customWidth="1"/>
    <col min="9" max="9" width="20" style="3" customWidth="1"/>
    <col min="10" max="10" width="11.42578125" style="3" customWidth="1"/>
    <col min="11" max="12" width="3.42578125" style="3" customWidth="1"/>
    <col min="13" max="15" width="2.7109375" style="3" customWidth="1"/>
    <col min="16" max="16" width="5.85546875" style="3" customWidth="1"/>
    <col min="17" max="17" width="3.5703125" style="3" customWidth="1"/>
    <col min="18" max="18" width="3.7109375" style="3"/>
    <col min="19" max="19" width="3.28515625" style="3" customWidth="1"/>
    <col min="20" max="23" width="3.7109375" style="3"/>
    <col min="24" max="24" width="3" style="3" customWidth="1"/>
    <col min="25" max="25" width="4.140625" style="3" customWidth="1"/>
    <col min="26" max="26" width="2.85546875" style="3" customWidth="1"/>
    <col min="27" max="27" width="20.5703125" style="300" bestFit="1" customWidth="1"/>
    <col min="28" max="28" width="16.28515625" style="3" bestFit="1" customWidth="1"/>
    <col min="29" max="29" width="16.140625" style="3" bestFit="1" customWidth="1"/>
    <col min="30"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495</v>
      </c>
      <c r="J7" s="552"/>
      <c r="K7" s="552"/>
      <c r="L7" s="552"/>
      <c r="M7" s="552"/>
      <c r="N7" s="552"/>
      <c r="O7" s="552"/>
      <c r="P7" s="552"/>
      <c r="Q7" s="552"/>
      <c r="R7" s="552"/>
      <c r="S7" s="553"/>
      <c r="T7" s="545" t="s">
        <v>25</v>
      </c>
      <c r="U7" s="546"/>
      <c r="V7" s="546"/>
      <c r="W7" s="546"/>
      <c r="X7" s="546"/>
      <c r="Y7" s="547"/>
      <c r="Z7" s="26"/>
    </row>
    <row r="8" spans="1:26" ht="15.75" customHeight="1" thickBot="1" x14ac:dyDescent="0.25">
      <c r="B8" s="25"/>
      <c r="C8" s="548"/>
      <c r="D8" s="549"/>
      <c r="E8" s="549"/>
      <c r="F8" s="549"/>
      <c r="G8" s="549"/>
      <c r="H8" s="550"/>
      <c r="I8" s="554"/>
      <c r="J8" s="555"/>
      <c r="K8" s="555"/>
      <c r="L8" s="555"/>
      <c r="M8" s="555"/>
      <c r="N8" s="555"/>
      <c r="O8" s="555"/>
      <c r="P8" s="555"/>
      <c r="Q8" s="555"/>
      <c r="R8" s="555"/>
      <c r="S8" s="556"/>
      <c r="T8" s="557" t="s">
        <v>341</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335</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599</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4" customHeight="1" x14ac:dyDescent="0.2">
      <c r="B13" s="27"/>
      <c r="C13" s="545" t="s">
        <v>2</v>
      </c>
      <c r="D13" s="546"/>
      <c r="E13" s="546"/>
      <c r="F13" s="546"/>
      <c r="G13" s="546"/>
      <c r="H13" s="547"/>
      <c r="I13" s="697" t="s">
        <v>494</v>
      </c>
      <c r="J13" s="698"/>
      <c r="K13" s="698"/>
      <c r="L13" s="698"/>
      <c r="M13" s="698"/>
      <c r="N13" s="698"/>
      <c r="O13" s="698"/>
      <c r="P13" s="698"/>
      <c r="Q13" s="698"/>
      <c r="R13" s="698"/>
      <c r="S13" s="699"/>
      <c r="T13" s="545" t="s">
        <v>3</v>
      </c>
      <c r="U13" s="546"/>
      <c r="V13" s="546"/>
      <c r="W13" s="546"/>
      <c r="X13" s="546"/>
      <c r="Y13" s="547"/>
      <c r="Z13" s="28"/>
    </row>
    <row r="14" spans="1:26" ht="24"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336</v>
      </c>
      <c r="J16" s="695"/>
      <c r="K16" s="695"/>
      <c r="L16" s="695"/>
      <c r="M16" s="695"/>
      <c r="N16" s="695"/>
      <c r="O16" s="695"/>
      <c r="P16" s="695"/>
      <c r="Q16" s="695"/>
      <c r="R16" s="695"/>
      <c r="S16" s="695"/>
      <c r="T16" s="695"/>
      <c r="U16" s="695"/>
      <c r="V16" s="695"/>
      <c r="W16" s="695"/>
      <c r="X16" s="695"/>
      <c r="Y16" s="696"/>
      <c r="Z16" s="28"/>
    </row>
    <row r="17" spans="2:29"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9"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c r="AA18" s="301"/>
    </row>
    <row r="19" spans="2:29" s="1" customFormat="1" ht="15.75" customHeight="1" thickBot="1" x14ac:dyDescent="0.25">
      <c r="B19" s="27"/>
      <c r="C19" s="578"/>
      <c r="D19" s="579"/>
      <c r="E19" s="579"/>
      <c r="F19" s="579"/>
      <c r="G19" s="579"/>
      <c r="H19" s="580"/>
      <c r="I19" s="584"/>
      <c r="J19" s="585"/>
      <c r="K19" s="585"/>
      <c r="L19" s="586"/>
      <c r="M19" s="587" t="s">
        <v>53</v>
      </c>
      <c r="N19" s="588"/>
      <c r="O19" s="588"/>
      <c r="P19" s="588"/>
      <c r="Q19" s="588"/>
      <c r="R19" s="588"/>
      <c r="S19" s="589"/>
      <c r="T19" s="587" t="s">
        <v>110</v>
      </c>
      <c r="U19" s="588"/>
      <c r="V19" s="588"/>
      <c r="W19" s="588"/>
      <c r="X19" s="588"/>
      <c r="Y19" s="589"/>
      <c r="Z19" s="28"/>
      <c r="AA19" s="301"/>
    </row>
    <row r="20" spans="2:29"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9"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9" ht="15.75" customHeight="1" thickBot="1" x14ac:dyDescent="0.25">
      <c r="B22" s="27"/>
      <c r="C22" s="591" t="s">
        <v>150</v>
      </c>
      <c r="D22" s="592"/>
      <c r="E22" s="592"/>
      <c r="F22" s="592"/>
      <c r="G22" s="592"/>
      <c r="H22" s="592"/>
      <c r="I22" s="593"/>
      <c r="J22" s="591" t="s">
        <v>53</v>
      </c>
      <c r="K22" s="592"/>
      <c r="L22" s="592"/>
      <c r="M22" s="592"/>
      <c r="N22" s="592"/>
      <c r="O22" s="592"/>
      <c r="P22" s="593"/>
      <c r="Q22" s="594" t="s">
        <v>242</v>
      </c>
      <c r="R22" s="588"/>
      <c r="S22" s="588"/>
      <c r="T22" s="588"/>
      <c r="U22" s="588"/>
      <c r="V22" s="588"/>
      <c r="W22" s="588"/>
      <c r="X22" s="588"/>
      <c r="Y22" s="589"/>
      <c r="Z22" s="28"/>
    </row>
    <row r="23" spans="2:29"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9" ht="15.75" thickBot="1" x14ac:dyDescent="0.25">
      <c r="B24" s="27"/>
      <c r="C24" s="569" t="s">
        <v>10</v>
      </c>
      <c r="D24" s="570"/>
      <c r="E24" s="570"/>
      <c r="F24" s="570"/>
      <c r="G24" s="570"/>
      <c r="H24" s="571"/>
      <c r="I24" s="572" t="s">
        <v>337</v>
      </c>
      <c r="J24" s="573"/>
      <c r="K24" s="573"/>
      <c r="L24" s="573"/>
      <c r="M24" s="573"/>
      <c r="N24" s="573"/>
      <c r="O24" s="573"/>
      <c r="P24" s="573"/>
      <c r="Q24" s="573"/>
      <c r="R24" s="573"/>
      <c r="S24" s="573"/>
      <c r="T24" s="573"/>
      <c r="U24" s="573"/>
      <c r="V24" s="573"/>
      <c r="W24" s="573"/>
      <c r="X24" s="573"/>
      <c r="Y24" s="574"/>
      <c r="Z24" s="28"/>
    </row>
    <row r="25" spans="2:29"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9"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c r="AA26" s="302"/>
    </row>
    <row r="27" spans="2:29"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c r="AA27" s="302"/>
    </row>
    <row r="28" spans="2:29" s="5" customFormat="1" ht="52.5" customHeight="1" thickBot="1" x14ac:dyDescent="0.25">
      <c r="B28" s="29"/>
      <c r="C28" s="898" t="s">
        <v>18</v>
      </c>
      <c r="D28" s="899"/>
      <c r="E28" s="899"/>
      <c r="F28" s="899"/>
      <c r="G28" s="900"/>
      <c r="H28" s="61" t="s">
        <v>338</v>
      </c>
      <c r="I28" s="61" t="s">
        <v>339</v>
      </c>
      <c r="J28" s="61" t="s">
        <v>340</v>
      </c>
      <c r="K28" s="1425" t="s">
        <v>12</v>
      </c>
      <c r="L28" s="1426"/>
      <c r="M28" s="1426"/>
      <c r="N28" s="1426"/>
      <c r="O28" s="1426"/>
      <c r="P28" s="1426"/>
      <c r="Q28" s="1426"/>
      <c r="R28" s="1426"/>
      <c r="S28" s="1426"/>
      <c r="T28" s="1426"/>
      <c r="U28" s="1426"/>
      <c r="V28" s="1426"/>
      <c r="W28" s="1426"/>
      <c r="X28" s="1426"/>
      <c r="Y28" s="1427"/>
      <c r="Z28" s="28"/>
      <c r="AA28" s="302">
        <v>38554192964</v>
      </c>
      <c r="AB28" s="5" t="s">
        <v>838</v>
      </c>
    </row>
    <row r="29" spans="2:29" s="5" customFormat="1" ht="14.25" customHeight="1" x14ac:dyDescent="0.2">
      <c r="B29" s="29"/>
      <c r="C29" s="917" t="s">
        <v>95</v>
      </c>
      <c r="D29" s="1428"/>
      <c r="E29" s="1428"/>
      <c r="F29" s="1428"/>
      <c r="G29" s="1429"/>
      <c r="H29" s="149">
        <v>30269609075</v>
      </c>
      <c r="I29" s="149">
        <v>168771961000</v>
      </c>
      <c r="J29" s="303">
        <f>H29/I29</f>
        <v>0.17935212043308543</v>
      </c>
      <c r="K29" s="1430" t="s">
        <v>691</v>
      </c>
      <c r="L29" s="1431"/>
      <c r="M29" s="1431"/>
      <c r="N29" s="1431"/>
      <c r="O29" s="1431"/>
      <c r="P29" s="1431"/>
      <c r="Q29" s="1431"/>
      <c r="R29" s="1431"/>
      <c r="S29" s="1431"/>
      <c r="T29" s="1431"/>
      <c r="U29" s="1431"/>
      <c r="V29" s="1431"/>
      <c r="W29" s="1431"/>
      <c r="X29" s="1431"/>
      <c r="Y29" s="1432"/>
      <c r="Z29" s="28"/>
      <c r="AA29" s="302">
        <v>30269609075</v>
      </c>
      <c r="AB29" s="5" t="s">
        <v>839</v>
      </c>
      <c r="AC29" s="302">
        <f>+AA28-AA29</f>
        <v>8284583889</v>
      </c>
    </row>
    <row r="30" spans="2:29" s="5" customFormat="1" ht="14.25" customHeight="1" x14ac:dyDescent="0.2">
      <c r="B30" s="29"/>
      <c r="C30" s="673" t="s">
        <v>96</v>
      </c>
      <c r="D30" s="1433"/>
      <c r="E30" s="1433"/>
      <c r="F30" s="1433"/>
      <c r="G30" s="1434"/>
      <c r="H30" s="149">
        <v>8284583889</v>
      </c>
      <c r="I30" s="149">
        <v>168771961000</v>
      </c>
      <c r="J30" s="303">
        <f>H30/I30</f>
        <v>4.9087442249959992E-2</v>
      </c>
      <c r="K30" s="1430" t="s">
        <v>840</v>
      </c>
      <c r="L30" s="1431"/>
      <c r="M30" s="1431"/>
      <c r="N30" s="1431"/>
      <c r="O30" s="1431"/>
      <c r="P30" s="1431"/>
      <c r="Q30" s="1431"/>
      <c r="R30" s="1431"/>
      <c r="S30" s="1431"/>
      <c r="T30" s="1431"/>
      <c r="U30" s="1431"/>
      <c r="V30" s="1431"/>
      <c r="W30" s="1431"/>
      <c r="X30" s="1431"/>
      <c r="Y30" s="1432"/>
      <c r="Z30" s="28"/>
      <c r="AA30" s="302">
        <v>66716036253</v>
      </c>
      <c r="AB30" s="5" t="s">
        <v>841</v>
      </c>
    </row>
    <row r="31" spans="2:29" s="5" customFormat="1" ht="14.25" customHeight="1" x14ac:dyDescent="0.2">
      <c r="B31" s="29"/>
      <c r="C31" s="673" t="s">
        <v>97</v>
      </c>
      <c r="D31" s="1433"/>
      <c r="E31" s="1433"/>
      <c r="F31" s="1433"/>
      <c r="G31" s="1434"/>
      <c r="H31" s="149">
        <v>28161843289</v>
      </c>
      <c r="I31" s="149">
        <v>168771961000</v>
      </c>
      <c r="J31" s="303">
        <f>H31/I31</f>
        <v>0.16686328180425658</v>
      </c>
      <c r="K31" s="1430" t="s">
        <v>842</v>
      </c>
      <c r="L31" s="1431"/>
      <c r="M31" s="1431"/>
      <c r="N31" s="1431"/>
      <c r="O31" s="1431"/>
      <c r="P31" s="1431"/>
      <c r="Q31" s="1431"/>
      <c r="R31" s="1431"/>
      <c r="S31" s="1431"/>
      <c r="T31" s="1431"/>
      <c r="U31" s="1431"/>
      <c r="V31" s="1431"/>
      <c r="W31" s="1431"/>
      <c r="X31" s="1431"/>
      <c r="Y31" s="1432"/>
      <c r="Z31" s="28"/>
      <c r="AA31" s="302">
        <f>+AA30-AA28</f>
        <v>28161843289</v>
      </c>
    </row>
    <row r="32" spans="2:29" s="5" customFormat="1" ht="15" customHeight="1" thickBot="1" x14ac:dyDescent="0.25">
      <c r="B32" s="29"/>
      <c r="C32" s="1171" t="s">
        <v>98</v>
      </c>
      <c r="D32" s="1435"/>
      <c r="E32" s="1435"/>
      <c r="F32" s="1435"/>
      <c r="G32" s="1436"/>
      <c r="H32" s="149">
        <f>4323613218+12445531107+10904060151</f>
        <v>27673204476</v>
      </c>
      <c r="I32" s="149">
        <v>168771961000</v>
      </c>
      <c r="J32" s="303">
        <f>H32/I32</f>
        <v>0.16396802118095907</v>
      </c>
      <c r="K32" s="1430" t="s">
        <v>843</v>
      </c>
      <c r="L32" s="1431"/>
      <c r="M32" s="1431"/>
      <c r="N32" s="1431"/>
      <c r="O32" s="1431"/>
      <c r="P32" s="1431"/>
      <c r="Q32" s="1431"/>
      <c r="R32" s="1431"/>
      <c r="S32" s="1431"/>
      <c r="T32" s="1431"/>
      <c r="U32" s="1431"/>
      <c r="V32" s="1431"/>
      <c r="W32" s="1431"/>
      <c r="X32" s="1431"/>
      <c r="Y32" s="1432"/>
      <c r="Z32" s="28"/>
      <c r="AA32" s="302"/>
    </row>
    <row r="33" spans="2:27" s="5" customFormat="1" ht="15.75" customHeight="1" thickBot="1" x14ac:dyDescent="0.25">
      <c r="B33" s="29"/>
      <c r="C33" s="1437" t="s">
        <v>13</v>
      </c>
      <c r="D33" s="1438"/>
      <c r="E33" s="1438"/>
      <c r="F33" s="1438"/>
      <c r="G33" s="1439"/>
      <c r="H33" s="298">
        <f>SUM(H29:H32)</f>
        <v>94389240729</v>
      </c>
      <c r="I33" s="298">
        <f>SUM(I29:I32)</f>
        <v>675087844000</v>
      </c>
      <c r="J33" s="304">
        <f>SUM(J29:J32)</f>
        <v>0.55927086566826112</v>
      </c>
      <c r="K33" s="620"/>
      <c r="L33" s="621"/>
      <c r="M33" s="621"/>
      <c r="N33" s="621"/>
      <c r="O33" s="621"/>
      <c r="P33" s="621"/>
      <c r="Q33" s="621"/>
      <c r="R33" s="621"/>
      <c r="S33" s="621"/>
      <c r="T33" s="621"/>
      <c r="U33" s="621"/>
      <c r="V33" s="621"/>
      <c r="W33" s="621"/>
      <c r="X33" s="621"/>
      <c r="Y33" s="622"/>
      <c r="Z33" s="28"/>
      <c r="AA33" s="302"/>
    </row>
    <row r="34" spans="2:27"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c r="AA34" s="302"/>
    </row>
    <row r="35" spans="2:27"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c r="AA35" s="302"/>
    </row>
    <row r="36" spans="2:27"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c r="AA36" s="302"/>
    </row>
    <row r="37" spans="2:27"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7"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7"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7"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7"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7"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7"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7"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7"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7"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7"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7"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K29:Y29"/>
    <mergeCell ref="C30:G30"/>
    <mergeCell ref="K30:Y30"/>
    <mergeCell ref="C31:G31"/>
    <mergeCell ref="K31:Y31"/>
    <mergeCell ref="C32:G32"/>
    <mergeCell ref="K32:Y32"/>
    <mergeCell ref="C33:G33"/>
    <mergeCell ref="K33:Y33"/>
    <mergeCell ref="C36:Y37"/>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2" orientation="portrait" r:id="rId1"/>
  <headerFooter>
    <oddFooter>&amp;LCarrera 30 25-90 Piso 16 C.A.D. – C.P. 111311
PBX: 7470909 – Información: Línea 195
www.umv.gov.co&amp;CPES-FM-001
Página  &amp;N de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51"/>
  <sheetViews>
    <sheetView view="pageBreakPreview" topLeftCell="A23" zoomScale="60" zoomScaleNormal="100" workbookViewId="0">
      <selection activeCell="AA37" sqref="AA37"/>
    </sheetView>
  </sheetViews>
  <sheetFormatPr baseColWidth="10" defaultRowHeight="14.25" x14ac:dyDescent="0.2"/>
  <cols>
    <col min="1" max="1" width="11.42578125" style="3"/>
    <col min="2" max="2" width="2.85546875" style="3" customWidth="1"/>
    <col min="3" max="7" width="2.7109375" style="3" customWidth="1"/>
    <col min="8" max="9" width="17.85546875" style="3" bestFit="1"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11.42578125" style="3"/>
    <col min="19" max="19" width="3.28515625" style="3" customWidth="1"/>
    <col min="20" max="24" width="11.42578125" style="3"/>
    <col min="25" max="25" width="5" style="3" customWidth="1"/>
    <col min="26" max="26" width="2.85546875" style="3" customWidth="1"/>
    <col min="27" max="27" width="20.28515625" style="3" bestFit="1" customWidth="1"/>
    <col min="28" max="28" width="19.140625" style="3" bestFit="1" customWidth="1"/>
    <col min="29" max="16384" width="11.4257812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495</v>
      </c>
      <c r="J7" s="552"/>
      <c r="K7" s="552"/>
      <c r="L7" s="552"/>
      <c r="M7" s="552"/>
      <c r="N7" s="552"/>
      <c r="O7" s="552"/>
      <c r="P7" s="552"/>
      <c r="Q7" s="552"/>
      <c r="R7" s="552"/>
      <c r="S7" s="553"/>
      <c r="T7" s="545" t="s">
        <v>25</v>
      </c>
      <c r="U7" s="546"/>
      <c r="V7" s="546"/>
      <c r="W7" s="546"/>
      <c r="X7" s="546"/>
      <c r="Y7" s="547"/>
      <c r="Z7" s="26"/>
    </row>
    <row r="8" spans="1:26" ht="15.75" customHeight="1" thickBot="1" x14ac:dyDescent="0.25">
      <c r="B8" s="25"/>
      <c r="C8" s="548"/>
      <c r="D8" s="549"/>
      <c r="E8" s="549"/>
      <c r="F8" s="549"/>
      <c r="G8" s="549"/>
      <c r="H8" s="550"/>
      <c r="I8" s="554"/>
      <c r="J8" s="555"/>
      <c r="K8" s="555"/>
      <c r="L8" s="555"/>
      <c r="M8" s="555"/>
      <c r="N8" s="555"/>
      <c r="O8" s="555"/>
      <c r="P8" s="555"/>
      <c r="Q8" s="555"/>
      <c r="R8" s="555"/>
      <c r="S8" s="556"/>
      <c r="T8" s="557" t="s">
        <v>347</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342</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604</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496</v>
      </c>
      <c r="J13" s="698"/>
      <c r="K13" s="698"/>
      <c r="L13" s="698"/>
      <c r="M13" s="698"/>
      <c r="N13" s="698"/>
      <c r="O13" s="698"/>
      <c r="P13" s="698"/>
      <c r="Q13" s="698"/>
      <c r="R13" s="698"/>
      <c r="S13" s="699"/>
      <c r="T13" s="545" t="s">
        <v>3</v>
      </c>
      <c r="U13" s="546"/>
      <c r="V13" s="546"/>
      <c r="W13" s="546"/>
      <c r="X13" s="546"/>
      <c r="Y13" s="547"/>
      <c r="Z13" s="28"/>
    </row>
    <row r="14" spans="1:26" ht="44.2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344</v>
      </c>
      <c r="J16" s="695"/>
      <c r="K16" s="695"/>
      <c r="L16" s="695"/>
      <c r="M16" s="695"/>
      <c r="N16" s="695"/>
      <c r="O16" s="695"/>
      <c r="P16" s="695"/>
      <c r="Q16" s="695"/>
      <c r="R16" s="695"/>
      <c r="S16" s="695"/>
      <c r="T16" s="695"/>
      <c r="U16" s="695"/>
      <c r="V16" s="695"/>
      <c r="W16" s="695"/>
      <c r="X16" s="695"/>
      <c r="Y16" s="696"/>
      <c r="Z16" s="28"/>
    </row>
    <row r="17" spans="2:27"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7" s="1" customFormat="1" ht="15" customHeight="1" x14ac:dyDescent="0.2">
      <c r="B18" s="27"/>
      <c r="C18" s="575" t="s">
        <v>20</v>
      </c>
      <c r="D18" s="576"/>
      <c r="E18" s="576"/>
      <c r="F18" s="576"/>
      <c r="G18" s="576"/>
      <c r="H18" s="577"/>
      <c r="I18" s="581" t="s">
        <v>844</v>
      </c>
      <c r="J18" s="582"/>
      <c r="K18" s="582"/>
      <c r="L18" s="583"/>
      <c r="M18" s="545" t="s">
        <v>5</v>
      </c>
      <c r="N18" s="546"/>
      <c r="O18" s="546"/>
      <c r="P18" s="546"/>
      <c r="Q18" s="546"/>
      <c r="R18" s="546"/>
      <c r="S18" s="547"/>
      <c r="T18" s="545" t="s">
        <v>6</v>
      </c>
      <c r="U18" s="546"/>
      <c r="V18" s="546"/>
      <c r="W18" s="546"/>
      <c r="X18" s="546"/>
      <c r="Y18" s="547"/>
      <c r="Z18" s="28"/>
    </row>
    <row r="19" spans="2:27"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7"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7"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7" ht="27" customHeight="1" thickBot="1" x14ac:dyDescent="0.25">
      <c r="B22" s="27"/>
      <c r="C22" s="591" t="s">
        <v>345</v>
      </c>
      <c r="D22" s="592"/>
      <c r="E22" s="592"/>
      <c r="F22" s="592"/>
      <c r="G22" s="592"/>
      <c r="H22" s="592"/>
      <c r="I22" s="593"/>
      <c r="J22" s="591" t="s">
        <v>53</v>
      </c>
      <c r="K22" s="592"/>
      <c r="L22" s="592"/>
      <c r="M22" s="592"/>
      <c r="N22" s="592"/>
      <c r="O22" s="592"/>
      <c r="P22" s="593"/>
      <c r="Q22" s="594" t="s">
        <v>242</v>
      </c>
      <c r="R22" s="588"/>
      <c r="S22" s="588"/>
      <c r="T22" s="588"/>
      <c r="U22" s="588"/>
      <c r="V22" s="588"/>
      <c r="W22" s="588"/>
      <c r="X22" s="588"/>
      <c r="Y22" s="589"/>
      <c r="Z22" s="28"/>
    </row>
    <row r="23" spans="2:27"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7" ht="29.25" customHeight="1" thickBot="1" x14ac:dyDescent="0.25">
      <c r="B24" s="27"/>
      <c r="C24" s="569" t="s">
        <v>10</v>
      </c>
      <c r="D24" s="570"/>
      <c r="E24" s="570"/>
      <c r="F24" s="570"/>
      <c r="G24" s="570"/>
      <c r="H24" s="571"/>
      <c r="I24" s="572" t="s">
        <v>346</v>
      </c>
      <c r="J24" s="573"/>
      <c r="K24" s="573"/>
      <c r="L24" s="573"/>
      <c r="M24" s="573"/>
      <c r="N24" s="573"/>
      <c r="O24" s="573"/>
      <c r="P24" s="573"/>
      <c r="Q24" s="573"/>
      <c r="R24" s="573"/>
      <c r="S24" s="573"/>
      <c r="T24" s="573"/>
      <c r="U24" s="573"/>
      <c r="V24" s="573"/>
      <c r="W24" s="573"/>
      <c r="X24" s="573"/>
      <c r="Y24" s="574"/>
      <c r="Z24" s="28"/>
    </row>
    <row r="25" spans="2:27"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7"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7"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7" s="68" customFormat="1" ht="39" customHeight="1" thickBot="1" x14ac:dyDescent="0.25">
      <c r="B28" s="66"/>
      <c r="C28" s="819" t="s">
        <v>18</v>
      </c>
      <c r="D28" s="820"/>
      <c r="E28" s="820"/>
      <c r="F28" s="820"/>
      <c r="G28" s="833"/>
      <c r="H28" s="214" t="s">
        <v>845</v>
      </c>
      <c r="I28" s="214" t="s">
        <v>846</v>
      </c>
      <c r="J28" s="214" t="s">
        <v>847</v>
      </c>
      <c r="K28" s="959" t="s">
        <v>12</v>
      </c>
      <c r="L28" s="899"/>
      <c r="M28" s="899"/>
      <c r="N28" s="899"/>
      <c r="O28" s="899"/>
      <c r="P28" s="899"/>
      <c r="Q28" s="899"/>
      <c r="R28" s="899"/>
      <c r="S28" s="899"/>
      <c r="T28" s="899"/>
      <c r="U28" s="899"/>
      <c r="V28" s="899"/>
      <c r="W28" s="899"/>
      <c r="X28" s="899"/>
      <c r="Y28" s="900"/>
      <c r="Z28" s="67"/>
    </row>
    <row r="29" spans="2:27" s="5" customFormat="1" ht="14.25" customHeight="1" thickBot="1" x14ac:dyDescent="0.3">
      <c r="B29" s="29"/>
      <c r="C29" s="1440" t="s">
        <v>95</v>
      </c>
      <c r="D29" s="1441"/>
      <c r="E29" s="1441"/>
      <c r="F29" s="1441"/>
      <c r="G29" s="1442"/>
      <c r="H29" s="305">
        <v>15228568884</v>
      </c>
      <c r="I29" s="306">
        <v>26427042585</v>
      </c>
      <c r="J29" s="307">
        <f>H29/I29</f>
        <v>0.57624945489147328</v>
      </c>
      <c r="K29" s="1443" t="s">
        <v>848</v>
      </c>
      <c r="L29" s="1444"/>
      <c r="M29" s="1444"/>
      <c r="N29" s="1444"/>
      <c r="O29" s="1444"/>
      <c r="P29" s="1444"/>
      <c r="Q29" s="1444"/>
      <c r="R29" s="1444"/>
      <c r="S29" s="1444"/>
      <c r="T29" s="1444"/>
      <c r="U29" s="1444"/>
      <c r="V29" s="1444"/>
      <c r="W29" s="1444"/>
      <c r="X29" s="1444"/>
      <c r="Y29" s="1445"/>
      <c r="Z29" s="28"/>
    </row>
    <row r="30" spans="2:27" s="5" customFormat="1" ht="14.25" customHeight="1" thickBot="1" x14ac:dyDescent="0.3">
      <c r="B30" s="29"/>
      <c r="C30" s="1440" t="s">
        <v>96</v>
      </c>
      <c r="D30" s="1441"/>
      <c r="E30" s="1441"/>
      <c r="F30" s="1441"/>
      <c r="G30" s="1442"/>
      <c r="H30" s="305">
        <v>22781978144</v>
      </c>
      <c r="I30" s="306">
        <v>27995340104</v>
      </c>
      <c r="J30" s="307">
        <f>H30/I30</f>
        <v>0.81377750937717275</v>
      </c>
      <c r="K30" s="1443" t="s">
        <v>849</v>
      </c>
      <c r="L30" s="1444"/>
      <c r="M30" s="1444"/>
      <c r="N30" s="1444"/>
      <c r="O30" s="1444"/>
      <c r="P30" s="1444"/>
      <c r="Q30" s="1444"/>
      <c r="R30" s="1444"/>
      <c r="S30" s="1444"/>
      <c r="T30" s="1444"/>
      <c r="U30" s="1444"/>
      <c r="V30" s="1444"/>
      <c r="W30" s="1444"/>
      <c r="X30" s="1444"/>
      <c r="Y30" s="1445"/>
      <c r="Z30" s="28"/>
    </row>
    <row r="31" spans="2:27" s="5" customFormat="1" ht="14.25" customHeight="1" thickBot="1" x14ac:dyDescent="0.3">
      <c r="B31" s="29"/>
      <c r="C31" s="1440" t="s">
        <v>97</v>
      </c>
      <c r="D31" s="1441"/>
      <c r="E31" s="1441"/>
      <c r="F31" s="1441"/>
      <c r="G31" s="1442"/>
      <c r="H31" s="305">
        <f>[26]CONSOLIDADO!$C$5</f>
        <v>14957712303</v>
      </c>
      <c r="I31" s="306">
        <f>[26]CONSOLIDADO!$B$5</f>
        <v>16546317486</v>
      </c>
      <c r="J31" s="307">
        <f>H31/I31</f>
        <v>0.90399040847946166</v>
      </c>
      <c r="K31" s="1443" t="s">
        <v>850</v>
      </c>
      <c r="L31" s="1444"/>
      <c r="M31" s="1444"/>
      <c r="N31" s="1444"/>
      <c r="O31" s="1444"/>
      <c r="P31" s="1444"/>
      <c r="Q31" s="1444"/>
      <c r="R31" s="1444"/>
      <c r="S31" s="1444"/>
      <c r="T31" s="1444"/>
      <c r="U31" s="1444"/>
      <c r="V31" s="1444"/>
      <c r="W31" s="1444"/>
      <c r="X31" s="1444"/>
      <c r="Y31" s="1445"/>
      <c r="Z31" s="28"/>
      <c r="AA31" s="155"/>
    </row>
    <row r="32" spans="2:27" s="5" customFormat="1" ht="15" customHeight="1" thickBot="1" x14ac:dyDescent="0.3">
      <c r="B32" s="29"/>
      <c r="C32" s="1446" t="s">
        <v>98</v>
      </c>
      <c r="D32" s="1447"/>
      <c r="E32" s="1447"/>
      <c r="F32" s="1447"/>
      <c r="G32" s="1447"/>
      <c r="H32" s="308">
        <f>SUM(H30:H31)</f>
        <v>37739690447</v>
      </c>
      <c r="I32" s="308">
        <f>SUM(I30:I31)</f>
        <v>44541657590</v>
      </c>
      <c r="J32" s="307">
        <f>H32/I32</f>
        <v>0.84728976174144222</v>
      </c>
      <c r="K32" s="1448" t="s">
        <v>851</v>
      </c>
      <c r="L32" s="1449"/>
      <c r="M32" s="1449"/>
      <c r="N32" s="1449"/>
      <c r="O32" s="1449"/>
      <c r="P32" s="1449"/>
      <c r="Q32" s="1449"/>
      <c r="R32" s="1449"/>
      <c r="S32" s="1449"/>
      <c r="T32" s="1449"/>
      <c r="U32" s="1449"/>
      <c r="V32" s="1449"/>
      <c r="W32" s="1449"/>
      <c r="X32" s="1449"/>
      <c r="Y32" s="1450"/>
      <c r="Z32" s="28"/>
    </row>
    <row r="33" spans="2:28" s="5" customFormat="1" ht="15.75" customHeight="1" thickBot="1" x14ac:dyDescent="0.25">
      <c r="B33" s="29"/>
      <c r="C33" s="665" t="s">
        <v>13</v>
      </c>
      <c r="D33" s="666"/>
      <c r="E33" s="666"/>
      <c r="F33" s="666"/>
      <c r="G33" s="667"/>
      <c r="H33" s="18">
        <f>SUM(H29:H32)</f>
        <v>90707949778</v>
      </c>
      <c r="I33" s="18">
        <f>SUM(I29:I32)</f>
        <v>115510357765</v>
      </c>
      <c r="J33" s="18">
        <f>SUM(J29:J32)</f>
        <v>3.14130713448955</v>
      </c>
      <c r="K33" s="620"/>
      <c r="L33" s="621"/>
      <c r="M33" s="621"/>
      <c r="N33" s="621"/>
      <c r="O33" s="621"/>
      <c r="P33" s="621"/>
      <c r="Q33" s="621"/>
      <c r="R33" s="621"/>
      <c r="S33" s="621"/>
      <c r="T33" s="621"/>
      <c r="U33" s="621"/>
      <c r="V33" s="621"/>
      <c r="W33" s="621"/>
      <c r="X33" s="621"/>
      <c r="Y33" s="622"/>
      <c r="Z33" s="28"/>
    </row>
    <row r="34" spans="2:28"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8"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c r="AA35" s="309"/>
    </row>
    <row r="36" spans="2:28"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c r="AA36" s="309"/>
      <c r="AB36" s="309"/>
    </row>
    <row r="37" spans="2:28"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c r="AB37" s="179"/>
    </row>
    <row r="38" spans="2:28"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c r="AB38" s="73"/>
    </row>
    <row r="39" spans="2:28"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c r="AB39" s="73"/>
    </row>
    <row r="40" spans="2:28"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8"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8"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8"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8"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8"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8"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8"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8"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C30:G30"/>
    <mergeCell ref="K30:Y30"/>
    <mergeCell ref="C31:G31"/>
    <mergeCell ref="K31:Y31"/>
    <mergeCell ref="C32:G32"/>
    <mergeCell ref="K32:Y32"/>
    <mergeCell ref="C33:G33"/>
    <mergeCell ref="K33:Y33"/>
    <mergeCell ref="C36:Y37"/>
    <mergeCell ref="K29:Y29"/>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66" orientation="portrait" r:id="rId1"/>
  <headerFooter>
    <oddFooter>&amp;LCarrera 30 25-90 Piso 16 C.A.D. – C.P. 111311
PBX: 7470909 – Información: Línea 195
www.umv.gov.co&amp;CPES-FM-001
Página  &amp;N de &amp;N</oddFooter>
  </headerFooter>
  <colBreaks count="1" manualBreakCount="1">
    <brk id="27" max="50"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51"/>
  <sheetViews>
    <sheetView view="pageLayout" topLeftCell="A7" zoomScaleNormal="100" workbookViewId="0">
      <selection activeCell="A7" sqref="A1:XFD1048576"/>
    </sheetView>
  </sheetViews>
  <sheetFormatPr baseColWidth="10" defaultColWidth="3.7109375" defaultRowHeight="14.25" x14ac:dyDescent="0.2"/>
  <cols>
    <col min="1" max="1" width="3.140625" style="3" customWidth="1"/>
    <col min="2" max="2" width="2.85546875" style="3" customWidth="1"/>
    <col min="3" max="4" width="1.85546875" style="3" customWidth="1"/>
    <col min="5" max="6" width="2.7109375" style="3" customWidth="1"/>
    <col min="7" max="7" width="1.85546875" style="3" customWidth="1"/>
    <col min="8" max="8" width="19.42578125" style="3" customWidth="1"/>
    <col min="9" max="9" width="18.5703125" style="3" customWidth="1"/>
    <col min="10" max="10" width="15" style="3" customWidth="1"/>
    <col min="11" max="11" width="2.85546875" style="3" customWidth="1"/>
    <col min="12" max="12" width="3.42578125" style="3" customWidth="1"/>
    <col min="13" max="15" width="2.7109375" style="3" customWidth="1"/>
    <col min="16" max="16" width="4.5703125" style="3" customWidth="1"/>
    <col min="17" max="17" width="3.5703125" style="3" customWidth="1"/>
    <col min="18" max="18" width="3.7109375" style="3"/>
    <col min="19" max="19" width="3.28515625" style="3" customWidth="1"/>
    <col min="20" max="20" width="3" style="3" customWidth="1"/>
    <col min="21" max="23" width="3.7109375" style="3"/>
    <col min="24" max="24" width="3.140625" style="3" customWidth="1"/>
    <col min="25" max="25" width="4.28515625" style="3" customWidth="1"/>
    <col min="26" max="26" width="2.85546875" style="3" customWidth="1"/>
    <col min="27" max="27" width="16.28515625" style="3" customWidth="1"/>
    <col min="28" max="29" width="3.7109375" style="3"/>
    <col min="30" max="30" width="6.140625" style="3" bestFit="1" customWidth="1"/>
    <col min="31"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495</v>
      </c>
      <c r="J7" s="552"/>
      <c r="K7" s="552"/>
      <c r="L7" s="552"/>
      <c r="M7" s="552"/>
      <c r="N7" s="552"/>
      <c r="O7" s="552"/>
      <c r="P7" s="552"/>
      <c r="Q7" s="552"/>
      <c r="R7" s="552"/>
      <c r="S7" s="553"/>
      <c r="T7" s="545" t="s">
        <v>25</v>
      </c>
      <c r="U7" s="546"/>
      <c r="V7" s="546"/>
      <c r="W7" s="546"/>
      <c r="X7" s="546"/>
      <c r="Y7" s="547"/>
      <c r="Z7" s="26"/>
    </row>
    <row r="8" spans="1:26" ht="15.75" customHeight="1" thickBot="1" x14ac:dyDescent="0.25">
      <c r="B8" s="25"/>
      <c r="C8" s="548"/>
      <c r="D8" s="549"/>
      <c r="E8" s="549"/>
      <c r="F8" s="549"/>
      <c r="G8" s="549"/>
      <c r="H8" s="550"/>
      <c r="I8" s="554"/>
      <c r="J8" s="555"/>
      <c r="K8" s="555"/>
      <c r="L8" s="555"/>
      <c r="M8" s="555"/>
      <c r="N8" s="555"/>
      <c r="O8" s="555"/>
      <c r="P8" s="555"/>
      <c r="Q8" s="555"/>
      <c r="R8" s="555"/>
      <c r="S8" s="556"/>
      <c r="T8" s="557" t="s">
        <v>353</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354</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498</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487</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355</v>
      </c>
      <c r="J16" s="695"/>
      <c r="K16" s="695"/>
      <c r="L16" s="695"/>
      <c r="M16" s="695"/>
      <c r="N16" s="695"/>
      <c r="O16" s="695"/>
      <c r="P16" s="695"/>
      <c r="Q16" s="695"/>
      <c r="R16" s="695"/>
      <c r="S16" s="695"/>
      <c r="T16" s="695"/>
      <c r="U16" s="695"/>
      <c r="V16" s="695"/>
      <c r="W16" s="695"/>
      <c r="X16" s="695"/>
      <c r="Y16" s="696"/>
      <c r="Z16" s="28"/>
    </row>
    <row r="17" spans="2:30"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30"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30"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30"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30"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30" ht="15.75" customHeight="1" thickBot="1" x14ac:dyDescent="0.25">
      <c r="B22" s="27"/>
      <c r="C22" s="591" t="s">
        <v>150</v>
      </c>
      <c r="D22" s="592"/>
      <c r="E22" s="592"/>
      <c r="F22" s="592"/>
      <c r="G22" s="592"/>
      <c r="H22" s="592"/>
      <c r="I22" s="593"/>
      <c r="J22" s="591" t="s">
        <v>53</v>
      </c>
      <c r="K22" s="592"/>
      <c r="L22" s="592"/>
      <c r="M22" s="592"/>
      <c r="N22" s="592"/>
      <c r="O22" s="592"/>
      <c r="P22" s="593"/>
      <c r="Q22" s="594" t="s">
        <v>242</v>
      </c>
      <c r="R22" s="588"/>
      <c r="S22" s="588"/>
      <c r="T22" s="588"/>
      <c r="U22" s="588"/>
      <c r="V22" s="588"/>
      <c r="W22" s="588"/>
      <c r="X22" s="588"/>
      <c r="Y22" s="589"/>
      <c r="Z22" s="28"/>
    </row>
    <row r="23" spans="2:30"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30" ht="15.75" thickBot="1" x14ac:dyDescent="0.25">
      <c r="B24" s="27"/>
      <c r="C24" s="569" t="s">
        <v>10</v>
      </c>
      <c r="D24" s="570"/>
      <c r="E24" s="570"/>
      <c r="F24" s="570"/>
      <c r="G24" s="570"/>
      <c r="H24" s="571"/>
      <c r="I24" s="572" t="s">
        <v>356</v>
      </c>
      <c r="J24" s="573"/>
      <c r="K24" s="573"/>
      <c r="L24" s="573"/>
      <c r="M24" s="573"/>
      <c r="N24" s="573"/>
      <c r="O24" s="573"/>
      <c r="P24" s="573"/>
      <c r="Q24" s="573"/>
      <c r="R24" s="573"/>
      <c r="S24" s="573"/>
      <c r="T24" s="573"/>
      <c r="U24" s="573"/>
      <c r="V24" s="573"/>
      <c r="W24" s="573"/>
      <c r="X24" s="573"/>
      <c r="Y24" s="574"/>
      <c r="Z24" s="28"/>
    </row>
    <row r="25" spans="2:30"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30" s="5" customFormat="1" ht="11.25" customHeigh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30"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30" s="5" customFormat="1" ht="57" customHeight="1" thickBot="1" x14ac:dyDescent="0.25">
      <c r="B28" s="29"/>
      <c r="C28" s="932" t="s">
        <v>18</v>
      </c>
      <c r="D28" s="933"/>
      <c r="E28" s="933"/>
      <c r="F28" s="933"/>
      <c r="G28" s="934"/>
      <c r="H28" s="82" t="s">
        <v>357</v>
      </c>
      <c r="I28" s="82" t="s">
        <v>358</v>
      </c>
      <c r="J28" s="82" t="s">
        <v>359</v>
      </c>
      <c r="K28" s="603" t="s">
        <v>12</v>
      </c>
      <c r="L28" s="596"/>
      <c r="M28" s="596"/>
      <c r="N28" s="596"/>
      <c r="O28" s="596"/>
      <c r="P28" s="596"/>
      <c r="Q28" s="596"/>
      <c r="R28" s="596"/>
      <c r="S28" s="596"/>
      <c r="T28" s="596"/>
      <c r="U28" s="596"/>
      <c r="V28" s="596"/>
      <c r="W28" s="596"/>
      <c r="X28" s="596"/>
      <c r="Y28" s="597"/>
      <c r="Z28" s="28"/>
    </row>
    <row r="29" spans="2:30" s="5" customFormat="1" ht="24.75" customHeight="1" x14ac:dyDescent="0.2">
      <c r="B29" s="29"/>
      <c r="C29" s="1451" t="s">
        <v>95</v>
      </c>
      <c r="D29" s="1452"/>
      <c r="E29" s="1452"/>
      <c r="F29" s="1452"/>
      <c r="G29" s="1452"/>
      <c r="H29" s="310">
        <v>2327069606</v>
      </c>
      <c r="I29" s="311">
        <v>35418687000</v>
      </c>
      <c r="J29" s="297">
        <f>H29/I29</f>
        <v>6.5701746820823706E-2</v>
      </c>
      <c r="K29" s="1327" t="s">
        <v>692</v>
      </c>
      <c r="L29" s="1328"/>
      <c r="M29" s="1328"/>
      <c r="N29" s="1328"/>
      <c r="O29" s="1328"/>
      <c r="P29" s="1328"/>
      <c r="Q29" s="1328"/>
      <c r="R29" s="1328"/>
      <c r="S29" s="1328"/>
      <c r="T29" s="1328"/>
      <c r="U29" s="1328"/>
      <c r="V29" s="1328"/>
      <c r="W29" s="1328"/>
      <c r="X29" s="1328"/>
      <c r="Y29" s="1329"/>
      <c r="Z29" s="28"/>
      <c r="AA29" s="302">
        <v>2731739546</v>
      </c>
      <c r="AD29" s="155"/>
    </row>
    <row r="30" spans="2:30" s="5" customFormat="1" ht="24.75" customHeight="1" x14ac:dyDescent="0.2">
      <c r="B30" s="29"/>
      <c r="C30" s="1451" t="s">
        <v>96</v>
      </c>
      <c r="D30" s="1452"/>
      <c r="E30" s="1452"/>
      <c r="F30" s="1452"/>
      <c r="G30" s="1452"/>
      <c r="H30" s="149">
        <v>404669940</v>
      </c>
      <c r="I30" s="311">
        <v>35418687000</v>
      </c>
      <c r="J30" s="297">
        <f>H30/I30</f>
        <v>1.1425323022279171E-2</v>
      </c>
      <c r="K30" s="1327" t="s">
        <v>852</v>
      </c>
      <c r="L30" s="1328"/>
      <c r="M30" s="1328"/>
      <c r="N30" s="1328"/>
      <c r="O30" s="1328"/>
      <c r="P30" s="1328"/>
      <c r="Q30" s="1328"/>
      <c r="R30" s="1328"/>
      <c r="S30" s="1328"/>
      <c r="T30" s="1328"/>
      <c r="U30" s="1328"/>
      <c r="V30" s="1328"/>
      <c r="W30" s="1328"/>
      <c r="X30" s="1328"/>
      <c r="Y30" s="1329"/>
      <c r="Z30" s="28"/>
      <c r="AA30" s="302">
        <f>+H29</f>
        <v>2327069606</v>
      </c>
      <c r="AD30" s="155"/>
    </row>
    <row r="31" spans="2:30" s="5" customFormat="1" ht="24.75" customHeight="1" x14ac:dyDescent="0.2">
      <c r="B31" s="29"/>
      <c r="C31" s="1451" t="s">
        <v>97</v>
      </c>
      <c r="D31" s="1452"/>
      <c r="E31" s="1452"/>
      <c r="F31" s="1452"/>
      <c r="G31" s="1452"/>
      <c r="H31" s="149">
        <v>538988655</v>
      </c>
      <c r="I31" s="311">
        <v>35418687000</v>
      </c>
      <c r="J31" s="297">
        <f>H31/I31</f>
        <v>1.521763511448067E-2</v>
      </c>
      <c r="K31" s="1453" t="s">
        <v>853</v>
      </c>
      <c r="L31" s="1454"/>
      <c r="M31" s="1454"/>
      <c r="N31" s="1454"/>
      <c r="O31" s="1454"/>
      <c r="P31" s="1454"/>
      <c r="Q31" s="1454"/>
      <c r="R31" s="1454"/>
      <c r="S31" s="1454"/>
      <c r="T31" s="1454"/>
      <c r="U31" s="1454"/>
      <c r="V31" s="1454"/>
      <c r="W31" s="1454"/>
      <c r="X31" s="1454"/>
      <c r="Y31" s="1455"/>
      <c r="Z31" s="28"/>
      <c r="AA31" s="302">
        <f>+AA29-AA30</f>
        <v>404669940</v>
      </c>
    </row>
    <row r="32" spans="2:30" s="5" customFormat="1" ht="84" customHeight="1" thickBot="1" x14ac:dyDescent="0.25">
      <c r="B32" s="29"/>
      <c r="C32" s="1456" t="s">
        <v>98</v>
      </c>
      <c r="D32" s="1457"/>
      <c r="E32" s="1457"/>
      <c r="F32" s="1457"/>
      <c r="G32" s="1457"/>
      <c r="H32" s="149">
        <f>47515030+107279411+50703617</f>
        <v>205498058</v>
      </c>
      <c r="I32" s="150">
        <f>289518000+5503607000+1892176000+5080253000+1486051000+21167082000</f>
        <v>35418687000</v>
      </c>
      <c r="J32" s="297">
        <f>H32/I32</f>
        <v>5.8019671367264408E-3</v>
      </c>
      <c r="K32" s="1453" t="s">
        <v>854</v>
      </c>
      <c r="L32" s="1454"/>
      <c r="M32" s="1454"/>
      <c r="N32" s="1454"/>
      <c r="O32" s="1454"/>
      <c r="P32" s="1454"/>
      <c r="Q32" s="1454"/>
      <c r="R32" s="1454"/>
      <c r="S32" s="1454"/>
      <c r="T32" s="1454"/>
      <c r="U32" s="1454"/>
      <c r="V32" s="1454"/>
      <c r="W32" s="1454"/>
      <c r="X32" s="1454"/>
      <c r="Y32" s="1455"/>
      <c r="Z32" s="28"/>
      <c r="AA32" s="302"/>
    </row>
    <row r="33" spans="2:26" s="5" customFormat="1" ht="15.75" customHeight="1" thickBot="1" x14ac:dyDescent="0.25">
      <c r="B33" s="29"/>
      <c r="C33" s="1458" t="s">
        <v>13</v>
      </c>
      <c r="D33" s="1459"/>
      <c r="E33" s="1459"/>
      <c r="F33" s="1459"/>
      <c r="G33" s="1460"/>
      <c r="H33" s="298">
        <f>SUM(H29:H32)</f>
        <v>3476226259</v>
      </c>
      <c r="I33" s="312">
        <f>+I31</f>
        <v>35418687000</v>
      </c>
      <c r="J33" s="313">
        <f>+H33/I33</f>
        <v>9.8146672094309995E-2</v>
      </c>
      <c r="K33" s="621"/>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ht="14.25" customHeigh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customHeight="1"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ht="21" customHeight="1"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ht="21"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21"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21"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21"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21"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21"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21"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21"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21"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21"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21"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21" customHeight="1"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C30:G30"/>
    <mergeCell ref="K30:Y30"/>
    <mergeCell ref="C31:G31"/>
    <mergeCell ref="K31:Y31"/>
    <mergeCell ref="C32:G32"/>
    <mergeCell ref="K32:Y32"/>
    <mergeCell ref="C33:G33"/>
    <mergeCell ref="K33:Y33"/>
    <mergeCell ref="C36:Y37"/>
    <mergeCell ref="K29:Y29"/>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2" orientation="portrait" r:id="rId1"/>
  <headerFooter>
    <oddFooter>&amp;LCarrera 30 25-90 Piso 16 C.A.D. – C.P. 111311
PBX: 7470909 – Información: Línea 195
www.umv.gov.co&amp;CPES-FM-001
Página  &amp;N de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51"/>
  <sheetViews>
    <sheetView view="pageLayout" topLeftCell="A25" zoomScaleNormal="100" workbookViewId="0">
      <selection activeCell="K32" sqref="K32:Y32"/>
    </sheetView>
  </sheetViews>
  <sheetFormatPr baseColWidth="10" defaultColWidth="3.7109375" defaultRowHeight="14.25" x14ac:dyDescent="0.2"/>
  <cols>
    <col min="1" max="1" width="3.7109375" style="3"/>
    <col min="2" max="2" width="2.85546875" style="3" customWidth="1"/>
    <col min="3" max="7" width="2.7109375" style="3" customWidth="1"/>
    <col min="8" max="8" width="19.7109375" style="3" customWidth="1"/>
    <col min="9" max="9" width="18.28515625" style="3" customWidth="1"/>
    <col min="10" max="10" width="11.28515625" style="3" customWidth="1"/>
    <col min="11" max="12" width="3.42578125" style="3" customWidth="1"/>
    <col min="13" max="15" width="2.7109375" style="3" customWidth="1"/>
    <col min="16" max="16" width="4" style="3" customWidth="1"/>
    <col min="17" max="17" width="2.5703125" style="3" customWidth="1"/>
    <col min="18" max="18" width="3.7109375" style="3"/>
    <col min="19" max="19" width="3.28515625" style="3" customWidth="1"/>
    <col min="20" max="20" width="3.7109375" style="3"/>
    <col min="21" max="21" width="3.42578125" style="3" customWidth="1"/>
    <col min="22" max="24" width="3.7109375" style="3"/>
    <col min="25" max="25" width="4.5703125" style="3" customWidth="1"/>
    <col min="26" max="26" width="2.85546875" style="3" customWidth="1"/>
    <col min="27" max="27" width="11.85546875" style="3" bestFit="1" customWidth="1"/>
    <col min="28"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495</v>
      </c>
      <c r="J7" s="552"/>
      <c r="K7" s="552"/>
      <c r="L7" s="552"/>
      <c r="M7" s="552"/>
      <c r="N7" s="552"/>
      <c r="O7" s="552"/>
      <c r="P7" s="552"/>
      <c r="Q7" s="552"/>
      <c r="R7" s="552"/>
      <c r="S7" s="553"/>
      <c r="T7" s="545" t="s">
        <v>25</v>
      </c>
      <c r="U7" s="546"/>
      <c r="V7" s="546"/>
      <c r="W7" s="546"/>
      <c r="X7" s="546"/>
      <c r="Y7" s="547"/>
      <c r="Z7" s="26"/>
    </row>
    <row r="8" spans="1:26" ht="15.75" customHeight="1" thickBot="1" x14ac:dyDescent="0.25">
      <c r="B8" s="25"/>
      <c r="C8" s="548"/>
      <c r="D8" s="549"/>
      <c r="E8" s="549"/>
      <c r="F8" s="549"/>
      <c r="G8" s="549"/>
      <c r="H8" s="550"/>
      <c r="I8" s="554"/>
      <c r="J8" s="555"/>
      <c r="K8" s="555"/>
      <c r="L8" s="555"/>
      <c r="M8" s="555"/>
      <c r="N8" s="555"/>
      <c r="O8" s="555"/>
      <c r="P8" s="555"/>
      <c r="Q8" s="555"/>
      <c r="R8" s="555"/>
      <c r="S8" s="556"/>
      <c r="T8" s="557" t="s">
        <v>360</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348</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497</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349</v>
      </c>
      <c r="J16" s="695"/>
      <c r="K16" s="695"/>
      <c r="L16" s="695"/>
      <c r="M16" s="695"/>
      <c r="N16" s="695"/>
      <c r="O16" s="695"/>
      <c r="P16" s="695"/>
      <c r="Q16" s="695"/>
      <c r="R16" s="695"/>
      <c r="S16" s="695"/>
      <c r="T16" s="695"/>
      <c r="U16" s="695"/>
      <c r="V16" s="695"/>
      <c r="W16" s="695"/>
      <c r="X16" s="695"/>
      <c r="Y16" s="696"/>
      <c r="Z16" s="28"/>
    </row>
    <row r="17" spans="2:27"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7"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7"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7"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7"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7" ht="15.75" customHeight="1" thickBot="1" x14ac:dyDescent="0.25">
      <c r="B22" s="27"/>
      <c r="C22" s="591" t="s">
        <v>150</v>
      </c>
      <c r="D22" s="592"/>
      <c r="E22" s="592"/>
      <c r="F22" s="592"/>
      <c r="G22" s="592"/>
      <c r="H22" s="592"/>
      <c r="I22" s="593"/>
      <c r="J22" s="591" t="s">
        <v>53</v>
      </c>
      <c r="K22" s="592"/>
      <c r="L22" s="592"/>
      <c r="M22" s="592"/>
      <c r="N22" s="592"/>
      <c r="O22" s="592"/>
      <c r="P22" s="593"/>
      <c r="Q22" s="594" t="s">
        <v>242</v>
      </c>
      <c r="R22" s="588"/>
      <c r="S22" s="588"/>
      <c r="T22" s="588"/>
      <c r="U22" s="588"/>
      <c r="V22" s="588"/>
      <c r="W22" s="588"/>
      <c r="X22" s="588"/>
      <c r="Y22" s="589"/>
      <c r="Z22" s="28"/>
    </row>
    <row r="23" spans="2:27"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7" ht="15.75" thickBot="1" x14ac:dyDescent="0.25">
      <c r="B24" s="27"/>
      <c r="C24" s="569" t="s">
        <v>10</v>
      </c>
      <c r="D24" s="570"/>
      <c r="E24" s="570"/>
      <c r="F24" s="570"/>
      <c r="G24" s="570"/>
      <c r="H24" s="571"/>
      <c r="I24" s="572" t="s">
        <v>625</v>
      </c>
      <c r="J24" s="573"/>
      <c r="K24" s="573"/>
      <c r="L24" s="573"/>
      <c r="M24" s="573"/>
      <c r="N24" s="573"/>
      <c r="O24" s="573"/>
      <c r="P24" s="573"/>
      <c r="Q24" s="573"/>
      <c r="R24" s="573"/>
      <c r="S24" s="573"/>
      <c r="T24" s="573"/>
      <c r="U24" s="573"/>
      <c r="V24" s="573"/>
      <c r="W24" s="573"/>
      <c r="X24" s="573"/>
      <c r="Y24" s="574"/>
      <c r="Z24" s="28"/>
    </row>
    <row r="25" spans="2:27"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7"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7"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7" s="68" customFormat="1" ht="49.5" customHeight="1" thickBot="1" x14ac:dyDescent="0.25">
      <c r="B28" s="66"/>
      <c r="C28" s="932" t="s">
        <v>18</v>
      </c>
      <c r="D28" s="933"/>
      <c r="E28" s="933"/>
      <c r="F28" s="933"/>
      <c r="G28" s="934"/>
      <c r="H28" s="81" t="s">
        <v>350</v>
      </c>
      <c r="I28" s="81" t="s">
        <v>351</v>
      </c>
      <c r="J28" s="81" t="s">
        <v>352</v>
      </c>
      <c r="K28" s="959" t="s">
        <v>12</v>
      </c>
      <c r="L28" s="899"/>
      <c r="M28" s="899"/>
      <c r="N28" s="899"/>
      <c r="O28" s="899"/>
      <c r="P28" s="899"/>
      <c r="Q28" s="899"/>
      <c r="R28" s="899"/>
      <c r="S28" s="899"/>
      <c r="T28" s="899"/>
      <c r="U28" s="899"/>
      <c r="V28" s="899"/>
      <c r="W28" s="899"/>
      <c r="X28" s="899"/>
      <c r="Y28" s="900"/>
      <c r="Z28" s="67"/>
    </row>
    <row r="29" spans="2:27" s="5" customFormat="1" ht="42.75" customHeight="1" x14ac:dyDescent="0.2">
      <c r="B29" s="29"/>
      <c r="C29" s="673" t="s">
        <v>95</v>
      </c>
      <c r="D29" s="674"/>
      <c r="E29" s="674"/>
      <c r="F29" s="674"/>
      <c r="G29" s="674"/>
      <c r="H29" s="367">
        <v>10269740289</v>
      </c>
      <c r="I29" s="367">
        <v>46770543952</v>
      </c>
      <c r="J29" s="297">
        <f>H29/I29</f>
        <v>0.21957709748981541</v>
      </c>
      <c r="K29" s="1430" t="s">
        <v>922</v>
      </c>
      <c r="L29" s="1431"/>
      <c r="M29" s="1431"/>
      <c r="N29" s="1431"/>
      <c r="O29" s="1431"/>
      <c r="P29" s="1431"/>
      <c r="Q29" s="1431"/>
      <c r="R29" s="1431"/>
      <c r="S29" s="1431"/>
      <c r="T29" s="1431"/>
      <c r="U29" s="1431"/>
      <c r="V29" s="1431"/>
      <c r="W29" s="1431"/>
      <c r="X29" s="1431"/>
      <c r="Y29" s="1432"/>
      <c r="Z29" s="28"/>
      <c r="AA29" s="368"/>
    </row>
    <row r="30" spans="2:27" s="5" customFormat="1" ht="34.5" customHeight="1" x14ac:dyDescent="0.2">
      <c r="B30" s="29"/>
      <c r="C30" s="673" t="s">
        <v>96</v>
      </c>
      <c r="D30" s="674"/>
      <c r="E30" s="674"/>
      <c r="F30" s="674"/>
      <c r="G30" s="674"/>
      <c r="H30" s="367">
        <v>16537607572</v>
      </c>
      <c r="I30" s="367">
        <v>46770543952</v>
      </c>
      <c r="J30" s="297">
        <f>H30/I30</f>
        <v>0.35359023382264554</v>
      </c>
      <c r="K30" s="1430" t="s">
        <v>923</v>
      </c>
      <c r="L30" s="1431"/>
      <c r="M30" s="1431"/>
      <c r="N30" s="1431"/>
      <c r="O30" s="1431"/>
      <c r="P30" s="1431"/>
      <c r="Q30" s="1431"/>
      <c r="R30" s="1431"/>
      <c r="S30" s="1431"/>
      <c r="T30" s="1431"/>
      <c r="U30" s="1431"/>
      <c r="V30" s="1431"/>
      <c r="W30" s="1431"/>
      <c r="X30" s="1431"/>
      <c r="Y30" s="1432"/>
      <c r="Z30" s="28"/>
      <c r="AA30" s="368"/>
    </row>
    <row r="31" spans="2:27" s="5" customFormat="1" ht="39.75" customHeight="1" x14ac:dyDescent="0.2">
      <c r="B31" s="29"/>
      <c r="C31" s="673" t="s">
        <v>97</v>
      </c>
      <c r="D31" s="674"/>
      <c r="E31" s="674"/>
      <c r="F31" s="674"/>
      <c r="G31" s="674"/>
      <c r="H31" s="367">
        <f>31798133029-H30-H29</f>
        <v>4990785168</v>
      </c>
      <c r="I31" s="367">
        <v>46770543952</v>
      </c>
      <c r="J31" s="297">
        <f>H31/I31</f>
        <v>0.10670787094377132</v>
      </c>
      <c r="K31" s="1430" t="s">
        <v>924</v>
      </c>
      <c r="L31" s="1431"/>
      <c r="M31" s="1431"/>
      <c r="N31" s="1431"/>
      <c r="O31" s="1431"/>
      <c r="P31" s="1431"/>
      <c r="Q31" s="1431"/>
      <c r="R31" s="1431"/>
      <c r="S31" s="1431"/>
      <c r="T31" s="1431"/>
      <c r="U31" s="1431"/>
      <c r="V31" s="1431"/>
      <c r="W31" s="1431"/>
      <c r="X31" s="1431"/>
      <c r="Y31" s="1432"/>
      <c r="Z31" s="28"/>
    </row>
    <row r="32" spans="2:27" s="5" customFormat="1" ht="39.75" customHeight="1" thickBot="1" x14ac:dyDescent="0.25">
      <c r="B32" s="29"/>
      <c r="C32" s="1171" t="s">
        <v>98</v>
      </c>
      <c r="D32" s="1172"/>
      <c r="E32" s="1172"/>
      <c r="F32" s="1172"/>
      <c r="G32" s="1172"/>
      <c r="H32" s="367">
        <v>10285960840</v>
      </c>
      <c r="I32" s="367">
        <v>46770543952</v>
      </c>
      <c r="J32" s="297">
        <f>H32/I32</f>
        <v>0.2199239087438527</v>
      </c>
      <c r="K32" s="1430" t="s">
        <v>925</v>
      </c>
      <c r="L32" s="1431"/>
      <c r="M32" s="1431"/>
      <c r="N32" s="1431"/>
      <c r="O32" s="1431"/>
      <c r="P32" s="1431"/>
      <c r="Q32" s="1431"/>
      <c r="R32" s="1431"/>
      <c r="S32" s="1431"/>
      <c r="T32" s="1431"/>
      <c r="U32" s="1431"/>
      <c r="V32" s="1431"/>
      <c r="W32" s="1431"/>
      <c r="X32" s="1431"/>
      <c r="Y32" s="1432"/>
      <c r="Z32" s="28"/>
      <c r="AA32" s="369"/>
    </row>
    <row r="33" spans="2:26" s="5" customFormat="1" ht="15.75" customHeight="1" thickBot="1" x14ac:dyDescent="0.3">
      <c r="B33" s="29"/>
      <c r="C33" s="665" t="s">
        <v>13</v>
      </c>
      <c r="D33" s="666"/>
      <c r="E33" s="666"/>
      <c r="F33" s="666"/>
      <c r="G33" s="667"/>
      <c r="H33" s="226">
        <f>SUM(H29:H32)</f>
        <v>42084093869</v>
      </c>
      <c r="I33" s="226">
        <f>I29</f>
        <v>46770543952</v>
      </c>
      <c r="J33" s="370">
        <f>SUM(J29:J32)</f>
        <v>0.89979911100008503</v>
      </c>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ht="14.25" customHeigh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customHeight="1"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ht="18" customHeight="1"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ht="18"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18"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18"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18"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18"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18"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18"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18"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18"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18"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18"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24" customHeight="1"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C30:G30"/>
    <mergeCell ref="K30:Y30"/>
    <mergeCell ref="C31:G31"/>
    <mergeCell ref="K31:Y31"/>
    <mergeCell ref="C32:G32"/>
    <mergeCell ref="K32:Y32"/>
    <mergeCell ref="C33:G33"/>
    <mergeCell ref="K33:Y33"/>
    <mergeCell ref="C36:Y37"/>
    <mergeCell ref="K29:Y29"/>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3" orientation="portrait" r:id="rId1"/>
  <headerFooter>
    <oddFooter>&amp;LCarrera 30 25-90 Piso 16 C.A.D. – C.P. 111311
PBX: 7470909 – Información: Línea 195
www.umv.gov.co&amp;CPES-FM-001
Página  &amp;N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0"/>
  <sheetViews>
    <sheetView topLeftCell="A25" zoomScaleNormal="100" zoomScalePageLayoutView="85" workbookViewId="0">
      <selection activeCell="H32" sqref="H32:J32"/>
    </sheetView>
  </sheetViews>
  <sheetFormatPr baseColWidth="10" defaultColWidth="3.7109375" defaultRowHeight="15" x14ac:dyDescent="0.25"/>
  <cols>
    <col min="2" max="2" width="2.85546875" customWidth="1"/>
    <col min="3" max="7" width="2.7109375" customWidth="1"/>
    <col min="8" max="8" width="19.42578125" customWidth="1"/>
    <col min="9" max="10" width="20.140625" customWidth="1"/>
    <col min="11" max="12" width="3.42578125" customWidth="1"/>
    <col min="13" max="15" width="2.7109375" customWidth="1"/>
    <col min="16" max="16" width="7.7109375" customWidth="1"/>
    <col min="17" max="17" width="3.5703125" customWidth="1"/>
    <col min="19" max="19" width="3.28515625" customWidth="1"/>
    <col min="25" max="25" width="5" customWidth="1"/>
    <col min="26" max="26" width="2.85546875" customWidth="1"/>
  </cols>
  <sheetData>
    <row r="1" spans="1:26" ht="10.5" customHeight="1" x14ac:dyDescent="0.25"/>
    <row r="2" spans="1:26" s="3" customFormat="1"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s="3" customForma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s="3" customForma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s="3" customFormat="1"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s="3" customFormat="1"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s="3" customFormat="1" ht="15" customHeight="1" x14ac:dyDescent="0.2">
      <c r="B7" s="25"/>
      <c r="C7" s="545" t="s">
        <v>21</v>
      </c>
      <c r="D7" s="546"/>
      <c r="E7" s="546"/>
      <c r="F7" s="546"/>
      <c r="G7" s="546"/>
      <c r="H7" s="547"/>
      <c r="I7" s="551" t="s">
        <v>510</v>
      </c>
      <c r="J7" s="552"/>
      <c r="K7" s="552"/>
      <c r="L7" s="552"/>
      <c r="M7" s="552"/>
      <c r="N7" s="552"/>
      <c r="O7" s="552"/>
      <c r="P7" s="552"/>
      <c r="Q7" s="552"/>
      <c r="R7" s="552"/>
      <c r="S7" s="553"/>
      <c r="T7" s="545" t="s">
        <v>25</v>
      </c>
      <c r="U7" s="546"/>
      <c r="V7" s="546"/>
      <c r="W7" s="546"/>
      <c r="X7" s="546"/>
      <c r="Y7" s="547"/>
      <c r="Z7" s="26"/>
    </row>
    <row r="8" spans="1:26" s="3" customFormat="1" ht="15.75" thickBot="1" x14ac:dyDescent="0.25">
      <c r="B8" s="25"/>
      <c r="C8" s="548"/>
      <c r="D8" s="549"/>
      <c r="E8" s="549"/>
      <c r="F8" s="549"/>
      <c r="G8" s="549"/>
      <c r="H8" s="550"/>
      <c r="I8" s="554"/>
      <c r="J8" s="555"/>
      <c r="K8" s="555"/>
      <c r="L8" s="555"/>
      <c r="M8" s="555"/>
      <c r="N8" s="555"/>
      <c r="O8" s="555"/>
      <c r="P8" s="555"/>
      <c r="Q8" s="555"/>
      <c r="R8" s="555"/>
      <c r="S8" s="556"/>
      <c r="T8" s="557" t="s">
        <v>74</v>
      </c>
      <c r="U8" s="558"/>
      <c r="V8" s="558"/>
      <c r="W8" s="558"/>
      <c r="X8" s="558"/>
      <c r="Y8" s="559"/>
      <c r="Z8" s="26"/>
    </row>
    <row r="9" spans="1:26" s="3" customFormat="1"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s="3" customFormat="1" ht="15" customHeight="1" x14ac:dyDescent="0.2">
      <c r="B10" s="25"/>
      <c r="C10" s="545" t="s">
        <v>22</v>
      </c>
      <c r="D10" s="546"/>
      <c r="E10" s="546"/>
      <c r="F10" s="546"/>
      <c r="G10" s="546"/>
      <c r="H10" s="547"/>
      <c r="I10" s="563" t="s">
        <v>72</v>
      </c>
      <c r="J10" s="564"/>
      <c r="K10" s="564"/>
      <c r="L10" s="564"/>
      <c r="M10" s="564"/>
      <c r="N10" s="564"/>
      <c r="O10" s="564"/>
      <c r="P10" s="564"/>
      <c r="Q10" s="564"/>
      <c r="R10" s="564"/>
      <c r="S10" s="565"/>
      <c r="T10" s="545" t="s">
        <v>26</v>
      </c>
      <c r="U10" s="546"/>
      <c r="V10" s="546"/>
      <c r="W10" s="546"/>
      <c r="X10" s="546"/>
      <c r="Y10" s="547"/>
      <c r="Z10" s="26"/>
    </row>
    <row r="11" spans="1:26" s="3" customFormat="1" ht="15.75" thickBot="1" x14ac:dyDescent="0.25">
      <c r="B11" s="25"/>
      <c r="C11" s="548"/>
      <c r="D11" s="549"/>
      <c r="E11" s="549"/>
      <c r="F11" s="549"/>
      <c r="G11" s="549"/>
      <c r="H11" s="550"/>
      <c r="I11" s="566"/>
      <c r="J11" s="567"/>
      <c r="K11" s="567"/>
      <c r="L11" s="567"/>
      <c r="M11" s="567"/>
      <c r="N11" s="567"/>
      <c r="O11" s="567"/>
      <c r="P11" s="567"/>
      <c r="Q11" s="567"/>
      <c r="R11" s="567"/>
      <c r="S11" s="568"/>
      <c r="T11" s="557" t="s">
        <v>23</v>
      </c>
      <c r="U11" s="558"/>
      <c r="V11" s="558"/>
      <c r="W11" s="558"/>
      <c r="X11" s="558"/>
      <c r="Y11" s="559"/>
      <c r="Z11" s="26"/>
    </row>
    <row r="12" spans="1:26" s="3" customFormat="1"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s="3" customFormat="1" ht="15" customHeight="1" x14ac:dyDescent="0.2">
      <c r="B13" s="27"/>
      <c r="C13" s="545" t="s">
        <v>2</v>
      </c>
      <c r="D13" s="546"/>
      <c r="E13" s="546"/>
      <c r="F13" s="546"/>
      <c r="G13" s="546"/>
      <c r="H13" s="547"/>
      <c r="I13" s="697" t="s">
        <v>81</v>
      </c>
      <c r="J13" s="698"/>
      <c r="K13" s="698"/>
      <c r="L13" s="698"/>
      <c r="M13" s="698"/>
      <c r="N13" s="698"/>
      <c r="O13" s="698"/>
      <c r="P13" s="698"/>
      <c r="Q13" s="698"/>
      <c r="R13" s="698"/>
      <c r="S13" s="699"/>
      <c r="T13" s="545" t="s">
        <v>3</v>
      </c>
      <c r="U13" s="546"/>
      <c r="V13" s="546"/>
      <c r="W13" s="546"/>
      <c r="X13" s="546"/>
      <c r="Y13" s="547"/>
      <c r="Z13" s="28"/>
    </row>
    <row r="14" spans="1:26" s="3" customFormat="1" ht="28.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s="3" customFormat="1"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s="3" customFormat="1" ht="42" customHeight="1" thickBot="1" x14ac:dyDescent="0.25">
      <c r="B16" s="27"/>
      <c r="C16" s="569" t="s">
        <v>4</v>
      </c>
      <c r="D16" s="570"/>
      <c r="E16" s="570"/>
      <c r="F16" s="570"/>
      <c r="G16" s="570"/>
      <c r="H16" s="571"/>
      <c r="I16" s="694" t="s">
        <v>73</v>
      </c>
      <c r="J16" s="695"/>
      <c r="K16" s="695"/>
      <c r="L16" s="695"/>
      <c r="M16" s="695"/>
      <c r="N16" s="695"/>
      <c r="O16" s="695"/>
      <c r="P16" s="695"/>
      <c r="Q16" s="695"/>
      <c r="R16" s="695"/>
      <c r="S16" s="695"/>
      <c r="T16" s="695"/>
      <c r="U16" s="695"/>
      <c r="V16" s="695"/>
      <c r="W16" s="695"/>
      <c r="X16" s="695"/>
      <c r="Y16" s="696"/>
      <c r="Z16" s="28"/>
    </row>
    <row r="17" spans="2:26" s="3" customFormat="1"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32</v>
      </c>
      <c r="N19" s="588"/>
      <c r="O19" s="588"/>
      <c r="P19" s="588"/>
      <c r="Q19" s="588"/>
      <c r="R19" s="588"/>
      <c r="S19" s="589"/>
      <c r="T19" s="587" t="s">
        <v>33</v>
      </c>
      <c r="U19" s="588"/>
      <c r="V19" s="588"/>
      <c r="W19" s="588"/>
      <c r="X19" s="588"/>
      <c r="Y19" s="589"/>
      <c r="Z19" s="28"/>
    </row>
    <row r="20" spans="2:26" s="3" customFormat="1"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s="3" customFormat="1"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s="3" customFormat="1" ht="33.75" customHeight="1" thickBot="1" x14ac:dyDescent="0.25">
      <c r="B22" s="27"/>
      <c r="C22" s="591" t="s">
        <v>75</v>
      </c>
      <c r="D22" s="592"/>
      <c r="E22" s="592"/>
      <c r="F22" s="592"/>
      <c r="G22" s="592"/>
      <c r="H22" s="592"/>
      <c r="I22" s="593"/>
      <c r="J22" s="591" t="s">
        <v>35</v>
      </c>
      <c r="K22" s="592"/>
      <c r="L22" s="592"/>
      <c r="M22" s="592"/>
      <c r="N22" s="592"/>
      <c r="O22" s="592"/>
      <c r="P22" s="593"/>
      <c r="Q22" s="691" t="s">
        <v>36</v>
      </c>
      <c r="R22" s="692"/>
      <c r="S22" s="692"/>
      <c r="T22" s="692"/>
      <c r="U22" s="692"/>
      <c r="V22" s="692"/>
      <c r="W22" s="692"/>
      <c r="X22" s="692"/>
      <c r="Y22" s="693"/>
      <c r="Z22" s="28"/>
    </row>
    <row r="23" spans="2:26" s="3" customFormat="1"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s="3" customFormat="1" ht="15.75" thickBot="1" x14ac:dyDescent="0.25">
      <c r="B24" s="27"/>
      <c r="C24" s="569" t="s">
        <v>10</v>
      </c>
      <c r="D24" s="570"/>
      <c r="E24" s="570"/>
      <c r="F24" s="570"/>
      <c r="G24" s="570"/>
      <c r="H24" s="571"/>
      <c r="I24" s="572" t="s">
        <v>76</v>
      </c>
      <c r="J24" s="573"/>
      <c r="K24" s="573"/>
      <c r="L24" s="573"/>
      <c r="M24" s="573"/>
      <c r="N24" s="573"/>
      <c r="O24" s="573"/>
      <c r="P24" s="573"/>
      <c r="Q24" s="573"/>
      <c r="R24" s="573"/>
      <c r="S24" s="573"/>
      <c r="T24" s="573"/>
      <c r="U24" s="573"/>
      <c r="V24" s="573"/>
      <c r="W24" s="573"/>
      <c r="X24" s="573"/>
      <c r="Y24" s="574"/>
      <c r="Z24" s="28"/>
    </row>
    <row r="25" spans="2:26" s="3" customFormat="1"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ht="14.25"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14.25" x14ac:dyDescent="0.2">
      <c r="B28" s="29"/>
      <c r="C28" s="681" t="s">
        <v>18</v>
      </c>
      <c r="D28" s="682"/>
      <c r="E28" s="682"/>
      <c r="F28" s="682"/>
      <c r="G28" s="683"/>
      <c r="H28" s="687" t="s">
        <v>77</v>
      </c>
      <c r="I28" s="687" t="s">
        <v>78</v>
      </c>
      <c r="J28" s="687" t="s">
        <v>79</v>
      </c>
      <c r="K28" s="689" t="s">
        <v>12</v>
      </c>
      <c r="L28" s="682"/>
      <c r="M28" s="682"/>
      <c r="N28" s="682"/>
      <c r="O28" s="682"/>
      <c r="P28" s="682"/>
      <c r="Q28" s="682"/>
      <c r="R28" s="682"/>
      <c r="S28" s="682"/>
      <c r="T28" s="682"/>
      <c r="U28" s="682"/>
      <c r="V28" s="682"/>
      <c r="W28" s="682"/>
      <c r="X28" s="682"/>
      <c r="Y28" s="683"/>
      <c r="Z28" s="28"/>
    </row>
    <row r="29" spans="2:26" s="5" customFormat="1" thickBot="1" x14ac:dyDescent="0.25">
      <c r="B29" s="29"/>
      <c r="C29" s="684"/>
      <c r="D29" s="685"/>
      <c r="E29" s="685"/>
      <c r="F29" s="685"/>
      <c r="G29" s="686"/>
      <c r="H29" s="688"/>
      <c r="I29" s="688"/>
      <c r="J29" s="688"/>
      <c r="K29" s="690"/>
      <c r="L29" s="685"/>
      <c r="M29" s="685"/>
      <c r="N29" s="685"/>
      <c r="O29" s="685"/>
      <c r="P29" s="685"/>
      <c r="Q29" s="685"/>
      <c r="R29" s="685"/>
      <c r="S29" s="685"/>
      <c r="T29" s="685"/>
      <c r="U29" s="685"/>
      <c r="V29" s="685"/>
      <c r="W29" s="685"/>
      <c r="X29" s="685"/>
      <c r="Y29" s="686"/>
      <c r="Z29" s="28"/>
    </row>
    <row r="30" spans="2:26" s="5" customFormat="1" ht="98.25" customHeight="1" x14ac:dyDescent="0.2">
      <c r="B30" s="29"/>
      <c r="C30" s="673" t="s">
        <v>80</v>
      </c>
      <c r="D30" s="674"/>
      <c r="E30" s="674"/>
      <c r="F30" s="674"/>
      <c r="G30" s="674"/>
      <c r="H30" s="14">
        <v>21</v>
      </c>
      <c r="I30" s="14">
        <v>21</v>
      </c>
      <c r="J30" s="15">
        <f>H30/I30</f>
        <v>1</v>
      </c>
      <c r="K30" s="675" t="s">
        <v>719</v>
      </c>
      <c r="L30" s="676"/>
      <c r="M30" s="676"/>
      <c r="N30" s="676"/>
      <c r="O30" s="676"/>
      <c r="P30" s="676"/>
      <c r="Q30" s="676"/>
      <c r="R30" s="676"/>
      <c r="S30" s="676"/>
      <c r="T30" s="676"/>
      <c r="U30" s="676"/>
      <c r="V30" s="676"/>
      <c r="W30" s="676"/>
      <c r="X30" s="676"/>
      <c r="Y30" s="677"/>
      <c r="Z30" s="28"/>
    </row>
    <row r="31" spans="2:26" s="5" customFormat="1" ht="102" customHeight="1" thickBot="1" x14ac:dyDescent="0.25">
      <c r="B31" s="29"/>
      <c r="C31" s="673" t="s">
        <v>64</v>
      </c>
      <c r="D31" s="674"/>
      <c r="E31" s="674"/>
      <c r="F31" s="674"/>
      <c r="G31" s="674"/>
      <c r="H31" s="12">
        <v>12</v>
      </c>
      <c r="I31" s="12">
        <v>20</v>
      </c>
      <c r="J31" s="15">
        <f>H31/I31</f>
        <v>0.6</v>
      </c>
      <c r="K31" s="614" t="s">
        <v>720</v>
      </c>
      <c r="L31" s="615"/>
      <c r="M31" s="615"/>
      <c r="N31" s="615"/>
      <c r="O31" s="615"/>
      <c r="P31" s="615"/>
      <c r="Q31" s="615"/>
      <c r="R31" s="615"/>
      <c r="S31" s="615"/>
      <c r="T31" s="615"/>
      <c r="U31" s="615"/>
      <c r="V31" s="615"/>
      <c r="W31" s="615"/>
      <c r="X31" s="615"/>
      <c r="Y31" s="616"/>
      <c r="Z31" s="28"/>
    </row>
    <row r="32" spans="2:26" s="5" customFormat="1" ht="21" customHeight="1" thickBot="1" x14ac:dyDescent="0.25">
      <c r="B32" s="29"/>
      <c r="C32" s="678" t="s">
        <v>13</v>
      </c>
      <c r="D32" s="679"/>
      <c r="E32" s="679"/>
      <c r="F32" s="679"/>
      <c r="G32" s="680"/>
      <c r="H32" s="193">
        <f>SUM(H30:H31)</f>
        <v>33</v>
      </c>
      <c r="I32" s="193">
        <v>21</v>
      </c>
      <c r="J32" s="194">
        <f>H32/I32</f>
        <v>1.5714285714285714</v>
      </c>
      <c r="K32" s="620"/>
      <c r="L32" s="621"/>
      <c r="M32" s="621"/>
      <c r="N32" s="621"/>
      <c r="O32" s="621"/>
      <c r="P32" s="621"/>
      <c r="Q32" s="621"/>
      <c r="R32" s="621"/>
      <c r="S32" s="621"/>
      <c r="T32" s="621"/>
      <c r="U32" s="621"/>
      <c r="V32" s="621"/>
      <c r="W32" s="621"/>
      <c r="X32" s="621"/>
      <c r="Y32" s="622"/>
      <c r="Z32" s="28"/>
    </row>
    <row r="33" spans="2:26" s="5" customFormat="1" ht="14.25" x14ac:dyDescent="0.2">
      <c r="B33" s="29"/>
      <c r="C33" s="4"/>
      <c r="D33" s="4"/>
      <c r="E33" s="4"/>
      <c r="F33" s="4"/>
      <c r="G33" s="4"/>
      <c r="H33" s="6"/>
      <c r="I33" s="6"/>
      <c r="J33" s="7"/>
      <c r="K33" s="4"/>
      <c r="L33" s="4"/>
      <c r="M33" s="4"/>
      <c r="N33" s="4"/>
      <c r="O33" s="4"/>
      <c r="P33" s="4"/>
      <c r="Q33" s="4"/>
      <c r="R33" s="4"/>
      <c r="S33" s="4"/>
      <c r="T33" s="4"/>
      <c r="U33" s="4"/>
      <c r="V33" s="4"/>
      <c r="W33" s="4"/>
      <c r="X33" s="4"/>
      <c r="Y33" s="4"/>
      <c r="Z33" s="28"/>
    </row>
    <row r="34" spans="2:26" s="5" customFormat="1" thickBot="1" x14ac:dyDescent="0.25">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4.25" x14ac:dyDescent="0.2">
      <c r="B35" s="29"/>
      <c r="C35" s="623" t="s">
        <v>14</v>
      </c>
      <c r="D35" s="624"/>
      <c r="E35" s="624"/>
      <c r="F35" s="624"/>
      <c r="G35" s="624"/>
      <c r="H35" s="624"/>
      <c r="I35" s="624"/>
      <c r="J35" s="624"/>
      <c r="K35" s="624"/>
      <c r="L35" s="624"/>
      <c r="M35" s="624"/>
      <c r="N35" s="624"/>
      <c r="O35" s="624"/>
      <c r="P35" s="624"/>
      <c r="Q35" s="624"/>
      <c r="R35" s="624"/>
      <c r="S35" s="624"/>
      <c r="T35" s="624"/>
      <c r="U35" s="624"/>
      <c r="V35" s="624"/>
      <c r="W35" s="624"/>
      <c r="X35" s="624"/>
      <c r="Y35" s="625"/>
      <c r="Z35" s="28"/>
    </row>
    <row r="36" spans="2:26" s="3" customFormat="1" thickBot="1" x14ac:dyDescent="0.25">
      <c r="B36" s="27"/>
      <c r="C36" s="626"/>
      <c r="D36" s="627"/>
      <c r="E36" s="627"/>
      <c r="F36" s="627"/>
      <c r="G36" s="627"/>
      <c r="H36" s="627"/>
      <c r="I36" s="627"/>
      <c r="J36" s="627"/>
      <c r="K36" s="627"/>
      <c r="L36" s="627"/>
      <c r="M36" s="627"/>
      <c r="N36" s="627"/>
      <c r="O36" s="627"/>
      <c r="P36" s="627"/>
      <c r="Q36" s="627"/>
      <c r="R36" s="627"/>
      <c r="S36" s="627"/>
      <c r="T36" s="627"/>
      <c r="U36" s="627"/>
      <c r="V36" s="627"/>
      <c r="W36" s="627"/>
      <c r="X36" s="627"/>
      <c r="Y36" s="628"/>
      <c r="Z36" s="28"/>
    </row>
    <row r="37" spans="2:26" s="3" customFormat="1" ht="14.25" x14ac:dyDescent="0.2">
      <c r="B37" s="27"/>
      <c r="C37" s="629" t="s">
        <v>24</v>
      </c>
      <c r="D37" s="630"/>
      <c r="E37" s="630"/>
      <c r="F37" s="630"/>
      <c r="G37" s="630"/>
      <c r="H37" s="630"/>
      <c r="I37" s="630"/>
      <c r="J37" s="630"/>
      <c r="K37" s="630"/>
      <c r="L37" s="630"/>
      <c r="M37" s="630"/>
      <c r="N37" s="630"/>
      <c r="O37" s="630"/>
      <c r="P37" s="630"/>
      <c r="Q37" s="630"/>
      <c r="R37" s="630"/>
      <c r="S37" s="630"/>
      <c r="T37" s="630"/>
      <c r="U37" s="630"/>
      <c r="V37" s="630"/>
      <c r="W37" s="630"/>
      <c r="X37" s="630"/>
      <c r="Y37" s="631"/>
      <c r="Z37" s="28"/>
    </row>
    <row r="38" spans="2:26" s="3" customFormat="1" ht="24" customHeight="1" x14ac:dyDescent="0.2">
      <c r="B38" s="27"/>
      <c r="C38" s="632"/>
      <c r="D38" s="633"/>
      <c r="E38" s="633"/>
      <c r="F38" s="633"/>
      <c r="G38" s="633"/>
      <c r="H38" s="633"/>
      <c r="I38" s="633"/>
      <c r="J38" s="633"/>
      <c r="K38" s="633"/>
      <c r="L38" s="633"/>
      <c r="M38" s="633"/>
      <c r="N38" s="633"/>
      <c r="O38" s="633"/>
      <c r="P38" s="633"/>
      <c r="Q38" s="633"/>
      <c r="R38" s="633"/>
      <c r="S38" s="633"/>
      <c r="T38" s="633"/>
      <c r="U38" s="633"/>
      <c r="V38" s="633"/>
      <c r="W38" s="633"/>
      <c r="X38" s="633"/>
      <c r="Y38" s="634"/>
      <c r="Z38" s="28"/>
    </row>
    <row r="39" spans="2:26" s="3" customFormat="1" ht="24"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s="3" customFormat="1" ht="24"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s="3" customFormat="1" ht="24"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s="3" customFormat="1" ht="24"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s="3" customFormat="1" ht="24"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s="3" customFormat="1" ht="24"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s="3" customFormat="1" ht="24"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s="3" customFormat="1" ht="24"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s="3" customFormat="1" ht="24"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s="3" customFormat="1" ht="24"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s="3" customFormat="1" ht="24" customHeight="1" thickBot="1" x14ac:dyDescent="0.25">
      <c r="B49" s="27"/>
      <c r="C49" s="635"/>
      <c r="D49" s="636"/>
      <c r="E49" s="636"/>
      <c r="F49" s="636"/>
      <c r="G49" s="636"/>
      <c r="H49" s="636"/>
      <c r="I49" s="636"/>
      <c r="J49" s="636"/>
      <c r="K49" s="636"/>
      <c r="L49" s="636"/>
      <c r="M49" s="636"/>
      <c r="N49" s="636"/>
      <c r="O49" s="636"/>
      <c r="P49" s="636"/>
      <c r="Q49" s="636"/>
      <c r="R49" s="636"/>
      <c r="S49" s="636"/>
      <c r="T49" s="636"/>
      <c r="U49" s="636"/>
      <c r="V49" s="636"/>
      <c r="W49" s="636"/>
      <c r="X49" s="636"/>
      <c r="Y49" s="637"/>
      <c r="Z49" s="28"/>
    </row>
    <row r="50" spans="2:26" s="3" customFormat="1" ht="14.25" x14ac:dyDescent="0.2">
      <c r="B50" s="30"/>
      <c r="C50" s="31"/>
      <c r="D50" s="31"/>
      <c r="E50" s="31"/>
      <c r="F50" s="31"/>
      <c r="G50" s="31"/>
      <c r="H50" s="31"/>
      <c r="I50" s="31"/>
      <c r="J50" s="31"/>
      <c r="K50" s="31"/>
      <c r="L50" s="31"/>
      <c r="M50" s="31"/>
      <c r="N50" s="31"/>
      <c r="O50" s="31"/>
      <c r="P50" s="31"/>
      <c r="Q50" s="31"/>
      <c r="R50" s="31"/>
      <c r="S50" s="31"/>
      <c r="T50" s="31"/>
      <c r="U50" s="31"/>
      <c r="V50" s="31"/>
      <c r="W50" s="31"/>
      <c r="X50" s="31"/>
      <c r="Y50" s="31"/>
      <c r="Z50" s="32"/>
    </row>
  </sheetData>
  <mergeCells count="47">
    <mergeCell ref="C10:H11"/>
    <mergeCell ref="I10:S11"/>
    <mergeCell ref="T11:Y11"/>
    <mergeCell ref="C13:H14"/>
    <mergeCell ref="I13:S14"/>
    <mergeCell ref="T14:Y14"/>
    <mergeCell ref="T10:Y10"/>
    <mergeCell ref="T13:Y13"/>
    <mergeCell ref="T7:Y7"/>
    <mergeCell ref="B2:G4"/>
    <mergeCell ref="H2:Z2"/>
    <mergeCell ref="H3:O3"/>
    <mergeCell ref="P3:Z3"/>
    <mergeCell ref="H4:Z4"/>
    <mergeCell ref="C7:H8"/>
    <mergeCell ref="I7:S8"/>
    <mergeCell ref="T8:Y8"/>
    <mergeCell ref="M18:S18"/>
    <mergeCell ref="T18:Y18"/>
    <mergeCell ref="C16:H16"/>
    <mergeCell ref="I16:Y16"/>
    <mergeCell ref="C18:H19"/>
    <mergeCell ref="I18:L19"/>
    <mergeCell ref="M19:S19"/>
    <mergeCell ref="T19:Y19"/>
    <mergeCell ref="C21:I21"/>
    <mergeCell ref="J21:P21"/>
    <mergeCell ref="Q21:Y21"/>
    <mergeCell ref="C26:Y27"/>
    <mergeCell ref="C28:G29"/>
    <mergeCell ref="H28:H29"/>
    <mergeCell ref="I28:I29"/>
    <mergeCell ref="J28:J29"/>
    <mergeCell ref="K28:Y29"/>
    <mergeCell ref="C22:I22"/>
    <mergeCell ref="J22:P22"/>
    <mergeCell ref="Q22:Y22"/>
    <mergeCell ref="C24:H24"/>
    <mergeCell ref="I24:Y24"/>
    <mergeCell ref="C35:Y36"/>
    <mergeCell ref="C37:Y49"/>
    <mergeCell ref="C31:G31"/>
    <mergeCell ref="K31:Y31"/>
    <mergeCell ref="C30:G30"/>
    <mergeCell ref="K30:Y30"/>
    <mergeCell ref="C32:G32"/>
    <mergeCell ref="K32:Y32"/>
  </mergeCells>
  <pageMargins left="0.7" right="0.7" top="0.75" bottom="0.75" header="0.3" footer="0.3"/>
  <pageSetup scale="62" orientation="portrait" r:id="rId1"/>
  <headerFooter>
    <oddFooter>&amp;LCarrera 30 25-90 Piso 16 C.A.D. – C.P. 111311
PBX: 7470909 – Información: Línea 195
www.umv.gov.co&amp;CPES-FM-001
Página  &amp;N de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view="pageLayout" topLeftCell="A28" zoomScaleNormal="100" zoomScaleSheetLayoutView="85" workbookViewId="0">
      <selection activeCell="J33" sqref="J33"/>
    </sheetView>
  </sheetViews>
  <sheetFormatPr baseColWidth="10" defaultColWidth="3.7109375" defaultRowHeight="14.25" x14ac:dyDescent="0.2"/>
  <cols>
    <col min="1" max="1" width="3.7109375" style="316" customWidth="1"/>
    <col min="2" max="2" width="2.5703125" style="316" customWidth="1"/>
    <col min="3" max="7" width="2.7109375" style="316" customWidth="1"/>
    <col min="8" max="8" width="15.7109375" style="316" customWidth="1"/>
    <col min="9" max="9" width="21" style="316" customWidth="1"/>
    <col min="10" max="10" width="11.42578125" style="316" customWidth="1"/>
    <col min="11" max="11" width="13.28515625" style="316" customWidth="1"/>
    <col min="12" max="12" width="11.85546875" style="316" customWidth="1"/>
    <col min="13" max="14" width="3.42578125" style="316" customWidth="1"/>
    <col min="15" max="17" width="2.7109375" style="316" customWidth="1"/>
    <col min="18" max="18" width="5.85546875" style="316" customWidth="1"/>
    <col min="19" max="23" width="3.7109375" style="316"/>
    <col min="24" max="24" width="2.5703125" style="316" customWidth="1"/>
    <col min="25" max="26" width="2.85546875" style="316" customWidth="1"/>
    <col min="27" max="16384" width="3.7109375" style="316"/>
  </cols>
  <sheetData>
    <row r="1" spans="1:25" x14ac:dyDescent="0.2">
      <c r="A1" s="314"/>
      <c r="B1" s="315"/>
      <c r="C1" s="315"/>
      <c r="D1" s="315"/>
      <c r="E1" s="315"/>
      <c r="F1" s="315"/>
    </row>
    <row r="2" spans="1:25" ht="45.75" customHeight="1" x14ac:dyDescent="0.2">
      <c r="A2" s="314"/>
      <c r="B2" s="1509"/>
      <c r="C2" s="1509"/>
      <c r="D2" s="1509"/>
      <c r="E2" s="1509"/>
      <c r="F2" s="1509"/>
      <c r="G2" s="1509"/>
      <c r="H2" s="1510" t="s">
        <v>0</v>
      </c>
      <c r="I2" s="1510"/>
      <c r="J2" s="1510"/>
      <c r="K2" s="1510"/>
      <c r="L2" s="1510"/>
      <c r="M2" s="1510"/>
      <c r="N2" s="1510"/>
      <c r="O2" s="1510"/>
      <c r="P2" s="1510"/>
      <c r="Q2" s="1510"/>
      <c r="R2" s="1510"/>
      <c r="S2" s="1510"/>
      <c r="T2" s="1510"/>
      <c r="U2" s="1510"/>
      <c r="V2" s="1510"/>
      <c r="W2" s="1510"/>
      <c r="X2" s="1510"/>
      <c r="Y2" s="1510"/>
    </row>
    <row r="3" spans="1:25" ht="15" customHeight="1" x14ac:dyDescent="0.2">
      <c r="A3" s="314"/>
      <c r="B3" s="1509"/>
      <c r="C3" s="1509"/>
      <c r="D3" s="1509"/>
      <c r="E3" s="1509"/>
      <c r="F3" s="1509"/>
      <c r="G3" s="1509"/>
      <c r="H3" s="1511" t="s">
        <v>19</v>
      </c>
      <c r="I3" s="1511"/>
      <c r="J3" s="1511"/>
      <c r="K3" s="1511"/>
      <c r="L3" s="1511"/>
      <c r="M3" s="1511"/>
      <c r="N3" s="1511"/>
      <c r="O3" s="1511"/>
      <c r="P3" s="1511"/>
      <c r="Q3" s="1511"/>
      <c r="R3" s="1511" t="s">
        <v>23</v>
      </c>
      <c r="S3" s="1511"/>
      <c r="T3" s="1511"/>
      <c r="U3" s="1511"/>
      <c r="V3" s="1511"/>
      <c r="W3" s="1511"/>
      <c r="X3" s="1511"/>
      <c r="Y3" s="1511"/>
    </row>
    <row r="4" spans="1:25" ht="15" customHeight="1" x14ac:dyDescent="0.2">
      <c r="A4" s="314"/>
      <c r="B4" s="1509"/>
      <c r="C4" s="1509"/>
      <c r="D4" s="1509"/>
      <c r="E4" s="1509"/>
      <c r="F4" s="1509"/>
      <c r="G4" s="1509"/>
      <c r="H4" s="1511" t="s">
        <v>600</v>
      </c>
      <c r="I4" s="1511"/>
      <c r="J4" s="1511"/>
      <c r="K4" s="1511"/>
      <c r="L4" s="1511"/>
      <c r="M4" s="1511"/>
      <c r="N4" s="1511"/>
      <c r="O4" s="1511"/>
      <c r="P4" s="1511"/>
      <c r="Q4" s="1511"/>
      <c r="R4" s="1511"/>
      <c r="S4" s="1511"/>
      <c r="T4" s="1511"/>
      <c r="U4" s="1511"/>
      <c r="V4" s="1511"/>
      <c r="W4" s="1511"/>
      <c r="X4" s="1511"/>
      <c r="Y4" s="1511"/>
    </row>
    <row r="5" spans="1:25" ht="15" x14ac:dyDescent="0.2">
      <c r="A5" s="314"/>
      <c r="B5" s="314"/>
      <c r="C5" s="314"/>
      <c r="D5" s="314"/>
      <c r="E5" s="314"/>
      <c r="F5" s="314"/>
      <c r="G5" s="314"/>
      <c r="H5" s="317"/>
      <c r="I5" s="317"/>
      <c r="J5" s="317"/>
      <c r="K5" s="317"/>
      <c r="L5" s="317"/>
      <c r="M5" s="317"/>
      <c r="N5" s="317"/>
      <c r="O5" s="317"/>
      <c r="P5" s="317"/>
      <c r="Q5" s="317"/>
      <c r="R5" s="317"/>
      <c r="S5" s="317"/>
      <c r="T5" s="317"/>
      <c r="U5" s="317"/>
      <c r="V5" s="317"/>
      <c r="W5" s="317"/>
      <c r="X5" s="317"/>
      <c r="Y5" s="317"/>
    </row>
    <row r="6" spans="1:25" ht="15.75" thickBot="1" x14ac:dyDescent="0.25">
      <c r="B6" s="318"/>
      <c r="C6" s="319"/>
      <c r="D6" s="319"/>
      <c r="E6" s="319"/>
      <c r="F6" s="319"/>
      <c r="G6" s="319"/>
      <c r="H6" s="319"/>
      <c r="I6" s="320"/>
      <c r="J6" s="320"/>
      <c r="K6" s="320"/>
      <c r="L6" s="320"/>
      <c r="M6" s="320"/>
      <c r="N6" s="320"/>
      <c r="O6" s="320"/>
      <c r="P6" s="320"/>
      <c r="Q6" s="320"/>
      <c r="R6" s="321"/>
      <c r="S6" s="321"/>
      <c r="T6" s="321"/>
      <c r="U6" s="321"/>
      <c r="V6" s="319"/>
      <c r="W6" s="319"/>
      <c r="X6" s="319"/>
      <c r="Y6" s="322"/>
    </row>
    <row r="7" spans="1:25" ht="15" customHeight="1" x14ac:dyDescent="0.2">
      <c r="B7" s="323"/>
      <c r="C7" s="1476" t="s">
        <v>21</v>
      </c>
      <c r="D7" s="1477"/>
      <c r="E7" s="1477"/>
      <c r="F7" s="1477"/>
      <c r="G7" s="1477"/>
      <c r="H7" s="1478"/>
      <c r="I7" s="1482" t="s">
        <v>495</v>
      </c>
      <c r="J7" s="1483"/>
      <c r="K7" s="1483"/>
      <c r="L7" s="1483"/>
      <c r="M7" s="1483"/>
      <c r="N7" s="1483"/>
      <c r="O7" s="1483"/>
      <c r="P7" s="1483"/>
      <c r="Q7" s="1483"/>
      <c r="R7" s="1484"/>
      <c r="S7" s="1476" t="s">
        <v>25</v>
      </c>
      <c r="T7" s="1477"/>
      <c r="U7" s="1477"/>
      <c r="V7" s="1477"/>
      <c r="W7" s="1477"/>
      <c r="X7" s="1478"/>
      <c r="Y7" s="324"/>
    </row>
    <row r="8" spans="1:25" ht="15.75" customHeight="1" thickBot="1" x14ac:dyDescent="0.25">
      <c r="B8" s="323"/>
      <c r="C8" s="1479"/>
      <c r="D8" s="1480"/>
      <c r="E8" s="1480"/>
      <c r="F8" s="1480"/>
      <c r="G8" s="1480"/>
      <c r="H8" s="1481"/>
      <c r="I8" s="1485"/>
      <c r="J8" s="1486"/>
      <c r="K8" s="1486"/>
      <c r="L8" s="1486"/>
      <c r="M8" s="1486"/>
      <c r="N8" s="1486"/>
      <c r="O8" s="1486"/>
      <c r="P8" s="1486"/>
      <c r="Q8" s="1486"/>
      <c r="R8" s="1487"/>
      <c r="S8" s="1488" t="s">
        <v>681</v>
      </c>
      <c r="T8" s="1489"/>
      <c r="U8" s="1489"/>
      <c r="V8" s="1489"/>
      <c r="W8" s="1489"/>
      <c r="X8" s="1490"/>
      <c r="Y8" s="324"/>
    </row>
    <row r="9" spans="1:25" ht="15.75" thickBot="1" x14ac:dyDescent="0.25">
      <c r="B9" s="323"/>
      <c r="C9" s="325"/>
      <c r="D9" s="325"/>
      <c r="E9" s="325"/>
      <c r="F9" s="325"/>
      <c r="G9" s="325"/>
      <c r="H9" s="325"/>
      <c r="I9" s="326"/>
      <c r="J9" s="326"/>
      <c r="K9" s="326"/>
      <c r="L9" s="326"/>
      <c r="M9" s="326"/>
      <c r="N9" s="326"/>
      <c r="O9" s="326"/>
      <c r="P9" s="326"/>
      <c r="Q9" s="326"/>
      <c r="R9" s="327"/>
      <c r="S9" s="327"/>
      <c r="T9" s="327"/>
      <c r="U9" s="327"/>
      <c r="V9" s="325"/>
      <c r="W9" s="325"/>
      <c r="X9" s="325"/>
      <c r="Y9" s="324"/>
    </row>
    <row r="10" spans="1:25" ht="15" customHeight="1" x14ac:dyDescent="0.2">
      <c r="B10" s="323"/>
      <c r="C10" s="1476" t="s">
        <v>22</v>
      </c>
      <c r="D10" s="1477"/>
      <c r="E10" s="1477"/>
      <c r="F10" s="1477"/>
      <c r="G10" s="1477"/>
      <c r="H10" s="1478"/>
      <c r="I10" s="1491" t="s">
        <v>369</v>
      </c>
      <c r="J10" s="1492"/>
      <c r="K10" s="1492"/>
      <c r="L10" s="1492"/>
      <c r="M10" s="1492"/>
      <c r="N10" s="1492"/>
      <c r="O10" s="1492"/>
      <c r="P10" s="1492"/>
      <c r="Q10" s="1492"/>
      <c r="R10" s="1493"/>
      <c r="S10" s="1476" t="s">
        <v>26</v>
      </c>
      <c r="T10" s="1477"/>
      <c r="U10" s="1477"/>
      <c r="V10" s="1477"/>
      <c r="W10" s="1477"/>
      <c r="X10" s="1478"/>
      <c r="Y10" s="324"/>
    </row>
    <row r="11" spans="1:25" ht="15.75" customHeight="1" thickBot="1" x14ac:dyDescent="0.25">
      <c r="B11" s="323"/>
      <c r="C11" s="1479"/>
      <c r="D11" s="1480"/>
      <c r="E11" s="1480"/>
      <c r="F11" s="1480"/>
      <c r="G11" s="1480"/>
      <c r="H11" s="1481"/>
      <c r="I11" s="1494"/>
      <c r="J11" s="1495"/>
      <c r="K11" s="1495"/>
      <c r="L11" s="1495"/>
      <c r="M11" s="1495"/>
      <c r="N11" s="1495"/>
      <c r="O11" s="1495"/>
      <c r="P11" s="1495"/>
      <c r="Q11" s="1495"/>
      <c r="R11" s="1496"/>
      <c r="S11" s="1488" t="s">
        <v>27</v>
      </c>
      <c r="T11" s="1489"/>
      <c r="U11" s="1489"/>
      <c r="V11" s="1489"/>
      <c r="W11" s="1489"/>
      <c r="X11" s="1490"/>
      <c r="Y11" s="324"/>
    </row>
    <row r="12" spans="1:25" ht="15" thickBot="1" x14ac:dyDescent="0.25">
      <c r="B12" s="328"/>
      <c r="C12" s="329"/>
      <c r="D12" s="329"/>
      <c r="E12" s="329"/>
      <c r="F12" s="329"/>
      <c r="G12" s="329"/>
      <c r="H12" s="329"/>
      <c r="I12" s="329"/>
      <c r="J12" s="329"/>
      <c r="K12" s="329"/>
      <c r="L12" s="329"/>
      <c r="M12" s="329"/>
      <c r="N12" s="329"/>
      <c r="O12" s="329"/>
      <c r="P12" s="329"/>
      <c r="Q12" s="329"/>
      <c r="R12" s="329"/>
      <c r="S12" s="329"/>
      <c r="T12" s="329"/>
      <c r="U12" s="329"/>
      <c r="V12" s="329"/>
      <c r="W12" s="329"/>
      <c r="X12" s="329"/>
      <c r="Y12" s="330"/>
    </row>
    <row r="13" spans="1:25" ht="15" customHeight="1" x14ac:dyDescent="0.2">
      <c r="B13" s="328"/>
      <c r="C13" s="1476" t="s">
        <v>2</v>
      </c>
      <c r="D13" s="1477"/>
      <c r="E13" s="1477"/>
      <c r="F13" s="1477"/>
      <c r="G13" s="1477"/>
      <c r="H13" s="1478"/>
      <c r="I13" s="1497" t="s">
        <v>370</v>
      </c>
      <c r="J13" s="1498"/>
      <c r="K13" s="1498"/>
      <c r="L13" s="1498"/>
      <c r="M13" s="1498"/>
      <c r="N13" s="1498"/>
      <c r="O13" s="1498"/>
      <c r="P13" s="1498"/>
      <c r="Q13" s="1498"/>
      <c r="R13" s="1499"/>
      <c r="S13" s="1476" t="s">
        <v>3</v>
      </c>
      <c r="T13" s="1477"/>
      <c r="U13" s="1477"/>
      <c r="V13" s="1477"/>
      <c r="W13" s="1477"/>
      <c r="X13" s="1478"/>
      <c r="Y13" s="330"/>
    </row>
    <row r="14" spans="1:25" ht="15" customHeight="1" thickBot="1" x14ac:dyDescent="0.25">
      <c r="B14" s="328"/>
      <c r="C14" s="1479"/>
      <c r="D14" s="1480"/>
      <c r="E14" s="1480"/>
      <c r="F14" s="1480"/>
      <c r="G14" s="1480"/>
      <c r="H14" s="1481"/>
      <c r="I14" s="1500"/>
      <c r="J14" s="1501"/>
      <c r="K14" s="1501"/>
      <c r="L14" s="1501"/>
      <c r="M14" s="1501"/>
      <c r="N14" s="1501"/>
      <c r="O14" s="1501"/>
      <c r="P14" s="1501"/>
      <c r="Q14" s="1501"/>
      <c r="R14" s="1502"/>
      <c r="S14" s="1488" t="s">
        <v>327</v>
      </c>
      <c r="T14" s="1489"/>
      <c r="U14" s="1489"/>
      <c r="V14" s="1489"/>
      <c r="W14" s="1489"/>
      <c r="X14" s="1490"/>
      <c r="Y14" s="330"/>
    </row>
    <row r="15" spans="1:25" ht="15" thickBot="1" x14ac:dyDescent="0.25">
      <c r="B15" s="328"/>
      <c r="C15" s="329"/>
      <c r="D15" s="329"/>
      <c r="E15" s="329"/>
      <c r="F15" s="329"/>
      <c r="G15" s="329"/>
      <c r="H15" s="329"/>
      <c r="I15" s="331"/>
      <c r="J15" s="331"/>
      <c r="K15" s="331"/>
      <c r="L15" s="331"/>
      <c r="M15" s="331"/>
      <c r="N15" s="331"/>
      <c r="O15" s="331"/>
      <c r="P15" s="331"/>
      <c r="Q15" s="331"/>
      <c r="R15" s="331"/>
      <c r="S15" s="331"/>
      <c r="T15" s="331"/>
      <c r="U15" s="331"/>
      <c r="V15" s="331"/>
      <c r="W15" s="331"/>
      <c r="X15" s="331"/>
      <c r="Y15" s="330"/>
    </row>
    <row r="16" spans="1:25" ht="31.5" customHeight="1" thickBot="1" x14ac:dyDescent="0.25">
      <c r="B16" s="328"/>
      <c r="C16" s="1512" t="s">
        <v>4</v>
      </c>
      <c r="D16" s="1513"/>
      <c r="E16" s="1513"/>
      <c r="F16" s="1513"/>
      <c r="G16" s="1513"/>
      <c r="H16" s="1514"/>
      <c r="I16" s="1515" t="s">
        <v>371</v>
      </c>
      <c r="J16" s="1516"/>
      <c r="K16" s="1516"/>
      <c r="L16" s="1516"/>
      <c r="M16" s="1516"/>
      <c r="N16" s="1516"/>
      <c r="O16" s="1516"/>
      <c r="P16" s="1516"/>
      <c r="Q16" s="1516"/>
      <c r="R16" s="1516"/>
      <c r="S16" s="1516"/>
      <c r="T16" s="1516"/>
      <c r="U16" s="1516"/>
      <c r="V16" s="1516"/>
      <c r="W16" s="1516"/>
      <c r="X16" s="1517"/>
      <c r="Y16" s="330"/>
    </row>
    <row r="17" spans="2:25" ht="15" thickBot="1" x14ac:dyDescent="0.25">
      <c r="B17" s="328"/>
      <c r="C17" s="329"/>
      <c r="D17" s="329"/>
      <c r="E17" s="329"/>
      <c r="F17" s="329"/>
      <c r="G17" s="329"/>
      <c r="H17" s="329"/>
      <c r="I17" s="329"/>
      <c r="J17" s="329"/>
      <c r="K17" s="329"/>
      <c r="L17" s="329"/>
      <c r="M17" s="329"/>
      <c r="N17" s="329"/>
      <c r="O17" s="329"/>
      <c r="P17" s="329"/>
      <c r="Q17" s="329"/>
      <c r="R17" s="329"/>
      <c r="S17" s="329"/>
      <c r="T17" s="329"/>
      <c r="U17" s="329"/>
      <c r="V17" s="329"/>
      <c r="W17" s="329"/>
      <c r="X17" s="329"/>
      <c r="Y17" s="330"/>
    </row>
    <row r="18" spans="2:25" s="314" customFormat="1" ht="15" customHeight="1" x14ac:dyDescent="0.2">
      <c r="B18" s="328"/>
      <c r="C18" s="1518" t="s">
        <v>855</v>
      </c>
      <c r="D18" s="1519"/>
      <c r="E18" s="1519"/>
      <c r="F18" s="1519"/>
      <c r="G18" s="1519"/>
      <c r="H18" s="1520"/>
      <c r="I18" s="1524" t="s">
        <v>602</v>
      </c>
      <c r="J18" s="1525"/>
      <c r="K18" s="1525"/>
      <c r="L18" s="1525"/>
      <c r="M18" s="1525"/>
      <c r="N18" s="1526"/>
      <c r="O18" s="1476" t="s">
        <v>5</v>
      </c>
      <c r="P18" s="1477"/>
      <c r="Q18" s="1477"/>
      <c r="R18" s="1478"/>
      <c r="S18" s="1476" t="s">
        <v>6</v>
      </c>
      <c r="T18" s="1477"/>
      <c r="U18" s="1477"/>
      <c r="V18" s="1477"/>
      <c r="W18" s="1477"/>
      <c r="X18" s="1478"/>
      <c r="Y18" s="330"/>
    </row>
    <row r="19" spans="2:25" s="314" customFormat="1" ht="15.75" customHeight="1" thickBot="1" x14ac:dyDescent="0.25">
      <c r="B19" s="328"/>
      <c r="C19" s="1521"/>
      <c r="D19" s="1522"/>
      <c r="E19" s="1522"/>
      <c r="F19" s="1522"/>
      <c r="G19" s="1522"/>
      <c r="H19" s="1523"/>
      <c r="I19" s="1527"/>
      <c r="J19" s="1528"/>
      <c r="K19" s="1528"/>
      <c r="L19" s="1528"/>
      <c r="M19" s="1528"/>
      <c r="N19" s="1529"/>
      <c r="O19" s="1530" t="s">
        <v>89</v>
      </c>
      <c r="P19" s="1531"/>
      <c r="Q19" s="1531"/>
      <c r="R19" s="1532"/>
      <c r="S19" s="1533" t="s">
        <v>110</v>
      </c>
      <c r="T19" s="1534"/>
      <c r="U19" s="1534"/>
      <c r="V19" s="1534"/>
      <c r="W19" s="1534"/>
      <c r="X19" s="1535"/>
      <c r="Y19" s="330"/>
    </row>
    <row r="20" spans="2:25" ht="15" thickBot="1" x14ac:dyDescent="0.25">
      <c r="B20" s="328"/>
      <c r="C20" s="329"/>
      <c r="D20" s="329"/>
      <c r="E20" s="329"/>
      <c r="F20" s="329"/>
      <c r="G20" s="329"/>
      <c r="H20" s="329"/>
      <c r="I20" s="329"/>
      <c r="J20" s="329"/>
      <c r="K20" s="329"/>
      <c r="L20" s="329"/>
      <c r="M20" s="329"/>
      <c r="N20" s="329"/>
      <c r="O20" s="329"/>
      <c r="P20" s="329"/>
      <c r="Q20" s="329"/>
      <c r="R20" s="329"/>
      <c r="S20" s="329"/>
      <c r="T20" s="329"/>
      <c r="U20" s="329"/>
      <c r="V20" s="329"/>
      <c r="W20" s="329"/>
      <c r="X20" s="329"/>
      <c r="Y20" s="330"/>
    </row>
    <row r="21" spans="2:25" ht="35.25" customHeight="1" x14ac:dyDescent="0.2">
      <c r="B21" s="328"/>
      <c r="C21" s="1476" t="s">
        <v>7</v>
      </c>
      <c r="D21" s="1477"/>
      <c r="E21" s="1477"/>
      <c r="F21" s="1477"/>
      <c r="G21" s="1477"/>
      <c r="H21" s="1477"/>
      <c r="I21" s="1478"/>
      <c r="J21" s="1476" t="s">
        <v>8</v>
      </c>
      <c r="K21" s="1536"/>
      <c r="L21" s="1536"/>
      <c r="M21" s="1477"/>
      <c r="N21" s="1477"/>
      <c r="O21" s="1477"/>
      <c r="P21" s="1477"/>
      <c r="Q21" s="1477"/>
      <c r="R21" s="1477" t="s">
        <v>9</v>
      </c>
      <c r="S21" s="1477"/>
      <c r="T21" s="1477"/>
      <c r="U21" s="1477"/>
      <c r="V21" s="1477"/>
      <c r="W21" s="1477"/>
      <c r="X21" s="1478"/>
      <c r="Y21" s="330"/>
    </row>
    <row r="22" spans="2:25" ht="15.75" customHeight="1" thickBot="1" x14ac:dyDescent="0.25">
      <c r="B22" s="328"/>
      <c r="C22" s="1537" t="s">
        <v>150</v>
      </c>
      <c r="D22" s="1538"/>
      <c r="E22" s="1538"/>
      <c r="F22" s="1538"/>
      <c r="G22" s="1538"/>
      <c r="H22" s="1538"/>
      <c r="I22" s="1539"/>
      <c r="J22" s="1537" t="s">
        <v>53</v>
      </c>
      <c r="K22" s="1540"/>
      <c r="L22" s="1540"/>
      <c r="M22" s="1538"/>
      <c r="N22" s="1538"/>
      <c r="O22" s="1538"/>
      <c r="P22" s="1538"/>
      <c r="Q22" s="1538"/>
      <c r="R22" s="1534" t="s">
        <v>242</v>
      </c>
      <c r="S22" s="1534"/>
      <c r="T22" s="1534"/>
      <c r="U22" s="1534"/>
      <c r="V22" s="1534"/>
      <c r="W22" s="1534"/>
      <c r="X22" s="1535"/>
      <c r="Y22" s="330"/>
    </row>
    <row r="23" spans="2:25" ht="15" thickBot="1" x14ac:dyDescent="0.25">
      <c r="B23" s="328"/>
      <c r="C23" s="329"/>
      <c r="D23" s="329"/>
      <c r="E23" s="329"/>
      <c r="F23" s="329"/>
      <c r="G23" s="329"/>
      <c r="H23" s="329"/>
      <c r="I23" s="329"/>
      <c r="J23" s="329"/>
      <c r="K23" s="329"/>
      <c r="L23" s="329"/>
      <c r="M23" s="329"/>
      <c r="N23" s="329"/>
      <c r="O23" s="329"/>
      <c r="P23" s="329"/>
      <c r="Q23" s="329"/>
      <c r="R23" s="329"/>
      <c r="S23" s="329"/>
      <c r="T23" s="329"/>
      <c r="U23" s="329"/>
      <c r="V23" s="329"/>
      <c r="W23" s="329"/>
      <c r="X23" s="329"/>
      <c r="Y23" s="330"/>
    </row>
    <row r="24" spans="2:25" ht="47.25" customHeight="1" thickBot="1" x14ac:dyDescent="0.25">
      <c r="B24" s="328"/>
      <c r="C24" s="1512" t="s">
        <v>10</v>
      </c>
      <c r="D24" s="1513"/>
      <c r="E24" s="1513"/>
      <c r="F24" s="1513"/>
      <c r="G24" s="1513"/>
      <c r="H24" s="1514"/>
      <c r="I24" s="1541" t="s">
        <v>856</v>
      </c>
      <c r="J24" s="1542"/>
      <c r="K24" s="1542"/>
      <c r="L24" s="1542"/>
      <c r="M24" s="1542"/>
      <c r="N24" s="1542"/>
      <c r="O24" s="1542"/>
      <c r="P24" s="1542"/>
      <c r="Q24" s="1542"/>
      <c r="R24" s="1542"/>
      <c r="S24" s="1542"/>
      <c r="T24" s="1542"/>
      <c r="U24" s="1542"/>
      <c r="V24" s="1542"/>
      <c r="W24" s="1542"/>
      <c r="X24" s="1543"/>
      <c r="Y24" s="330"/>
    </row>
    <row r="25" spans="2:25" x14ac:dyDescent="0.2">
      <c r="B25" s="328"/>
      <c r="C25" s="329"/>
      <c r="D25" s="329"/>
      <c r="E25" s="329"/>
      <c r="F25" s="329"/>
      <c r="G25" s="329"/>
      <c r="H25" s="329"/>
      <c r="I25" s="329"/>
      <c r="J25" s="329"/>
      <c r="K25" s="329"/>
      <c r="L25" s="329"/>
      <c r="M25" s="329"/>
      <c r="N25" s="329"/>
      <c r="O25" s="329"/>
      <c r="P25" s="329"/>
      <c r="Q25" s="329"/>
      <c r="R25" s="329"/>
      <c r="S25" s="329"/>
      <c r="T25" s="329"/>
      <c r="U25" s="329"/>
      <c r="V25" s="329"/>
      <c r="W25" s="329"/>
      <c r="X25" s="329"/>
      <c r="Y25" s="330"/>
    </row>
    <row r="26" spans="2:25" s="335" customFormat="1" ht="14.25" customHeight="1" thickBot="1" x14ac:dyDescent="0.25">
      <c r="B26" s="332"/>
      <c r="C26" s="329"/>
      <c r="D26" s="329"/>
      <c r="E26" s="329"/>
      <c r="F26" s="329"/>
      <c r="G26" s="329"/>
      <c r="H26" s="333"/>
      <c r="I26" s="333"/>
      <c r="J26" s="334"/>
      <c r="K26" s="329"/>
      <c r="L26" s="329"/>
      <c r="M26" s="329"/>
      <c r="N26" s="329"/>
      <c r="O26" s="329"/>
      <c r="P26" s="329"/>
      <c r="Q26" s="329"/>
      <c r="R26" s="329"/>
      <c r="S26" s="329"/>
      <c r="T26" s="329"/>
      <c r="U26" s="329"/>
      <c r="V26" s="329"/>
      <c r="W26" s="329"/>
      <c r="X26" s="329"/>
      <c r="Y26" s="330"/>
    </row>
    <row r="27" spans="2:25" s="335" customFormat="1" ht="15" customHeight="1" x14ac:dyDescent="0.2">
      <c r="B27" s="332"/>
      <c r="C27" s="1503" t="s">
        <v>11</v>
      </c>
      <c r="D27" s="1504"/>
      <c r="E27" s="1504"/>
      <c r="F27" s="1504"/>
      <c r="G27" s="1504"/>
      <c r="H27" s="1504"/>
      <c r="I27" s="1504"/>
      <c r="J27" s="1504"/>
      <c r="K27" s="1504"/>
      <c r="L27" s="1504"/>
      <c r="M27" s="1504"/>
      <c r="N27" s="1504"/>
      <c r="O27" s="1504"/>
      <c r="P27" s="1504"/>
      <c r="Q27" s="1504"/>
      <c r="R27" s="1504"/>
      <c r="S27" s="1504"/>
      <c r="T27" s="1504"/>
      <c r="U27" s="1504"/>
      <c r="V27" s="1504"/>
      <c r="W27" s="1504"/>
      <c r="X27" s="1505"/>
      <c r="Y27" s="330"/>
    </row>
    <row r="28" spans="2:25" s="335" customFormat="1" ht="25.5" customHeight="1" thickBot="1" x14ac:dyDescent="0.25">
      <c r="B28" s="332"/>
      <c r="C28" s="1506"/>
      <c r="D28" s="1507"/>
      <c r="E28" s="1507"/>
      <c r="F28" s="1507"/>
      <c r="G28" s="1507"/>
      <c r="H28" s="1507"/>
      <c r="I28" s="1507"/>
      <c r="J28" s="1507"/>
      <c r="K28" s="1507"/>
      <c r="L28" s="1507"/>
      <c r="M28" s="1507"/>
      <c r="N28" s="1507"/>
      <c r="O28" s="1507"/>
      <c r="P28" s="1507"/>
      <c r="Q28" s="1507"/>
      <c r="R28" s="1507"/>
      <c r="S28" s="1507"/>
      <c r="T28" s="1507"/>
      <c r="U28" s="1507"/>
      <c r="V28" s="1507"/>
      <c r="W28" s="1507"/>
      <c r="X28" s="1508"/>
      <c r="Y28" s="330"/>
    </row>
    <row r="29" spans="2:25" s="335" customFormat="1" ht="70.5" customHeight="1" thickBot="1" x14ac:dyDescent="0.25">
      <c r="B29" s="332"/>
      <c r="C29" s="1544" t="s">
        <v>141</v>
      </c>
      <c r="D29" s="1545"/>
      <c r="E29" s="1545"/>
      <c r="F29" s="1545"/>
      <c r="G29" s="1546"/>
      <c r="H29" s="336" t="s">
        <v>598</v>
      </c>
      <c r="I29" s="336" t="s">
        <v>152</v>
      </c>
      <c r="J29" s="336" t="s">
        <v>153</v>
      </c>
      <c r="K29" s="1300" t="s">
        <v>12</v>
      </c>
      <c r="L29" s="1300"/>
      <c r="M29" s="1300"/>
      <c r="N29" s="1300"/>
      <c r="O29" s="1300"/>
      <c r="P29" s="1300"/>
      <c r="Q29" s="1300"/>
      <c r="R29" s="1300"/>
      <c r="S29" s="1300"/>
      <c r="T29" s="1300"/>
      <c r="U29" s="1300"/>
      <c r="V29" s="1300"/>
      <c r="W29" s="1300"/>
      <c r="X29" s="1301"/>
      <c r="Y29" s="330"/>
    </row>
    <row r="30" spans="2:25" s="335" customFormat="1" ht="14.25" customHeight="1" x14ac:dyDescent="0.2">
      <c r="B30" s="332"/>
      <c r="C30" s="1549" t="s">
        <v>95</v>
      </c>
      <c r="D30" s="1179"/>
      <c r="E30" s="1179"/>
      <c r="F30" s="1179"/>
      <c r="G30" s="1550"/>
      <c r="H30" s="337">
        <v>0</v>
      </c>
      <c r="I30" s="338">
        <v>20350000000</v>
      </c>
      <c r="J30" s="339">
        <f>H30/I30</f>
        <v>0</v>
      </c>
      <c r="K30" s="1560" t="s">
        <v>693</v>
      </c>
      <c r="L30" s="1561"/>
      <c r="M30" s="1561"/>
      <c r="N30" s="1561"/>
      <c r="O30" s="1561"/>
      <c r="P30" s="1561"/>
      <c r="Q30" s="1561"/>
      <c r="R30" s="1561"/>
      <c r="S30" s="1561"/>
      <c r="T30" s="1561"/>
      <c r="U30" s="1561"/>
      <c r="V30" s="1561"/>
      <c r="W30" s="1561"/>
      <c r="X30" s="1562"/>
      <c r="Y30" s="330"/>
    </row>
    <row r="31" spans="2:25" s="335" customFormat="1" ht="14.25" customHeight="1" x14ac:dyDescent="0.2">
      <c r="B31" s="332"/>
      <c r="C31" s="1551" t="s">
        <v>96</v>
      </c>
      <c r="D31" s="674"/>
      <c r="E31" s="674"/>
      <c r="F31" s="674"/>
      <c r="G31" s="954"/>
      <c r="H31" s="340">
        <v>33221292</v>
      </c>
      <c r="I31" s="338">
        <v>20350000000</v>
      </c>
      <c r="J31" s="341">
        <f>H31/I31</f>
        <v>1.6324959213759214E-3</v>
      </c>
      <c r="K31" s="1554" t="s">
        <v>857</v>
      </c>
      <c r="L31" s="1555"/>
      <c r="M31" s="1555"/>
      <c r="N31" s="1555"/>
      <c r="O31" s="1555"/>
      <c r="P31" s="1555"/>
      <c r="Q31" s="1555"/>
      <c r="R31" s="1555"/>
      <c r="S31" s="1555"/>
      <c r="T31" s="1555"/>
      <c r="U31" s="1555"/>
      <c r="V31" s="1555"/>
      <c r="W31" s="1555"/>
      <c r="X31" s="1556"/>
      <c r="Y31" s="330"/>
    </row>
    <row r="32" spans="2:25" s="335" customFormat="1" ht="14.25" customHeight="1" x14ac:dyDescent="0.2">
      <c r="B32" s="332"/>
      <c r="C32" s="1551" t="s">
        <v>97</v>
      </c>
      <c r="D32" s="674"/>
      <c r="E32" s="674"/>
      <c r="F32" s="674"/>
      <c r="G32" s="954"/>
      <c r="H32" s="340">
        <f>72716792-H31</f>
        <v>39495500</v>
      </c>
      <c r="I32" s="338">
        <v>20350000000</v>
      </c>
      <c r="J32" s="341">
        <f>H32/I32</f>
        <v>1.9408108108108109E-3</v>
      </c>
      <c r="K32" s="1554" t="s">
        <v>858</v>
      </c>
      <c r="L32" s="1555"/>
      <c r="M32" s="1555"/>
      <c r="N32" s="1555"/>
      <c r="O32" s="1555"/>
      <c r="P32" s="1555"/>
      <c r="Q32" s="1555"/>
      <c r="R32" s="1555"/>
      <c r="S32" s="1555"/>
      <c r="T32" s="1555"/>
      <c r="U32" s="1555"/>
      <c r="V32" s="1555"/>
      <c r="W32" s="1555"/>
      <c r="X32" s="1556"/>
      <c r="Y32" s="330"/>
    </row>
    <row r="33" spans="2:25" s="335" customFormat="1" ht="15" customHeight="1" thickBot="1" x14ac:dyDescent="0.3">
      <c r="B33" s="332"/>
      <c r="C33" s="1552" t="s">
        <v>98</v>
      </c>
      <c r="D33" s="948"/>
      <c r="E33" s="948"/>
      <c r="F33" s="948"/>
      <c r="G33" s="1553"/>
      <c r="H33" s="342">
        <v>0</v>
      </c>
      <c r="I33" s="338">
        <v>20350000000</v>
      </c>
      <c r="J33" s="513">
        <f>+H33/I33</f>
        <v>0</v>
      </c>
      <c r="K33" s="1554" t="s">
        <v>859</v>
      </c>
      <c r="L33" s="1555"/>
      <c r="M33" s="1555"/>
      <c r="N33" s="1555"/>
      <c r="O33" s="1555"/>
      <c r="P33" s="1555"/>
      <c r="Q33" s="1555"/>
      <c r="R33" s="1555"/>
      <c r="S33" s="1555"/>
      <c r="T33" s="1555"/>
      <c r="U33" s="1555"/>
      <c r="V33" s="1555"/>
      <c r="W33" s="1555"/>
      <c r="X33" s="1556"/>
      <c r="Y33" s="330"/>
    </row>
    <row r="34" spans="2:25" s="335" customFormat="1" ht="15.75" customHeight="1" thickBot="1" x14ac:dyDescent="0.3">
      <c r="B34" s="332"/>
      <c r="C34" s="1547" t="s">
        <v>13</v>
      </c>
      <c r="D34" s="1548"/>
      <c r="E34" s="1548"/>
      <c r="F34" s="1548"/>
      <c r="G34" s="1548"/>
      <c r="H34" s="343">
        <f>SUM(H30:H33)</f>
        <v>72716792</v>
      </c>
      <c r="I34" s="344">
        <f>+I32</f>
        <v>20350000000</v>
      </c>
      <c r="J34" s="345">
        <f>J30+J31</f>
        <v>1.6324959213759214E-3</v>
      </c>
      <c r="K34" s="1557"/>
      <c r="L34" s="1558"/>
      <c r="M34" s="1558"/>
      <c r="N34" s="1558"/>
      <c r="O34" s="1558"/>
      <c r="P34" s="1558"/>
      <c r="Q34" s="1558"/>
      <c r="R34" s="1558"/>
      <c r="S34" s="1558"/>
      <c r="T34" s="1558"/>
      <c r="U34" s="1558"/>
      <c r="V34" s="1558"/>
      <c r="W34" s="1558"/>
      <c r="X34" s="1559"/>
      <c r="Y34" s="330"/>
    </row>
    <row r="35" spans="2:25" s="335" customFormat="1" ht="15" thickBot="1" x14ac:dyDescent="0.25">
      <c r="B35" s="332"/>
      <c r="C35" s="329"/>
      <c r="D35" s="329"/>
      <c r="E35" s="329"/>
      <c r="F35" s="329"/>
      <c r="G35" s="329"/>
      <c r="H35" s="333"/>
      <c r="I35" s="333"/>
      <c r="J35" s="334"/>
      <c r="K35" s="329"/>
      <c r="L35" s="329"/>
      <c r="M35" s="329"/>
      <c r="N35" s="329"/>
      <c r="O35" s="329"/>
      <c r="P35" s="329"/>
      <c r="Q35" s="329"/>
      <c r="R35" s="329"/>
      <c r="S35" s="329"/>
      <c r="T35" s="329"/>
      <c r="U35" s="329"/>
      <c r="V35" s="329"/>
      <c r="W35" s="329"/>
      <c r="X35" s="329"/>
      <c r="Y35" s="330"/>
    </row>
    <row r="36" spans="2:25" s="335" customFormat="1" ht="14.25" customHeight="1" x14ac:dyDescent="0.2">
      <c r="B36" s="332"/>
      <c r="C36" s="1461" t="s">
        <v>14</v>
      </c>
      <c r="D36" s="1462"/>
      <c r="E36" s="1462"/>
      <c r="F36" s="1462"/>
      <c r="G36" s="1462"/>
      <c r="H36" s="1462"/>
      <c r="I36" s="1462"/>
      <c r="J36" s="1462"/>
      <c r="K36" s="1462"/>
      <c r="L36" s="1462"/>
      <c r="M36" s="1462"/>
      <c r="N36" s="1462"/>
      <c r="O36" s="1462"/>
      <c r="P36" s="1462"/>
      <c r="Q36" s="1462"/>
      <c r="R36" s="1462"/>
      <c r="S36" s="1462"/>
      <c r="T36" s="1462"/>
      <c r="U36" s="1462"/>
      <c r="V36" s="1462"/>
      <c r="W36" s="1462"/>
      <c r="X36" s="1463"/>
      <c r="Y36" s="330"/>
    </row>
    <row r="37" spans="2:25" s="335" customFormat="1" ht="14.25" customHeight="1" thickBot="1" x14ac:dyDescent="0.25">
      <c r="B37" s="332"/>
      <c r="C37" s="1464"/>
      <c r="D37" s="1465"/>
      <c r="E37" s="1465"/>
      <c r="F37" s="1465"/>
      <c r="G37" s="1465"/>
      <c r="H37" s="1465"/>
      <c r="I37" s="1465"/>
      <c r="J37" s="1465"/>
      <c r="K37" s="1465"/>
      <c r="L37" s="1465"/>
      <c r="M37" s="1465"/>
      <c r="N37" s="1465"/>
      <c r="O37" s="1465"/>
      <c r="P37" s="1465"/>
      <c r="Q37" s="1465"/>
      <c r="R37" s="1465"/>
      <c r="S37" s="1465"/>
      <c r="T37" s="1465"/>
      <c r="U37" s="1465"/>
      <c r="V37" s="1465"/>
      <c r="W37" s="1465"/>
      <c r="X37" s="1466"/>
      <c r="Y37" s="330"/>
    </row>
    <row r="38" spans="2:25" ht="15" customHeight="1" x14ac:dyDescent="0.2">
      <c r="B38" s="328"/>
      <c r="C38" s="1467" t="s">
        <v>24</v>
      </c>
      <c r="D38" s="1468"/>
      <c r="E38" s="1468"/>
      <c r="F38" s="1468"/>
      <c r="G38" s="1468"/>
      <c r="H38" s="1468"/>
      <c r="I38" s="1468"/>
      <c r="J38" s="1468"/>
      <c r="K38" s="1468"/>
      <c r="L38" s="1468"/>
      <c r="M38" s="1468"/>
      <c r="N38" s="1468"/>
      <c r="O38" s="1468"/>
      <c r="P38" s="1468"/>
      <c r="Q38" s="1468"/>
      <c r="R38" s="1468"/>
      <c r="S38" s="1468"/>
      <c r="T38" s="1468"/>
      <c r="U38" s="1468"/>
      <c r="V38" s="1468"/>
      <c r="W38" s="1468"/>
      <c r="X38" s="1469"/>
      <c r="Y38" s="330"/>
    </row>
    <row r="39" spans="2:25" ht="14.25" customHeight="1" x14ac:dyDescent="0.2">
      <c r="B39" s="328"/>
      <c r="C39" s="1470"/>
      <c r="D39" s="1471"/>
      <c r="E39" s="1471"/>
      <c r="F39" s="1471"/>
      <c r="G39" s="1471"/>
      <c r="H39" s="1471"/>
      <c r="I39" s="1471"/>
      <c r="J39" s="1471"/>
      <c r="K39" s="1471"/>
      <c r="L39" s="1471"/>
      <c r="M39" s="1471"/>
      <c r="N39" s="1471"/>
      <c r="O39" s="1471"/>
      <c r="P39" s="1471"/>
      <c r="Q39" s="1471"/>
      <c r="R39" s="1471"/>
      <c r="S39" s="1471"/>
      <c r="T39" s="1471"/>
      <c r="U39" s="1471"/>
      <c r="V39" s="1471"/>
      <c r="W39" s="1471"/>
      <c r="X39" s="1472"/>
      <c r="Y39" s="330"/>
    </row>
    <row r="40" spans="2:25" ht="15" customHeight="1" x14ac:dyDescent="0.2">
      <c r="B40" s="328"/>
      <c r="C40" s="1470"/>
      <c r="D40" s="1471"/>
      <c r="E40" s="1471"/>
      <c r="F40" s="1471"/>
      <c r="G40" s="1471"/>
      <c r="H40" s="1471"/>
      <c r="I40" s="1471"/>
      <c r="J40" s="1471"/>
      <c r="K40" s="1471"/>
      <c r="L40" s="1471"/>
      <c r="M40" s="1471"/>
      <c r="N40" s="1471"/>
      <c r="O40" s="1471"/>
      <c r="P40" s="1471"/>
      <c r="Q40" s="1471"/>
      <c r="R40" s="1471"/>
      <c r="S40" s="1471"/>
      <c r="T40" s="1471"/>
      <c r="U40" s="1471"/>
      <c r="V40" s="1471"/>
      <c r="W40" s="1471"/>
      <c r="X40" s="1472"/>
      <c r="Y40" s="330"/>
    </row>
    <row r="41" spans="2:25" ht="15" customHeight="1" x14ac:dyDescent="0.2">
      <c r="B41" s="328"/>
      <c r="C41" s="1470"/>
      <c r="D41" s="1471"/>
      <c r="E41" s="1471"/>
      <c r="F41" s="1471"/>
      <c r="G41" s="1471"/>
      <c r="H41" s="1471"/>
      <c r="I41" s="1471"/>
      <c r="J41" s="1471"/>
      <c r="K41" s="1471"/>
      <c r="L41" s="1471"/>
      <c r="M41" s="1471"/>
      <c r="N41" s="1471"/>
      <c r="O41" s="1471"/>
      <c r="P41" s="1471"/>
      <c r="Q41" s="1471"/>
      <c r="R41" s="1471"/>
      <c r="S41" s="1471"/>
      <c r="T41" s="1471"/>
      <c r="U41" s="1471"/>
      <c r="V41" s="1471"/>
      <c r="W41" s="1471"/>
      <c r="X41" s="1472"/>
      <c r="Y41" s="330"/>
    </row>
    <row r="42" spans="2:25" ht="15" customHeight="1" x14ac:dyDescent="0.2">
      <c r="B42" s="328"/>
      <c r="C42" s="1470"/>
      <c r="D42" s="1471"/>
      <c r="E42" s="1471"/>
      <c r="F42" s="1471"/>
      <c r="G42" s="1471"/>
      <c r="H42" s="1471"/>
      <c r="I42" s="1471"/>
      <c r="J42" s="1471"/>
      <c r="K42" s="1471"/>
      <c r="L42" s="1471"/>
      <c r="M42" s="1471"/>
      <c r="N42" s="1471"/>
      <c r="O42" s="1471"/>
      <c r="P42" s="1471"/>
      <c r="Q42" s="1471"/>
      <c r="R42" s="1471"/>
      <c r="S42" s="1471"/>
      <c r="T42" s="1471"/>
      <c r="U42" s="1471"/>
      <c r="V42" s="1471"/>
      <c r="W42" s="1471"/>
      <c r="X42" s="1472"/>
      <c r="Y42" s="330"/>
    </row>
    <row r="43" spans="2:25" ht="15" customHeight="1" x14ac:dyDescent="0.2">
      <c r="B43" s="328"/>
      <c r="C43" s="1470"/>
      <c r="D43" s="1471"/>
      <c r="E43" s="1471"/>
      <c r="F43" s="1471"/>
      <c r="G43" s="1471"/>
      <c r="H43" s="1471"/>
      <c r="I43" s="1471"/>
      <c r="J43" s="1471"/>
      <c r="K43" s="1471"/>
      <c r="L43" s="1471"/>
      <c r="M43" s="1471"/>
      <c r="N43" s="1471"/>
      <c r="O43" s="1471"/>
      <c r="P43" s="1471"/>
      <c r="Q43" s="1471"/>
      <c r="R43" s="1471"/>
      <c r="S43" s="1471"/>
      <c r="T43" s="1471"/>
      <c r="U43" s="1471"/>
      <c r="V43" s="1471"/>
      <c r="W43" s="1471"/>
      <c r="X43" s="1472"/>
      <c r="Y43" s="330"/>
    </row>
    <row r="44" spans="2:25" ht="15" customHeight="1" x14ac:dyDescent="0.2">
      <c r="B44" s="328"/>
      <c r="C44" s="1470"/>
      <c r="D44" s="1471"/>
      <c r="E44" s="1471"/>
      <c r="F44" s="1471"/>
      <c r="G44" s="1471"/>
      <c r="H44" s="1471"/>
      <c r="I44" s="1471"/>
      <c r="J44" s="1471"/>
      <c r="K44" s="1471"/>
      <c r="L44" s="1471"/>
      <c r="M44" s="1471"/>
      <c r="N44" s="1471"/>
      <c r="O44" s="1471"/>
      <c r="P44" s="1471"/>
      <c r="Q44" s="1471"/>
      <c r="R44" s="1471"/>
      <c r="S44" s="1471"/>
      <c r="T44" s="1471"/>
      <c r="U44" s="1471"/>
      <c r="V44" s="1471"/>
      <c r="W44" s="1471"/>
      <c r="X44" s="1472"/>
      <c r="Y44" s="330"/>
    </row>
    <row r="45" spans="2:25" ht="15" customHeight="1" x14ac:dyDescent="0.2">
      <c r="B45" s="328"/>
      <c r="C45" s="1470"/>
      <c r="D45" s="1471"/>
      <c r="E45" s="1471"/>
      <c r="F45" s="1471"/>
      <c r="G45" s="1471"/>
      <c r="H45" s="1471"/>
      <c r="I45" s="1471"/>
      <c r="J45" s="1471"/>
      <c r="K45" s="1471"/>
      <c r="L45" s="1471"/>
      <c r="M45" s="1471"/>
      <c r="N45" s="1471"/>
      <c r="O45" s="1471"/>
      <c r="P45" s="1471"/>
      <c r="Q45" s="1471"/>
      <c r="R45" s="1471"/>
      <c r="S45" s="1471"/>
      <c r="T45" s="1471"/>
      <c r="U45" s="1471"/>
      <c r="V45" s="1471"/>
      <c r="W45" s="1471"/>
      <c r="X45" s="1472"/>
      <c r="Y45" s="330"/>
    </row>
    <row r="46" spans="2:25" ht="15" customHeight="1" x14ac:dyDescent="0.2">
      <c r="B46" s="328"/>
      <c r="C46" s="1470"/>
      <c r="D46" s="1471"/>
      <c r="E46" s="1471"/>
      <c r="F46" s="1471"/>
      <c r="G46" s="1471"/>
      <c r="H46" s="1471"/>
      <c r="I46" s="1471"/>
      <c r="J46" s="1471"/>
      <c r="K46" s="1471"/>
      <c r="L46" s="1471"/>
      <c r="M46" s="1471"/>
      <c r="N46" s="1471"/>
      <c r="O46" s="1471"/>
      <c r="P46" s="1471"/>
      <c r="Q46" s="1471"/>
      <c r="R46" s="1471"/>
      <c r="S46" s="1471"/>
      <c r="T46" s="1471"/>
      <c r="U46" s="1471"/>
      <c r="V46" s="1471"/>
      <c r="W46" s="1471"/>
      <c r="X46" s="1472"/>
      <c r="Y46" s="330"/>
    </row>
    <row r="47" spans="2:25" ht="15" customHeight="1" x14ac:dyDescent="0.2">
      <c r="B47" s="328"/>
      <c r="C47" s="1470"/>
      <c r="D47" s="1471"/>
      <c r="E47" s="1471"/>
      <c r="F47" s="1471"/>
      <c r="G47" s="1471"/>
      <c r="H47" s="1471"/>
      <c r="I47" s="1471"/>
      <c r="J47" s="1471"/>
      <c r="K47" s="1471"/>
      <c r="L47" s="1471"/>
      <c r="M47" s="1471"/>
      <c r="N47" s="1471"/>
      <c r="O47" s="1471"/>
      <c r="P47" s="1471"/>
      <c r="Q47" s="1471"/>
      <c r="R47" s="1471"/>
      <c r="S47" s="1471"/>
      <c r="T47" s="1471"/>
      <c r="U47" s="1471"/>
      <c r="V47" s="1471"/>
      <c r="W47" s="1471"/>
      <c r="X47" s="1472"/>
      <c r="Y47" s="330"/>
    </row>
    <row r="48" spans="2:25" ht="15" customHeight="1" x14ac:dyDescent="0.2">
      <c r="B48" s="328"/>
      <c r="C48" s="1470"/>
      <c r="D48" s="1471"/>
      <c r="E48" s="1471"/>
      <c r="F48" s="1471"/>
      <c r="G48" s="1471"/>
      <c r="H48" s="1471"/>
      <c r="I48" s="1471"/>
      <c r="J48" s="1471"/>
      <c r="K48" s="1471"/>
      <c r="L48" s="1471"/>
      <c r="M48" s="1471"/>
      <c r="N48" s="1471"/>
      <c r="O48" s="1471"/>
      <c r="P48" s="1471"/>
      <c r="Q48" s="1471"/>
      <c r="R48" s="1471"/>
      <c r="S48" s="1471"/>
      <c r="T48" s="1471"/>
      <c r="U48" s="1471"/>
      <c r="V48" s="1471"/>
      <c r="W48" s="1471"/>
      <c r="X48" s="1472"/>
      <c r="Y48" s="330"/>
    </row>
    <row r="49" spans="2:25" ht="15" customHeight="1" x14ac:dyDescent="0.2">
      <c r="B49" s="328"/>
      <c r="C49" s="1470"/>
      <c r="D49" s="1471"/>
      <c r="E49" s="1471"/>
      <c r="F49" s="1471"/>
      <c r="G49" s="1471"/>
      <c r="H49" s="1471"/>
      <c r="I49" s="1471"/>
      <c r="J49" s="1471"/>
      <c r="K49" s="1471"/>
      <c r="L49" s="1471"/>
      <c r="M49" s="1471"/>
      <c r="N49" s="1471"/>
      <c r="O49" s="1471"/>
      <c r="P49" s="1471"/>
      <c r="Q49" s="1471"/>
      <c r="R49" s="1471"/>
      <c r="S49" s="1471"/>
      <c r="T49" s="1471"/>
      <c r="U49" s="1471"/>
      <c r="V49" s="1471"/>
      <c r="W49" s="1471"/>
      <c r="X49" s="1472"/>
      <c r="Y49" s="330"/>
    </row>
    <row r="50" spans="2:25" ht="15.75" customHeight="1" thickBot="1" x14ac:dyDescent="0.25">
      <c r="B50" s="328"/>
      <c r="C50" s="1473"/>
      <c r="D50" s="1474"/>
      <c r="E50" s="1474"/>
      <c r="F50" s="1474"/>
      <c r="G50" s="1474"/>
      <c r="H50" s="1474"/>
      <c r="I50" s="1474"/>
      <c r="J50" s="1474"/>
      <c r="K50" s="1474"/>
      <c r="L50" s="1474"/>
      <c r="M50" s="1474"/>
      <c r="N50" s="1474"/>
      <c r="O50" s="1474"/>
      <c r="P50" s="1474"/>
      <c r="Q50" s="1474"/>
      <c r="R50" s="1474"/>
      <c r="S50" s="1474"/>
      <c r="T50" s="1474"/>
      <c r="U50" s="1474"/>
      <c r="V50" s="1474"/>
      <c r="W50" s="1474"/>
      <c r="X50" s="1475"/>
      <c r="Y50" s="330"/>
    </row>
    <row r="51" spans="2:25" x14ac:dyDescent="0.2">
      <c r="B51" s="346"/>
      <c r="C51" s="347"/>
      <c r="D51" s="347"/>
      <c r="E51" s="347"/>
      <c r="F51" s="347"/>
      <c r="G51" s="347"/>
      <c r="H51" s="347"/>
      <c r="I51" s="347"/>
      <c r="J51" s="347"/>
      <c r="K51" s="347"/>
      <c r="L51" s="347"/>
      <c r="M51" s="347"/>
      <c r="N51" s="347"/>
      <c r="O51" s="347"/>
      <c r="P51" s="347"/>
      <c r="Q51" s="347"/>
      <c r="R51" s="347"/>
      <c r="S51" s="347"/>
      <c r="T51" s="347"/>
      <c r="U51" s="347"/>
      <c r="V51" s="347"/>
      <c r="W51" s="347"/>
      <c r="X51" s="347"/>
      <c r="Y51" s="348"/>
    </row>
  </sheetData>
  <mergeCells count="48">
    <mergeCell ref="C24:H24"/>
    <mergeCell ref="I24:X24"/>
    <mergeCell ref="C29:G29"/>
    <mergeCell ref="C34:G34"/>
    <mergeCell ref="C30:G30"/>
    <mergeCell ref="C31:G31"/>
    <mergeCell ref="C32:G32"/>
    <mergeCell ref="C33:G33"/>
    <mergeCell ref="K33:X33"/>
    <mergeCell ref="K34:X34"/>
    <mergeCell ref="K30:X30"/>
    <mergeCell ref="K31:X31"/>
    <mergeCell ref="K32:X32"/>
    <mergeCell ref="C21:I21"/>
    <mergeCell ref="J21:Q21"/>
    <mergeCell ref="R21:X21"/>
    <mergeCell ref="C22:I22"/>
    <mergeCell ref="J22:Q22"/>
    <mergeCell ref="R22:X22"/>
    <mergeCell ref="C16:H16"/>
    <mergeCell ref="I16:X16"/>
    <mergeCell ref="C18:H19"/>
    <mergeCell ref="I18:N19"/>
    <mergeCell ref="O18:R18"/>
    <mergeCell ref="S18:X18"/>
    <mergeCell ref="O19:R19"/>
    <mergeCell ref="S19:X19"/>
    <mergeCell ref="B2:G4"/>
    <mergeCell ref="H2:Y2"/>
    <mergeCell ref="H3:Q3"/>
    <mergeCell ref="R3:Y3"/>
    <mergeCell ref="H4:Y4"/>
    <mergeCell ref="C36:X37"/>
    <mergeCell ref="C38:X50"/>
    <mergeCell ref="C7:H8"/>
    <mergeCell ref="I7:R8"/>
    <mergeCell ref="S7:X7"/>
    <mergeCell ref="S8:X8"/>
    <mergeCell ref="C10:H11"/>
    <mergeCell ref="I10:R11"/>
    <mergeCell ref="S10:X10"/>
    <mergeCell ref="S11:X11"/>
    <mergeCell ref="C13:H14"/>
    <mergeCell ref="I13:R14"/>
    <mergeCell ref="S13:X13"/>
    <mergeCell ref="S14:X14"/>
    <mergeCell ref="C27:X28"/>
    <mergeCell ref="K29:X29"/>
  </mergeCells>
  <pageMargins left="0.7" right="0.7" top="0.75" bottom="0.75" header="0.3" footer="0.3"/>
  <pageSetup scale="64" orientation="portrait" r:id="rId1"/>
  <headerFooter>
    <oddFooter>&amp;LCarrera 30 25-90 Piso 16 C.A.D. – C.P. 111311
PBX: 7470909 – Información: Línea 195
www.umv.gov.co&amp;CPES-FM-001
Página  &amp;N de &amp;N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51"/>
  <sheetViews>
    <sheetView topLeftCell="A4" zoomScaleNormal="100" workbookViewId="0">
      <selection activeCell="A4" sqref="A1:XFD1048576"/>
    </sheetView>
  </sheetViews>
  <sheetFormatPr baseColWidth="10" defaultColWidth="3.7109375" defaultRowHeight="14.25" x14ac:dyDescent="0.2"/>
  <cols>
    <col min="1" max="1" width="3.7109375" style="3"/>
    <col min="2" max="2" width="2.85546875" style="3" customWidth="1"/>
    <col min="3" max="7" width="2.7109375" style="3" customWidth="1"/>
    <col min="8" max="8" width="16.42578125" style="3" customWidth="1"/>
    <col min="9" max="9" width="16.85546875" style="3" customWidth="1"/>
    <col min="10" max="10" width="14.5703125" style="3" customWidth="1"/>
    <col min="11" max="12" width="3.42578125" style="3" customWidth="1"/>
    <col min="13" max="15" width="2.7109375" style="3" customWidth="1"/>
    <col min="16" max="16" width="6.855468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30" width="3.7109375" style="3"/>
    <col min="31" max="31" width="3.28515625" style="3" customWidth="1"/>
    <col min="32" max="32" width="3.7109375" style="3"/>
    <col min="33" max="33" width="25.7109375" style="3" customWidth="1"/>
    <col min="34"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495</v>
      </c>
      <c r="J7" s="552"/>
      <c r="K7" s="552"/>
      <c r="L7" s="552"/>
      <c r="M7" s="552"/>
      <c r="N7" s="552"/>
      <c r="O7" s="552"/>
      <c r="P7" s="552"/>
      <c r="Q7" s="552"/>
      <c r="R7" s="552"/>
      <c r="S7" s="553"/>
      <c r="T7" s="545" t="s">
        <v>25</v>
      </c>
      <c r="U7" s="546"/>
      <c r="V7" s="546"/>
      <c r="W7" s="546"/>
      <c r="X7" s="546"/>
      <c r="Y7" s="547"/>
      <c r="Z7" s="26"/>
    </row>
    <row r="8" spans="1:26" ht="15.75" customHeight="1" thickBot="1" x14ac:dyDescent="0.25">
      <c r="B8" s="25"/>
      <c r="C8" s="548"/>
      <c r="D8" s="549"/>
      <c r="E8" s="549"/>
      <c r="F8" s="549"/>
      <c r="G8" s="549"/>
      <c r="H8" s="550"/>
      <c r="I8" s="554"/>
      <c r="J8" s="555"/>
      <c r="K8" s="555"/>
      <c r="L8" s="555"/>
      <c r="M8" s="555"/>
      <c r="N8" s="555"/>
      <c r="O8" s="555"/>
      <c r="P8" s="555"/>
      <c r="Q8" s="555"/>
      <c r="R8" s="555"/>
      <c r="S8" s="556"/>
      <c r="T8" s="557" t="s">
        <v>682</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430</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606</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431</v>
      </c>
      <c r="J13" s="698"/>
      <c r="K13" s="698"/>
      <c r="L13" s="698"/>
      <c r="M13" s="698"/>
      <c r="N13" s="698"/>
      <c r="O13" s="698"/>
      <c r="P13" s="698"/>
      <c r="Q13" s="698"/>
      <c r="R13" s="698"/>
      <c r="S13" s="699"/>
      <c r="T13" s="545" t="s">
        <v>3</v>
      </c>
      <c r="U13" s="546"/>
      <c r="V13" s="546"/>
      <c r="W13" s="546"/>
      <c r="X13" s="546"/>
      <c r="Y13" s="547"/>
      <c r="Z13" s="28"/>
    </row>
    <row r="14" spans="1:26" ht="3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432</v>
      </c>
      <c r="J16" s="695"/>
      <c r="K16" s="695"/>
      <c r="L16" s="695"/>
      <c r="M16" s="695"/>
      <c r="N16" s="695"/>
      <c r="O16" s="695"/>
      <c r="P16" s="695"/>
      <c r="Q16" s="695"/>
      <c r="R16" s="695"/>
      <c r="S16" s="695"/>
      <c r="T16" s="695"/>
      <c r="U16" s="695"/>
      <c r="V16" s="695"/>
      <c r="W16" s="695"/>
      <c r="X16" s="695"/>
      <c r="Y16" s="696"/>
      <c r="Z16" s="28"/>
    </row>
    <row r="17" spans="2:33"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33"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33"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33"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33"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33" ht="15.75" customHeight="1" thickBot="1" x14ac:dyDescent="0.25">
      <c r="B22" s="27"/>
      <c r="C22" s="591" t="s">
        <v>150</v>
      </c>
      <c r="D22" s="592"/>
      <c r="E22" s="592"/>
      <c r="F22" s="592"/>
      <c r="G22" s="592"/>
      <c r="H22" s="592"/>
      <c r="I22" s="593"/>
      <c r="J22" s="591" t="s">
        <v>53</v>
      </c>
      <c r="K22" s="592"/>
      <c r="L22" s="592"/>
      <c r="M22" s="592"/>
      <c r="N22" s="592"/>
      <c r="O22" s="592"/>
      <c r="P22" s="593"/>
      <c r="Q22" s="594" t="s">
        <v>242</v>
      </c>
      <c r="R22" s="588"/>
      <c r="S22" s="588"/>
      <c r="T22" s="588"/>
      <c r="U22" s="588"/>
      <c r="V22" s="588"/>
      <c r="W22" s="588"/>
      <c r="X22" s="588"/>
      <c r="Y22" s="589"/>
      <c r="Z22" s="28"/>
    </row>
    <row r="23" spans="2:33"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33" ht="30" customHeight="1" thickBot="1" x14ac:dyDescent="0.25">
      <c r="B24" s="27"/>
      <c r="C24" s="569" t="s">
        <v>10</v>
      </c>
      <c r="D24" s="570"/>
      <c r="E24" s="570"/>
      <c r="F24" s="570"/>
      <c r="G24" s="570"/>
      <c r="H24" s="571"/>
      <c r="I24" s="572" t="s">
        <v>433</v>
      </c>
      <c r="J24" s="573"/>
      <c r="K24" s="573"/>
      <c r="L24" s="573"/>
      <c r="M24" s="573"/>
      <c r="N24" s="573"/>
      <c r="O24" s="573"/>
      <c r="P24" s="573"/>
      <c r="Q24" s="573"/>
      <c r="R24" s="573"/>
      <c r="S24" s="573"/>
      <c r="T24" s="573"/>
      <c r="U24" s="573"/>
      <c r="V24" s="573"/>
      <c r="W24" s="573"/>
      <c r="X24" s="573"/>
      <c r="Y24" s="574"/>
      <c r="Z24" s="28"/>
    </row>
    <row r="25" spans="2:33"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33"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33"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33" s="68" customFormat="1" ht="79.5" customHeight="1" thickBot="1" x14ac:dyDescent="0.25">
      <c r="B28" s="66"/>
      <c r="C28" s="1425" t="s">
        <v>18</v>
      </c>
      <c r="D28" s="1426"/>
      <c r="E28" s="1426"/>
      <c r="F28" s="1426"/>
      <c r="G28" s="1427"/>
      <c r="H28" s="349" t="s">
        <v>434</v>
      </c>
      <c r="I28" s="349" t="s">
        <v>435</v>
      </c>
      <c r="J28" s="350" t="s">
        <v>436</v>
      </c>
      <c r="K28" s="603" t="s">
        <v>12</v>
      </c>
      <c r="L28" s="596"/>
      <c r="M28" s="596"/>
      <c r="N28" s="596"/>
      <c r="O28" s="596"/>
      <c r="P28" s="596"/>
      <c r="Q28" s="596"/>
      <c r="R28" s="596"/>
      <c r="S28" s="596"/>
      <c r="T28" s="596"/>
      <c r="U28" s="596"/>
      <c r="V28" s="596"/>
      <c r="W28" s="596"/>
      <c r="X28" s="596"/>
      <c r="Y28" s="597"/>
      <c r="Z28" s="67"/>
      <c r="AG28" s="351">
        <f>130500/3000000</f>
        <v>4.3499999999999997E-2</v>
      </c>
    </row>
    <row r="29" spans="2:33" s="5" customFormat="1" ht="25.5" customHeight="1" x14ac:dyDescent="0.2">
      <c r="B29" s="29"/>
      <c r="C29" s="917" t="s">
        <v>95</v>
      </c>
      <c r="D29" s="1179"/>
      <c r="E29" s="1179"/>
      <c r="F29" s="1179"/>
      <c r="G29" s="1563"/>
      <c r="H29" s="151">
        <v>1830000</v>
      </c>
      <c r="I29" s="352">
        <v>156382000</v>
      </c>
      <c r="J29" s="353">
        <f>+H29/I29</f>
        <v>1.1702114054047141E-2</v>
      </c>
      <c r="K29" s="1430" t="s">
        <v>694</v>
      </c>
      <c r="L29" s="1431"/>
      <c r="M29" s="1431"/>
      <c r="N29" s="1431"/>
      <c r="O29" s="1431"/>
      <c r="P29" s="1431"/>
      <c r="Q29" s="1431"/>
      <c r="R29" s="1431"/>
      <c r="S29" s="1431"/>
      <c r="T29" s="1431"/>
      <c r="U29" s="1431"/>
      <c r="V29" s="1431"/>
      <c r="W29" s="1431"/>
      <c r="X29" s="1431"/>
      <c r="Y29" s="1432"/>
      <c r="Z29" s="28"/>
      <c r="AG29" s="354">
        <f>5580470-5990470</f>
        <v>-410000</v>
      </c>
    </row>
    <row r="30" spans="2:33" s="5" customFormat="1" ht="26.25" customHeight="1" x14ac:dyDescent="0.2">
      <c r="B30" s="29"/>
      <c r="C30" s="673" t="s">
        <v>96</v>
      </c>
      <c r="D30" s="674"/>
      <c r="E30" s="674"/>
      <c r="F30" s="674"/>
      <c r="G30" s="1564"/>
      <c r="H30" s="151">
        <v>3750466</v>
      </c>
      <c r="I30" s="355">
        <v>156382000</v>
      </c>
      <c r="J30" s="356">
        <f>+H30/I33</f>
        <v>2.3982721796626211E-2</v>
      </c>
      <c r="K30" s="1430" t="s">
        <v>860</v>
      </c>
      <c r="L30" s="1431"/>
      <c r="M30" s="1431"/>
      <c r="N30" s="1431"/>
      <c r="O30" s="1431"/>
      <c r="P30" s="1431"/>
      <c r="Q30" s="1431"/>
      <c r="R30" s="1431"/>
      <c r="S30" s="1431"/>
      <c r="T30" s="1431"/>
      <c r="U30" s="1431"/>
      <c r="V30" s="1431"/>
      <c r="W30" s="1431"/>
      <c r="X30" s="1431"/>
      <c r="Y30" s="1432"/>
      <c r="Z30" s="28"/>
    </row>
    <row r="31" spans="2:33" s="5" customFormat="1" ht="26.25" customHeight="1" x14ac:dyDescent="0.2">
      <c r="B31" s="29"/>
      <c r="C31" s="673" t="s">
        <v>97</v>
      </c>
      <c r="D31" s="674"/>
      <c r="E31" s="674"/>
      <c r="F31" s="674"/>
      <c r="G31" s="1564"/>
      <c r="H31" s="151">
        <v>410000</v>
      </c>
      <c r="I31" s="355">
        <v>156382000</v>
      </c>
      <c r="J31" s="356">
        <f>+H31/I33</f>
        <v>2.621785115934059E-3</v>
      </c>
      <c r="K31" s="1430" t="s">
        <v>861</v>
      </c>
      <c r="L31" s="1431"/>
      <c r="M31" s="1431"/>
      <c r="N31" s="1431"/>
      <c r="O31" s="1431"/>
      <c r="P31" s="1431"/>
      <c r="Q31" s="1431"/>
      <c r="R31" s="1431"/>
      <c r="S31" s="1431"/>
      <c r="T31" s="1431"/>
      <c r="U31" s="1431"/>
      <c r="V31" s="1431"/>
      <c r="W31" s="1431"/>
      <c r="X31" s="1431"/>
      <c r="Y31" s="1432"/>
      <c r="Z31" s="28"/>
    </row>
    <row r="32" spans="2:33" s="5" customFormat="1" ht="15" thickBot="1" x14ac:dyDescent="0.25">
      <c r="B32" s="29"/>
      <c r="C32" s="1171" t="s">
        <v>98</v>
      </c>
      <c r="D32" s="1172"/>
      <c r="E32" s="1172"/>
      <c r="F32" s="1172"/>
      <c r="G32" s="1565"/>
      <c r="H32" s="151">
        <f>3124975+55999</f>
        <v>3180974</v>
      </c>
      <c r="I32" s="355">
        <v>156382000</v>
      </c>
      <c r="J32" s="356">
        <f>+H32/I33</f>
        <v>2.0341049481398116E-2</v>
      </c>
      <c r="K32" s="1430" t="s">
        <v>862</v>
      </c>
      <c r="L32" s="1431"/>
      <c r="M32" s="1431"/>
      <c r="N32" s="1431"/>
      <c r="O32" s="1431"/>
      <c r="P32" s="1431"/>
      <c r="Q32" s="1431"/>
      <c r="R32" s="1431"/>
      <c r="S32" s="1431"/>
      <c r="T32" s="1431"/>
      <c r="U32" s="1431"/>
      <c r="V32" s="1431"/>
      <c r="W32" s="1431"/>
      <c r="X32" s="1431"/>
      <c r="Y32" s="1432"/>
      <c r="Z32" s="28"/>
    </row>
    <row r="33" spans="2:26" s="5" customFormat="1" ht="15.75" customHeight="1" thickBot="1" x14ac:dyDescent="0.25">
      <c r="B33" s="29"/>
      <c r="C33" s="665" t="s">
        <v>13</v>
      </c>
      <c r="D33" s="666"/>
      <c r="E33" s="666"/>
      <c r="F33" s="666"/>
      <c r="G33" s="667"/>
      <c r="H33" s="357">
        <f>SUM(H29:H32)</f>
        <v>9171440</v>
      </c>
      <c r="I33" s="357">
        <f>I29</f>
        <v>156382000</v>
      </c>
      <c r="J33" s="299">
        <f>SUM(J29:J32)</f>
        <v>5.8647670448005521E-2</v>
      </c>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ht="14.25" customHeigh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customHeight="1"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ht="14.25" customHeight="1"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3:G33"/>
    <mergeCell ref="K33:Y33"/>
    <mergeCell ref="C36:Y37"/>
    <mergeCell ref="C38:Y50"/>
    <mergeCell ref="C29:G29"/>
    <mergeCell ref="K29:Y29"/>
    <mergeCell ref="C30:G30"/>
    <mergeCell ref="K30:Y30"/>
    <mergeCell ref="C31:G31"/>
    <mergeCell ref="K31:Y31"/>
    <mergeCell ref="C32:G32"/>
    <mergeCell ref="K32:Y32"/>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69" orientation="portrait" r:id="rId1"/>
  <headerFooter>
    <oddFooter>&amp;LCarrera 30 25-90 Piso 16 C.A.D. – C.P. 111311
PBX: 7470909 – Información: Línea 195
www.umv.gov.co&amp;CPES-FM-001
Página  &amp;N de &amp;N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topLeftCell="A22" workbookViewId="0">
      <selection activeCell="M32" sqref="M32:X32"/>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20.85546875" style="3" customWidth="1"/>
    <col min="10" max="12" width="13.85546875" style="3" customWidth="1"/>
    <col min="13" max="14" width="3.42578125" style="3" customWidth="1"/>
    <col min="15" max="15" width="2.7109375" style="3" customWidth="1"/>
    <col min="16" max="16" width="3.5703125" style="3" customWidth="1"/>
    <col min="17" max="17" width="3.7109375" style="3"/>
    <col min="18" max="18" width="3.28515625" style="3" customWidth="1"/>
    <col min="19" max="23" width="3.7109375" style="3"/>
    <col min="24" max="24" width="5" style="3" customWidth="1"/>
    <col min="25" max="25" width="2.85546875" style="3" customWidth="1"/>
    <col min="26" max="16384" width="3.7109375" style="3"/>
  </cols>
  <sheetData>
    <row r="1" spans="1:25" x14ac:dyDescent="0.2">
      <c r="A1" s="1"/>
      <c r="B1" s="2"/>
      <c r="C1" s="2"/>
      <c r="D1" s="2"/>
      <c r="E1" s="2"/>
      <c r="F1" s="2"/>
    </row>
    <row r="2" spans="1:25"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row>
    <row r="3" spans="1:25"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row>
    <row r="4" spans="1:25"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row>
    <row r="5" spans="1:25" ht="15" x14ac:dyDescent="0.2">
      <c r="A5" s="1"/>
      <c r="B5" s="1"/>
      <c r="C5" s="1"/>
      <c r="D5" s="1"/>
      <c r="E5" s="1"/>
      <c r="F5" s="1"/>
      <c r="G5" s="1"/>
      <c r="H5" s="10"/>
      <c r="I5" s="10"/>
      <c r="J5" s="10"/>
      <c r="K5" s="10"/>
      <c r="L5" s="10"/>
      <c r="M5" s="10"/>
      <c r="N5" s="10"/>
      <c r="O5" s="10"/>
      <c r="P5" s="10"/>
      <c r="Q5" s="10"/>
      <c r="R5" s="10"/>
      <c r="S5" s="10"/>
      <c r="T5" s="10"/>
      <c r="U5" s="10"/>
      <c r="V5" s="10"/>
      <c r="W5" s="10"/>
      <c r="X5" s="10"/>
      <c r="Y5" s="10"/>
    </row>
    <row r="6" spans="1:25" ht="15.75" thickBot="1" x14ac:dyDescent="0.25">
      <c r="B6" s="20"/>
      <c r="C6" s="21"/>
      <c r="D6" s="21"/>
      <c r="E6" s="21"/>
      <c r="F6" s="21"/>
      <c r="G6" s="21"/>
      <c r="H6" s="21"/>
      <c r="I6" s="22"/>
      <c r="J6" s="22"/>
      <c r="K6" s="22"/>
      <c r="L6" s="22"/>
      <c r="M6" s="22"/>
      <c r="N6" s="22"/>
      <c r="O6" s="22"/>
      <c r="P6" s="22"/>
      <c r="Q6" s="23"/>
      <c r="R6" s="23"/>
      <c r="S6" s="23"/>
      <c r="T6" s="23"/>
      <c r="U6" s="23"/>
      <c r="V6" s="21"/>
      <c r="W6" s="21"/>
      <c r="X6" s="21"/>
      <c r="Y6" s="24"/>
    </row>
    <row r="7" spans="1:25" ht="15" customHeight="1" x14ac:dyDescent="0.2">
      <c r="B7" s="25"/>
      <c r="C7" s="545" t="s">
        <v>21</v>
      </c>
      <c r="D7" s="546"/>
      <c r="E7" s="546"/>
      <c r="F7" s="546"/>
      <c r="G7" s="546"/>
      <c r="H7" s="547"/>
      <c r="I7" s="551" t="s">
        <v>495</v>
      </c>
      <c r="J7" s="552"/>
      <c r="K7" s="552"/>
      <c r="L7" s="552"/>
      <c r="M7" s="552"/>
      <c r="N7" s="552"/>
      <c r="O7" s="552"/>
      <c r="P7" s="552"/>
      <c r="Q7" s="552"/>
      <c r="R7" s="553"/>
      <c r="S7" s="545" t="s">
        <v>25</v>
      </c>
      <c r="T7" s="546"/>
      <c r="U7" s="546"/>
      <c r="V7" s="546"/>
      <c r="W7" s="546"/>
      <c r="X7" s="547"/>
      <c r="Y7" s="26"/>
    </row>
    <row r="8" spans="1:25" ht="15.75" thickBot="1" x14ac:dyDescent="0.25">
      <c r="B8" s="25"/>
      <c r="C8" s="548"/>
      <c r="D8" s="549"/>
      <c r="E8" s="549"/>
      <c r="F8" s="549"/>
      <c r="G8" s="549"/>
      <c r="H8" s="550"/>
      <c r="I8" s="554"/>
      <c r="J8" s="555"/>
      <c r="K8" s="555"/>
      <c r="L8" s="555"/>
      <c r="M8" s="555"/>
      <c r="N8" s="555"/>
      <c r="O8" s="555"/>
      <c r="P8" s="555"/>
      <c r="Q8" s="555"/>
      <c r="R8" s="556"/>
      <c r="S8" s="557" t="s">
        <v>683</v>
      </c>
      <c r="T8" s="558"/>
      <c r="U8" s="558"/>
      <c r="V8" s="558"/>
      <c r="W8" s="558"/>
      <c r="X8" s="559"/>
      <c r="Y8" s="26"/>
    </row>
    <row r="9" spans="1:25" ht="15.75" thickBot="1" x14ac:dyDescent="0.25">
      <c r="B9" s="25"/>
      <c r="C9" s="9"/>
      <c r="D9" s="9"/>
      <c r="E9" s="9"/>
      <c r="F9" s="9"/>
      <c r="G9" s="9"/>
      <c r="H9" s="9"/>
      <c r="I9" s="8"/>
      <c r="J9" s="8"/>
      <c r="K9" s="8"/>
      <c r="L9" s="8"/>
      <c r="M9" s="8"/>
      <c r="N9" s="8"/>
      <c r="O9" s="8"/>
      <c r="P9" s="8"/>
      <c r="Q9" s="11"/>
      <c r="R9" s="11"/>
      <c r="S9" s="11"/>
      <c r="T9" s="11"/>
      <c r="U9" s="11"/>
      <c r="V9" s="9"/>
      <c r="W9" s="9"/>
      <c r="X9" s="9"/>
      <c r="Y9" s="26"/>
    </row>
    <row r="10" spans="1:25" ht="15" customHeight="1" x14ac:dyDescent="0.2">
      <c r="B10" s="25"/>
      <c r="C10" s="545" t="s">
        <v>22</v>
      </c>
      <c r="D10" s="546"/>
      <c r="E10" s="546"/>
      <c r="F10" s="546"/>
      <c r="G10" s="546"/>
      <c r="H10" s="547"/>
      <c r="I10" s="563" t="s">
        <v>377</v>
      </c>
      <c r="J10" s="564"/>
      <c r="K10" s="564"/>
      <c r="L10" s="564"/>
      <c r="M10" s="564"/>
      <c r="N10" s="564"/>
      <c r="O10" s="564"/>
      <c r="P10" s="564"/>
      <c r="Q10" s="564"/>
      <c r="R10" s="565"/>
      <c r="S10" s="545" t="s">
        <v>26</v>
      </c>
      <c r="T10" s="546"/>
      <c r="U10" s="546"/>
      <c r="V10" s="546"/>
      <c r="W10" s="546"/>
      <c r="X10" s="547"/>
      <c r="Y10" s="26"/>
    </row>
    <row r="11" spans="1:25" ht="15.75" thickBot="1" x14ac:dyDescent="0.25">
      <c r="B11" s="25"/>
      <c r="C11" s="548"/>
      <c r="D11" s="549"/>
      <c r="E11" s="549"/>
      <c r="F11" s="549"/>
      <c r="G11" s="549"/>
      <c r="H11" s="550"/>
      <c r="I11" s="566"/>
      <c r="J11" s="567"/>
      <c r="K11" s="567"/>
      <c r="L11" s="567"/>
      <c r="M11" s="567"/>
      <c r="N11" s="567"/>
      <c r="O11" s="567"/>
      <c r="P11" s="567"/>
      <c r="Q11" s="567"/>
      <c r="R11" s="568"/>
      <c r="S11" s="557" t="s">
        <v>27</v>
      </c>
      <c r="T11" s="558"/>
      <c r="U11" s="558"/>
      <c r="V11" s="558"/>
      <c r="W11" s="558"/>
      <c r="X11" s="559"/>
      <c r="Y11" s="26"/>
    </row>
    <row r="12" spans="1:25" ht="15" thickBot="1" x14ac:dyDescent="0.25">
      <c r="B12" s="27"/>
      <c r="C12" s="4"/>
      <c r="D12" s="4"/>
      <c r="E12" s="4"/>
      <c r="F12" s="4"/>
      <c r="G12" s="4"/>
      <c r="H12" s="4"/>
      <c r="I12" s="4"/>
      <c r="J12" s="4"/>
      <c r="K12" s="4"/>
      <c r="L12" s="4"/>
      <c r="M12" s="4"/>
      <c r="N12" s="4"/>
      <c r="O12" s="4"/>
      <c r="P12" s="4"/>
      <c r="Q12" s="4"/>
      <c r="R12" s="4"/>
      <c r="S12" s="4"/>
      <c r="T12" s="4"/>
      <c r="U12" s="4"/>
      <c r="V12" s="4"/>
      <c r="W12" s="4"/>
      <c r="X12" s="4"/>
      <c r="Y12" s="28"/>
    </row>
    <row r="13" spans="1:25" ht="15" customHeight="1" x14ac:dyDescent="0.2">
      <c r="B13" s="27"/>
      <c r="C13" s="545" t="s">
        <v>2</v>
      </c>
      <c r="D13" s="546"/>
      <c r="E13" s="546"/>
      <c r="F13" s="546"/>
      <c r="G13" s="546"/>
      <c r="H13" s="547"/>
      <c r="I13" s="697" t="s">
        <v>378</v>
      </c>
      <c r="J13" s="698"/>
      <c r="K13" s="698"/>
      <c r="L13" s="698"/>
      <c r="M13" s="698"/>
      <c r="N13" s="698"/>
      <c r="O13" s="698"/>
      <c r="P13" s="698"/>
      <c r="Q13" s="698"/>
      <c r="R13" s="699"/>
      <c r="S13" s="545" t="s">
        <v>3</v>
      </c>
      <c r="T13" s="546"/>
      <c r="U13" s="546"/>
      <c r="V13" s="546"/>
      <c r="W13" s="546"/>
      <c r="X13" s="547"/>
      <c r="Y13" s="28"/>
    </row>
    <row r="14" spans="1:25" ht="15" customHeight="1" thickBot="1" x14ac:dyDescent="0.25">
      <c r="B14" s="27"/>
      <c r="C14" s="548"/>
      <c r="D14" s="549"/>
      <c r="E14" s="549"/>
      <c r="F14" s="549"/>
      <c r="G14" s="549"/>
      <c r="H14" s="550"/>
      <c r="I14" s="700"/>
      <c r="J14" s="701"/>
      <c r="K14" s="701"/>
      <c r="L14" s="701"/>
      <c r="M14" s="701"/>
      <c r="N14" s="701"/>
      <c r="O14" s="701"/>
      <c r="P14" s="701"/>
      <c r="Q14" s="701"/>
      <c r="R14" s="702"/>
      <c r="S14" s="557" t="s">
        <v>327</v>
      </c>
      <c r="T14" s="558"/>
      <c r="U14" s="558"/>
      <c r="V14" s="558"/>
      <c r="W14" s="558"/>
      <c r="X14" s="559"/>
      <c r="Y14" s="28"/>
    </row>
    <row r="15" spans="1:25"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28"/>
    </row>
    <row r="16" spans="1:25" ht="31.5" customHeight="1" thickBot="1" x14ac:dyDescent="0.25">
      <c r="B16" s="27"/>
      <c r="C16" s="569" t="s">
        <v>4</v>
      </c>
      <c r="D16" s="570"/>
      <c r="E16" s="570"/>
      <c r="F16" s="570"/>
      <c r="G16" s="570"/>
      <c r="H16" s="571"/>
      <c r="I16" s="694" t="s">
        <v>379</v>
      </c>
      <c r="J16" s="695"/>
      <c r="K16" s="695"/>
      <c r="L16" s="695"/>
      <c r="M16" s="695"/>
      <c r="N16" s="695"/>
      <c r="O16" s="695"/>
      <c r="P16" s="695"/>
      <c r="Q16" s="695"/>
      <c r="R16" s="695"/>
      <c r="S16" s="695"/>
      <c r="T16" s="695"/>
      <c r="U16" s="695"/>
      <c r="V16" s="695"/>
      <c r="W16" s="695"/>
      <c r="X16" s="696"/>
      <c r="Y16" s="28"/>
    </row>
    <row r="17" spans="2:25" ht="15" thickBot="1" x14ac:dyDescent="0.25">
      <c r="B17" s="27"/>
      <c r="C17" s="4"/>
      <c r="D17" s="4"/>
      <c r="E17" s="4"/>
      <c r="F17" s="4"/>
      <c r="G17" s="4"/>
      <c r="H17" s="4"/>
      <c r="I17" s="4"/>
      <c r="J17" s="4"/>
      <c r="K17" s="4"/>
      <c r="L17" s="4"/>
      <c r="M17" s="4"/>
      <c r="N17" s="4"/>
      <c r="O17" s="4"/>
      <c r="P17" s="4"/>
      <c r="Q17" s="4"/>
      <c r="R17" s="4"/>
      <c r="S17" s="4"/>
      <c r="T17" s="4"/>
      <c r="U17" s="4"/>
      <c r="V17" s="4"/>
      <c r="W17" s="4"/>
      <c r="X17" s="4"/>
      <c r="Y17" s="28"/>
    </row>
    <row r="18" spans="2:25" s="1" customFormat="1" ht="15" customHeight="1" x14ac:dyDescent="0.2">
      <c r="B18" s="27"/>
      <c r="C18" s="575" t="s">
        <v>20</v>
      </c>
      <c r="D18" s="576"/>
      <c r="E18" s="576"/>
      <c r="F18" s="576"/>
      <c r="G18" s="576"/>
      <c r="H18" s="577"/>
      <c r="I18" s="581" t="s">
        <v>602</v>
      </c>
      <c r="J18" s="582"/>
      <c r="K18" s="582"/>
      <c r="L18" s="582"/>
      <c r="M18" s="582"/>
      <c r="N18" s="583"/>
      <c r="O18" s="545" t="s">
        <v>5</v>
      </c>
      <c r="P18" s="546"/>
      <c r="Q18" s="546"/>
      <c r="R18" s="547"/>
      <c r="S18" s="545" t="s">
        <v>6</v>
      </c>
      <c r="T18" s="546"/>
      <c r="U18" s="546"/>
      <c r="V18" s="546"/>
      <c r="W18" s="546"/>
      <c r="X18" s="547"/>
      <c r="Y18" s="28"/>
    </row>
    <row r="19" spans="2:25" s="1" customFormat="1" ht="15.75" customHeight="1" thickBot="1" x14ac:dyDescent="0.25">
      <c r="B19" s="27"/>
      <c r="C19" s="578"/>
      <c r="D19" s="579"/>
      <c r="E19" s="579"/>
      <c r="F19" s="579"/>
      <c r="G19" s="579"/>
      <c r="H19" s="580"/>
      <c r="I19" s="584"/>
      <c r="J19" s="585"/>
      <c r="K19" s="585"/>
      <c r="L19" s="585"/>
      <c r="M19" s="585"/>
      <c r="N19" s="586"/>
      <c r="O19" s="587" t="s">
        <v>89</v>
      </c>
      <c r="P19" s="588"/>
      <c r="Q19" s="588"/>
      <c r="R19" s="589"/>
      <c r="S19" s="587" t="s">
        <v>110</v>
      </c>
      <c r="T19" s="588"/>
      <c r="U19" s="588"/>
      <c r="V19" s="588"/>
      <c r="W19" s="588"/>
      <c r="X19" s="589"/>
      <c r="Y19" s="28"/>
    </row>
    <row r="20" spans="2:25" ht="15" thickBot="1" x14ac:dyDescent="0.25">
      <c r="B20" s="27"/>
      <c r="C20" s="4"/>
      <c r="D20" s="4"/>
      <c r="E20" s="4"/>
      <c r="F20" s="4"/>
      <c r="G20" s="4"/>
      <c r="H20" s="4"/>
      <c r="I20" s="4"/>
      <c r="J20" s="4"/>
      <c r="K20" s="4"/>
      <c r="L20" s="4"/>
      <c r="M20" s="4"/>
      <c r="N20" s="4"/>
      <c r="O20" s="4"/>
      <c r="P20" s="4"/>
      <c r="Q20" s="4"/>
      <c r="R20" s="4"/>
      <c r="S20" s="4"/>
      <c r="T20" s="4"/>
      <c r="U20" s="4"/>
      <c r="V20" s="4"/>
      <c r="W20" s="4"/>
      <c r="X20" s="4"/>
      <c r="Y20" s="28"/>
    </row>
    <row r="21" spans="2:25" ht="15.75" customHeight="1" x14ac:dyDescent="0.2">
      <c r="B21" s="27"/>
      <c r="C21" s="545" t="s">
        <v>7</v>
      </c>
      <c r="D21" s="546"/>
      <c r="E21" s="546"/>
      <c r="F21" s="546"/>
      <c r="G21" s="546"/>
      <c r="H21" s="546"/>
      <c r="I21" s="547"/>
      <c r="J21" s="545" t="s">
        <v>8</v>
      </c>
      <c r="K21" s="590"/>
      <c r="L21" s="590"/>
      <c r="M21" s="546"/>
      <c r="N21" s="546"/>
      <c r="O21" s="546"/>
      <c r="P21" s="590" t="s">
        <v>9</v>
      </c>
      <c r="Q21" s="546"/>
      <c r="R21" s="546"/>
      <c r="S21" s="546"/>
      <c r="T21" s="546"/>
      <c r="U21" s="546"/>
      <c r="V21" s="546"/>
      <c r="W21" s="546"/>
      <c r="X21" s="547"/>
      <c r="Y21" s="28"/>
    </row>
    <row r="22" spans="2:25" ht="15.75" customHeight="1" thickBot="1" x14ac:dyDescent="0.25">
      <c r="B22" s="27"/>
      <c r="C22" s="591" t="s">
        <v>150</v>
      </c>
      <c r="D22" s="592"/>
      <c r="E22" s="592"/>
      <c r="F22" s="592"/>
      <c r="G22" s="592"/>
      <c r="H22" s="592"/>
      <c r="I22" s="593"/>
      <c r="J22" s="591" t="s">
        <v>53</v>
      </c>
      <c r="K22" s="913"/>
      <c r="L22" s="913"/>
      <c r="M22" s="592"/>
      <c r="N22" s="592"/>
      <c r="O22" s="592"/>
      <c r="P22" s="594" t="s">
        <v>242</v>
      </c>
      <c r="Q22" s="588"/>
      <c r="R22" s="588"/>
      <c r="S22" s="588"/>
      <c r="T22" s="588"/>
      <c r="U22" s="588"/>
      <c r="V22" s="588"/>
      <c r="W22" s="588"/>
      <c r="X22" s="589"/>
      <c r="Y22" s="28"/>
    </row>
    <row r="23" spans="2:25" ht="15" thickBot="1" x14ac:dyDescent="0.25">
      <c r="B23" s="27"/>
      <c r="C23" s="4"/>
      <c r="D23" s="4"/>
      <c r="E23" s="4"/>
      <c r="F23" s="4"/>
      <c r="G23" s="4"/>
      <c r="H23" s="4"/>
      <c r="I23" s="4"/>
      <c r="J23" s="4"/>
      <c r="K23" s="4"/>
      <c r="L23" s="4"/>
      <c r="M23" s="4"/>
      <c r="N23" s="4"/>
      <c r="O23" s="4"/>
      <c r="P23" s="4"/>
      <c r="Q23" s="4"/>
      <c r="R23" s="4"/>
      <c r="S23" s="4"/>
      <c r="T23" s="4"/>
      <c r="U23" s="4"/>
      <c r="V23" s="4"/>
      <c r="W23" s="4"/>
      <c r="X23" s="4"/>
      <c r="Y23" s="28"/>
    </row>
    <row r="24" spans="2:25" ht="57" customHeight="1" thickBot="1" x14ac:dyDescent="0.25">
      <c r="B24" s="27"/>
      <c r="C24" s="569" t="s">
        <v>10</v>
      </c>
      <c r="D24" s="570"/>
      <c r="E24" s="570"/>
      <c r="F24" s="570"/>
      <c r="G24" s="570"/>
      <c r="H24" s="571"/>
      <c r="I24" s="572" t="s">
        <v>380</v>
      </c>
      <c r="J24" s="573"/>
      <c r="K24" s="573"/>
      <c r="L24" s="573"/>
      <c r="M24" s="573"/>
      <c r="N24" s="573"/>
      <c r="O24" s="573"/>
      <c r="P24" s="573"/>
      <c r="Q24" s="573"/>
      <c r="R24" s="573"/>
      <c r="S24" s="573"/>
      <c r="T24" s="573"/>
      <c r="U24" s="573"/>
      <c r="V24" s="573"/>
      <c r="W24" s="573"/>
      <c r="X24" s="574"/>
      <c r="Y24" s="28"/>
    </row>
    <row r="25" spans="2:25" ht="15" thickBot="1" x14ac:dyDescent="0.25">
      <c r="B25" s="27"/>
      <c r="C25" s="4"/>
      <c r="D25" s="4"/>
      <c r="E25" s="4"/>
      <c r="F25" s="4"/>
      <c r="G25" s="4"/>
      <c r="H25" s="4"/>
      <c r="I25" s="4"/>
      <c r="J25" s="4"/>
      <c r="K25" s="4"/>
      <c r="L25" s="4"/>
      <c r="M25" s="4"/>
      <c r="N25" s="4"/>
      <c r="O25" s="4"/>
      <c r="P25" s="4"/>
      <c r="Q25" s="4"/>
      <c r="R25" s="4"/>
      <c r="S25" s="4"/>
      <c r="T25" s="4"/>
      <c r="U25" s="4"/>
      <c r="V25" s="4"/>
      <c r="W25" s="4"/>
      <c r="X25" s="4"/>
      <c r="Y25" s="28"/>
    </row>
    <row r="26" spans="2:25"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7"/>
      <c r="Y26" s="28"/>
    </row>
    <row r="27" spans="2:25"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600"/>
      <c r="Y27" s="28"/>
    </row>
    <row r="28" spans="2:25" s="5" customFormat="1" ht="19.5" customHeight="1" x14ac:dyDescent="0.2">
      <c r="B28" s="29"/>
      <c r="C28" s="595" t="s">
        <v>18</v>
      </c>
      <c r="D28" s="596"/>
      <c r="E28" s="596"/>
      <c r="F28" s="596"/>
      <c r="G28" s="597"/>
      <c r="H28" s="1343" t="s">
        <v>372</v>
      </c>
      <c r="I28" s="1343" t="s">
        <v>373</v>
      </c>
      <c r="J28" s="1343" t="s">
        <v>374</v>
      </c>
      <c r="K28" s="1343" t="s">
        <v>375</v>
      </c>
      <c r="L28" s="1343" t="s">
        <v>376</v>
      </c>
      <c r="M28" s="603" t="s">
        <v>12</v>
      </c>
      <c r="N28" s="596"/>
      <c r="O28" s="596"/>
      <c r="P28" s="596"/>
      <c r="Q28" s="596"/>
      <c r="R28" s="596"/>
      <c r="S28" s="596"/>
      <c r="T28" s="596"/>
      <c r="U28" s="596"/>
      <c r="V28" s="596"/>
      <c r="W28" s="596"/>
      <c r="X28" s="597"/>
      <c r="Y28" s="28"/>
    </row>
    <row r="29" spans="2:25" s="5" customFormat="1" ht="64.5" customHeight="1" thickBot="1" x14ac:dyDescent="0.25">
      <c r="B29" s="29"/>
      <c r="C29" s="598"/>
      <c r="D29" s="599"/>
      <c r="E29" s="599"/>
      <c r="F29" s="599"/>
      <c r="G29" s="600"/>
      <c r="H29" s="1344"/>
      <c r="I29" s="1344"/>
      <c r="J29" s="1344"/>
      <c r="K29" s="1344"/>
      <c r="L29" s="1344"/>
      <c r="M29" s="604"/>
      <c r="N29" s="599"/>
      <c r="O29" s="599"/>
      <c r="P29" s="599"/>
      <c r="Q29" s="599"/>
      <c r="R29" s="599"/>
      <c r="S29" s="599"/>
      <c r="T29" s="599"/>
      <c r="U29" s="599"/>
      <c r="V29" s="599"/>
      <c r="W29" s="599"/>
      <c r="X29" s="600"/>
      <c r="Y29" s="28"/>
    </row>
    <row r="30" spans="2:25" s="5" customFormat="1" ht="21" customHeight="1" thickBot="1" x14ac:dyDescent="0.25">
      <c r="B30" s="29"/>
      <c r="C30" s="856" t="s">
        <v>95</v>
      </c>
      <c r="D30" s="1182"/>
      <c r="E30" s="1182"/>
      <c r="F30" s="1182"/>
      <c r="G30" s="1566"/>
      <c r="H30" s="507">
        <v>29709633</v>
      </c>
      <c r="I30" s="508">
        <v>370005210</v>
      </c>
      <c r="J30" s="1567">
        <v>2364205000</v>
      </c>
      <c r="K30" s="506">
        <f>+H30/J$30</f>
        <v>1.2566436920656204E-2</v>
      </c>
      <c r="L30" s="506">
        <f>+I30/J$30</f>
        <v>0.15650301475548864</v>
      </c>
      <c r="M30" s="608"/>
      <c r="N30" s="609"/>
      <c r="O30" s="609"/>
      <c r="P30" s="609"/>
      <c r="Q30" s="609"/>
      <c r="R30" s="609"/>
      <c r="S30" s="609"/>
      <c r="T30" s="609"/>
      <c r="U30" s="609"/>
      <c r="V30" s="609"/>
      <c r="W30" s="609"/>
      <c r="X30" s="610"/>
      <c r="Y30" s="28"/>
    </row>
    <row r="31" spans="2:25" s="5" customFormat="1" ht="21" customHeight="1" thickBot="1" x14ac:dyDescent="0.25">
      <c r="B31" s="29"/>
      <c r="C31" s="673" t="s">
        <v>96</v>
      </c>
      <c r="D31" s="674"/>
      <c r="E31" s="674"/>
      <c r="F31" s="674"/>
      <c r="G31" s="954"/>
      <c r="H31" s="507">
        <v>116074667</v>
      </c>
      <c r="I31" s="508">
        <v>282569876</v>
      </c>
      <c r="J31" s="1568"/>
      <c r="K31" s="506">
        <f t="shared" ref="K31:K34" si="0">+H31/J$30</f>
        <v>4.9096701428175647E-2</v>
      </c>
      <c r="L31" s="506">
        <f t="shared" ref="L31:L34" si="1">+I31/J$30</f>
        <v>0.11952003992885557</v>
      </c>
      <c r="M31" s="614"/>
      <c r="N31" s="615"/>
      <c r="O31" s="615"/>
      <c r="P31" s="615"/>
      <c r="Q31" s="615"/>
      <c r="R31" s="615"/>
      <c r="S31" s="615"/>
      <c r="T31" s="615"/>
      <c r="U31" s="615"/>
      <c r="V31" s="615"/>
      <c r="W31" s="615"/>
      <c r="X31" s="616"/>
      <c r="Y31" s="28"/>
    </row>
    <row r="32" spans="2:25" s="5" customFormat="1" ht="21" customHeight="1" thickBot="1" x14ac:dyDescent="0.25">
      <c r="B32" s="29"/>
      <c r="C32" s="673" t="s">
        <v>97</v>
      </c>
      <c r="D32" s="674"/>
      <c r="E32" s="674"/>
      <c r="F32" s="674"/>
      <c r="G32" s="954"/>
      <c r="H32" s="507">
        <v>257698555</v>
      </c>
      <c r="I32" s="508">
        <v>258829910</v>
      </c>
      <c r="J32" s="1568"/>
      <c r="K32" s="506">
        <f t="shared" si="0"/>
        <v>0.10900008882478465</v>
      </c>
      <c r="L32" s="506">
        <f t="shared" si="1"/>
        <v>0.10947862389259815</v>
      </c>
      <c r="M32" s="614"/>
      <c r="N32" s="615"/>
      <c r="O32" s="615"/>
      <c r="P32" s="615"/>
      <c r="Q32" s="615"/>
      <c r="R32" s="615"/>
      <c r="S32" s="615"/>
      <c r="T32" s="615"/>
      <c r="U32" s="615"/>
      <c r="V32" s="615"/>
      <c r="W32" s="615"/>
      <c r="X32" s="616"/>
      <c r="Y32" s="28"/>
    </row>
    <row r="33" spans="2:25" s="5" customFormat="1" ht="21" customHeight="1" thickBot="1" x14ac:dyDescent="0.25">
      <c r="B33" s="29"/>
      <c r="C33" s="866" t="s">
        <v>98</v>
      </c>
      <c r="D33" s="948"/>
      <c r="E33" s="948"/>
      <c r="F33" s="948"/>
      <c r="G33" s="1553"/>
      <c r="H33" s="507">
        <v>267130910</v>
      </c>
      <c r="I33" s="508">
        <v>453999898</v>
      </c>
      <c r="J33" s="1569"/>
      <c r="K33" s="506">
        <f t="shared" si="0"/>
        <v>0.1129897407373726</v>
      </c>
      <c r="L33" s="506">
        <f t="shared" si="1"/>
        <v>0.19203068177251972</v>
      </c>
      <c r="M33" s="614"/>
      <c r="N33" s="615"/>
      <c r="O33" s="615"/>
      <c r="P33" s="615"/>
      <c r="Q33" s="615"/>
      <c r="R33" s="615"/>
      <c r="S33" s="615"/>
      <c r="T33" s="615"/>
      <c r="U33" s="615"/>
      <c r="V33" s="615"/>
      <c r="W33" s="615"/>
      <c r="X33" s="616"/>
      <c r="Y33" s="28"/>
    </row>
    <row r="34" spans="2:25" s="5" customFormat="1" ht="15.75" customHeight="1" thickBot="1" x14ac:dyDescent="0.25">
      <c r="B34" s="29"/>
      <c r="C34" s="1378" t="s">
        <v>13</v>
      </c>
      <c r="D34" s="1379"/>
      <c r="E34" s="1379"/>
      <c r="F34" s="1379"/>
      <c r="G34" s="1380"/>
      <c r="H34" s="509">
        <f>SUM(H30:H33)</f>
        <v>670613765</v>
      </c>
      <c r="I34" s="510">
        <f>SUM(I30:I33)</f>
        <v>1365404894</v>
      </c>
      <c r="J34" s="511">
        <v>2364205000</v>
      </c>
      <c r="K34" s="512">
        <f t="shared" si="0"/>
        <v>0.2836529679109891</v>
      </c>
      <c r="L34" s="512">
        <f t="shared" si="1"/>
        <v>0.57753236034946209</v>
      </c>
      <c r="M34" s="620"/>
      <c r="N34" s="621"/>
      <c r="O34" s="621"/>
      <c r="P34" s="621"/>
      <c r="Q34" s="621"/>
      <c r="R34" s="621"/>
      <c r="S34" s="621"/>
      <c r="T34" s="621"/>
      <c r="U34" s="621"/>
      <c r="V34" s="621"/>
      <c r="W34" s="621"/>
      <c r="X34" s="622"/>
      <c r="Y34" s="28"/>
    </row>
    <row r="35" spans="2:25" s="5" customFormat="1" x14ac:dyDescent="0.2">
      <c r="B35" s="29"/>
      <c r="C35" s="4"/>
      <c r="D35" s="4"/>
      <c r="E35" s="4"/>
      <c r="F35" s="4"/>
      <c r="G35" s="4"/>
      <c r="H35" s="6"/>
      <c r="I35" s="6"/>
      <c r="J35" s="7"/>
      <c r="K35" s="7"/>
      <c r="L35" s="7"/>
      <c r="M35" s="4"/>
      <c r="N35" s="4"/>
      <c r="O35" s="4"/>
      <c r="P35" s="4"/>
      <c r="Q35" s="4"/>
      <c r="R35" s="4"/>
      <c r="S35" s="4"/>
      <c r="T35" s="4"/>
      <c r="U35" s="4"/>
      <c r="V35" s="4"/>
      <c r="W35" s="4"/>
      <c r="X35" s="4"/>
      <c r="Y35" s="28"/>
    </row>
    <row r="36" spans="2:25" s="5" customFormat="1" ht="15" thickBot="1" x14ac:dyDescent="0.25">
      <c r="B36" s="29"/>
      <c r="C36" s="4"/>
      <c r="D36" s="4"/>
      <c r="E36" s="4"/>
      <c r="F36" s="4"/>
      <c r="G36" s="4"/>
      <c r="H36" s="6"/>
      <c r="I36" s="6"/>
      <c r="J36" s="7"/>
      <c r="K36" s="7"/>
      <c r="L36" s="7"/>
      <c r="M36" s="4"/>
      <c r="N36" s="4"/>
      <c r="O36" s="4"/>
      <c r="P36" s="4"/>
      <c r="Q36" s="4"/>
      <c r="R36" s="4"/>
      <c r="S36" s="4"/>
      <c r="T36" s="4"/>
      <c r="U36" s="4"/>
      <c r="V36" s="4"/>
      <c r="W36" s="4"/>
      <c r="X36" s="4"/>
      <c r="Y36" s="28"/>
    </row>
    <row r="37" spans="2:25" s="5" customFormat="1" x14ac:dyDescent="0.2">
      <c r="B37" s="29"/>
      <c r="C37" s="623" t="s">
        <v>14</v>
      </c>
      <c r="D37" s="624"/>
      <c r="E37" s="624"/>
      <c r="F37" s="624"/>
      <c r="G37" s="624"/>
      <c r="H37" s="624"/>
      <c r="I37" s="624"/>
      <c r="J37" s="624"/>
      <c r="K37" s="624"/>
      <c r="L37" s="624"/>
      <c r="M37" s="624"/>
      <c r="N37" s="624"/>
      <c r="O37" s="624"/>
      <c r="P37" s="624"/>
      <c r="Q37" s="624"/>
      <c r="R37" s="624"/>
      <c r="S37" s="624"/>
      <c r="T37" s="624"/>
      <c r="U37" s="624"/>
      <c r="V37" s="624"/>
      <c r="W37" s="624"/>
      <c r="X37" s="625"/>
      <c r="Y37" s="28"/>
    </row>
    <row r="38" spans="2:25" ht="15" thickBot="1" x14ac:dyDescent="0.25">
      <c r="B38" s="27"/>
      <c r="C38" s="626"/>
      <c r="D38" s="627"/>
      <c r="E38" s="627"/>
      <c r="F38" s="627"/>
      <c r="G38" s="627"/>
      <c r="H38" s="627"/>
      <c r="I38" s="627"/>
      <c r="J38" s="627"/>
      <c r="K38" s="627"/>
      <c r="L38" s="627"/>
      <c r="M38" s="627"/>
      <c r="N38" s="627"/>
      <c r="O38" s="627"/>
      <c r="P38" s="627"/>
      <c r="Q38" s="627"/>
      <c r="R38" s="627"/>
      <c r="S38" s="627"/>
      <c r="T38" s="627"/>
      <c r="U38" s="627"/>
      <c r="V38" s="627"/>
      <c r="W38" s="627"/>
      <c r="X38" s="628"/>
      <c r="Y38" s="28"/>
    </row>
    <row r="39" spans="2:25" ht="21.75" customHeight="1" x14ac:dyDescent="0.2">
      <c r="B39" s="27"/>
      <c r="C39" s="629" t="s">
        <v>24</v>
      </c>
      <c r="D39" s="630"/>
      <c r="E39" s="630"/>
      <c r="F39" s="630"/>
      <c r="G39" s="630"/>
      <c r="H39" s="630"/>
      <c r="I39" s="630"/>
      <c r="J39" s="630"/>
      <c r="K39" s="630"/>
      <c r="L39" s="630"/>
      <c r="M39" s="630"/>
      <c r="N39" s="630"/>
      <c r="O39" s="630"/>
      <c r="P39" s="630"/>
      <c r="Q39" s="630"/>
      <c r="R39" s="630"/>
      <c r="S39" s="630"/>
      <c r="T39" s="630"/>
      <c r="U39" s="630"/>
      <c r="V39" s="630"/>
      <c r="W39" s="630"/>
      <c r="X39" s="631"/>
      <c r="Y39" s="28"/>
    </row>
    <row r="40" spans="2:25" ht="21.75"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4"/>
      <c r="Y40" s="28"/>
    </row>
    <row r="41" spans="2:25" ht="21.75"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4"/>
      <c r="Y41" s="28"/>
    </row>
    <row r="42" spans="2:25" ht="21.75"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4"/>
      <c r="Y42" s="28"/>
    </row>
    <row r="43" spans="2:25" ht="21.75"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4"/>
      <c r="Y43" s="28"/>
    </row>
    <row r="44" spans="2:25" ht="21.75"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4"/>
      <c r="Y44" s="28"/>
    </row>
    <row r="45" spans="2:25" ht="21.75"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4"/>
      <c r="Y45" s="28"/>
    </row>
    <row r="46" spans="2:25" ht="21.75"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4"/>
      <c r="Y46" s="28"/>
    </row>
    <row r="47" spans="2:25" ht="21.75"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4"/>
      <c r="Y47" s="28"/>
    </row>
    <row r="48" spans="2:25" ht="21.75"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4"/>
      <c r="Y48" s="28"/>
    </row>
    <row r="49" spans="2:25" ht="21.75"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4"/>
      <c r="Y49" s="28"/>
    </row>
    <row r="50" spans="2:25" ht="21.75" customHeight="1" x14ac:dyDescent="0.2">
      <c r="B50" s="27"/>
      <c r="C50" s="632"/>
      <c r="D50" s="633"/>
      <c r="E50" s="633"/>
      <c r="F50" s="633"/>
      <c r="G50" s="633"/>
      <c r="H50" s="633"/>
      <c r="I50" s="633"/>
      <c r="J50" s="633"/>
      <c r="K50" s="633"/>
      <c r="L50" s="633"/>
      <c r="M50" s="633"/>
      <c r="N50" s="633"/>
      <c r="O50" s="633"/>
      <c r="P50" s="633"/>
      <c r="Q50" s="633"/>
      <c r="R50" s="633"/>
      <c r="S50" s="633"/>
      <c r="T50" s="633"/>
      <c r="U50" s="633"/>
      <c r="V50" s="633"/>
      <c r="W50" s="633"/>
      <c r="X50" s="634"/>
      <c r="Y50" s="28"/>
    </row>
    <row r="51" spans="2:25" ht="15" thickBot="1" x14ac:dyDescent="0.25">
      <c r="B51" s="27"/>
      <c r="C51" s="635"/>
      <c r="D51" s="636"/>
      <c r="E51" s="636"/>
      <c r="F51" s="636"/>
      <c r="G51" s="636"/>
      <c r="H51" s="636"/>
      <c r="I51" s="636"/>
      <c r="J51" s="636"/>
      <c r="K51" s="636"/>
      <c r="L51" s="636"/>
      <c r="M51" s="636"/>
      <c r="N51" s="636"/>
      <c r="O51" s="636"/>
      <c r="P51" s="636"/>
      <c r="Q51" s="636"/>
      <c r="R51" s="636"/>
      <c r="S51" s="636"/>
      <c r="T51" s="636"/>
      <c r="U51" s="636"/>
      <c r="V51" s="636"/>
      <c r="W51" s="636"/>
      <c r="X51" s="637"/>
      <c r="Y51" s="28"/>
    </row>
    <row r="52" spans="2:25" x14ac:dyDescent="0.2">
      <c r="B52" s="30"/>
      <c r="C52" s="31"/>
      <c r="D52" s="31"/>
      <c r="E52" s="31"/>
      <c r="F52" s="31"/>
      <c r="G52" s="31"/>
      <c r="H52" s="31"/>
      <c r="I52" s="31"/>
      <c r="J52" s="31"/>
      <c r="K52" s="31"/>
      <c r="L52" s="31"/>
      <c r="M52" s="31"/>
      <c r="N52" s="31"/>
      <c r="O52" s="31"/>
      <c r="P52" s="31"/>
      <c r="Q52" s="31"/>
      <c r="R52" s="31"/>
      <c r="S52" s="31"/>
      <c r="T52" s="31"/>
      <c r="U52" s="31"/>
      <c r="V52" s="31"/>
      <c r="W52" s="31"/>
      <c r="X52" s="31"/>
      <c r="Y52" s="32"/>
    </row>
  </sheetData>
  <mergeCells count="54">
    <mergeCell ref="C34:G34"/>
    <mergeCell ref="M34:X34"/>
    <mergeCell ref="C37:X38"/>
    <mergeCell ref="C39:X51"/>
    <mergeCell ref="C30:G30"/>
    <mergeCell ref="J30:J33"/>
    <mergeCell ref="M30:X30"/>
    <mergeCell ref="C31:G31"/>
    <mergeCell ref="M31:X31"/>
    <mergeCell ref="C32:G32"/>
    <mergeCell ref="M32:X32"/>
    <mergeCell ref="C33:G33"/>
    <mergeCell ref="M33:X33"/>
    <mergeCell ref="C24:H24"/>
    <mergeCell ref="I24:X24"/>
    <mergeCell ref="C26:X27"/>
    <mergeCell ref="C28:G29"/>
    <mergeCell ref="H28:H29"/>
    <mergeCell ref="I28:I29"/>
    <mergeCell ref="J28:J29"/>
    <mergeCell ref="K28:K29"/>
    <mergeCell ref="L28:L29"/>
    <mergeCell ref="M28:X29"/>
    <mergeCell ref="C21:I21"/>
    <mergeCell ref="J21:O21"/>
    <mergeCell ref="P21:X21"/>
    <mergeCell ref="C22:I22"/>
    <mergeCell ref="J22:O22"/>
    <mergeCell ref="P22:X22"/>
    <mergeCell ref="C16:H16"/>
    <mergeCell ref="I16:X16"/>
    <mergeCell ref="C18:H19"/>
    <mergeCell ref="I18:N19"/>
    <mergeCell ref="O18:R18"/>
    <mergeCell ref="S18:X18"/>
    <mergeCell ref="O19:R19"/>
    <mergeCell ref="S19:X19"/>
    <mergeCell ref="C10:H11"/>
    <mergeCell ref="I10:R11"/>
    <mergeCell ref="S10:X10"/>
    <mergeCell ref="S11:X11"/>
    <mergeCell ref="C13:H14"/>
    <mergeCell ref="I13:R14"/>
    <mergeCell ref="S13:X13"/>
    <mergeCell ref="S14:X14"/>
    <mergeCell ref="C7:H8"/>
    <mergeCell ref="I7:R8"/>
    <mergeCell ref="S7:X7"/>
    <mergeCell ref="S8:X8"/>
    <mergeCell ref="B2:G4"/>
    <mergeCell ref="H2:Y2"/>
    <mergeCell ref="H3:O3"/>
    <mergeCell ref="P3:Y3"/>
    <mergeCell ref="H4:Y4"/>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51"/>
  <sheetViews>
    <sheetView topLeftCell="A25" zoomScaleNormal="100" workbookViewId="0">
      <selection activeCell="AC48" sqref="AC48"/>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1" width="13.85546875" style="3" customWidth="1"/>
    <col min="12" max="12" width="3.42578125" style="3" customWidth="1"/>
    <col min="13" max="15" width="2.7109375" style="3" customWidth="1"/>
    <col min="16" max="16" width="3.5703125" style="3" customWidth="1"/>
    <col min="17" max="17" width="3.7109375" style="3"/>
    <col min="18" max="18" width="3.28515625" style="3" customWidth="1"/>
    <col min="19" max="22" width="3.7109375" style="3"/>
    <col min="23" max="23" width="5" style="3" customWidth="1"/>
    <col min="24" max="24" width="2.85546875" style="3" customWidth="1"/>
    <col min="25" max="16384" width="3.7109375" style="3"/>
  </cols>
  <sheetData>
    <row r="1" spans="1:24" x14ac:dyDescent="0.2">
      <c r="A1" s="1"/>
      <c r="B1" s="2"/>
      <c r="C1" s="2"/>
      <c r="D1" s="2"/>
      <c r="E1" s="2"/>
      <c r="F1" s="2"/>
    </row>
    <row r="2" spans="1:24"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row>
    <row r="3" spans="1:24"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row>
    <row r="4" spans="1:24"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row>
    <row r="5" spans="1:24" ht="15" x14ac:dyDescent="0.2">
      <c r="A5" s="1"/>
      <c r="B5" s="1"/>
      <c r="C5" s="1"/>
      <c r="D5" s="1"/>
      <c r="E5" s="1"/>
      <c r="F5" s="1"/>
      <c r="G5" s="1"/>
      <c r="H5" s="10"/>
      <c r="I5" s="10"/>
      <c r="J5" s="10"/>
      <c r="K5" s="10"/>
      <c r="L5" s="10"/>
      <c r="M5" s="10"/>
      <c r="N5" s="10"/>
      <c r="O5" s="10"/>
      <c r="P5" s="10"/>
      <c r="Q5" s="10"/>
      <c r="R5" s="10"/>
      <c r="S5" s="10"/>
      <c r="T5" s="10"/>
      <c r="U5" s="10"/>
      <c r="V5" s="10"/>
      <c r="W5" s="10"/>
      <c r="X5" s="10"/>
    </row>
    <row r="6" spans="1:24" ht="15.75" thickBot="1" x14ac:dyDescent="0.25">
      <c r="B6" s="20"/>
      <c r="C6" s="21"/>
      <c r="D6" s="21"/>
      <c r="E6" s="21"/>
      <c r="F6" s="21"/>
      <c r="G6" s="21"/>
      <c r="H6" s="21"/>
      <c r="I6" s="22"/>
      <c r="J6" s="22"/>
      <c r="K6" s="22"/>
      <c r="L6" s="22"/>
      <c r="M6" s="22"/>
      <c r="N6" s="22"/>
      <c r="O6" s="22"/>
      <c r="P6" s="22"/>
      <c r="Q6" s="23"/>
      <c r="R6" s="23"/>
      <c r="S6" s="23"/>
      <c r="T6" s="23"/>
      <c r="U6" s="23"/>
      <c r="V6" s="21"/>
      <c r="W6" s="21"/>
      <c r="X6" s="24"/>
    </row>
    <row r="7" spans="1:24" ht="15" customHeight="1" x14ac:dyDescent="0.2">
      <c r="B7" s="25"/>
      <c r="C7" s="545" t="s">
        <v>21</v>
      </c>
      <c r="D7" s="546"/>
      <c r="E7" s="546"/>
      <c r="F7" s="546"/>
      <c r="G7" s="546"/>
      <c r="H7" s="547"/>
      <c r="I7" s="551" t="s">
        <v>489</v>
      </c>
      <c r="J7" s="552"/>
      <c r="K7" s="552"/>
      <c r="L7" s="552"/>
      <c r="M7" s="552"/>
      <c r="N7" s="552"/>
      <c r="O7" s="552"/>
      <c r="P7" s="552"/>
      <c r="Q7" s="552"/>
      <c r="R7" s="553"/>
      <c r="S7" s="545" t="s">
        <v>25</v>
      </c>
      <c r="T7" s="546"/>
      <c r="U7" s="546"/>
      <c r="V7" s="546"/>
      <c r="W7" s="547"/>
      <c r="X7" s="26"/>
    </row>
    <row r="8" spans="1:24" ht="15.75" thickBot="1" x14ac:dyDescent="0.25">
      <c r="B8" s="25"/>
      <c r="C8" s="548"/>
      <c r="D8" s="549"/>
      <c r="E8" s="549"/>
      <c r="F8" s="549"/>
      <c r="G8" s="549"/>
      <c r="H8" s="550"/>
      <c r="I8" s="554"/>
      <c r="J8" s="555"/>
      <c r="K8" s="555"/>
      <c r="L8" s="555"/>
      <c r="M8" s="555"/>
      <c r="N8" s="555"/>
      <c r="O8" s="555"/>
      <c r="P8" s="555"/>
      <c r="Q8" s="555"/>
      <c r="R8" s="556"/>
      <c r="S8" s="557" t="s">
        <v>259</v>
      </c>
      <c r="T8" s="558"/>
      <c r="U8" s="558"/>
      <c r="V8" s="558"/>
      <c r="W8" s="559"/>
      <c r="X8" s="26"/>
    </row>
    <row r="9" spans="1:24" ht="15.75" thickBot="1" x14ac:dyDescent="0.25">
      <c r="B9" s="25"/>
      <c r="C9" s="9"/>
      <c r="D9" s="9"/>
      <c r="E9" s="9"/>
      <c r="F9" s="9"/>
      <c r="G9" s="9"/>
      <c r="H9" s="9"/>
      <c r="I9" s="8"/>
      <c r="J9" s="8"/>
      <c r="K9" s="8"/>
      <c r="L9" s="8"/>
      <c r="M9" s="8"/>
      <c r="N9" s="8"/>
      <c r="O9" s="8"/>
      <c r="P9" s="8"/>
      <c r="Q9" s="11"/>
      <c r="R9" s="11"/>
      <c r="S9" s="11"/>
      <c r="T9" s="11"/>
      <c r="U9" s="11"/>
      <c r="V9" s="9"/>
      <c r="W9" s="9"/>
      <c r="X9" s="26"/>
    </row>
    <row r="10" spans="1:24" ht="15" customHeight="1" x14ac:dyDescent="0.2">
      <c r="B10" s="25"/>
      <c r="C10" s="545" t="s">
        <v>22</v>
      </c>
      <c r="D10" s="546"/>
      <c r="E10" s="546"/>
      <c r="F10" s="546"/>
      <c r="G10" s="546"/>
      <c r="H10" s="547"/>
      <c r="I10" s="563" t="s">
        <v>260</v>
      </c>
      <c r="J10" s="564"/>
      <c r="K10" s="564"/>
      <c r="L10" s="564"/>
      <c r="M10" s="564"/>
      <c r="N10" s="564"/>
      <c r="O10" s="564"/>
      <c r="P10" s="564"/>
      <c r="Q10" s="564"/>
      <c r="R10" s="565"/>
      <c r="S10" s="545" t="s">
        <v>26</v>
      </c>
      <c r="T10" s="546"/>
      <c r="U10" s="546"/>
      <c r="V10" s="546"/>
      <c r="W10" s="547"/>
      <c r="X10" s="26"/>
    </row>
    <row r="11" spans="1:24" ht="15.75" thickBot="1" x14ac:dyDescent="0.25">
      <c r="B11" s="25"/>
      <c r="C11" s="548"/>
      <c r="D11" s="549"/>
      <c r="E11" s="549"/>
      <c r="F11" s="549"/>
      <c r="G11" s="549"/>
      <c r="H11" s="550"/>
      <c r="I11" s="566"/>
      <c r="J11" s="567"/>
      <c r="K11" s="567"/>
      <c r="L11" s="567"/>
      <c r="M11" s="567"/>
      <c r="N11" s="567"/>
      <c r="O11" s="567"/>
      <c r="P11" s="567"/>
      <c r="Q11" s="567"/>
      <c r="R11" s="568"/>
      <c r="S11" s="557" t="s">
        <v>599</v>
      </c>
      <c r="T11" s="558"/>
      <c r="U11" s="558"/>
      <c r="V11" s="558"/>
      <c r="W11" s="559"/>
      <c r="X11" s="26"/>
    </row>
    <row r="12" spans="1:24" ht="15" thickBot="1" x14ac:dyDescent="0.25">
      <c r="B12" s="27"/>
      <c r="C12" s="4"/>
      <c r="D12" s="4"/>
      <c r="E12" s="4"/>
      <c r="F12" s="4"/>
      <c r="G12" s="4"/>
      <c r="H12" s="4"/>
      <c r="I12" s="4"/>
      <c r="J12" s="4"/>
      <c r="K12" s="4"/>
      <c r="L12" s="4"/>
      <c r="M12" s="4"/>
      <c r="N12" s="4"/>
      <c r="O12" s="4"/>
      <c r="P12" s="4"/>
      <c r="Q12" s="4"/>
      <c r="R12" s="4"/>
      <c r="S12" s="4"/>
      <c r="T12" s="4"/>
      <c r="U12" s="4"/>
      <c r="V12" s="4"/>
      <c r="W12" s="4"/>
      <c r="X12" s="28"/>
    </row>
    <row r="13" spans="1:24" ht="28.5" customHeight="1" x14ac:dyDescent="0.2">
      <c r="B13" s="27"/>
      <c r="C13" s="545" t="s">
        <v>2</v>
      </c>
      <c r="D13" s="546"/>
      <c r="E13" s="546"/>
      <c r="F13" s="546"/>
      <c r="G13" s="546"/>
      <c r="H13" s="547"/>
      <c r="I13" s="650" t="s">
        <v>261</v>
      </c>
      <c r="J13" s="651"/>
      <c r="K13" s="651"/>
      <c r="L13" s="651"/>
      <c r="M13" s="651"/>
      <c r="N13" s="651"/>
      <c r="O13" s="651"/>
      <c r="P13" s="651"/>
      <c r="Q13" s="651"/>
      <c r="R13" s="651"/>
      <c r="S13" s="545" t="s">
        <v>3</v>
      </c>
      <c r="T13" s="546"/>
      <c r="U13" s="546"/>
      <c r="V13" s="546"/>
      <c r="W13" s="547"/>
      <c r="X13" s="28"/>
    </row>
    <row r="14" spans="1:24" ht="15" customHeight="1" thickBot="1" x14ac:dyDescent="0.25">
      <c r="B14" s="27"/>
      <c r="C14" s="548"/>
      <c r="D14" s="549"/>
      <c r="E14" s="549"/>
      <c r="F14" s="549"/>
      <c r="G14" s="549"/>
      <c r="H14" s="550"/>
      <c r="I14" s="653"/>
      <c r="J14" s="654"/>
      <c r="K14" s="654"/>
      <c r="L14" s="654"/>
      <c r="M14" s="654"/>
      <c r="N14" s="654"/>
      <c r="O14" s="654"/>
      <c r="P14" s="654"/>
      <c r="Q14" s="654"/>
      <c r="R14" s="654"/>
      <c r="S14" s="557" t="s">
        <v>343</v>
      </c>
      <c r="T14" s="558"/>
      <c r="U14" s="558"/>
      <c r="V14" s="558"/>
      <c r="W14" s="559"/>
      <c r="X14" s="28"/>
    </row>
    <row r="15" spans="1:24" ht="15" thickBot="1" x14ac:dyDescent="0.25">
      <c r="B15" s="27"/>
      <c r="C15" s="4"/>
      <c r="D15" s="4"/>
      <c r="E15" s="4"/>
      <c r="F15" s="4"/>
      <c r="G15" s="4"/>
      <c r="H15" s="4"/>
      <c r="I15" s="4"/>
      <c r="J15" s="4"/>
      <c r="K15" s="4"/>
      <c r="L15" s="4"/>
      <c r="M15" s="4"/>
      <c r="N15" s="4"/>
      <c r="O15" s="4"/>
      <c r="P15" s="4"/>
      <c r="Q15" s="4"/>
      <c r="R15" s="4"/>
      <c r="S15" s="4"/>
      <c r="T15" s="4"/>
      <c r="U15" s="4"/>
      <c r="V15" s="4"/>
      <c r="W15" s="4"/>
      <c r="X15" s="28"/>
    </row>
    <row r="16" spans="1:24" ht="57" customHeight="1" thickBot="1" x14ac:dyDescent="0.25">
      <c r="B16" s="27"/>
      <c r="C16" s="569" t="s">
        <v>4</v>
      </c>
      <c r="D16" s="570"/>
      <c r="E16" s="570"/>
      <c r="F16" s="570"/>
      <c r="G16" s="570"/>
      <c r="H16" s="571"/>
      <c r="I16" s="662" t="s">
        <v>262</v>
      </c>
      <c r="J16" s="663"/>
      <c r="K16" s="663"/>
      <c r="L16" s="663"/>
      <c r="M16" s="663"/>
      <c r="N16" s="663"/>
      <c r="O16" s="663"/>
      <c r="P16" s="663"/>
      <c r="Q16" s="663"/>
      <c r="R16" s="663"/>
      <c r="S16" s="663"/>
      <c r="T16" s="663"/>
      <c r="U16" s="663"/>
      <c r="V16" s="663"/>
      <c r="W16" s="663"/>
      <c r="X16" s="28"/>
    </row>
    <row r="17" spans="2:24" ht="15" thickBot="1" x14ac:dyDescent="0.25">
      <c r="B17" s="27"/>
      <c r="C17" s="4"/>
      <c r="D17" s="4"/>
      <c r="E17" s="4"/>
      <c r="F17" s="4"/>
      <c r="G17" s="4"/>
      <c r="H17" s="4"/>
      <c r="I17" s="4"/>
      <c r="J17" s="4"/>
      <c r="K17" s="4"/>
      <c r="L17" s="4"/>
      <c r="M17" s="4"/>
      <c r="N17" s="4"/>
      <c r="O17" s="4"/>
      <c r="P17" s="4"/>
      <c r="Q17" s="4"/>
      <c r="R17" s="4"/>
      <c r="S17" s="4"/>
      <c r="T17" s="4"/>
      <c r="U17" s="4"/>
      <c r="V17" s="4"/>
      <c r="W17" s="4"/>
      <c r="X17" s="28"/>
    </row>
    <row r="18" spans="2:24" s="1" customFormat="1" ht="15" customHeight="1" x14ac:dyDescent="0.2">
      <c r="B18" s="27"/>
      <c r="C18" s="575" t="s">
        <v>20</v>
      </c>
      <c r="D18" s="576"/>
      <c r="E18" s="576"/>
      <c r="F18" s="576"/>
      <c r="G18" s="576"/>
      <c r="H18" s="577"/>
      <c r="I18" s="581" t="s">
        <v>874</v>
      </c>
      <c r="J18" s="582"/>
      <c r="K18" s="582"/>
      <c r="L18" s="583"/>
      <c r="M18" s="545" t="s">
        <v>5</v>
      </c>
      <c r="N18" s="546"/>
      <c r="O18" s="546"/>
      <c r="P18" s="546"/>
      <c r="Q18" s="546"/>
      <c r="R18" s="547"/>
      <c r="S18" s="545" t="s">
        <v>6</v>
      </c>
      <c r="T18" s="546"/>
      <c r="U18" s="546"/>
      <c r="V18" s="546"/>
      <c r="W18" s="547"/>
      <c r="X18" s="28"/>
    </row>
    <row r="19" spans="2:24" s="1" customFormat="1" ht="15.75" customHeight="1" thickBot="1" x14ac:dyDescent="0.25">
      <c r="B19" s="27"/>
      <c r="C19" s="578"/>
      <c r="D19" s="579"/>
      <c r="E19" s="579"/>
      <c r="F19" s="579"/>
      <c r="G19" s="579"/>
      <c r="H19" s="580"/>
      <c r="I19" s="584"/>
      <c r="J19" s="585"/>
      <c r="K19" s="585"/>
      <c r="L19" s="586"/>
      <c r="M19" s="587" t="s">
        <v>89</v>
      </c>
      <c r="N19" s="588"/>
      <c r="O19" s="588"/>
      <c r="P19" s="588"/>
      <c r="Q19" s="588"/>
      <c r="R19" s="589"/>
      <c r="S19" s="587" t="s">
        <v>110</v>
      </c>
      <c r="T19" s="588"/>
      <c r="U19" s="588"/>
      <c r="V19" s="588"/>
      <c r="W19" s="589"/>
      <c r="X19" s="28"/>
    </row>
    <row r="20" spans="2:24" ht="15" thickBot="1" x14ac:dyDescent="0.25">
      <c r="B20" s="27"/>
      <c r="C20" s="4"/>
      <c r="D20" s="4"/>
      <c r="E20" s="4"/>
      <c r="F20" s="4"/>
      <c r="G20" s="4"/>
      <c r="H20" s="4"/>
      <c r="I20" s="4"/>
      <c r="J20" s="4"/>
      <c r="K20" s="4"/>
      <c r="L20" s="4"/>
      <c r="M20" s="4"/>
      <c r="N20" s="4"/>
      <c r="O20" s="4"/>
      <c r="P20" s="4"/>
      <c r="Q20" s="4"/>
      <c r="R20" s="4"/>
      <c r="S20" s="4"/>
      <c r="T20" s="4"/>
      <c r="U20" s="4"/>
      <c r="V20" s="4"/>
      <c r="W20" s="4"/>
      <c r="X20" s="28"/>
    </row>
    <row r="21" spans="2:24" ht="30" customHeight="1" x14ac:dyDescent="0.2">
      <c r="B21" s="27"/>
      <c r="C21" s="545" t="s">
        <v>7</v>
      </c>
      <c r="D21" s="546"/>
      <c r="E21" s="546"/>
      <c r="F21" s="546"/>
      <c r="G21" s="546"/>
      <c r="H21" s="546"/>
      <c r="I21" s="547"/>
      <c r="J21" s="545" t="s">
        <v>8</v>
      </c>
      <c r="K21" s="590"/>
      <c r="L21" s="546"/>
      <c r="M21" s="546"/>
      <c r="N21" s="546"/>
      <c r="O21" s="546"/>
      <c r="P21" s="590" t="s">
        <v>9</v>
      </c>
      <c r="Q21" s="546"/>
      <c r="R21" s="546"/>
      <c r="S21" s="546"/>
      <c r="T21" s="546"/>
      <c r="U21" s="546"/>
      <c r="V21" s="546"/>
      <c r="W21" s="547"/>
      <c r="X21" s="28"/>
    </row>
    <row r="22" spans="2:24" ht="15.75" customHeight="1" thickBot="1" x14ac:dyDescent="0.25">
      <c r="B22" s="27"/>
      <c r="C22" s="591" t="s">
        <v>241</v>
      </c>
      <c r="D22" s="592"/>
      <c r="E22" s="592"/>
      <c r="F22" s="592"/>
      <c r="G22" s="592"/>
      <c r="H22" s="592"/>
      <c r="I22" s="593"/>
      <c r="J22" s="591" t="s">
        <v>54</v>
      </c>
      <c r="K22" s="913"/>
      <c r="L22" s="592"/>
      <c r="M22" s="592"/>
      <c r="N22" s="592"/>
      <c r="O22" s="592"/>
      <c r="P22" s="594" t="s">
        <v>242</v>
      </c>
      <c r="Q22" s="588"/>
      <c r="R22" s="588"/>
      <c r="S22" s="588"/>
      <c r="T22" s="588"/>
      <c r="U22" s="588"/>
      <c r="V22" s="588"/>
      <c r="W22" s="589"/>
      <c r="X22" s="28"/>
    </row>
    <row r="23" spans="2:24" ht="15" thickBot="1" x14ac:dyDescent="0.25">
      <c r="B23" s="27"/>
      <c r="C23" s="4"/>
      <c r="D23" s="4"/>
      <c r="E23" s="4"/>
      <c r="F23" s="4"/>
      <c r="G23" s="4"/>
      <c r="H23" s="4"/>
      <c r="I23" s="4"/>
      <c r="J23" s="4"/>
      <c r="K23" s="4"/>
      <c r="L23" s="4"/>
      <c r="M23" s="4"/>
      <c r="N23" s="4"/>
      <c r="O23" s="4"/>
      <c r="P23" s="4"/>
      <c r="Q23" s="4"/>
      <c r="R23" s="4"/>
      <c r="S23" s="4"/>
      <c r="T23" s="4"/>
      <c r="U23" s="4"/>
      <c r="V23" s="4"/>
      <c r="W23" s="4"/>
      <c r="X23" s="28"/>
    </row>
    <row r="24" spans="2:24" ht="45.75" customHeight="1" thickBot="1" x14ac:dyDescent="0.25">
      <c r="B24" s="27"/>
      <c r="C24" s="569" t="s">
        <v>10</v>
      </c>
      <c r="D24" s="570"/>
      <c r="E24" s="570"/>
      <c r="F24" s="570"/>
      <c r="G24" s="570"/>
      <c r="H24" s="571"/>
      <c r="I24" s="572" t="s">
        <v>263</v>
      </c>
      <c r="J24" s="573"/>
      <c r="K24" s="573"/>
      <c r="L24" s="573"/>
      <c r="M24" s="573"/>
      <c r="N24" s="573"/>
      <c r="O24" s="573"/>
      <c r="P24" s="573"/>
      <c r="Q24" s="573"/>
      <c r="R24" s="573"/>
      <c r="S24" s="573"/>
      <c r="T24" s="573"/>
      <c r="U24" s="573"/>
      <c r="V24" s="573"/>
      <c r="W24" s="574"/>
      <c r="X24" s="28"/>
    </row>
    <row r="25" spans="2:24" ht="15" thickBot="1" x14ac:dyDescent="0.25">
      <c r="B25" s="27"/>
      <c r="C25" s="4"/>
      <c r="D25" s="4"/>
      <c r="E25" s="4"/>
      <c r="F25" s="4"/>
      <c r="G25" s="4"/>
      <c r="H25" s="4"/>
      <c r="I25" s="4"/>
      <c r="J25" s="4"/>
      <c r="K25" s="4"/>
      <c r="L25" s="4"/>
      <c r="M25" s="4"/>
      <c r="N25" s="4"/>
      <c r="O25" s="4"/>
      <c r="P25" s="4"/>
      <c r="Q25" s="4"/>
      <c r="R25" s="4"/>
      <c r="S25" s="4"/>
      <c r="T25" s="4"/>
      <c r="U25" s="4"/>
      <c r="V25" s="4"/>
      <c r="W25" s="4"/>
      <c r="X25" s="28"/>
    </row>
    <row r="26" spans="2:24"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7"/>
      <c r="X26" s="28"/>
    </row>
    <row r="27" spans="2:24"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600"/>
      <c r="X27" s="28"/>
    </row>
    <row r="28" spans="2:24" s="5" customFormat="1" ht="14.25" customHeight="1" x14ac:dyDescent="0.2">
      <c r="B28" s="29"/>
      <c r="C28" s="595" t="s">
        <v>18</v>
      </c>
      <c r="D28" s="596"/>
      <c r="E28" s="596"/>
      <c r="F28" s="596"/>
      <c r="G28" s="597"/>
      <c r="H28" s="601" t="s">
        <v>264</v>
      </c>
      <c r="I28" s="601" t="s">
        <v>265</v>
      </c>
      <c r="J28" s="1571" t="s">
        <v>266</v>
      </c>
      <c r="K28" s="1571" t="s">
        <v>267</v>
      </c>
      <c r="L28" s="1356" t="s">
        <v>12</v>
      </c>
      <c r="M28" s="1357"/>
      <c r="N28" s="1357"/>
      <c r="O28" s="1357"/>
      <c r="P28" s="1357"/>
      <c r="Q28" s="1357"/>
      <c r="R28" s="1357"/>
      <c r="S28" s="1357"/>
      <c r="T28" s="1357"/>
      <c r="U28" s="1357"/>
      <c r="V28" s="1357"/>
      <c r="W28" s="1358"/>
      <c r="X28" s="28"/>
    </row>
    <row r="29" spans="2:24" s="5" customFormat="1" ht="91.5" customHeight="1" thickBot="1" x14ac:dyDescent="0.25">
      <c r="B29" s="29"/>
      <c r="C29" s="598"/>
      <c r="D29" s="599"/>
      <c r="E29" s="599"/>
      <c r="F29" s="599"/>
      <c r="G29" s="600"/>
      <c r="H29" s="1570"/>
      <c r="I29" s="1570"/>
      <c r="J29" s="1572"/>
      <c r="K29" s="1572"/>
      <c r="L29" s="1359"/>
      <c r="M29" s="1360"/>
      <c r="N29" s="1360"/>
      <c r="O29" s="1360"/>
      <c r="P29" s="1360"/>
      <c r="Q29" s="1360"/>
      <c r="R29" s="1360"/>
      <c r="S29" s="1360"/>
      <c r="T29" s="1360"/>
      <c r="U29" s="1360"/>
      <c r="V29" s="1360"/>
      <c r="W29" s="1361"/>
      <c r="X29" s="28"/>
    </row>
    <row r="30" spans="2:24" s="5" customFormat="1" ht="30" customHeight="1" x14ac:dyDescent="0.2">
      <c r="B30" s="29"/>
      <c r="C30" s="673" t="s">
        <v>95</v>
      </c>
      <c r="D30" s="864"/>
      <c r="E30" s="864"/>
      <c r="F30" s="864"/>
      <c r="G30" s="865"/>
      <c r="H30" s="517">
        <v>2</v>
      </c>
      <c r="I30" s="518">
        <v>0</v>
      </c>
      <c r="J30" s="519">
        <v>2</v>
      </c>
      <c r="K30" s="520">
        <v>1</v>
      </c>
      <c r="L30" s="1575" t="s">
        <v>875</v>
      </c>
      <c r="M30" s="1575"/>
      <c r="N30" s="1575"/>
      <c r="O30" s="1575"/>
      <c r="P30" s="1575"/>
      <c r="Q30" s="1575"/>
      <c r="R30" s="1575"/>
      <c r="S30" s="1575"/>
      <c r="T30" s="1575"/>
      <c r="U30" s="1575"/>
      <c r="V30" s="1575"/>
      <c r="W30" s="1576"/>
      <c r="X30" s="28"/>
    </row>
    <row r="31" spans="2:24" s="5" customFormat="1" ht="30.75" customHeight="1" x14ac:dyDescent="0.2">
      <c r="B31" s="29"/>
      <c r="C31" s="673" t="s">
        <v>96</v>
      </c>
      <c r="D31" s="864"/>
      <c r="E31" s="864"/>
      <c r="F31" s="864"/>
      <c r="G31" s="865"/>
      <c r="H31" s="521">
        <v>6</v>
      </c>
      <c r="I31" s="522">
        <v>0</v>
      </c>
      <c r="J31" s="523">
        <v>6</v>
      </c>
      <c r="K31" s="524">
        <v>1</v>
      </c>
      <c r="L31" s="1577" t="s">
        <v>876</v>
      </c>
      <c r="M31" s="1577"/>
      <c r="N31" s="1577"/>
      <c r="O31" s="1577"/>
      <c r="P31" s="1577"/>
      <c r="Q31" s="1577"/>
      <c r="R31" s="1577"/>
      <c r="S31" s="1577"/>
      <c r="T31" s="1577"/>
      <c r="U31" s="1577"/>
      <c r="V31" s="1577"/>
      <c r="W31" s="1578"/>
      <c r="X31" s="28"/>
    </row>
    <row r="32" spans="2:24" s="5" customFormat="1" ht="25.5" customHeight="1" x14ac:dyDescent="0.2">
      <c r="B32" s="29"/>
      <c r="C32" s="673" t="s">
        <v>97</v>
      </c>
      <c r="D32" s="864"/>
      <c r="E32" s="864"/>
      <c r="F32" s="864"/>
      <c r="G32" s="865"/>
      <c r="H32" s="521">
        <v>1</v>
      </c>
      <c r="I32" s="522">
        <v>0</v>
      </c>
      <c r="J32" s="523">
        <v>1</v>
      </c>
      <c r="K32" s="524">
        <v>1</v>
      </c>
      <c r="L32" s="1573" t="s">
        <v>877</v>
      </c>
      <c r="M32" s="1573"/>
      <c r="N32" s="1573"/>
      <c r="O32" s="1573"/>
      <c r="P32" s="1573"/>
      <c r="Q32" s="1573"/>
      <c r="R32" s="1573"/>
      <c r="S32" s="1573"/>
      <c r="T32" s="1573"/>
      <c r="U32" s="1573"/>
      <c r="V32" s="1573"/>
      <c r="W32" s="1574"/>
      <c r="X32" s="28"/>
    </row>
    <row r="33" spans="2:24" s="5" customFormat="1" ht="15.75" customHeight="1" thickBot="1" x14ac:dyDescent="0.25">
      <c r="B33" s="29"/>
      <c r="C33" s="866" t="s">
        <v>98</v>
      </c>
      <c r="D33" s="867"/>
      <c r="E33" s="867"/>
      <c r="F33" s="867"/>
      <c r="G33" s="868"/>
      <c r="H33" s="525">
        <v>1</v>
      </c>
      <c r="I33" s="526">
        <v>0</v>
      </c>
      <c r="J33" s="527">
        <v>1</v>
      </c>
      <c r="K33" s="528">
        <v>1</v>
      </c>
      <c r="L33" s="1573" t="s">
        <v>1011</v>
      </c>
      <c r="M33" s="1573"/>
      <c r="N33" s="1573"/>
      <c r="O33" s="1573"/>
      <c r="P33" s="1573"/>
      <c r="Q33" s="1573"/>
      <c r="R33" s="1573"/>
      <c r="S33" s="1573"/>
      <c r="T33" s="1573"/>
      <c r="U33" s="1573"/>
      <c r="V33" s="1573"/>
      <c r="W33" s="1574"/>
      <c r="X33" s="28"/>
    </row>
    <row r="34" spans="2:24" s="5" customFormat="1" ht="15.75" customHeight="1" thickBot="1" x14ac:dyDescent="0.25">
      <c r="B34" s="29"/>
      <c r="C34" s="665" t="s">
        <v>13</v>
      </c>
      <c r="D34" s="666"/>
      <c r="E34" s="666"/>
      <c r="F34" s="666"/>
      <c r="G34" s="667"/>
      <c r="H34" s="514"/>
      <c r="I34" s="514"/>
      <c r="J34" s="515"/>
      <c r="K34" s="516"/>
      <c r="L34" s="620"/>
      <c r="M34" s="621"/>
      <c r="N34" s="621"/>
      <c r="O34" s="621"/>
      <c r="P34" s="621"/>
      <c r="Q34" s="621"/>
      <c r="R34" s="621"/>
      <c r="S34" s="621"/>
      <c r="T34" s="621"/>
      <c r="U34" s="621"/>
      <c r="V34" s="621"/>
      <c r="W34" s="622"/>
      <c r="X34" s="28"/>
    </row>
    <row r="35" spans="2:24" s="5" customFormat="1" ht="15" thickBot="1" x14ac:dyDescent="0.25">
      <c r="B35" s="29"/>
      <c r="C35" s="4"/>
      <c r="D35" s="4"/>
      <c r="E35" s="4"/>
      <c r="F35" s="4"/>
      <c r="G35" s="4"/>
      <c r="H35" s="6"/>
      <c r="I35" s="6"/>
      <c r="J35" s="7"/>
      <c r="K35" s="7"/>
      <c r="L35" s="4"/>
      <c r="M35" s="4"/>
      <c r="N35" s="4"/>
      <c r="O35" s="4"/>
      <c r="P35" s="4"/>
      <c r="Q35" s="4"/>
      <c r="R35" s="4"/>
      <c r="S35" s="4"/>
      <c r="T35" s="4"/>
      <c r="U35" s="4"/>
      <c r="V35" s="4"/>
      <c r="W35" s="4"/>
      <c r="X35" s="28"/>
    </row>
    <row r="36" spans="2:24"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5"/>
      <c r="X36" s="28"/>
    </row>
    <row r="37" spans="2:24"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8"/>
      <c r="X37" s="28"/>
    </row>
    <row r="38" spans="2:24"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1"/>
      <c r="X38" s="28"/>
    </row>
    <row r="39" spans="2:24" x14ac:dyDescent="0.2">
      <c r="B39" s="27"/>
      <c r="C39" s="632"/>
      <c r="D39" s="633"/>
      <c r="E39" s="633"/>
      <c r="F39" s="633"/>
      <c r="G39" s="633"/>
      <c r="H39" s="633"/>
      <c r="I39" s="633"/>
      <c r="J39" s="633"/>
      <c r="K39" s="633"/>
      <c r="L39" s="633"/>
      <c r="M39" s="633"/>
      <c r="N39" s="633"/>
      <c r="O39" s="633"/>
      <c r="P39" s="633"/>
      <c r="Q39" s="633"/>
      <c r="R39" s="633"/>
      <c r="S39" s="633"/>
      <c r="T39" s="633"/>
      <c r="U39" s="633"/>
      <c r="V39" s="633"/>
      <c r="W39" s="634"/>
      <c r="X39" s="28"/>
    </row>
    <row r="40" spans="2:24" x14ac:dyDescent="0.2">
      <c r="B40" s="27"/>
      <c r="C40" s="632"/>
      <c r="D40" s="633"/>
      <c r="E40" s="633"/>
      <c r="F40" s="633"/>
      <c r="G40" s="633"/>
      <c r="H40" s="633"/>
      <c r="I40" s="633"/>
      <c r="J40" s="633"/>
      <c r="K40" s="633"/>
      <c r="L40" s="633"/>
      <c r="M40" s="633"/>
      <c r="N40" s="633"/>
      <c r="O40" s="633"/>
      <c r="P40" s="633"/>
      <c r="Q40" s="633"/>
      <c r="R40" s="633"/>
      <c r="S40" s="633"/>
      <c r="T40" s="633"/>
      <c r="U40" s="633"/>
      <c r="V40" s="633"/>
      <c r="W40" s="634"/>
      <c r="X40" s="28"/>
    </row>
    <row r="41" spans="2:24" x14ac:dyDescent="0.2">
      <c r="B41" s="27"/>
      <c r="C41" s="632"/>
      <c r="D41" s="633"/>
      <c r="E41" s="633"/>
      <c r="F41" s="633"/>
      <c r="G41" s="633"/>
      <c r="H41" s="633"/>
      <c r="I41" s="633"/>
      <c r="J41" s="633"/>
      <c r="K41" s="633"/>
      <c r="L41" s="633"/>
      <c r="M41" s="633"/>
      <c r="N41" s="633"/>
      <c r="O41" s="633"/>
      <c r="P41" s="633"/>
      <c r="Q41" s="633"/>
      <c r="R41" s="633"/>
      <c r="S41" s="633"/>
      <c r="T41" s="633"/>
      <c r="U41" s="633"/>
      <c r="V41" s="633"/>
      <c r="W41" s="634"/>
      <c r="X41" s="28"/>
    </row>
    <row r="42" spans="2:24" x14ac:dyDescent="0.2">
      <c r="B42" s="27"/>
      <c r="C42" s="632"/>
      <c r="D42" s="633"/>
      <c r="E42" s="633"/>
      <c r="F42" s="633"/>
      <c r="G42" s="633"/>
      <c r="H42" s="633"/>
      <c r="I42" s="633"/>
      <c r="J42" s="633"/>
      <c r="K42" s="633"/>
      <c r="L42" s="633"/>
      <c r="M42" s="633"/>
      <c r="N42" s="633"/>
      <c r="O42" s="633"/>
      <c r="P42" s="633"/>
      <c r="Q42" s="633"/>
      <c r="R42" s="633"/>
      <c r="S42" s="633"/>
      <c r="T42" s="633"/>
      <c r="U42" s="633"/>
      <c r="V42" s="633"/>
      <c r="W42" s="634"/>
      <c r="X42" s="28"/>
    </row>
    <row r="43" spans="2:24" x14ac:dyDescent="0.2">
      <c r="B43" s="27"/>
      <c r="C43" s="632"/>
      <c r="D43" s="633"/>
      <c r="E43" s="633"/>
      <c r="F43" s="633"/>
      <c r="G43" s="633"/>
      <c r="H43" s="633"/>
      <c r="I43" s="633"/>
      <c r="J43" s="633"/>
      <c r="K43" s="633"/>
      <c r="L43" s="633"/>
      <c r="M43" s="633"/>
      <c r="N43" s="633"/>
      <c r="O43" s="633"/>
      <c r="P43" s="633"/>
      <c r="Q43" s="633"/>
      <c r="R43" s="633"/>
      <c r="S43" s="633"/>
      <c r="T43" s="633"/>
      <c r="U43" s="633"/>
      <c r="V43" s="633"/>
      <c r="W43" s="634"/>
      <c r="X43" s="28"/>
    </row>
    <row r="44" spans="2:24" x14ac:dyDescent="0.2">
      <c r="B44" s="27"/>
      <c r="C44" s="632"/>
      <c r="D44" s="633"/>
      <c r="E44" s="633"/>
      <c r="F44" s="633"/>
      <c r="G44" s="633"/>
      <c r="H44" s="633"/>
      <c r="I44" s="633"/>
      <c r="J44" s="633"/>
      <c r="K44" s="633"/>
      <c r="L44" s="633"/>
      <c r="M44" s="633"/>
      <c r="N44" s="633"/>
      <c r="O44" s="633"/>
      <c r="P44" s="633"/>
      <c r="Q44" s="633"/>
      <c r="R44" s="633"/>
      <c r="S44" s="633"/>
      <c r="T44" s="633"/>
      <c r="U44" s="633"/>
      <c r="V44" s="633"/>
      <c r="W44" s="634"/>
      <c r="X44" s="28"/>
    </row>
    <row r="45" spans="2:24" x14ac:dyDescent="0.2">
      <c r="B45" s="27"/>
      <c r="C45" s="632"/>
      <c r="D45" s="633"/>
      <c r="E45" s="633"/>
      <c r="F45" s="633"/>
      <c r="G45" s="633"/>
      <c r="H45" s="633"/>
      <c r="I45" s="633"/>
      <c r="J45" s="633"/>
      <c r="K45" s="633"/>
      <c r="L45" s="633"/>
      <c r="M45" s="633"/>
      <c r="N45" s="633"/>
      <c r="O45" s="633"/>
      <c r="P45" s="633"/>
      <c r="Q45" s="633"/>
      <c r="R45" s="633"/>
      <c r="S45" s="633"/>
      <c r="T45" s="633"/>
      <c r="U45" s="633"/>
      <c r="V45" s="633"/>
      <c r="W45" s="634"/>
      <c r="X45" s="28"/>
    </row>
    <row r="46" spans="2:24" x14ac:dyDescent="0.2">
      <c r="B46" s="27"/>
      <c r="C46" s="632"/>
      <c r="D46" s="633"/>
      <c r="E46" s="633"/>
      <c r="F46" s="633"/>
      <c r="G46" s="633"/>
      <c r="H46" s="633"/>
      <c r="I46" s="633"/>
      <c r="J46" s="633"/>
      <c r="K46" s="633"/>
      <c r="L46" s="633"/>
      <c r="M46" s="633"/>
      <c r="N46" s="633"/>
      <c r="O46" s="633"/>
      <c r="P46" s="633"/>
      <c r="Q46" s="633"/>
      <c r="R46" s="633"/>
      <c r="S46" s="633"/>
      <c r="T46" s="633"/>
      <c r="U46" s="633"/>
      <c r="V46" s="633"/>
      <c r="W46" s="634"/>
      <c r="X46" s="28"/>
    </row>
    <row r="47" spans="2:24" x14ac:dyDescent="0.2">
      <c r="B47" s="27"/>
      <c r="C47" s="632"/>
      <c r="D47" s="633"/>
      <c r="E47" s="633"/>
      <c r="F47" s="633"/>
      <c r="G47" s="633"/>
      <c r="H47" s="633"/>
      <c r="I47" s="633"/>
      <c r="J47" s="633"/>
      <c r="K47" s="633"/>
      <c r="L47" s="633"/>
      <c r="M47" s="633"/>
      <c r="N47" s="633"/>
      <c r="O47" s="633"/>
      <c r="P47" s="633"/>
      <c r="Q47" s="633"/>
      <c r="R47" s="633"/>
      <c r="S47" s="633"/>
      <c r="T47" s="633"/>
      <c r="U47" s="633"/>
      <c r="V47" s="633"/>
      <c r="W47" s="634"/>
      <c r="X47" s="28"/>
    </row>
    <row r="48" spans="2:24" x14ac:dyDescent="0.2">
      <c r="B48" s="27"/>
      <c r="C48" s="632"/>
      <c r="D48" s="633"/>
      <c r="E48" s="633"/>
      <c r="F48" s="633"/>
      <c r="G48" s="633"/>
      <c r="H48" s="633"/>
      <c r="I48" s="633"/>
      <c r="J48" s="633"/>
      <c r="K48" s="633"/>
      <c r="L48" s="633"/>
      <c r="M48" s="633"/>
      <c r="N48" s="633"/>
      <c r="O48" s="633"/>
      <c r="P48" s="633"/>
      <c r="Q48" s="633"/>
      <c r="R48" s="633"/>
      <c r="S48" s="633"/>
      <c r="T48" s="633"/>
      <c r="U48" s="633"/>
      <c r="V48" s="633"/>
      <c r="W48" s="634"/>
      <c r="X48" s="28"/>
    </row>
    <row r="49" spans="2:24" x14ac:dyDescent="0.2">
      <c r="B49" s="27"/>
      <c r="C49" s="632"/>
      <c r="D49" s="633"/>
      <c r="E49" s="633"/>
      <c r="F49" s="633"/>
      <c r="G49" s="633"/>
      <c r="H49" s="633"/>
      <c r="I49" s="633"/>
      <c r="J49" s="633"/>
      <c r="K49" s="633"/>
      <c r="L49" s="633"/>
      <c r="M49" s="633"/>
      <c r="N49" s="633"/>
      <c r="O49" s="633"/>
      <c r="P49" s="633"/>
      <c r="Q49" s="633"/>
      <c r="R49" s="633"/>
      <c r="S49" s="633"/>
      <c r="T49" s="633"/>
      <c r="U49" s="633"/>
      <c r="V49" s="633"/>
      <c r="W49" s="634"/>
      <c r="X49" s="28"/>
    </row>
    <row r="50" spans="2:24"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7"/>
      <c r="X50" s="28"/>
    </row>
    <row r="51" spans="2:24" x14ac:dyDescent="0.2">
      <c r="B51" s="30"/>
      <c r="C51" s="31"/>
      <c r="D51" s="31"/>
      <c r="E51" s="31"/>
      <c r="F51" s="31"/>
      <c r="G51" s="31"/>
      <c r="H51" s="31"/>
      <c r="I51" s="31"/>
      <c r="J51" s="31"/>
      <c r="K51" s="31"/>
      <c r="L51" s="31"/>
      <c r="M51" s="31"/>
      <c r="N51" s="31"/>
      <c r="O51" s="31"/>
      <c r="P51" s="31"/>
      <c r="Q51" s="31"/>
      <c r="R51" s="31"/>
      <c r="S51" s="31"/>
      <c r="T51" s="31"/>
      <c r="U51" s="31"/>
      <c r="V51" s="31"/>
      <c r="W51" s="31"/>
      <c r="X51" s="32"/>
    </row>
  </sheetData>
  <mergeCells count="52">
    <mergeCell ref="L30:W30"/>
    <mergeCell ref="C31:G31"/>
    <mergeCell ref="L31:W31"/>
    <mergeCell ref="C32:G32"/>
    <mergeCell ref="L32:W32"/>
    <mergeCell ref="C38:W50"/>
    <mergeCell ref="C24:H24"/>
    <mergeCell ref="I24:W24"/>
    <mergeCell ref="C26:W27"/>
    <mergeCell ref="C28:G29"/>
    <mergeCell ref="H28:H29"/>
    <mergeCell ref="I28:I29"/>
    <mergeCell ref="J28:J29"/>
    <mergeCell ref="K28:K29"/>
    <mergeCell ref="L28:W29"/>
    <mergeCell ref="C33:G33"/>
    <mergeCell ref="L33:W33"/>
    <mergeCell ref="C34:G34"/>
    <mergeCell ref="L34:W34"/>
    <mergeCell ref="C36:W37"/>
    <mergeCell ref="C30:G30"/>
    <mergeCell ref="C21:I21"/>
    <mergeCell ref="J21:O21"/>
    <mergeCell ref="P21:W21"/>
    <mergeCell ref="C22:I22"/>
    <mergeCell ref="J22:O22"/>
    <mergeCell ref="P22:W22"/>
    <mergeCell ref="C16:H16"/>
    <mergeCell ref="I16:W16"/>
    <mergeCell ref="C18:H19"/>
    <mergeCell ref="I18:L19"/>
    <mergeCell ref="M18:R18"/>
    <mergeCell ref="S18:W18"/>
    <mergeCell ref="M19:R19"/>
    <mergeCell ref="S19:W19"/>
    <mergeCell ref="C10:H11"/>
    <mergeCell ref="I10:R11"/>
    <mergeCell ref="S10:W10"/>
    <mergeCell ref="S11:W11"/>
    <mergeCell ref="C13:H14"/>
    <mergeCell ref="I13:R14"/>
    <mergeCell ref="S13:W13"/>
    <mergeCell ref="S14:W14"/>
    <mergeCell ref="C7:H8"/>
    <mergeCell ref="I7:R8"/>
    <mergeCell ref="S7:W7"/>
    <mergeCell ref="S8:W8"/>
    <mergeCell ref="B2:G4"/>
    <mergeCell ref="H2:X2"/>
    <mergeCell ref="H3:O3"/>
    <mergeCell ref="P3:X3"/>
    <mergeCell ref="H4:X4"/>
  </mergeCells>
  <pageMargins left="0.70866141732283472" right="0.70866141732283472" top="0.74803149606299213" bottom="0.74803149606299213" header="0.31496062992125984" footer="0.31496062992125984"/>
  <pageSetup scale="70" orientation="portrait" r:id="rId1"/>
  <headerFooter>
    <oddFooter>&amp;LCarrera 30 25-90 Piso 16 C.A.D. – C.P. 111311
PBX: 7470909 – Información: Línea 195
www.umv.gov.co&amp;CPES-FM-001
Página  &amp;N de &amp;N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25" zoomScaleNormal="100" workbookViewId="0">
      <selection activeCell="H34" sqref="H34:J34"/>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489</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268</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269</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3.25" customHeight="1" x14ac:dyDescent="0.2">
      <c r="B13" s="27"/>
      <c r="C13" s="545" t="s">
        <v>2</v>
      </c>
      <c r="D13" s="546"/>
      <c r="E13" s="546"/>
      <c r="F13" s="546"/>
      <c r="G13" s="546"/>
      <c r="H13" s="547"/>
      <c r="I13" s="650" t="s">
        <v>270</v>
      </c>
      <c r="J13" s="651"/>
      <c r="K13" s="651"/>
      <c r="L13" s="651"/>
      <c r="M13" s="651"/>
      <c r="N13" s="651"/>
      <c r="O13" s="651"/>
      <c r="P13" s="651"/>
      <c r="Q13" s="651"/>
      <c r="R13" s="651"/>
      <c r="S13" s="650"/>
      <c r="T13" s="545" t="s">
        <v>3</v>
      </c>
      <c r="U13" s="546"/>
      <c r="V13" s="546"/>
      <c r="W13" s="546"/>
      <c r="X13" s="546"/>
      <c r="Y13" s="547"/>
      <c r="Z13" s="28"/>
    </row>
    <row r="14" spans="1:26" ht="23.25" customHeight="1" thickBot="1" x14ac:dyDescent="0.25">
      <c r="B14" s="27"/>
      <c r="C14" s="548"/>
      <c r="D14" s="549"/>
      <c r="E14" s="549"/>
      <c r="F14" s="549"/>
      <c r="G14" s="549"/>
      <c r="H14" s="550"/>
      <c r="I14" s="653"/>
      <c r="J14" s="654"/>
      <c r="K14" s="654"/>
      <c r="L14" s="654"/>
      <c r="M14" s="654"/>
      <c r="N14" s="654"/>
      <c r="O14" s="654"/>
      <c r="P14" s="654"/>
      <c r="Q14" s="654"/>
      <c r="R14" s="654"/>
      <c r="S14" s="653"/>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46.5" customHeight="1" thickBot="1" x14ac:dyDescent="0.25">
      <c r="B16" s="27"/>
      <c r="C16" s="569" t="s">
        <v>4</v>
      </c>
      <c r="D16" s="570"/>
      <c r="E16" s="570"/>
      <c r="F16" s="570"/>
      <c r="G16" s="570"/>
      <c r="H16" s="571"/>
      <c r="I16" s="694" t="s">
        <v>271</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t="s">
        <v>272</v>
      </c>
      <c r="D22" s="592"/>
      <c r="E22" s="592"/>
      <c r="F22" s="592"/>
      <c r="G22" s="592"/>
      <c r="H22" s="592"/>
      <c r="I22" s="593"/>
      <c r="J22" s="591" t="s">
        <v>54</v>
      </c>
      <c r="K22" s="592"/>
      <c r="L22" s="592"/>
      <c r="M22" s="592"/>
      <c r="N22" s="592"/>
      <c r="O22" s="592"/>
      <c r="P22" s="593"/>
      <c r="Q22" s="594" t="s">
        <v>242</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15.75" thickBot="1" x14ac:dyDescent="0.25">
      <c r="B24" s="27"/>
      <c r="C24" s="569" t="s">
        <v>10</v>
      </c>
      <c r="D24" s="570"/>
      <c r="E24" s="570"/>
      <c r="F24" s="570"/>
      <c r="G24" s="570"/>
      <c r="H24" s="571"/>
      <c r="I24" s="572" t="s">
        <v>273</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24" customHeight="1" x14ac:dyDescent="0.2">
      <c r="B28" s="66"/>
      <c r="C28" s="898" t="s">
        <v>18</v>
      </c>
      <c r="D28" s="899"/>
      <c r="E28" s="899"/>
      <c r="F28" s="899"/>
      <c r="G28" s="900"/>
      <c r="H28" s="904" t="s">
        <v>274</v>
      </c>
      <c r="I28" s="904" t="s">
        <v>275</v>
      </c>
      <c r="J28" s="904" t="s">
        <v>276</v>
      </c>
      <c r="K28" s="959" t="s">
        <v>12</v>
      </c>
      <c r="L28" s="899"/>
      <c r="M28" s="899"/>
      <c r="N28" s="899"/>
      <c r="O28" s="899"/>
      <c r="P28" s="899"/>
      <c r="Q28" s="899"/>
      <c r="R28" s="899"/>
      <c r="S28" s="899"/>
      <c r="T28" s="899"/>
      <c r="U28" s="899"/>
      <c r="V28" s="899"/>
      <c r="W28" s="899"/>
      <c r="X28" s="899"/>
      <c r="Y28" s="900"/>
      <c r="Z28" s="67"/>
    </row>
    <row r="29" spans="2:26" s="68" customFormat="1" ht="24" customHeight="1" thickBot="1" x14ac:dyDescent="0.25">
      <c r="B29" s="66"/>
      <c r="C29" s="1374"/>
      <c r="D29" s="1375"/>
      <c r="E29" s="1375"/>
      <c r="F29" s="1375"/>
      <c r="G29" s="1376"/>
      <c r="H29" s="1579"/>
      <c r="I29" s="1579"/>
      <c r="J29" s="1579"/>
      <c r="K29" s="1580"/>
      <c r="L29" s="1375"/>
      <c r="M29" s="1375"/>
      <c r="N29" s="1375"/>
      <c r="O29" s="1375"/>
      <c r="P29" s="1375"/>
      <c r="Q29" s="1375"/>
      <c r="R29" s="1375"/>
      <c r="S29" s="1375"/>
      <c r="T29" s="1375"/>
      <c r="U29" s="1375"/>
      <c r="V29" s="1375"/>
      <c r="W29" s="1375"/>
      <c r="X29" s="1375"/>
      <c r="Y29" s="1376"/>
      <c r="Z29" s="67"/>
    </row>
    <row r="30" spans="2:26" s="5" customFormat="1" ht="24.75" customHeight="1" x14ac:dyDescent="0.2">
      <c r="B30" s="29"/>
      <c r="C30" s="673" t="s">
        <v>95</v>
      </c>
      <c r="D30" s="864"/>
      <c r="E30" s="864"/>
      <c r="F30" s="864"/>
      <c r="G30" s="864"/>
      <c r="H30" s="14">
        <v>2</v>
      </c>
      <c r="I30" s="14">
        <v>2</v>
      </c>
      <c r="J30" s="15">
        <f>+H30/I30</f>
        <v>1</v>
      </c>
      <c r="K30" s="1327" t="s">
        <v>689</v>
      </c>
      <c r="L30" s="1328"/>
      <c r="M30" s="1328"/>
      <c r="N30" s="1328"/>
      <c r="O30" s="1328"/>
      <c r="P30" s="1328"/>
      <c r="Q30" s="1328"/>
      <c r="R30" s="1328"/>
      <c r="S30" s="1328"/>
      <c r="T30" s="1328"/>
      <c r="U30" s="1328"/>
      <c r="V30" s="1328"/>
      <c r="W30" s="1328"/>
      <c r="X30" s="1328"/>
      <c r="Y30" s="1329"/>
      <c r="Z30" s="28"/>
    </row>
    <row r="31" spans="2:26" s="5" customFormat="1" ht="24.75" customHeight="1" x14ac:dyDescent="0.2">
      <c r="B31" s="29"/>
      <c r="C31" s="673" t="s">
        <v>96</v>
      </c>
      <c r="D31" s="864"/>
      <c r="E31" s="864"/>
      <c r="F31" s="864"/>
      <c r="G31" s="864"/>
      <c r="H31" s="14">
        <v>2</v>
      </c>
      <c r="I31" s="14">
        <v>2</v>
      </c>
      <c r="J31" s="15">
        <f t="shared" ref="J31:J33" si="0">+H31/I31</f>
        <v>1</v>
      </c>
      <c r="K31" s="1327" t="s">
        <v>689</v>
      </c>
      <c r="L31" s="1328"/>
      <c r="M31" s="1328"/>
      <c r="N31" s="1328"/>
      <c r="O31" s="1328"/>
      <c r="P31" s="1328"/>
      <c r="Q31" s="1328"/>
      <c r="R31" s="1328"/>
      <c r="S31" s="1328"/>
      <c r="T31" s="1328"/>
      <c r="U31" s="1328"/>
      <c r="V31" s="1328"/>
      <c r="W31" s="1328"/>
      <c r="X31" s="1328"/>
      <c r="Y31" s="1329"/>
      <c r="Z31" s="28"/>
    </row>
    <row r="32" spans="2:26" s="5" customFormat="1" ht="24.75" customHeight="1" x14ac:dyDescent="0.2">
      <c r="B32" s="29"/>
      <c r="C32" s="673" t="s">
        <v>97</v>
      </c>
      <c r="D32" s="864"/>
      <c r="E32" s="864"/>
      <c r="F32" s="864"/>
      <c r="G32" s="864"/>
      <c r="H32" s="14">
        <v>2</v>
      </c>
      <c r="I32" s="14">
        <v>2</v>
      </c>
      <c r="J32" s="15">
        <f t="shared" si="0"/>
        <v>1</v>
      </c>
      <c r="K32" s="1327" t="s">
        <v>689</v>
      </c>
      <c r="L32" s="1328"/>
      <c r="M32" s="1328"/>
      <c r="N32" s="1328"/>
      <c r="O32" s="1328"/>
      <c r="P32" s="1328"/>
      <c r="Q32" s="1328"/>
      <c r="R32" s="1328"/>
      <c r="S32" s="1328"/>
      <c r="T32" s="1328"/>
      <c r="U32" s="1328"/>
      <c r="V32" s="1328"/>
      <c r="W32" s="1328"/>
      <c r="X32" s="1328"/>
      <c r="Y32" s="1329"/>
      <c r="Z32" s="28"/>
    </row>
    <row r="33" spans="2:26" s="5" customFormat="1" ht="24.75" customHeight="1" thickBot="1" x14ac:dyDescent="0.25">
      <c r="B33" s="29"/>
      <c r="C33" s="673" t="s">
        <v>98</v>
      </c>
      <c r="D33" s="864"/>
      <c r="E33" s="864"/>
      <c r="F33" s="864"/>
      <c r="G33" s="864"/>
      <c r="H33" s="14">
        <v>2</v>
      </c>
      <c r="I33" s="14">
        <v>2</v>
      </c>
      <c r="J33" s="15">
        <f t="shared" si="0"/>
        <v>1</v>
      </c>
      <c r="K33" s="1581" t="s">
        <v>1012</v>
      </c>
      <c r="L33" s="1582"/>
      <c r="M33" s="1582"/>
      <c r="N33" s="1582"/>
      <c r="O33" s="1582"/>
      <c r="P33" s="1582"/>
      <c r="Q33" s="1582"/>
      <c r="R33" s="1582"/>
      <c r="S33" s="1582"/>
      <c r="T33" s="1582"/>
      <c r="U33" s="1582"/>
      <c r="V33" s="1582"/>
      <c r="W33" s="1582"/>
      <c r="X33" s="1582"/>
      <c r="Y33" s="1583"/>
      <c r="Z33" s="28"/>
    </row>
    <row r="34" spans="2:26" s="5" customFormat="1" ht="15.75" customHeight="1" thickBot="1" x14ac:dyDescent="0.25">
      <c r="B34" s="29"/>
      <c r="C34" s="665" t="s">
        <v>13</v>
      </c>
      <c r="D34" s="666"/>
      <c r="E34" s="666"/>
      <c r="F34" s="666"/>
      <c r="G34" s="667"/>
      <c r="H34" s="18"/>
      <c r="I34" s="18"/>
      <c r="J34" s="75"/>
      <c r="K34" s="620"/>
      <c r="L34" s="621"/>
      <c r="M34" s="621"/>
      <c r="N34" s="621"/>
      <c r="O34" s="621"/>
      <c r="P34" s="621"/>
      <c r="Q34" s="621"/>
      <c r="R34" s="621"/>
      <c r="S34" s="621"/>
      <c r="T34" s="621"/>
      <c r="U34" s="621"/>
      <c r="V34" s="621"/>
      <c r="W34" s="621"/>
      <c r="X34" s="621"/>
      <c r="Y34" s="622"/>
      <c r="Z34" s="28"/>
    </row>
    <row r="35" spans="2:26" s="5" customFormat="1" x14ac:dyDescent="0.2">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ht="15" thickBot="1" x14ac:dyDescent="0.25">
      <c r="B36" s="29"/>
      <c r="C36" s="4"/>
      <c r="D36" s="4"/>
      <c r="E36" s="4"/>
      <c r="F36" s="4"/>
      <c r="G36" s="4"/>
      <c r="H36" s="6"/>
      <c r="I36" s="6"/>
      <c r="J36" s="7"/>
      <c r="K36" s="4"/>
      <c r="L36" s="4"/>
      <c r="M36" s="4"/>
      <c r="N36" s="4"/>
      <c r="O36" s="4"/>
      <c r="P36" s="4"/>
      <c r="Q36" s="4"/>
      <c r="R36" s="4"/>
      <c r="S36" s="4"/>
      <c r="T36" s="4"/>
      <c r="U36" s="4"/>
      <c r="V36" s="4"/>
      <c r="W36" s="4"/>
      <c r="X36" s="4"/>
      <c r="Y36" s="4"/>
      <c r="Z36" s="28"/>
    </row>
    <row r="37" spans="2:26" s="5" customFormat="1" x14ac:dyDescent="0.2">
      <c r="B37" s="29"/>
      <c r="C37" s="623" t="s">
        <v>14</v>
      </c>
      <c r="D37" s="624"/>
      <c r="E37" s="624"/>
      <c r="F37" s="624"/>
      <c r="G37" s="624"/>
      <c r="H37" s="624"/>
      <c r="I37" s="624"/>
      <c r="J37" s="624"/>
      <c r="K37" s="624"/>
      <c r="L37" s="624"/>
      <c r="M37" s="624"/>
      <c r="N37" s="624"/>
      <c r="O37" s="624"/>
      <c r="P37" s="624"/>
      <c r="Q37" s="624"/>
      <c r="R37" s="624"/>
      <c r="S37" s="624"/>
      <c r="T37" s="624"/>
      <c r="U37" s="624"/>
      <c r="V37" s="624"/>
      <c r="W37" s="624"/>
      <c r="X37" s="624"/>
      <c r="Y37" s="625"/>
      <c r="Z37" s="28"/>
    </row>
    <row r="38" spans="2:26" ht="15" thickBot="1" x14ac:dyDescent="0.25">
      <c r="B38" s="27"/>
      <c r="C38" s="626"/>
      <c r="D38" s="627"/>
      <c r="E38" s="627"/>
      <c r="F38" s="627"/>
      <c r="G38" s="627"/>
      <c r="H38" s="627"/>
      <c r="I38" s="627"/>
      <c r="J38" s="627"/>
      <c r="K38" s="627"/>
      <c r="L38" s="627"/>
      <c r="M38" s="627"/>
      <c r="N38" s="627"/>
      <c r="O38" s="627"/>
      <c r="P38" s="627"/>
      <c r="Q38" s="627"/>
      <c r="R38" s="627"/>
      <c r="S38" s="627"/>
      <c r="T38" s="627"/>
      <c r="U38" s="627"/>
      <c r="V38" s="627"/>
      <c r="W38" s="627"/>
      <c r="X38" s="627"/>
      <c r="Y38" s="628"/>
      <c r="Z38" s="28"/>
    </row>
    <row r="39" spans="2:26" ht="22.5" customHeight="1" x14ac:dyDescent="0.2">
      <c r="B39" s="27"/>
      <c r="C39" s="629" t="s">
        <v>24</v>
      </c>
      <c r="D39" s="630"/>
      <c r="E39" s="630"/>
      <c r="F39" s="630"/>
      <c r="G39" s="630"/>
      <c r="H39" s="630"/>
      <c r="I39" s="630"/>
      <c r="J39" s="630"/>
      <c r="K39" s="630"/>
      <c r="L39" s="630"/>
      <c r="M39" s="630"/>
      <c r="N39" s="630"/>
      <c r="O39" s="630"/>
      <c r="P39" s="630"/>
      <c r="Q39" s="630"/>
      <c r="R39" s="630"/>
      <c r="S39" s="630"/>
      <c r="T39" s="630"/>
      <c r="U39" s="630"/>
      <c r="V39" s="630"/>
      <c r="W39" s="630"/>
      <c r="X39" s="630"/>
      <c r="Y39" s="631"/>
      <c r="Z39" s="28"/>
    </row>
    <row r="40" spans="2:26" ht="22.5"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22.5"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22.5"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22.5"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22.5"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22.5"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22.5"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22.5"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22.5"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22.5"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22.5" customHeight="1"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52">
    <mergeCell ref="C39:Y50"/>
    <mergeCell ref="C30:G30"/>
    <mergeCell ref="K30:Y30"/>
    <mergeCell ref="C31:G31"/>
    <mergeCell ref="K31:Y31"/>
    <mergeCell ref="C32:G32"/>
    <mergeCell ref="K32:Y32"/>
    <mergeCell ref="C33:G33"/>
    <mergeCell ref="K33:Y33"/>
    <mergeCell ref="C34:G34"/>
    <mergeCell ref="K34:Y34"/>
    <mergeCell ref="C37:Y38"/>
    <mergeCell ref="C24:H24"/>
    <mergeCell ref="I24:Y24"/>
    <mergeCell ref="C26:Y27"/>
    <mergeCell ref="C28:G29"/>
    <mergeCell ref="H28:H29"/>
    <mergeCell ref="I28:I29"/>
    <mergeCell ref="J28:J29"/>
    <mergeCell ref="K28:Y29"/>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T13:Y13"/>
    <mergeCell ref="T14:Y14"/>
    <mergeCell ref="I13:R14"/>
    <mergeCell ref="S13:S14"/>
    <mergeCell ref="C7:H8"/>
    <mergeCell ref="I7:S8"/>
    <mergeCell ref="T7:Y7"/>
    <mergeCell ref="T8:Y8"/>
    <mergeCell ref="B2:G4"/>
    <mergeCell ref="H2:Z2"/>
    <mergeCell ref="H3:O3"/>
    <mergeCell ref="P3:Z3"/>
    <mergeCell ref="H4:Z4"/>
  </mergeCells>
  <pageMargins left="0.70866141732283472" right="0.70866141732283472" top="0.74803149606299213" bottom="0.74803149606299213" header="0.31496062992125984" footer="0.31496062992125984"/>
  <pageSetup scale="69" orientation="portrait" r:id="rId1"/>
  <headerFooter>
    <oddFooter>&amp;LCarrera 30 25-90 Piso 16 C.A.D. – C.P. 111311
PBX: 7470909 – Información: Línea 195
www.umv.gov.co&amp;CPES-FM-001
Página  &amp;N de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2"/>
  <sheetViews>
    <sheetView topLeftCell="A24" zoomScaleNormal="100" workbookViewId="0">
      <selection activeCell="H30" sqref="H30:Y33"/>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4.71093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489</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277</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647</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278</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694" t="s">
        <v>279</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t="s">
        <v>280</v>
      </c>
      <c r="D22" s="592"/>
      <c r="E22" s="592"/>
      <c r="F22" s="592"/>
      <c r="G22" s="592"/>
      <c r="H22" s="592"/>
      <c r="I22" s="593"/>
      <c r="J22" s="591" t="s">
        <v>54</v>
      </c>
      <c r="K22" s="592"/>
      <c r="L22" s="592"/>
      <c r="M22" s="592"/>
      <c r="N22" s="592"/>
      <c r="O22" s="592"/>
      <c r="P22" s="593"/>
      <c r="Q22" s="594" t="s">
        <v>242</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27" customHeight="1" thickBot="1" x14ac:dyDescent="0.25">
      <c r="B24" s="27"/>
      <c r="C24" s="569" t="s">
        <v>10</v>
      </c>
      <c r="D24" s="570"/>
      <c r="E24" s="570"/>
      <c r="F24" s="570"/>
      <c r="G24" s="570"/>
      <c r="H24" s="571"/>
      <c r="I24" s="572" t="s">
        <v>281</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11.25" x14ac:dyDescent="0.2">
      <c r="B28" s="66"/>
      <c r="C28" s="898" t="s">
        <v>18</v>
      </c>
      <c r="D28" s="899"/>
      <c r="E28" s="899"/>
      <c r="F28" s="899"/>
      <c r="G28" s="900"/>
      <c r="H28" s="904" t="s">
        <v>282</v>
      </c>
      <c r="I28" s="904" t="s">
        <v>283</v>
      </c>
      <c r="J28" s="904" t="s">
        <v>284</v>
      </c>
      <c r="K28" s="959" t="s">
        <v>12</v>
      </c>
      <c r="L28" s="899"/>
      <c r="M28" s="899"/>
      <c r="N28" s="899"/>
      <c r="O28" s="899"/>
      <c r="P28" s="899"/>
      <c r="Q28" s="899"/>
      <c r="R28" s="899"/>
      <c r="S28" s="899"/>
      <c r="T28" s="899"/>
      <c r="U28" s="899"/>
      <c r="V28" s="899"/>
      <c r="W28" s="899"/>
      <c r="X28" s="899"/>
      <c r="Y28" s="900"/>
      <c r="Z28" s="67"/>
    </row>
    <row r="29" spans="2:26" s="68" customFormat="1" ht="65.25" customHeight="1" thickBot="1" x14ac:dyDescent="0.25">
      <c r="B29" s="66"/>
      <c r="C29" s="1374"/>
      <c r="D29" s="1375"/>
      <c r="E29" s="1375"/>
      <c r="F29" s="1375"/>
      <c r="G29" s="1376"/>
      <c r="H29" s="1579"/>
      <c r="I29" s="1579"/>
      <c r="J29" s="1579"/>
      <c r="K29" s="1580"/>
      <c r="L29" s="1375"/>
      <c r="M29" s="1375"/>
      <c r="N29" s="1375"/>
      <c r="O29" s="1375"/>
      <c r="P29" s="1375"/>
      <c r="Q29" s="1375"/>
      <c r="R29" s="1375"/>
      <c r="S29" s="1375"/>
      <c r="T29" s="1375"/>
      <c r="U29" s="1375"/>
      <c r="V29" s="1375"/>
      <c r="W29" s="1375"/>
      <c r="X29" s="1375"/>
      <c r="Y29" s="1376"/>
      <c r="Z29" s="67"/>
    </row>
    <row r="30" spans="2:26" s="5" customFormat="1" ht="28.5" customHeight="1" x14ac:dyDescent="0.2">
      <c r="B30" s="29"/>
      <c r="C30" s="1584" t="s">
        <v>95</v>
      </c>
      <c r="D30" s="1585"/>
      <c r="E30" s="1585"/>
      <c r="F30" s="1585"/>
      <c r="G30" s="1586"/>
      <c r="H30" s="77">
        <v>0</v>
      </c>
      <c r="I30" s="77">
        <v>0</v>
      </c>
      <c r="J30" s="78">
        <v>0</v>
      </c>
      <c r="K30" s="1587" t="s">
        <v>1013</v>
      </c>
      <c r="L30" s="1588"/>
      <c r="M30" s="1588"/>
      <c r="N30" s="1588"/>
      <c r="O30" s="1588"/>
      <c r="P30" s="1588"/>
      <c r="Q30" s="1588"/>
      <c r="R30" s="1588"/>
      <c r="S30" s="1588"/>
      <c r="T30" s="1588"/>
      <c r="U30" s="1588"/>
      <c r="V30" s="1588"/>
      <c r="W30" s="1588"/>
      <c r="X30" s="1588"/>
      <c r="Y30" s="1589"/>
      <c r="Z30" s="28"/>
    </row>
    <row r="31" spans="2:26" s="5" customFormat="1" x14ac:dyDescent="0.2">
      <c r="B31" s="29"/>
      <c r="C31" s="1584" t="s">
        <v>96</v>
      </c>
      <c r="D31" s="1585"/>
      <c r="E31" s="1585"/>
      <c r="F31" s="1585"/>
      <c r="G31" s="1586"/>
      <c r="H31" s="79">
        <v>0</v>
      </c>
      <c r="I31" s="79">
        <v>0</v>
      </c>
      <c r="J31" s="80">
        <v>0</v>
      </c>
      <c r="K31" s="1587" t="s">
        <v>1014</v>
      </c>
      <c r="L31" s="1588"/>
      <c r="M31" s="1588"/>
      <c r="N31" s="1588"/>
      <c r="O31" s="1588"/>
      <c r="P31" s="1588"/>
      <c r="Q31" s="1588"/>
      <c r="R31" s="1588"/>
      <c r="S31" s="1588"/>
      <c r="T31" s="1588"/>
      <c r="U31" s="1588"/>
      <c r="V31" s="1588"/>
      <c r="W31" s="1588"/>
      <c r="X31" s="1588"/>
      <c r="Y31" s="1589"/>
      <c r="Z31" s="28"/>
    </row>
    <row r="32" spans="2:26" s="5" customFormat="1" x14ac:dyDescent="0.2">
      <c r="B32" s="29"/>
      <c r="C32" s="1584" t="s">
        <v>97</v>
      </c>
      <c r="D32" s="1585"/>
      <c r="E32" s="1585"/>
      <c r="F32" s="1585"/>
      <c r="G32" s="1586"/>
      <c r="H32" s="79">
        <v>2</v>
      </c>
      <c r="I32" s="79">
        <v>2</v>
      </c>
      <c r="J32" s="80">
        <v>1</v>
      </c>
      <c r="K32" s="1587" t="s">
        <v>1015</v>
      </c>
      <c r="L32" s="1588"/>
      <c r="M32" s="1588"/>
      <c r="N32" s="1588"/>
      <c r="O32" s="1588"/>
      <c r="P32" s="1588"/>
      <c r="Q32" s="1588"/>
      <c r="R32" s="1588"/>
      <c r="S32" s="1588"/>
      <c r="T32" s="1588"/>
      <c r="U32" s="1588"/>
      <c r="V32" s="1588"/>
      <c r="W32" s="1588"/>
      <c r="X32" s="1588"/>
      <c r="Y32" s="1589"/>
      <c r="Z32" s="28"/>
    </row>
    <row r="33" spans="2:26" s="5" customFormat="1" ht="15" thickBot="1" x14ac:dyDescent="0.25">
      <c r="B33" s="29"/>
      <c r="C33" s="1584" t="s">
        <v>98</v>
      </c>
      <c r="D33" s="1585"/>
      <c r="E33" s="1585"/>
      <c r="F33" s="1585"/>
      <c r="G33" s="1586"/>
      <c r="H33" s="79">
        <v>0</v>
      </c>
      <c r="I33" s="79">
        <v>0</v>
      </c>
      <c r="J33" s="80">
        <v>0</v>
      </c>
      <c r="K33" s="1587" t="s">
        <v>1016</v>
      </c>
      <c r="L33" s="1588"/>
      <c r="M33" s="1588"/>
      <c r="N33" s="1588"/>
      <c r="O33" s="1588"/>
      <c r="P33" s="1588"/>
      <c r="Q33" s="1588"/>
      <c r="R33" s="1588"/>
      <c r="S33" s="1588"/>
      <c r="T33" s="1588"/>
      <c r="U33" s="1588"/>
      <c r="V33" s="1588"/>
      <c r="W33" s="1588"/>
      <c r="X33" s="1588"/>
      <c r="Y33" s="1589"/>
      <c r="Z33" s="28"/>
    </row>
    <row r="34" spans="2:26" s="5" customFormat="1" ht="15.75" customHeight="1" thickBot="1" x14ac:dyDescent="0.25">
      <c r="B34" s="29"/>
      <c r="C34" s="665" t="s">
        <v>13</v>
      </c>
      <c r="D34" s="666"/>
      <c r="E34" s="666"/>
      <c r="F34" s="666"/>
      <c r="G34" s="667"/>
      <c r="H34" s="18"/>
      <c r="I34" s="18"/>
      <c r="J34" s="19"/>
      <c r="K34" s="620"/>
      <c r="L34" s="621"/>
      <c r="M34" s="621"/>
      <c r="N34" s="621"/>
      <c r="O34" s="621"/>
      <c r="P34" s="621"/>
      <c r="Q34" s="621"/>
      <c r="R34" s="621"/>
      <c r="S34" s="621"/>
      <c r="T34" s="621"/>
      <c r="U34" s="621"/>
      <c r="V34" s="621"/>
      <c r="W34" s="621"/>
      <c r="X34" s="621"/>
      <c r="Y34" s="622"/>
      <c r="Z34" s="28"/>
    </row>
    <row r="35" spans="2:26" s="5" customFormat="1" x14ac:dyDescent="0.2">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ht="15" thickBot="1" x14ac:dyDescent="0.25">
      <c r="B36" s="29"/>
      <c r="C36" s="4"/>
      <c r="D36" s="4"/>
      <c r="E36" s="4"/>
      <c r="F36" s="4"/>
      <c r="G36" s="4"/>
      <c r="H36" s="6"/>
      <c r="I36" s="6"/>
      <c r="J36" s="7"/>
      <c r="K36" s="4"/>
      <c r="L36" s="4"/>
      <c r="M36" s="4"/>
      <c r="N36" s="4"/>
      <c r="O36" s="4"/>
      <c r="P36" s="4"/>
      <c r="Q36" s="4"/>
      <c r="R36" s="4"/>
      <c r="S36" s="4"/>
      <c r="T36" s="4"/>
      <c r="U36" s="4"/>
      <c r="V36" s="4"/>
      <c r="W36" s="4"/>
      <c r="X36" s="4"/>
      <c r="Y36" s="4"/>
      <c r="Z36" s="28"/>
    </row>
    <row r="37" spans="2:26" s="5" customFormat="1" x14ac:dyDescent="0.2">
      <c r="B37" s="29"/>
      <c r="C37" s="623" t="s">
        <v>14</v>
      </c>
      <c r="D37" s="624"/>
      <c r="E37" s="624"/>
      <c r="F37" s="624"/>
      <c r="G37" s="624"/>
      <c r="H37" s="624"/>
      <c r="I37" s="624"/>
      <c r="J37" s="624"/>
      <c r="K37" s="624"/>
      <c r="L37" s="624"/>
      <c r="M37" s="624"/>
      <c r="N37" s="624"/>
      <c r="O37" s="624"/>
      <c r="P37" s="624"/>
      <c r="Q37" s="624"/>
      <c r="R37" s="624"/>
      <c r="S37" s="624"/>
      <c r="T37" s="624"/>
      <c r="U37" s="624"/>
      <c r="V37" s="624"/>
      <c r="W37" s="624"/>
      <c r="X37" s="624"/>
      <c r="Y37" s="625"/>
      <c r="Z37" s="28"/>
    </row>
    <row r="38" spans="2:26" ht="15" thickBot="1" x14ac:dyDescent="0.25">
      <c r="B38" s="27"/>
      <c r="C38" s="626"/>
      <c r="D38" s="627"/>
      <c r="E38" s="627"/>
      <c r="F38" s="627"/>
      <c r="G38" s="627"/>
      <c r="H38" s="627"/>
      <c r="I38" s="627"/>
      <c r="J38" s="627"/>
      <c r="K38" s="627"/>
      <c r="L38" s="627"/>
      <c r="M38" s="627"/>
      <c r="N38" s="627"/>
      <c r="O38" s="627"/>
      <c r="P38" s="627"/>
      <c r="Q38" s="627"/>
      <c r="R38" s="627"/>
      <c r="S38" s="627"/>
      <c r="T38" s="627"/>
      <c r="U38" s="627"/>
      <c r="V38" s="627"/>
      <c r="W38" s="627"/>
      <c r="X38" s="627"/>
      <c r="Y38" s="628"/>
      <c r="Z38" s="28"/>
    </row>
    <row r="39" spans="2:26" x14ac:dyDescent="0.2">
      <c r="B39" s="27"/>
      <c r="C39" s="629" t="s">
        <v>24</v>
      </c>
      <c r="D39" s="630"/>
      <c r="E39" s="630"/>
      <c r="F39" s="630"/>
      <c r="G39" s="630"/>
      <c r="H39" s="630"/>
      <c r="I39" s="630"/>
      <c r="J39" s="630"/>
      <c r="K39" s="630"/>
      <c r="L39" s="630"/>
      <c r="M39" s="630"/>
      <c r="N39" s="630"/>
      <c r="O39" s="630"/>
      <c r="P39" s="630"/>
      <c r="Q39" s="630"/>
      <c r="R39" s="630"/>
      <c r="S39" s="630"/>
      <c r="T39" s="630"/>
      <c r="U39" s="630"/>
      <c r="V39" s="630"/>
      <c r="W39" s="630"/>
      <c r="X39" s="630"/>
      <c r="Y39" s="631"/>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x14ac:dyDescent="0.2">
      <c r="B50" s="27"/>
      <c r="C50" s="632"/>
      <c r="D50" s="633"/>
      <c r="E50" s="633"/>
      <c r="F50" s="633"/>
      <c r="G50" s="633"/>
      <c r="H50" s="633"/>
      <c r="I50" s="633"/>
      <c r="J50" s="633"/>
      <c r="K50" s="633"/>
      <c r="L50" s="633"/>
      <c r="M50" s="633"/>
      <c r="N50" s="633"/>
      <c r="O50" s="633"/>
      <c r="P50" s="633"/>
      <c r="Q50" s="633"/>
      <c r="R50" s="633"/>
      <c r="S50" s="633"/>
      <c r="T50" s="633"/>
      <c r="U50" s="633"/>
      <c r="V50" s="633"/>
      <c r="W50" s="633"/>
      <c r="X50" s="633"/>
      <c r="Y50" s="634"/>
      <c r="Z50" s="28"/>
    </row>
    <row r="51" spans="2:26" ht="15" thickBot="1" x14ac:dyDescent="0.25">
      <c r="B51" s="27"/>
      <c r="C51" s="635"/>
      <c r="D51" s="636"/>
      <c r="E51" s="636"/>
      <c r="F51" s="636"/>
      <c r="G51" s="636"/>
      <c r="H51" s="636"/>
      <c r="I51" s="636"/>
      <c r="J51" s="636"/>
      <c r="K51" s="636"/>
      <c r="L51" s="636"/>
      <c r="M51" s="636"/>
      <c r="N51" s="636"/>
      <c r="O51" s="636"/>
      <c r="P51" s="636"/>
      <c r="Q51" s="636"/>
      <c r="R51" s="636"/>
      <c r="S51" s="636"/>
      <c r="T51" s="636"/>
      <c r="U51" s="636"/>
      <c r="V51" s="636"/>
      <c r="W51" s="636"/>
      <c r="X51" s="636"/>
      <c r="Y51" s="637"/>
      <c r="Z51" s="28"/>
    </row>
    <row r="52" spans="2:26" x14ac:dyDescent="0.2">
      <c r="B52" s="30"/>
      <c r="C52" s="31"/>
      <c r="D52" s="31"/>
      <c r="E52" s="31"/>
      <c r="F52" s="31"/>
      <c r="G52" s="31"/>
      <c r="H52" s="31"/>
      <c r="I52" s="31"/>
      <c r="J52" s="31"/>
      <c r="K52" s="31"/>
      <c r="L52" s="31"/>
      <c r="M52" s="31"/>
      <c r="N52" s="31"/>
      <c r="O52" s="31"/>
      <c r="P52" s="31"/>
      <c r="Q52" s="31"/>
      <c r="R52" s="31"/>
      <c r="S52" s="31"/>
      <c r="T52" s="31"/>
      <c r="U52" s="31"/>
      <c r="V52" s="31"/>
      <c r="W52" s="31"/>
      <c r="X52" s="31"/>
      <c r="Y52" s="31"/>
      <c r="Z52" s="32"/>
    </row>
  </sheetData>
  <mergeCells count="51">
    <mergeCell ref="C39:Y51"/>
    <mergeCell ref="C30:G30"/>
    <mergeCell ref="K30:Y30"/>
    <mergeCell ref="C31:G31"/>
    <mergeCell ref="K31:Y31"/>
    <mergeCell ref="C32:G32"/>
    <mergeCell ref="K32:Y32"/>
    <mergeCell ref="C33:G33"/>
    <mergeCell ref="K33:Y33"/>
    <mergeCell ref="C34:G34"/>
    <mergeCell ref="K34:Y34"/>
    <mergeCell ref="C37:Y38"/>
    <mergeCell ref="C24:H24"/>
    <mergeCell ref="I24:Y24"/>
    <mergeCell ref="C26:Y27"/>
    <mergeCell ref="C28:G29"/>
    <mergeCell ref="H28:H29"/>
    <mergeCell ref="I28:I29"/>
    <mergeCell ref="J28:J29"/>
    <mergeCell ref="K28:Y29"/>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0866141732283472" right="0.70866141732283472" top="0.74803149606299213" bottom="0.74803149606299213" header="0.31496062992125984" footer="0.31496062992125984"/>
  <pageSetup scale="73" orientation="portrait" r:id="rId1"/>
  <headerFooter>
    <oddFooter>&amp;LCarrera 30 25-90 Piso 16 C.A.D. – C.P. 111311
PBX: 7470909 – Información: Línea 195
www.umv.gov.co&amp;CPES-FM-001
Página  &amp;N de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19" zoomScaleNormal="100" workbookViewId="0">
      <selection activeCell="H29" sqref="H29:Y32"/>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489</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285</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648</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286</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694" t="s">
        <v>287</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32.2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t="s">
        <v>288</v>
      </c>
      <c r="D22" s="592"/>
      <c r="E22" s="592"/>
      <c r="F22" s="592"/>
      <c r="G22" s="592"/>
      <c r="H22" s="592"/>
      <c r="I22" s="593"/>
      <c r="J22" s="591" t="s">
        <v>54</v>
      </c>
      <c r="K22" s="592"/>
      <c r="L22" s="592"/>
      <c r="M22" s="592"/>
      <c r="N22" s="592"/>
      <c r="O22" s="592"/>
      <c r="P22" s="593"/>
      <c r="Q22" s="594" t="s">
        <v>242</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0.75" customHeight="1" thickBot="1" x14ac:dyDescent="0.25">
      <c r="B24" s="27"/>
      <c r="C24" s="569" t="s">
        <v>10</v>
      </c>
      <c r="D24" s="570"/>
      <c r="E24" s="570"/>
      <c r="F24" s="570"/>
      <c r="G24" s="570"/>
      <c r="H24" s="571"/>
      <c r="I24" s="572" t="s">
        <v>289</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47.25" customHeight="1" thickBot="1" x14ac:dyDescent="0.25">
      <c r="B28" s="66"/>
      <c r="C28" s="932" t="s">
        <v>18</v>
      </c>
      <c r="D28" s="933"/>
      <c r="E28" s="933"/>
      <c r="F28" s="933"/>
      <c r="G28" s="934"/>
      <c r="H28" s="61" t="s">
        <v>290</v>
      </c>
      <c r="I28" s="61" t="s">
        <v>291</v>
      </c>
      <c r="J28" s="61" t="s">
        <v>284</v>
      </c>
      <c r="K28" s="935" t="s">
        <v>12</v>
      </c>
      <c r="L28" s="933"/>
      <c r="M28" s="933"/>
      <c r="N28" s="933"/>
      <c r="O28" s="933"/>
      <c r="P28" s="933"/>
      <c r="Q28" s="933"/>
      <c r="R28" s="933"/>
      <c r="S28" s="933"/>
      <c r="T28" s="933"/>
      <c r="U28" s="933"/>
      <c r="V28" s="933"/>
      <c r="W28" s="933"/>
      <c r="X28" s="933"/>
      <c r="Y28" s="934"/>
      <c r="Z28" s="67"/>
    </row>
    <row r="29" spans="2:26" s="5" customFormat="1" x14ac:dyDescent="0.2">
      <c r="B29" s="29"/>
      <c r="C29" s="856" t="s">
        <v>95</v>
      </c>
      <c r="D29" s="857"/>
      <c r="E29" s="857"/>
      <c r="F29" s="857"/>
      <c r="G29" s="857"/>
      <c r="H29" s="14"/>
      <c r="I29" s="14"/>
      <c r="J29" s="15"/>
      <c r="K29" s="1593" t="s">
        <v>1017</v>
      </c>
      <c r="L29" s="1594"/>
      <c r="M29" s="1594"/>
      <c r="N29" s="1594"/>
      <c r="O29" s="1594"/>
      <c r="P29" s="1594"/>
      <c r="Q29" s="1594"/>
      <c r="R29" s="1594"/>
      <c r="S29" s="1594"/>
      <c r="T29" s="1594"/>
      <c r="U29" s="1594"/>
      <c r="V29" s="1594"/>
      <c r="W29" s="1594"/>
      <c r="X29" s="1594"/>
      <c r="Y29" s="1595"/>
      <c r="Z29" s="28"/>
    </row>
    <row r="30" spans="2:26" s="5" customFormat="1" x14ac:dyDescent="0.2">
      <c r="B30" s="29"/>
      <c r="C30" s="673" t="s">
        <v>96</v>
      </c>
      <c r="D30" s="864"/>
      <c r="E30" s="864"/>
      <c r="F30" s="864"/>
      <c r="G30" s="864"/>
      <c r="H30" s="12"/>
      <c r="I30" s="12"/>
      <c r="J30" s="13"/>
      <c r="K30" s="1596"/>
      <c r="L30" s="1597"/>
      <c r="M30" s="1597"/>
      <c r="N30" s="1597"/>
      <c r="O30" s="1597"/>
      <c r="P30" s="1597"/>
      <c r="Q30" s="1597"/>
      <c r="R30" s="1597"/>
      <c r="S30" s="1597"/>
      <c r="T30" s="1597"/>
      <c r="U30" s="1597"/>
      <c r="V30" s="1597"/>
      <c r="W30" s="1597"/>
      <c r="X30" s="1597"/>
      <c r="Y30" s="1598"/>
      <c r="Z30" s="28"/>
    </row>
    <row r="31" spans="2:26" s="5" customFormat="1" x14ac:dyDescent="0.2">
      <c r="B31" s="29"/>
      <c r="C31" s="673" t="s">
        <v>97</v>
      </c>
      <c r="D31" s="864"/>
      <c r="E31" s="864"/>
      <c r="F31" s="864"/>
      <c r="G31" s="864"/>
      <c r="H31" s="12"/>
      <c r="I31" s="12"/>
      <c r="J31" s="13"/>
      <c r="K31" s="1599"/>
      <c r="L31" s="1600"/>
      <c r="M31" s="1600"/>
      <c r="N31" s="1600"/>
      <c r="O31" s="1600"/>
      <c r="P31" s="1600"/>
      <c r="Q31" s="1600"/>
      <c r="R31" s="1600"/>
      <c r="S31" s="1600"/>
      <c r="T31" s="1600"/>
      <c r="U31" s="1600"/>
      <c r="V31" s="1600"/>
      <c r="W31" s="1600"/>
      <c r="X31" s="1600"/>
      <c r="Y31" s="1601"/>
      <c r="Z31" s="28"/>
    </row>
    <row r="32" spans="2:26" s="5" customFormat="1" ht="15" thickBot="1" x14ac:dyDescent="0.25">
      <c r="B32" s="29"/>
      <c r="C32" s="673" t="s">
        <v>98</v>
      </c>
      <c r="D32" s="864"/>
      <c r="E32" s="864"/>
      <c r="F32" s="864"/>
      <c r="G32" s="864"/>
      <c r="H32" s="14">
        <v>11</v>
      </c>
      <c r="I32" s="14">
        <v>12</v>
      </c>
      <c r="J32" s="15">
        <v>0.91669999999999996</v>
      </c>
      <c r="K32" s="1590" t="s">
        <v>1018</v>
      </c>
      <c r="L32" s="1591"/>
      <c r="M32" s="1591"/>
      <c r="N32" s="1591"/>
      <c r="O32" s="1591"/>
      <c r="P32" s="1591"/>
      <c r="Q32" s="1591"/>
      <c r="R32" s="1591"/>
      <c r="S32" s="1591"/>
      <c r="T32" s="1591"/>
      <c r="U32" s="1591"/>
      <c r="V32" s="1591"/>
      <c r="W32" s="1591"/>
      <c r="X32" s="1591"/>
      <c r="Y32" s="1592"/>
      <c r="Z32" s="28"/>
    </row>
    <row r="33" spans="2:26" s="5" customFormat="1" ht="15.75" customHeight="1" thickBot="1" x14ac:dyDescent="0.25">
      <c r="B33" s="29"/>
      <c r="C33" s="665" t="s">
        <v>13</v>
      </c>
      <c r="D33" s="666"/>
      <c r="E33" s="666"/>
      <c r="F33" s="666"/>
      <c r="G33" s="667"/>
      <c r="H33" s="18"/>
      <c r="I33" s="18"/>
      <c r="J33" s="19"/>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6">
    <mergeCell ref="C38:Y50"/>
    <mergeCell ref="C29:G29"/>
    <mergeCell ref="C30:G30"/>
    <mergeCell ref="C31:G31"/>
    <mergeCell ref="C32:G32"/>
    <mergeCell ref="K32:Y32"/>
    <mergeCell ref="C33:G33"/>
    <mergeCell ref="K33:Y33"/>
    <mergeCell ref="C36:Y37"/>
    <mergeCell ref="K29:Y31"/>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0866141732283472" right="0.70866141732283472" top="0.74803149606299213" bottom="0.74803149606299213" header="0.31496062992125984" footer="0.31496062992125984"/>
  <pageSetup scale="74" orientation="portrait" r:id="rId1"/>
  <headerFooter>
    <oddFooter>&amp;LCarrera 30 25-90 Piso 16 C.A.D. – C.P. 111311
PBX: 7470909 – Información: Línea 195
www.umv.gov.co&amp;CPES-FM-001
Página  &amp;N de &amp;N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topLeftCell="A24" zoomScaleNormal="100" workbookViewId="0">
      <selection activeCell="H29" sqref="H29:Y32"/>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489</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909" t="s">
        <v>292</v>
      </c>
      <c r="U8" s="910"/>
      <c r="V8" s="910"/>
      <c r="W8" s="910"/>
      <c r="X8" s="910"/>
      <c r="Y8" s="911"/>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649</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909" t="s">
        <v>27</v>
      </c>
      <c r="U11" s="910"/>
      <c r="V11" s="910"/>
      <c r="W11" s="910"/>
      <c r="X11" s="910"/>
      <c r="Y11" s="911"/>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293</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694" t="s">
        <v>294</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t="s">
        <v>295</v>
      </c>
      <c r="D22" s="592"/>
      <c r="E22" s="592"/>
      <c r="F22" s="592"/>
      <c r="G22" s="592"/>
      <c r="H22" s="592"/>
      <c r="I22" s="593"/>
      <c r="J22" s="591" t="s">
        <v>54</v>
      </c>
      <c r="K22" s="592"/>
      <c r="L22" s="592"/>
      <c r="M22" s="592"/>
      <c r="N22" s="592"/>
      <c r="O22" s="592"/>
      <c r="P22" s="593"/>
      <c r="Q22" s="594" t="s">
        <v>242</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4.5" customHeight="1" thickBot="1" x14ac:dyDescent="0.25">
      <c r="B24" s="27"/>
      <c r="C24" s="569" t="s">
        <v>10</v>
      </c>
      <c r="D24" s="570"/>
      <c r="E24" s="570"/>
      <c r="F24" s="570"/>
      <c r="G24" s="570"/>
      <c r="H24" s="571"/>
      <c r="I24" s="572" t="s">
        <v>289</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61.5" customHeight="1" x14ac:dyDescent="0.2">
      <c r="B28" s="66"/>
      <c r="C28" s="898" t="s">
        <v>18</v>
      </c>
      <c r="D28" s="899"/>
      <c r="E28" s="899"/>
      <c r="F28" s="899"/>
      <c r="G28" s="900"/>
      <c r="H28" s="44" t="s">
        <v>296</v>
      </c>
      <c r="I28" s="44" t="s">
        <v>297</v>
      </c>
      <c r="J28" s="44" t="s">
        <v>284</v>
      </c>
      <c r="K28" s="959" t="s">
        <v>12</v>
      </c>
      <c r="L28" s="899"/>
      <c r="M28" s="899"/>
      <c r="N28" s="899"/>
      <c r="O28" s="899"/>
      <c r="P28" s="899"/>
      <c r="Q28" s="899"/>
      <c r="R28" s="899"/>
      <c r="S28" s="899"/>
      <c r="T28" s="899"/>
      <c r="U28" s="899"/>
      <c r="V28" s="899"/>
      <c r="W28" s="899"/>
      <c r="X28" s="899"/>
      <c r="Y28" s="900"/>
      <c r="Z28" s="67"/>
    </row>
    <row r="29" spans="2:26" s="5" customFormat="1" ht="22.5" customHeight="1" x14ac:dyDescent="0.2">
      <c r="B29" s="29"/>
      <c r="C29" s="673" t="s">
        <v>95</v>
      </c>
      <c r="D29" s="864"/>
      <c r="E29" s="864"/>
      <c r="F29" s="864"/>
      <c r="G29" s="864"/>
      <c r="H29" s="14">
        <v>1</v>
      </c>
      <c r="I29" s="14">
        <v>1</v>
      </c>
      <c r="J29" s="15">
        <v>1</v>
      </c>
      <c r="K29" s="1587" t="s">
        <v>690</v>
      </c>
      <c r="L29" s="1588"/>
      <c r="M29" s="1588"/>
      <c r="N29" s="1588"/>
      <c r="O29" s="1588"/>
      <c r="P29" s="1588"/>
      <c r="Q29" s="1588"/>
      <c r="R29" s="1588"/>
      <c r="S29" s="1588"/>
      <c r="T29" s="1588"/>
      <c r="U29" s="1588"/>
      <c r="V29" s="1588"/>
      <c r="W29" s="1588"/>
      <c r="X29" s="1588"/>
      <c r="Y29" s="1589"/>
      <c r="Z29" s="28"/>
    </row>
    <row r="30" spans="2:26" s="5" customFormat="1" ht="22.5" customHeight="1" x14ac:dyDescent="0.2">
      <c r="B30" s="29"/>
      <c r="C30" s="673" t="s">
        <v>96</v>
      </c>
      <c r="D30" s="864"/>
      <c r="E30" s="864"/>
      <c r="F30" s="864"/>
      <c r="G30" s="864"/>
      <c r="H30" s="12">
        <v>0</v>
      </c>
      <c r="I30" s="12">
        <v>0</v>
      </c>
      <c r="J30" s="13">
        <v>0</v>
      </c>
      <c r="K30" s="1602" t="s">
        <v>1019</v>
      </c>
      <c r="L30" s="1603"/>
      <c r="M30" s="1603"/>
      <c r="N30" s="1603"/>
      <c r="O30" s="1603"/>
      <c r="P30" s="1603"/>
      <c r="Q30" s="1603"/>
      <c r="R30" s="1603"/>
      <c r="S30" s="1603"/>
      <c r="T30" s="1603"/>
      <c r="U30" s="1603"/>
      <c r="V30" s="1603"/>
      <c r="W30" s="1603"/>
      <c r="X30" s="1603"/>
      <c r="Y30" s="1604"/>
      <c r="Z30" s="28"/>
    </row>
    <row r="31" spans="2:26" s="5" customFormat="1" ht="22.5" customHeight="1" x14ac:dyDescent="0.2">
      <c r="B31" s="29"/>
      <c r="C31" s="673" t="s">
        <v>97</v>
      </c>
      <c r="D31" s="864"/>
      <c r="E31" s="864"/>
      <c r="F31" s="864"/>
      <c r="G31" s="864"/>
      <c r="H31" s="12">
        <v>1</v>
      </c>
      <c r="I31" s="12">
        <v>1</v>
      </c>
      <c r="J31" s="13">
        <v>1</v>
      </c>
      <c r="K31" s="1605" t="s">
        <v>1020</v>
      </c>
      <c r="L31" s="1606"/>
      <c r="M31" s="1606"/>
      <c r="N31" s="1606"/>
      <c r="O31" s="1606"/>
      <c r="P31" s="1606"/>
      <c r="Q31" s="1606"/>
      <c r="R31" s="1606"/>
      <c r="S31" s="1606"/>
      <c r="T31" s="1606"/>
      <c r="U31" s="1606"/>
      <c r="V31" s="1606"/>
      <c r="W31" s="1606"/>
      <c r="X31" s="1606"/>
      <c r="Y31" s="1607"/>
      <c r="Z31" s="28"/>
    </row>
    <row r="32" spans="2:26" s="5" customFormat="1" ht="22.5" customHeight="1" thickBot="1" x14ac:dyDescent="0.25">
      <c r="B32" s="29"/>
      <c r="C32" s="673" t="s">
        <v>98</v>
      </c>
      <c r="D32" s="864"/>
      <c r="E32" s="864"/>
      <c r="F32" s="864"/>
      <c r="G32" s="864"/>
      <c r="H32" s="12">
        <v>3</v>
      </c>
      <c r="I32" s="12">
        <v>3</v>
      </c>
      <c r="J32" s="13">
        <v>1</v>
      </c>
      <c r="K32" s="1608" t="s">
        <v>1021</v>
      </c>
      <c r="L32" s="1609"/>
      <c r="M32" s="1609"/>
      <c r="N32" s="1609"/>
      <c r="O32" s="1609"/>
      <c r="P32" s="1609"/>
      <c r="Q32" s="1609"/>
      <c r="R32" s="1609"/>
      <c r="S32" s="1609"/>
      <c r="T32" s="1609"/>
      <c r="U32" s="1609"/>
      <c r="V32" s="1609"/>
      <c r="W32" s="1609"/>
      <c r="X32" s="1609"/>
      <c r="Y32" s="1610"/>
      <c r="Z32" s="28"/>
    </row>
    <row r="33" spans="2:26" s="5" customFormat="1" ht="15.75" customHeight="1" thickBot="1" x14ac:dyDescent="0.25">
      <c r="B33" s="29"/>
      <c r="C33" s="665" t="s">
        <v>13</v>
      </c>
      <c r="D33" s="666"/>
      <c r="E33" s="666"/>
      <c r="F33" s="666"/>
      <c r="G33" s="667"/>
      <c r="H33" s="18"/>
      <c r="I33" s="18"/>
      <c r="J33" s="19"/>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ht="17.25" customHeight="1"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ht="17.25"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17.25"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17.25"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17.25"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17.25"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17.25"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17.25"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17.25"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17.25"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17.25"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17.25"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7.25" customHeight="1"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K29:Y29"/>
    <mergeCell ref="C30:G30"/>
    <mergeCell ref="K30:Y30"/>
    <mergeCell ref="C31:G31"/>
    <mergeCell ref="K31:Y31"/>
    <mergeCell ref="C32:G32"/>
    <mergeCell ref="K32:Y32"/>
    <mergeCell ref="C33:G33"/>
    <mergeCell ref="K33:Y33"/>
    <mergeCell ref="C36:Y37"/>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0866141732283472" right="0.70866141732283472" top="0.74803149606299213" bottom="0.74803149606299213" header="0.31496062992125984" footer="0.31496062992125984"/>
  <pageSetup scale="70" orientation="portrait" r:id="rId1"/>
  <headerFooter>
    <oddFooter>&amp;LCarrera 30 25-90 Piso 16 C.A.D. – C.P. 111311
PBX: 7470909 – Información: Línea 195
www.umv.gov.co&amp;CPES-FM-001
Página  &amp;N de &amp;N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view="pageLayout" topLeftCell="A28" zoomScaleNormal="100" workbookViewId="0">
      <selection activeCell="K29" sqref="K29:Y31"/>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489</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909" t="s">
        <v>610</v>
      </c>
      <c r="U8" s="910"/>
      <c r="V8" s="910"/>
      <c r="W8" s="910"/>
      <c r="X8" s="910"/>
      <c r="Y8" s="911"/>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608</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909" t="s">
        <v>27</v>
      </c>
      <c r="U11" s="910"/>
      <c r="V11" s="910"/>
      <c r="W11" s="910"/>
      <c r="X11" s="910"/>
      <c r="Y11" s="911"/>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1" customHeight="1" x14ac:dyDescent="0.2">
      <c r="B13" s="27"/>
      <c r="C13" s="545" t="s">
        <v>2</v>
      </c>
      <c r="D13" s="546"/>
      <c r="E13" s="546"/>
      <c r="F13" s="546"/>
      <c r="G13" s="546"/>
      <c r="H13" s="547"/>
      <c r="I13" s="697" t="s">
        <v>609</v>
      </c>
      <c r="J13" s="698"/>
      <c r="K13" s="698"/>
      <c r="L13" s="698"/>
      <c r="M13" s="698"/>
      <c r="N13" s="698"/>
      <c r="O13" s="698"/>
      <c r="P13" s="698"/>
      <c r="Q13" s="698"/>
      <c r="R13" s="698"/>
      <c r="S13" s="699"/>
      <c r="T13" s="545" t="s">
        <v>3</v>
      </c>
      <c r="U13" s="546"/>
      <c r="V13" s="546"/>
      <c r="W13" s="546"/>
      <c r="X13" s="546"/>
      <c r="Y13" s="547"/>
      <c r="Z13" s="28"/>
    </row>
    <row r="14" spans="1:26" ht="21"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694" t="s">
        <v>611</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t="s">
        <v>607</v>
      </c>
      <c r="D22" s="592"/>
      <c r="E22" s="592"/>
      <c r="F22" s="592"/>
      <c r="G22" s="592"/>
      <c r="H22" s="592"/>
      <c r="I22" s="593"/>
      <c r="J22" s="591" t="s">
        <v>54</v>
      </c>
      <c r="K22" s="592"/>
      <c r="L22" s="592"/>
      <c r="M22" s="592"/>
      <c r="N22" s="592"/>
      <c r="O22" s="592"/>
      <c r="P22" s="593"/>
      <c r="Q22" s="594" t="s">
        <v>242</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4.5" customHeight="1" thickBot="1" x14ac:dyDescent="0.25">
      <c r="B24" s="27"/>
      <c r="C24" s="569" t="s">
        <v>10</v>
      </c>
      <c r="D24" s="570"/>
      <c r="E24" s="570"/>
      <c r="F24" s="570"/>
      <c r="G24" s="570"/>
      <c r="H24" s="571"/>
      <c r="I24" s="572" t="s">
        <v>612</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81" customHeight="1" x14ac:dyDescent="0.2">
      <c r="B28" s="66"/>
      <c r="C28" s="898" t="s">
        <v>18</v>
      </c>
      <c r="D28" s="899"/>
      <c r="E28" s="899"/>
      <c r="F28" s="899"/>
      <c r="G28" s="900"/>
      <c r="H28" s="122" t="s">
        <v>613</v>
      </c>
      <c r="I28" s="122" t="s">
        <v>614</v>
      </c>
      <c r="J28" s="122" t="s">
        <v>615</v>
      </c>
      <c r="K28" s="959" t="s">
        <v>12</v>
      </c>
      <c r="L28" s="899"/>
      <c r="M28" s="899"/>
      <c r="N28" s="899"/>
      <c r="O28" s="899"/>
      <c r="P28" s="899"/>
      <c r="Q28" s="899"/>
      <c r="R28" s="899"/>
      <c r="S28" s="899"/>
      <c r="T28" s="899"/>
      <c r="U28" s="899"/>
      <c r="V28" s="899"/>
      <c r="W28" s="899"/>
      <c r="X28" s="899"/>
      <c r="Y28" s="900"/>
      <c r="Z28" s="67"/>
    </row>
    <row r="29" spans="2:26" s="5" customFormat="1" ht="9" customHeight="1" x14ac:dyDescent="0.2">
      <c r="B29" s="29"/>
      <c r="C29" s="673" t="s">
        <v>95</v>
      </c>
      <c r="D29" s="864"/>
      <c r="E29" s="864"/>
      <c r="F29" s="864"/>
      <c r="G29" s="864"/>
      <c r="H29" s="14"/>
      <c r="I29" s="14"/>
      <c r="J29" s="15"/>
      <c r="K29" s="1614" t="s">
        <v>1017</v>
      </c>
      <c r="L29" s="1615"/>
      <c r="M29" s="1615"/>
      <c r="N29" s="1615"/>
      <c r="O29" s="1615"/>
      <c r="P29" s="1615"/>
      <c r="Q29" s="1615"/>
      <c r="R29" s="1615"/>
      <c r="S29" s="1615"/>
      <c r="T29" s="1615"/>
      <c r="U29" s="1615"/>
      <c r="V29" s="1615"/>
      <c r="W29" s="1615"/>
      <c r="X29" s="1615"/>
      <c r="Y29" s="1616"/>
      <c r="Z29" s="28"/>
    </row>
    <row r="30" spans="2:26" s="5" customFormat="1" ht="9" customHeight="1" x14ac:dyDescent="0.2">
      <c r="B30" s="29"/>
      <c r="C30" s="673" t="s">
        <v>96</v>
      </c>
      <c r="D30" s="864"/>
      <c r="E30" s="864"/>
      <c r="F30" s="864"/>
      <c r="G30" s="864"/>
      <c r="H30" s="12"/>
      <c r="I30" s="12"/>
      <c r="J30" s="13"/>
      <c r="K30" s="1617"/>
      <c r="L30" s="1618"/>
      <c r="M30" s="1618"/>
      <c r="N30" s="1618"/>
      <c r="O30" s="1618"/>
      <c r="P30" s="1618"/>
      <c r="Q30" s="1618"/>
      <c r="R30" s="1618"/>
      <c r="S30" s="1618"/>
      <c r="T30" s="1618"/>
      <c r="U30" s="1618"/>
      <c r="V30" s="1618"/>
      <c r="W30" s="1618"/>
      <c r="X30" s="1618"/>
      <c r="Y30" s="1619"/>
      <c r="Z30" s="28"/>
    </row>
    <row r="31" spans="2:26" s="5" customFormat="1" ht="9" customHeight="1" x14ac:dyDescent="0.2">
      <c r="B31" s="29"/>
      <c r="C31" s="673" t="s">
        <v>97</v>
      </c>
      <c r="D31" s="864"/>
      <c r="E31" s="864"/>
      <c r="F31" s="864"/>
      <c r="G31" s="864"/>
      <c r="H31" s="12"/>
      <c r="I31" s="12"/>
      <c r="J31" s="13"/>
      <c r="K31" s="1620"/>
      <c r="L31" s="1621"/>
      <c r="M31" s="1621"/>
      <c r="N31" s="1621"/>
      <c r="O31" s="1621"/>
      <c r="P31" s="1621"/>
      <c r="Q31" s="1621"/>
      <c r="R31" s="1621"/>
      <c r="S31" s="1621"/>
      <c r="T31" s="1621"/>
      <c r="U31" s="1621"/>
      <c r="V31" s="1621"/>
      <c r="W31" s="1621"/>
      <c r="X31" s="1621"/>
      <c r="Y31" s="1622"/>
      <c r="Z31" s="28"/>
    </row>
    <row r="32" spans="2:26" s="5" customFormat="1" ht="22.5" customHeight="1" thickBot="1" x14ac:dyDescent="0.25">
      <c r="B32" s="29"/>
      <c r="C32" s="673" t="s">
        <v>98</v>
      </c>
      <c r="D32" s="864"/>
      <c r="E32" s="864"/>
      <c r="F32" s="864"/>
      <c r="G32" s="864"/>
      <c r="H32" s="145">
        <v>8</v>
      </c>
      <c r="I32" s="145">
        <v>10</v>
      </c>
      <c r="J32" s="504">
        <f>(I32*H32)/100</f>
        <v>0.8</v>
      </c>
      <c r="K32" s="1611" t="s">
        <v>1022</v>
      </c>
      <c r="L32" s="1612"/>
      <c r="M32" s="1612"/>
      <c r="N32" s="1612"/>
      <c r="O32" s="1612"/>
      <c r="P32" s="1612"/>
      <c r="Q32" s="1612"/>
      <c r="R32" s="1612"/>
      <c r="S32" s="1612"/>
      <c r="T32" s="1612"/>
      <c r="U32" s="1612"/>
      <c r="V32" s="1612"/>
      <c r="W32" s="1612"/>
      <c r="X32" s="1612"/>
      <c r="Y32" s="1613"/>
      <c r="Z32" s="28"/>
    </row>
    <row r="33" spans="2:26" s="5" customFormat="1" ht="15.75" customHeight="1" thickBot="1" x14ac:dyDescent="0.25">
      <c r="B33" s="29"/>
      <c r="C33" s="665" t="s">
        <v>13</v>
      </c>
      <c r="D33" s="666"/>
      <c r="E33" s="666"/>
      <c r="F33" s="666"/>
      <c r="G33" s="667"/>
      <c r="H33" s="18"/>
      <c r="I33" s="18"/>
      <c r="J33" s="19"/>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ht="17.25" customHeight="1"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ht="17.25" customHeight="1"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ht="17.25" customHeight="1"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ht="17.25" customHeight="1"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ht="17.25" customHeight="1"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ht="17.25" customHeight="1"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ht="17.25" customHeight="1"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ht="17.25" customHeight="1"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ht="17.25" customHeight="1"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ht="17.25" customHeight="1"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17.25" customHeight="1"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ht="17.25" customHeight="1"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7.25" customHeight="1"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6">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9:G29"/>
    <mergeCell ref="C21:I21"/>
    <mergeCell ref="J21:P21"/>
    <mergeCell ref="Q21:Y21"/>
    <mergeCell ref="C22:I22"/>
    <mergeCell ref="J22:P22"/>
    <mergeCell ref="Q22:Y22"/>
    <mergeCell ref="C24:H24"/>
    <mergeCell ref="I24:Y24"/>
    <mergeCell ref="C26:Y27"/>
    <mergeCell ref="C28:G28"/>
    <mergeCell ref="K28:Y28"/>
    <mergeCell ref="K29:Y31"/>
    <mergeCell ref="C33:G33"/>
    <mergeCell ref="K33:Y33"/>
    <mergeCell ref="C36:Y37"/>
    <mergeCell ref="C38:Y50"/>
    <mergeCell ref="C30:G30"/>
    <mergeCell ref="C31:G31"/>
    <mergeCell ref="C32:G32"/>
    <mergeCell ref="K32:Y32"/>
  </mergeCells>
  <pageMargins left="0.70866141732283472" right="0.70866141732283472" top="0.74803149606299213" bottom="0.74803149606299213" header="0.31496062992125984" footer="0.31496062992125984"/>
  <pageSetup scale="70" orientation="portrait" r:id="rId1"/>
  <headerFooter>
    <oddFooter>&amp;LCarrera 30 25-90 Piso 16 C.A.D. – C.P. 111311
PBX: 7470909 – Información: Línea 195
www.umv.gov.co&amp;CPES-FM-001
Página  &amp;N de &amp;N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view="pageLayout" zoomScaleNormal="100" zoomScaleSheetLayoutView="70" workbookViewId="0">
      <selection activeCell="I5" sqref="I5"/>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31" width="3.7109375" style="3"/>
    <col min="32" max="32" width="8.5703125" style="3" customWidth="1"/>
    <col min="33"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493</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324</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325</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604</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4" customHeight="1" x14ac:dyDescent="0.2">
      <c r="B13" s="27"/>
      <c r="C13" s="545" t="s">
        <v>2</v>
      </c>
      <c r="D13" s="546"/>
      <c r="E13" s="546"/>
      <c r="F13" s="546"/>
      <c r="G13" s="546"/>
      <c r="H13" s="547"/>
      <c r="I13" s="697" t="s">
        <v>326</v>
      </c>
      <c r="J13" s="698"/>
      <c r="K13" s="698"/>
      <c r="L13" s="698"/>
      <c r="M13" s="698"/>
      <c r="N13" s="698"/>
      <c r="O13" s="698"/>
      <c r="P13" s="698"/>
      <c r="Q13" s="698"/>
      <c r="R13" s="698"/>
      <c r="S13" s="699"/>
      <c r="T13" s="545" t="s">
        <v>3</v>
      </c>
      <c r="U13" s="546"/>
      <c r="V13" s="546"/>
      <c r="W13" s="546"/>
      <c r="X13" s="546"/>
      <c r="Y13" s="547"/>
      <c r="Z13" s="28"/>
    </row>
    <row r="14" spans="1:26" ht="34.5" customHeight="1" thickBot="1" x14ac:dyDescent="0.25">
      <c r="B14" s="27"/>
      <c r="C14" s="548"/>
      <c r="D14" s="549"/>
      <c r="E14" s="549"/>
      <c r="F14" s="549"/>
      <c r="G14" s="549"/>
      <c r="H14" s="550"/>
      <c r="I14" s="700"/>
      <c r="J14" s="701"/>
      <c r="K14" s="701"/>
      <c r="L14" s="701"/>
      <c r="M14" s="701"/>
      <c r="N14" s="701"/>
      <c r="O14" s="701"/>
      <c r="P14" s="701"/>
      <c r="Q14" s="701"/>
      <c r="R14" s="701"/>
      <c r="S14" s="702"/>
      <c r="T14" s="557" t="s">
        <v>239</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31.5" customHeight="1" thickBot="1" x14ac:dyDescent="0.25">
      <c r="B16" s="27"/>
      <c r="C16" s="569" t="s">
        <v>4</v>
      </c>
      <c r="D16" s="570"/>
      <c r="E16" s="570"/>
      <c r="F16" s="570"/>
      <c r="G16" s="570"/>
      <c r="H16" s="571"/>
      <c r="I16" s="694" t="s">
        <v>328</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32</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15.75" customHeight="1" thickBot="1" x14ac:dyDescent="0.25">
      <c r="B22" s="27"/>
      <c r="C22" s="591" t="s">
        <v>329</v>
      </c>
      <c r="D22" s="592"/>
      <c r="E22" s="592"/>
      <c r="F22" s="592"/>
      <c r="G22" s="592"/>
      <c r="H22" s="592"/>
      <c r="I22" s="593"/>
      <c r="J22" s="591" t="s">
        <v>55</v>
      </c>
      <c r="K22" s="592"/>
      <c r="L22" s="592"/>
      <c r="M22" s="592"/>
      <c r="N22" s="592"/>
      <c r="O22" s="592"/>
      <c r="P22" s="593"/>
      <c r="Q22" s="594" t="s">
        <v>242</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27" customHeight="1" thickBot="1" x14ac:dyDescent="0.25">
      <c r="B24" s="27"/>
      <c r="C24" s="569" t="s">
        <v>10</v>
      </c>
      <c r="D24" s="570"/>
      <c r="E24" s="570"/>
      <c r="F24" s="570"/>
      <c r="G24" s="570"/>
      <c r="H24" s="571"/>
      <c r="I24" s="572" t="s">
        <v>330</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68" customFormat="1" ht="56.25" customHeight="1" x14ac:dyDescent="0.2">
      <c r="B28" s="66"/>
      <c r="C28" s="898" t="s">
        <v>18</v>
      </c>
      <c r="D28" s="899"/>
      <c r="E28" s="899"/>
      <c r="F28" s="899"/>
      <c r="G28" s="900"/>
      <c r="H28" s="44" t="s">
        <v>491</v>
      </c>
      <c r="I28" s="44" t="s">
        <v>492</v>
      </c>
      <c r="J28" s="44" t="s">
        <v>331</v>
      </c>
      <c r="K28" s="959" t="s">
        <v>12</v>
      </c>
      <c r="L28" s="899"/>
      <c r="M28" s="899"/>
      <c r="N28" s="899"/>
      <c r="O28" s="899"/>
      <c r="P28" s="899"/>
      <c r="Q28" s="899"/>
      <c r="R28" s="899"/>
      <c r="S28" s="899"/>
      <c r="T28" s="899"/>
      <c r="U28" s="899"/>
      <c r="V28" s="899"/>
      <c r="W28" s="899"/>
      <c r="X28" s="899"/>
      <c r="Y28" s="900"/>
      <c r="Z28" s="67"/>
    </row>
    <row r="29" spans="2:26" s="5" customFormat="1" x14ac:dyDescent="0.2">
      <c r="B29" s="29"/>
      <c r="C29" s="1623" t="s">
        <v>332</v>
      </c>
      <c r="D29" s="1624"/>
      <c r="E29" s="1624"/>
      <c r="F29" s="1624"/>
      <c r="G29" s="1625"/>
      <c r="H29" s="14">
        <v>34</v>
      </c>
      <c r="I29" s="14">
        <v>34</v>
      </c>
      <c r="J29" s="15"/>
      <c r="K29" s="608"/>
      <c r="L29" s="609"/>
      <c r="M29" s="609"/>
      <c r="N29" s="609"/>
      <c r="O29" s="609"/>
      <c r="P29" s="609"/>
      <c r="Q29" s="609"/>
      <c r="R29" s="609"/>
      <c r="S29" s="609"/>
      <c r="T29" s="609"/>
      <c r="U29" s="609"/>
      <c r="V29" s="609"/>
      <c r="W29" s="609"/>
      <c r="X29" s="609"/>
      <c r="Y29" s="610"/>
      <c r="Z29" s="28"/>
    </row>
    <row r="30" spans="2:26" s="5" customFormat="1" ht="15" thickBot="1" x14ac:dyDescent="0.25">
      <c r="B30" s="29"/>
      <c r="C30" s="1623" t="s">
        <v>333</v>
      </c>
      <c r="D30" s="1624"/>
      <c r="E30" s="1624"/>
      <c r="F30" s="1624"/>
      <c r="G30" s="1625"/>
      <c r="H30" s="12">
        <v>28</v>
      </c>
      <c r="I30" s="12">
        <v>28</v>
      </c>
      <c r="J30" s="13"/>
      <c r="K30" s="614"/>
      <c r="L30" s="615"/>
      <c r="M30" s="615"/>
      <c r="N30" s="615"/>
      <c r="O30" s="615"/>
      <c r="P30" s="615"/>
      <c r="Q30" s="615"/>
      <c r="R30" s="615"/>
      <c r="S30" s="615"/>
      <c r="T30" s="615"/>
      <c r="U30" s="615"/>
      <c r="V30" s="615"/>
      <c r="W30" s="615"/>
      <c r="X30" s="615"/>
      <c r="Y30" s="616"/>
      <c r="Z30" s="28"/>
    </row>
    <row r="31" spans="2:26" s="5" customFormat="1" ht="15.75" customHeight="1" thickBot="1" x14ac:dyDescent="0.25">
      <c r="B31" s="29"/>
      <c r="C31" s="665" t="s">
        <v>13</v>
      </c>
      <c r="D31" s="666"/>
      <c r="E31" s="666"/>
      <c r="F31" s="666"/>
      <c r="G31" s="667"/>
      <c r="H31" s="18"/>
      <c r="I31" s="18"/>
      <c r="J31" s="19"/>
      <c r="K31" s="620"/>
      <c r="L31" s="621"/>
      <c r="M31" s="621"/>
      <c r="N31" s="621"/>
      <c r="O31" s="621"/>
      <c r="P31" s="621"/>
      <c r="Q31" s="621"/>
      <c r="R31" s="621"/>
      <c r="S31" s="621"/>
      <c r="T31" s="621"/>
      <c r="U31" s="621"/>
      <c r="V31" s="621"/>
      <c r="W31" s="621"/>
      <c r="X31" s="621"/>
      <c r="Y31" s="622"/>
      <c r="Z31" s="28"/>
    </row>
    <row r="32" spans="2:26" s="5" customFormat="1" x14ac:dyDescent="0.2">
      <c r="B32" s="29"/>
      <c r="C32" s="4"/>
      <c r="D32" s="4"/>
      <c r="E32" s="4"/>
      <c r="F32" s="4"/>
      <c r="G32" s="4"/>
      <c r="H32" s="6"/>
      <c r="I32" s="6"/>
      <c r="J32" s="7"/>
      <c r="K32" s="4"/>
      <c r="L32" s="4"/>
      <c r="M32" s="4"/>
      <c r="N32" s="4"/>
      <c r="O32" s="4"/>
      <c r="P32" s="4"/>
      <c r="Q32" s="4"/>
      <c r="R32" s="4"/>
      <c r="S32" s="4"/>
      <c r="T32" s="4"/>
      <c r="U32" s="4"/>
      <c r="V32" s="4"/>
      <c r="W32" s="4"/>
      <c r="X32" s="4"/>
      <c r="Y32" s="4"/>
      <c r="Z32" s="28"/>
    </row>
    <row r="33" spans="2:26" s="5" customFormat="1" ht="15" thickBot="1" x14ac:dyDescent="0.25">
      <c r="B33" s="29"/>
      <c r="C33" s="4"/>
      <c r="D33" s="4"/>
      <c r="E33" s="4"/>
      <c r="F33" s="4"/>
      <c r="G33" s="4"/>
      <c r="H33" s="6"/>
      <c r="I33" s="6"/>
      <c r="J33" s="7"/>
      <c r="K33" s="4"/>
      <c r="L33" s="4"/>
      <c r="M33" s="4"/>
      <c r="N33" s="4"/>
      <c r="O33" s="4"/>
      <c r="P33" s="4"/>
      <c r="Q33" s="4"/>
      <c r="R33" s="4"/>
      <c r="S33" s="4"/>
      <c r="T33" s="4"/>
      <c r="U33" s="4"/>
      <c r="V33" s="4"/>
      <c r="W33" s="4"/>
      <c r="X33" s="4"/>
      <c r="Y33" s="4"/>
      <c r="Z33" s="28"/>
    </row>
    <row r="34" spans="2:26" s="5" customFormat="1" x14ac:dyDescent="0.2">
      <c r="B34" s="29"/>
      <c r="C34" s="623" t="s">
        <v>14</v>
      </c>
      <c r="D34" s="624"/>
      <c r="E34" s="624"/>
      <c r="F34" s="624"/>
      <c r="G34" s="624"/>
      <c r="H34" s="624"/>
      <c r="I34" s="624"/>
      <c r="J34" s="624"/>
      <c r="K34" s="624"/>
      <c r="L34" s="624"/>
      <c r="M34" s="624"/>
      <c r="N34" s="624"/>
      <c r="O34" s="624"/>
      <c r="P34" s="624"/>
      <c r="Q34" s="624"/>
      <c r="R34" s="624"/>
      <c r="S34" s="624"/>
      <c r="T34" s="624"/>
      <c r="U34" s="624"/>
      <c r="V34" s="624"/>
      <c r="W34" s="624"/>
      <c r="X34" s="624"/>
      <c r="Y34" s="625"/>
      <c r="Z34" s="28"/>
    </row>
    <row r="35" spans="2:26" ht="15" thickBot="1" x14ac:dyDescent="0.25">
      <c r="B35" s="27"/>
      <c r="C35" s="626"/>
      <c r="D35" s="627"/>
      <c r="E35" s="627"/>
      <c r="F35" s="627"/>
      <c r="G35" s="627"/>
      <c r="H35" s="627"/>
      <c r="I35" s="627"/>
      <c r="J35" s="627"/>
      <c r="K35" s="627"/>
      <c r="L35" s="627"/>
      <c r="M35" s="627"/>
      <c r="N35" s="627"/>
      <c r="O35" s="627"/>
      <c r="P35" s="627"/>
      <c r="Q35" s="627"/>
      <c r="R35" s="627"/>
      <c r="S35" s="627"/>
      <c r="T35" s="627"/>
      <c r="U35" s="627"/>
      <c r="V35" s="627"/>
      <c r="W35" s="627"/>
      <c r="X35" s="627"/>
      <c r="Y35" s="628"/>
      <c r="Z35" s="28"/>
    </row>
    <row r="36" spans="2:26" x14ac:dyDescent="0.2">
      <c r="B36" s="27"/>
      <c r="C36" s="629" t="s">
        <v>24</v>
      </c>
      <c r="D36" s="630"/>
      <c r="E36" s="630"/>
      <c r="F36" s="630"/>
      <c r="G36" s="630"/>
      <c r="H36" s="630"/>
      <c r="I36" s="630"/>
      <c r="J36" s="630"/>
      <c r="K36" s="630"/>
      <c r="L36" s="630"/>
      <c r="M36" s="630"/>
      <c r="N36" s="630"/>
      <c r="O36" s="630"/>
      <c r="P36" s="630"/>
      <c r="Q36" s="630"/>
      <c r="R36" s="630"/>
      <c r="S36" s="630"/>
      <c r="T36" s="630"/>
      <c r="U36" s="630"/>
      <c r="V36" s="630"/>
      <c r="W36" s="630"/>
      <c r="X36" s="630"/>
      <c r="Y36" s="631"/>
      <c r="Z36" s="28"/>
    </row>
    <row r="37" spans="2:26" x14ac:dyDescent="0.2">
      <c r="B37" s="27"/>
      <c r="C37" s="632"/>
      <c r="D37" s="633"/>
      <c r="E37" s="633"/>
      <c r="F37" s="633"/>
      <c r="G37" s="633"/>
      <c r="H37" s="633"/>
      <c r="I37" s="633"/>
      <c r="J37" s="633"/>
      <c r="K37" s="633"/>
      <c r="L37" s="633"/>
      <c r="M37" s="633"/>
      <c r="N37" s="633"/>
      <c r="O37" s="633"/>
      <c r="P37" s="633"/>
      <c r="Q37" s="633"/>
      <c r="R37" s="633"/>
      <c r="S37" s="633"/>
      <c r="T37" s="633"/>
      <c r="U37" s="633"/>
      <c r="V37" s="633"/>
      <c r="W37" s="633"/>
      <c r="X37" s="633"/>
      <c r="Y37" s="634"/>
      <c r="Z37" s="28"/>
    </row>
    <row r="38" spans="2:26" x14ac:dyDescent="0.2">
      <c r="B38" s="27"/>
      <c r="C38" s="632"/>
      <c r="D38" s="633"/>
      <c r="E38" s="633"/>
      <c r="F38" s="633"/>
      <c r="G38" s="633"/>
      <c r="H38" s="633"/>
      <c r="I38" s="633"/>
      <c r="J38" s="633"/>
      <c r="K38" s="633"/>
      <c r="L38" s="633"/>
      <c r="M38" s="633"/>
      <c r="N38" s="633"/>
      <c r="O38" s="633"/>
      <c r="P38" s="633"/>
      <c r="Q38" s="633"/>
      <c r="R38" s="633"/>
      <c r="S38" s="633"/>
      <c r="T38" s="633"/>
      <c r="U38" s="633"/>
      <c r="V38" s="633"/>
      <c r="W38" s="633"/>
      <c r="X38" s="633"/>
      <c r="Y38" s="634"/>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ht="15" thickBot="1" x14ac:dyDescent="0.25">
      <c r="B48" s="27"/>
      <c r="C48" s="635"/>
      <c r="D48" s="636"/>
      <c r="E48" s="636"/>
      <c r="F48" s="636"/>
      <c r="G48" s="636"/>
      <c r="H48" s="636"/>
      <c r="I48" s="636"/>
      <c r="J48" s="636"/>
      <c r="K48" s="636"/>
      <c r="L48" s="636"/>
      <c r="M48" s="636"/>
      <c r="N48" s="636"/>
      <c r="O48" s="636"/>
      <c r="P48" s="636"/>
      <c r="Q48" s="636"/>
      <c r="R48" s="636"/>
      <c r="S48" s="636"/>
      <c r="T48" s="636"/>
      <c r="U48" s="636"/>
      <c r="V48" s="636"/>
      <c r="W48" s="636"/>
      <c r="X48" s="636"/>
      <c r="Y48" s="637"/>
      <c r="Z48" s="28"/>
    </row>
    <row r="49" spans="2:26" x14ac:dyDescent="0.2">
      <c r="B49" s="30"/>
      <c r="C49" s="31"/>
      <c r="D49" s="31"/>
      <c r="E49" s="31"/>
      <c r="F49" s="31"/>
      <c r="G49" s="31"/>
      <c r="H49" s="31"/>
      <c r="I49" s="31"/>
      <c r="J49" s="31"/>
      <c r="K49" s="31"/>
      <c r="L49" s="31"/>
      <c r="M49" s="31"/>
      <c r="N49" s="31"/>
      <c r="O49" s="31"/>
      <c r="P49" s="31"/>
      <c r="Q49" s="31"/>
      <c r="R49" s="31"/>
      <c r="S49" s="31"/>
      <c r="T49" s="31"/>
      <c r="U49" s="31"/>
      <c r="V49" s="31"/>
      <c r="W49" s="31"/>
      <c r="X49" s="31"/>
      <c r="Y49" s="31"/>
      <c r="Z49" s="32"/>
    </row>
  </sheetData>
  <mergeCells count="44">
    <mergeCell ref="C34:Y35"/>
    <mergeCell ref="C36:Y48"/>
    <mergeCell ref="C29:G29"/>
    <mergeCell ref="K29:Y29"/>
    <mergeCell ref="C30:G30"/>
    <mergeCell ref="K30:Y30"/>
    <mergeCell ref="C31:G31"/>
    <mergeCell ref="K31:Y31"/>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4" orientation="portrait" r:id="rId1"/>
  <headerFooter>
    <oddFooter>&amp;LCarrera 30 25-90 Piso 16 C.A.D. – C.P. 111311
PBX: 7470909 – Información: Línea 195
www.umv.gov.co&amp;CPES-FM-001
Página  &amp;N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X69"/>
  <sheetViews>
    <sheetView view="pageLayout" topLeftCell="A33" zoomScale="85" zoomScaleNormal="100" zoomScalePageLayoutView="85" workbookViewId="0">
      <selection activeCell="I51" sqref="I51:L52"/>
    </sheetView>
  </sheetViews>
  <sheetFormatPr baseColWidth="10" defaultColWidth="3.7109375" defaultRowHeight="15" x14ac:dyDescent="0.25"/>
  <cols>
    <col min="2" max="2" width="2.85546875" customWidth="1"/>
    <col min="3" max="3" width="3.5703125" style="293" customWidth="1"/>
    <col min="4" max="7" width="2.7109375" customWidth="1"/>
    <col min="8" max="8" width="27.28515625" customWidth="1"/>
    <col min="9" max="12" width="10.5703125" customWidth="1"/>
    <col min="13" max="14" width="3.42578125" customWidth="1"/>
    <col min="15" max="17" width="2.7109375" customWidth="1"/>
    <col min="18" max="18" width="7.7109375" customWidth="1"/>
    <col min="19" max="19" width="3.5703125" customWidth="1"/>
    <col min="21" max="21" width="3.28515625" customWidth="1"/>
    <col min="27" max="27" width="5" customWidth="1"/>
    <col min="28" max="28" width="2.85546875" customWidth="1"/>
    <col min="30" max="30" width="6.28515625" customWidth="1"/>
    <col min="31" max="50" width="6" bestFit="1" customWidth="1"/>
  </cols>
  <sheetData>
    <row r="1" spans="1:28" s="3" customFormat="1" ht="14.25" x14ac:dyDescent="0.2">
      <c r="A1" s="1"/>
      <c r="B1" s="2"/>
      <c r="C1" s="1"/>
      <c r="D1" s="2"/>
      <c r="E1" s="2"/>
      <c r="F1" s="2"/>
    </row>
    <row r="2" spans="1:28" s="3" customFormat="1"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c r="AA2" s="561"/>
      <c r="AB2" s="561"/>
    </row>
    <row r="3" spans="1:28" s="3" customFormat="1" ht="15" customHeight="1" x14ac:dyDescent="0.2">
      <c r="A3" s="1"/>
      <c r="B3" s="560"/>
      <c r="C3" s="560"/>
      <c r="D3" s="560"/>
      <c r="E3" s="560"/>
      <c r="F3" s="560"/>
      <c r="G3" s="560"/>
      <c r="H3" s="562" t="s">
        <v>19</v>
      </c>
      <c r="I3" s="562"/>
      <c r="J3" s="562"/>
      <c r="K3" s="562"/>
      <c r="L3" s="562"/>
      <c r="M3" s="562"/>
      <c r="N3" s="562"/>
      <c r="O3" s="562"/>
      <c r="P3" s="562"/>
      <c r="Q3" s="562"/>
      <c r="R3" s="562" t="s">
        <v>23</v>
      </c>
      <c r="S3" s="562"/>
      <c r="T3" s="562"/>
      <c r="U3" s="562"/>
      <c r="V3" s="562"/>
      <c r="W3" s="562"/>
      <c r="X3" s="562"/>
      <c r="Y3" s="562"/>
      <c r="Z3" s="562"/>
      <c r="AA3" s="562"/>
      <c r="AB3" s="562"/>
    </row>
    <row r="4" spans="1:28" s="3" customFormat="1" ht="15" customHeigh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c r="AA4" s="562"/>
      <c r="AB4" s="562"/>
    </row>
    <row r="5" spans="1:28" s="3" customFormat="1" x14ac:dyDescent="0.2">
      <c r="A5" s="1"/>
      <c r="B5" s="1"/>
      <c r="C5" s="1"/>
      <c r="D5" s="1"/>
      <c r="E5" s="1"/>
      <c r="F5" s="1"/>
      <c r="G5" s="1"/>
      <c r="H5" s="10"/>
      <c r="I5" s="10"/>
      <c r="J5" s="10"/>
      <c r="K5" s="10"/>
      <c r="L5" s="10"/>
      <c r="M5" s="10"/>
      <c r="N5" s="10"/>
      <c r="O5" s="10"/>
      <c r="P5" s="10"/>
      <c r="Q5" s="10"/>
      <c r="R5" s="10"/>
      <c r="S5" s="10"/>
      <c r="T5" s="10"/>
      <c r="U5" s="10"/>
      <c r="V5" s="10"/>
      <c r="W5" s="10"/>
      <c r="X5" s="10"/>
      <c r="Y5" s="10"/>
      <c r="Z5" s="10"/>
      <c r="AA5" s="10"/>
      <c r="AB5" s="10"/>
    </row>
    <row r="6" spans="1:28" s="3" customFormat="1" ht="15.75" thickBot="1" x14ac:dyDescent="0.25">
      <c r="B6" s="20"/>
      <c r="C6" s="21"/>
      <c r="D6" s="21"/>
      <c r="E6" s="21"/>
      <c r="F6" s="21"/>
      <c r="G6" s="21"/>
      <c r="H6" s="21"/>
      <c r="I6" s="21"/>
      <c r="J6" s="22"/>
      <c r="K6" s="22"/>
      <c r="L6" s="22"/>
      <c r="M6" s="22"/>
      <c r="N6" s="22"/>
      <c r="O6" s="22"/>
      <c r="P6" s="22"/>
      <c r="Q6" s="22"/>
      <c r="R6" s="22"/>
      <c r="S6" s="22"/>
      <c r="T6" s="23"/>
      <c r="U6" s="23"/>
      <c r="V6" s="23"/>
      <c r="W6" s="23"/>
      <c r="X6" s="23"/>
      <c r="Y6" s="21"/>
      <c r="Z6" s="21"/>
      <c r="AA6" s="21"/>
      <c r="AB6" s="24"/>
    </row>
    <row r="7" spans="1:28" s="3" customFormat="1" ht="15" customHeight="1" x14ac:dyDescent="0.2">
      <c r="B7" s="25"/>
      <c r="C7" s="545" t="s">
        <v>21</v>
      </c>
      <c r="D7" s="546"/>
      <c r="E7" s="546"/>
      <c r="F7" s="546"/>
      <c r="G7" s="546"/>
      <c r="H7" s="547"/>
      <c r="I7" s="551" t="s">
        <v>510</v>
      </c>
      <c r="J7" s="552"/>
      <c r="K7" s="552"/>
      <c r="L7" s="552"/>
      <c r="M7" s="552"/>
      <c r="N7" s="552"/>
      <c r="O7" s="552"/>
      <c r="P7" s="552"/>
      <c r="Q7" s="552"/>
      <c r="R7" s="552"/>
      <c r="S7" s="552"/>
      <c r="T7" s="552"/>
      <c r="U7" s="553"/>
      <c r="V7" s="545" t="s">
        <v>25</v>
      </c>
      <c r="W7" s="546"/>
      <c r="X7" s="546"/>
      <c r="Y7" s="546"/>
      <c r="Z7" s="546"/>
      <c r="AA7" s="547"/>
      <c r="AB7" s="26"/>
    </row>
    <row r="8" spans="1:28" s="3" customFormat="1" ht="15.75" customHeight="1" thickBot="1" x14ac:dyDescent="0.25">
      <c r="B8" s="25"/>
      <c r="C8" s="548"/>
      <c r="D8" s="549"/>
      <c r="E8" s="549"/>
      <c r="F8" s="549"/>
      <c r="G8" s="549"/>
      <c r="H8" s="550"/>
      <c r="I8" s="554"/>
      <c r="J8" s="555"/>
      <c r="K8" s="555"/>
      <c r="L8" s="555"/>
      <c r="M8" s="555"/>
      <c r="N8" s="555"/>
      <c r="O8" s="555"/>
      <c r="P8" s="555"/>
      <c r="Q8" s="555"/>
      <c r="R8" s="555"/>
      <c r="S8" s="555"/>
      <c r="T8" s="555"/>
      <c r="U8" s="556"/>
      <c r="V8" s="557" t="s">
        <v>69</v>
      </c>
      <c r="W8" s="558"/>
      <c r="X8" s="558"/>
      <c r="Y8" s="558"/>
      <c r="Z8" s="558"/>
      <c r="AA8" s="559"/>
      <c r="AB8" s="26"/>
    </row>
    <row r="9" spans="1:28" s="3" customFormat="1" ht="15.75" thickBot="1" x14ac:dyDescent="0.25">
      <c r="B9" s="25"/>
      <c r="C9" s="9"/>
      <c r="D9" s="9"/>
      <c r="E9" s="9"/>
      <c r="F9" s="9"/>
      <c r="G9" s="9"/>
      <c r="H9" s="9"/>
      <c r="I9" s="9"/>
      <c r="J9" s="8"/>
      <c r="K9" s="8"/>
      <c r="L9" s="8"/>
      <c r="M9" s="8"/>
      <c r="N9" s="8"/>
      <c r="O9" s="8"/>
      <c r="P9" s="8"/>
      <c r="Q9" s="8"/>
      <c r="R9" s="8"/>
      <c r="S9" s="8"/>
      <c r="T9" s="11"/>
      <c r="U9" s="11"/>
      <c r="V9" s="11"/>
      <c r="W9" s="11"/>
      <c r="X9" s="11"/>
      <c r="Y9" s="9"/>
      <c r="Z9" s="9"/>
      <c r="AA9" s="9"/>
      <c r="AB9" s="26"/>
    </row>
    <row r="10" spans="1:28" s="3" customFormat="1" ht="15" customHeight="1" x14ac:dyDescent="0.2">
      <c r="B10" s="25"/>
      <c r="C10" s="545" t="s">
        <v>22</v>
      </c>
      <c r="D10" s="546"/>
      <c r="E10" s="546"/>
      <c r="F10" s="546"/>
      <c r="G10" s="546"/>
      <c r="H10" s="547"/>
      <c r="I10" s="551" t="s">
        <v>66</v>
      </c>
      <c r="J10" s="552"/>
      <c r="K10" s="552"/>
      <c r="L10" s="552"/>
      <c r="M10" s="552"/>
      <c r="N10" s="552"/>
      <c r="O10" s="552"/>
      <c r="P10" s="552"/>
      <c r="Q10" s="552"/>
      <c r="R10" s="552"/>
      <c r="S10" s="552"/>
      <c r="T10" s="552"/>
      <c r="U10" s="553"/>
      <c r="V10" s="545" t="s">
        <v>26</v>
      </c>
      <c r="W10" s="546"/>
      <c r="X10" s="546"/>
      <c r="Y10" s="546"/>
      <c r="Z10" s="546"/>
      <c r="AA10" s="547"/>
      <c r="AB10" s="26"/>
    </row>
    <row r="11" spans="1:28" s="3" customFormat="1" ht="15.75" customHeight="1" thickBot="1" x14ac:dyDescent="0.25">
      <c r="B11" s="25"/>
      <c r="C11" s="548"/>
      <c r="D11" s="549"/>
      <c r="E11" s="549"/>
      <c r="F11" s="549"/>
      <c r="G11" s="549"/>
      <c r="H11" s="550"/>
      <c r="I11" s="554"/>
      <c r="J11" s="555"/>
      <c r="K11" s="555"/>
      <c r="L11" s="555"/>
      <c r="M11" s="555"/>
      <c r="N11" s="555"/>
      <c r="O11" s="555"/>
      <c r="P11" s="555"/>
      <c r="Q11" s="555"/>
      <c r="R11" s="555"/>
      <c r="S11" s="555"/>
      <c r="T11" s="555"/>
      <c r="U11" s="556"/>
      <c r="V11" s="557" t="s">
        <v>603</v>
      </c>
      <c r="W11" s="558"/>
      <c r="X11" s="558"/>
      <c r="Y11" s="558"/>
      <c r="Z11" s="558"/>
      <c r="AA11" s="559"/>
      <c r="AB11" s="26"/>
    </row>
    <row r="12" spans="1:28" s="3" customFormat="1" thickBot="1" x14ac:dyDescent="0.25">
      <c r="B12" s="27"/>
      <c r="C12" s="4"/>
      <c r="D12" s="4"/>
      <c r="E12" s="4"/>
      <c r="F12" s="4"/>
      <c r="G12" s="4"/>
      <c r="H12" s="4"/>
      <c r="I12" s="4"/>
      <c r="J12" s="4"/>
      <c r="K12" s="4"/>
      <c r="L12" s="4"/>
      <c r="M12" s="4"/>
      <c r="N12" s="4"/>
      <c r="O12" s="4"/>
      <c r="P12" s="4"/>
      <c r="Q12" s="4"/>
      <c r="R12" s="4"/>
      <c r="S12" s="4"/>
      <c r="T12" s="4"/>
      <c r="U12" s="4"/>
      <c r="V12" s="4"/>
      <c r="W12" s="4"/>
      <c r="X12" s="4"/>
      <c r="Y12" s="4"/>
      <c r="Z12" s="4"/>
      <c r="AA12" s="4"/>
      <c r="AB12" s="28"/>
    </row>
    <row r="13" spans="1:28" s="3" customFormat="1" ht="15" customHeight="1" x14ac:dyDescent="0.2">
      <c r="B13" s="27"/>
      <c r="C13" s="545" t="s">
        <v>2</v>
      </c>
      <c r="D13" s="546"/>
      <c r="E13" s="546"/>
      <c r="F13" s="546"/>
      <c r="G13" s="546"/>
      <c r="H13" s="547"/>
      <c r="I13" s="551" t="s">
        <v>65</v>
      </c>
      <c r="J13" s="552"/>
      <c r="K13" s="552"/>
      <c r="L13" s="552"/>
      <c r="M13" s="552"/>
      <c r="N13" s="552"/>
      <c r="O13" s="552"/>
      <c r="P13" s="552"/>
      <c r="Q13" s="552"/>
      <c r="R13" s="552"/>
      <c r="S13" s="552"/>
      <c r="T13" s="552"/>
      <c r="U13" s="553"/>
      <c r="V13" s="545" t="s">
        <v>3</v>
      </c>
      <c r="W13" s="546"/>
      <c r="X13" s="546"/>
      <c r="Y13" s="546"/>
      <c r="Z13" s="546"/>
      <c r="AA13" s="547"/>
      <c r="AB13" s="28"/>
    </row>
    <row r="14" spans="1:28" s="3" customFormat="1" ht="28.5" customHeight="1" thickBot="1" x14ac:dyDescent="0.25">
      <c r="B14" s="27"/>
      <c r="C14" s="548"/>
      <c r="D14" s="549"/>
      <c r="E14" s="549"/>
      <c r="F14" s="549"/>
      <c r="G14" s="549"/>
      <c r="H14" s="550"/>
      <c r="I14" s="554"/>
      <c r="J14" s="555"/>
      <c r="K14" s="555"/>
      <c r="L14" s="555"/>
      <c r="M14" s="555"/>
      <c r="N14" s="555"/>
      <c r="O14" s="555"/>
      <c r="P14" s="555"/>
      <c r="Q14" s="555"/>
      <c r="R14" s="555"/>
      <c r="S14" s="555"/>
      <c r="T14" s="555"/>
      <c r="U14" s="556"/>
      <c r="V14" s="557" t="s">
        <v>343</v>
      </c>
      <c r="W14" s="558"/>
      <c r="X14" s="558"/>
      <c r="Y14" s="558"/>
      <c r="Z14" s="558"/>
      <c r="AA14" s="559"/>
      <c r="AB14" s="28"/>
    </row>
    <row r="15" spans="1:28" s="3" customFormat="1" thickBot="1" x14ac:dyDescent="0.25">
      <c r="B15" s="27"/>
      <c r="C15" s="4"/>
      <c r="D15" s="4"/>
      <c r="E15" s="4"/>
      <c r="F15" s="4"/>
      <c r="G15" s="4"/>
      <c r="H15" s="4"/>
      <c r="I15" s="4"/>
      <c r="J15" s="4"/>
      <c r="K15" s="4"/>
      <c r="L15" s="4"/>
      <c r="M15" s="4"/>
      <c r="N15" s="4"/>
      <c r="O15" s="4"/>
      <c r="P15" s="4"/>
      <c r="Q15" s="4"/>
      <c r="R15" s="4"/>
      <c r="S15" s="4"/>
      <c r="T15" s="4"/>
      <c r="U15" s="4"/>
      <c r="V15" s="4"/>
      <c r="W15" s="4"/>
      <c r="X15" s="4"/>
      <c r="Y15" s="4"/>
      <c r="Z15" s="4"/>
      <c r="AA15" s="4"/>
      <c r="AB15" s="28"/>
    </row>
    <row r="16" spans="1:28" s="3" customFormat="1" ht="42" customHeight="1" thickBot="1" x14ac:dyDescent="0.25">
      <c r="B16" s="27"/>
      <c r="C16" s="569" t="s">
        <v>4</v>
      </c>
      <c r="D16" s="570"/>
      <c r="E16" s="570"/>
      <c r="F16" s="570"/>
      <c r="G16" s="570"/>
      <c r="H16" s="571"/>
      <c r="I16" s="703" t="s">
        <v>67</v>
      </c>
      <c r="J16" s="704"/>
      <c r="K16" s="704"/>
      <c r="L16" s="704"/>
      <c r="M16" s="704"/>
      <c r="N16" s="704"/>
      <c r="O16" s="704"/>
      <c r="P16" s="704"/>
      <c r="Q16" s="704"/>
      <c r="R16" s="704"/>
      <c r="S16" s="704"/>
      <c r="T16" s="704"/>
      <c r="U16" s="704"/>
      <c r="V16" s="704"/>
      <c r="W16" s="704"/>
      <c r="X16" s="704"/>
      <c r="Y16" s="704"/>
      <c r="Z16" s="704"/>
      <c r="AA16" s="705"/>
      <c r="AB16" s="28"/>
    </row>
    <row r="17" spans="2:50" s="3" customFormat="1" thickBot="1" x14ac:dyDescent="0.25">
      <c r="B17" s="27"/>
      <c r="C17" s="4"/>
      <c r="D17" s="4"/>
      <c r="E17" s="4"/>
      <c r="F17" s="4"/>
      <c r="G17" s="4"/>
      <c r="H17" s="4"/>
      <c r="I17" s="4"/>
      <c r="J17" s="4"/>
      <c r="K17" s="4"/>
      <c r="L17" s="4"/>
      <c r="M17" s="4"/>
      <c r="N17" s="4"/>
      <c r="O17" s="4"/>
      <c r="P17" s="4"/>
      <c r="Q17" s="4"/>
      <c r="R17" s="4"/>
      <c r="S17" s="4"/>
      <c r="T17" s="4"/>
      <c r="U17" s="4"/>
      <c r="V17" s="4"/>
      <c r="W17" s="4"/>
      <c r="X17" s="4"/>
      <c r="Y17" s="4"/>
      <c r="Z17" s="4"/>
      <c r="AA17" s="4"/>
      <c r="AB17" s="28"/>
    </row>
    <row r="18" spans="2:50" s="1" customFormat="1" ht="15" customHeight="1" x14ac:dyDescent="0.2">
      <c r="B18" s="27"/>
      <c r="C18" s="575" t="s">
        <v>20</v>
      </c>
      <c r="D18" s="576"/>
      <c r="E18" s="576"/>
      <c r="F18" s="576"/>
      <c r="G18" s="576"/>
      <c r="H18" s="577"/>
      <c r="I18" s="706" t="s">
        <v>602</v>
      </c>
      <c r="J18" s="707"/>
      <c r="K18" s="707"/>
      <c r="L18" s="707"/>
      <c r="M18" s="707"/>
      <c r="N18" s="708"/>
      <c r="O18" s="545" t="s">
        <v>5</v>
      </c>
      <c r="P18" s="546"/>
      <c r="Q18" s="546"/>
      <c r="R18" s="546"/>
      <c r="S18" s="546"/>
      <c r="T18" s="546"/>
      <c r="U18" s="547"/>
      <c r="V18" s="545" t="s">
        <v>6</v>
      </c>
      <c r="W18" s="546"/>
      <c r="X18" s="546"/>
      <c r="Y18" s="546"/>
      <c r="Z18" s="546"/>
      <c r="AA18" s="547"/>
      <c r="AB18" s="28"/>
    </row>
    <row r="19" spans="2:50" s="1" customFormat="1" ht="15.75" customHeight="1" thickBot="1" x14ac:dyDescent="0.25">
      <c r="B19" s="27"/>
      <c r="C19" s="578"/>
      <c r="D19" s="579"/>
      <c r="E19" s="579"/>
      <c r="F19" s="579"/>
      <c r="G19" s="579"/>
      <c r="H19" s="580"/>
      <c r="I19" s="709"/>
      <c r="J19" s="710"/>
      <c r="K19" s="710"/>
      <c r="L19" s="710"/>
      <c r="M19" s="710"/>
      <c r="N19" s="711"/>
      <c r="O19" s="587" t="s">
        <v>32</v>
      </c>
      <c r="P19" s="588"/>
      <c r="Q19" s="588"/>
      <c r="R19" s="588"/>
      <c r="S19" s="588"/>
      <c r="T19" s="588"/>
      <c r="U19" s="589"/>
      <c r="V19" s="587" t="s">
        <v>33</v>
      </c>
      <c r="W19" s="588"/>
      <c r="X19" s="588"/>
      <c r="Y19" s="588"/>
      <c r="Z19" s="588"/>
      <c r="AA19" s="589"/>
      <c r="AB19" s="28"/>
    </row>
    <row r="20" spans="2:50" s="3" customFormat="1" thickBot="1" x14ac:dyDescent="0.25">
      <c r="B20" s="27"/>
      <c r="C20" s="4"/>
      <c r="D20" s="4"/>
      <c r="E20" s="4"/>
      <c r="F20" s="4"/>
      <c r="G20" s="4"/>
      <c r="H20" s="4"/>
      <c r="I20" s="4"/>
      <c r="J20" s="4"/>
      <c r="K20" s="4"/>
      <c r="L20" s="4"/>
      <c r="M20" s="4"/>
      <c r="N20" s="4"/>
      <c r="O20" s="4"/>
      <c r="P20" s="4"/>
      <c r="Q20" s="4"/>
      <c r="R20" s="4"/>
      <c r="S20" s="4"/>
      <c r="T20" s="4"/>
      <c r="U20" s="4"/>
      <c r="V20" s="4"/>
      <c r="W20" s="4"/>
      <c r="X20" s="4"/>
      <c r="Y20" s="4"/>
      <c r="Z20" s="4"/>
      <c r="AA20" s="4"/>
      <c r="AB20" s="28"/>
    </row>
    <row r="21" spans="2:50" s="3" customFormat="1" ht="15.75" customHeight="1" x14ac:dyDescent="0.2">
      <c r="B21" s="27"/>
      <c r="C21" s="656" t="s">
        <v>7</v>
      </c>
      <c r="D21" s="657"/>
      <c r="E21" s="657"/>
      <c r="F21" s="657"/>
      <c r="G21" s="657"/>
      <c r="H21" s="657"/>
      <c r="I21" s="657"/>
      <c r="J21" s="657"/>
      <c r="K21" s="658"/>
      <c r="L21" s="545" t="s">
        <v>8</v>
      </c>
      <c r="M21" s="546"/>
      <c r="N21" s="546"/>
      <c r="O21" s="546"/>
      <c r="P21" s="546"/>
      <c r="Q21" s="546"/>
      <c r="R21" s="547"/>
      <c r="S21" s="590" t="s">
        <v>9</v>
      </c>
      <c r="T21" s="546"/>
      <c r="U21" s="546"/>
      <c r="V21" s="546"/>
      <c r="W21" s="546"/>
      <c r="X21" s="546"/>
      <c r="Y21" s="546"/>
      <c r="Z21" s="546"/>
      <c r="AA21" s="547"/>
      <c r="AB21" s="28"/>
    </row>
    <row r="22" spans="2:50" s="3" customFormat="1" ht="33.75" customHeight="1" thickBot="1" x14ac:dyDescent="0.25">
      <c r="B22" s="27"/>
      <c r="C22" s="721" t="s">
        <v>830</v>
      </c>
      <c r="D22" s="722"/>
      <c r="E22" s="722"/>
      <c r="F22" s="722"/>
      <c r="G22" s="722"/>
      <c r="H22" s="722"/>
      <c r="I22" s="722"/>
      <c r="J22" s="722"/>
      <c r="K22" s="723"/>
      <c r="L22" s="591" t="s">
        <v>35</v>
      </c>
      <c r="M22" s="592"/>
      <c r="N22" s="592"/>
      <c r="O22" s="592"/>
      <c r="P22" s="592"/>
      <c r="Q22" s="592"/>
      <c r="R22" s="593"/>
      <c r="S22" s="691" t="s">
        <v>36</v>
      </c>
      <c r="T22" s="692"/>
      <c r="U22" s="692"/>
      <c r="V22" s="692"/>
      <c r="W22" s="692"/>
      <c r="X22" s="692"/>
      <c r="Y22" s="692"/>
      <c r="Z22" s="692"/>
      <c r="AA22" s="693"/>
      <c r="AB22" s="28"/>
    </row>
    <row r="23" spans="2:50" s="3" customFormat="1" thickBot="1" x14ac:dyDescent="0.25">
      <c r="B23" s="27"/>
      <c r="C23" s="4"/>
      <c r="D23" s="4"/>
      <c r="E23" s="4"/>
      <c r="F23" s="4"/>
      <c r="G23" s="4"/>
      <c r="H23" s="4"/>
      <c r="I23" s="4"/>
      <c r="J23" s="4"/>
      <c r="K23" s="4"/>
      <c r="L23" s="4"/>
      <c r="M23" s="4"/>
      <c r="N23" s="4"/>
      <c r="O23" s="4"/>
      <c r="P23" s="4"/>
      <c r="Q23" s="4"/>
      <c r="R23" s="4"/>
      <c r="S23" s="4"/>
      <c r="T23" s="4"/>
      <c r="U23" s="4"/>
      <c r="V23" s="4"/>
      <c r="W23" s="4"/>
      <c r="X23" s="4"/>
      <c r="Y23" s="4"/>
      <c r="Z23" s="4"/>
      <c r="AA23" s="4"/>
      <c r="AB23" s="28"/>
    </row>
    <row r="24" spans="2:50" s="3" customFormat="1" ht="15.75" customHeight="1" thickBot="1" x14ac:dyDescent="0.25">
      <c r="B24" s="27"/>
      <c r="C24" s="569" t="s">
        <v>10</v>
      </c>
      <c r="D24" s="570"/>
      <c r="E24" s="570"/>
      <c r="F24" s="570"/>
      <c r="G24" s="570"/>
      <c r="H24" s="571"/>
      <c r="I24" s="703" t="s">
        <v>68</v>
      </c>
      <c r="J24" s="704"/>
      <c r="K24" s="704"/>
      <c r="L24" s="704"/>
      <c r="M24" s="704"/>
      <c r="N24" s="704"/>
      <c r="O24" s="704"/>
      <c r="P24" s="704"/>
      <c r="Q24" s="704"/>
      <c r="R24" s="704"/>
      <c r="S24" s="704"/>
      <c r="T24" s="704"/>
      <c r="U24" s="704"/>
      <c r="V24" s="704"/>
      <c r="W24" s="704"/>
      <c r="X24" s="704"/>
      <c r="Y24" s="704"/>
      <c r="Z24" s="704"/>
      <c r="AA24" s="705"/>
      <c r="AB24" s="28"/>
    </row>
    <row r="25" spans="2:50" s="3" customFormat="1" thickBot="1" x14ac:dyDescent="0.25">
      <c r="B25" s="27"/>
      <c r="C25" s="4"/>
      <c r="D25" s="4"/>
      <c r="E25" s="4"/>
      <c r="F25" s="4"/>
      <c r="G25" s="4"/>
      <c r="H25" s="4"/>
      <c r="I25" s="4"/>
      <c r="J25" s="4"/>
      <c r="K25" s="4"/>
      <c r="L25" s="4"/>
      <c r="M25" s="4"/>
      <c r="N25" s="4"/>
      <c r="O25" s="4"/>
      <c r="P25" s="4"/>
      <c r="Q25" s="4"/>
      <c r="R25" s="4"/>
      <c r="S25" s="4"/>
      <c r="T25" s="4"/>
      <c r="U25" s="4"/>
      <c r="V25" s="4"/>
      <c r="W25" s="4"/>
      <c r="X25" s="4"/>
      <c r="Y25" s="4"/>
      <c r="Z25" s="4"/>
      <c r="AA25" s="4"/>
      <c r="AB25" s="28"/>
    </row>
    <row r="26" spans="2:50" s="5" customFormat="1" ht="14.25"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7"/>
      <c r="AB26" s="28"/>
    </row>
    <row r="27" spans="2:50" s="5" customFormat="1" thickBot="1" x14ac:dyDescent="0.25">
      <c r="B27" s="29"/>
      <c r="C27" s="712"/>
      <c r="D27" s="713"/>
      <c r="E27" s="713"/>
      <c r="F27" s="713"/>
      <c r="G27" s="713"/>
      <c r="H27" s="713"/>
      <c r="I27" s="713"/>
      <c r="J27" s="713"/>
      <c r="K27" s="713"/>
      <c r="L27" s="713"/>
      <c r="M27" s="599"/>
      <c r="N27" s="599"/>
      <c r="O27" s="599"/>
      <c r="P27" s="599"/>
      <c r="Q27" s="599"/>
      <c r="R27" s="599"/>
      <c r="S27" s="599"/>
      <c r="T27" s="599"/>
      <c r="U27" s="599"/>
      <c r="V27" s="599"/>
      <c r="W27" s="599"/>
      <c r="X27" s="599"/>
      <c r="Y27" s="599"/>
      <c r="Z27" s="599"/>
      <c r="AA27" s="600"/>
      <c r="AB27" s="28"/>
    </row>
    <row r="28" spans="2:50" s="36" customFormat="1" ht="23.25" customHeight="1" x14ac:dyDescent="0.2">
      <c r="B28" s="34"/>
      <c r="C28" s="726" t="s">
        <v>61</v>
      </c>
      <c r="D28" s="727"/>
      <c r="E28" s="727"/>
      <c r="F28" s="727"/>
      <c r="G28" s="727"/>
      <c r="H28" s="727"/>
      <c r="I28" s="714" t="s">
        <v>70</v>
      </c>
      <c r="J28" s="715"/>
      <c r="K28" s="714" t="s">
        <v>71</v>
      </c>
      <c r="L28" s="715"/>
      <c r="M28" s="689" t="s">
        <v>12</v>
      </c>
      <c r="N28" s="682"/>
      <c r="O28" s="682"/>
      <c r="P28" s="682"/>
      <c r="Q28" s="682"/>
      <c r="R28" s="682"/>
      <c r="S28" s="682"/>
      <c r="T28" s="682"/>
      <c r="U28" s="682"/>
      <c r="V28" s="682"/>
      <c r="W28" s="682"/>
      <c r="X28" s="682"/>
      <c r="Y28" s="682"/>
      <c r="Z28" s="682"/>
      <c r="AA28" s="683"/>
      <c r="AB28" s="35"/>
    </row>
    <row r="29" spans="2:50" s="36" customFormat="1" ht="23.25" customHeight="1" thickBot="1" x14ac:dyDescent="0.25">
      <c r="B29" s="34"/>
      <c r="C29" s="728"/>
      <c r="D29" s="729"/>
      <c r="E29" s="729"/>
      <c r="F29" s="729"/>
      <c r="G29" s="729"/>
      <c r="H29" s="729"/>
      <c r="I29" s="716"/>
      <c r="J29" s="717"/>
      <c r="K29" s="716"/>
      <c r="L29" s="717"/>
      <c r="M29" s="718"/>
      <c r="N29" s="719"/>
      <c r="O29" s="719"/>
      <c r="P29" s="719"/>
      <c r="Q29" s="719"/>
      <c r="R29" s="719"/>
      <c r="S29" s="719"/>
      <c r="T29" s="719"/>
      <c r="U29" s="719"/>
      <c r="V29" s="719"/>
      <c r="W29" s="719"/>
      <c r="X29" s="719"/>
      <c r="Y29" s="719"/>
      <c r="Z29" s="719"/>
      <c r="AA29" s="720"/>
      <c r="AB29" s="35"/>
    </row>
    <row r="30" spans="2:50" s="5" customFormat="1" ht="15" customHeight="1" x14ac:dyDescent="0.2">
      <c r="B30" s="29"/>
      <c r="C30" s="288">
        <v>1</v>
      </c>
      <c r="D30" s="730" t="s">
        <v>38</v>
      </c>
      <c r="E30" s="730"/>
      <c r="F30" s="730"/>
      <c r="G30" s="730"/>
      <c r="H30" s="731"/>
      <c r="I30" s="752">
        <v>3.8</v>
      </c>
      <c r="J30" s="753"/>
      <c r="K30" s="750">
        <v>3.5</v>
      </c>
      <c r="L30" s="751"/>
      <c r="M30" s="754" t="s">
        <v>1007</v>
      </c>
      <c r="N30" s="755"/>
      <c r="O30" s="755"/>
      <c r="P30" s="755"/>
      <c r="Q30" s="755"/>
      <c r="R30" s="755"/>
      <c r="S30" s="755"/>
      <c r="T30" s="755"/>
      <c r="U30" s="755"/>
      <c r="V30" s="755"/>
      <c r="W30" s="755"/>
      <c r="X30" s="755"/>
      <c r="Y30" s="755"/>
      <c r="Z30" s="755"/>
      <c r="AA30" s="756"/>
      <c r="AB30" s="28"/>
      <c r="AD30" s="289"/>
      <c r="AE30" s="290"/>
      <c r="AF30" s="290"/>
      <c r="AG30" s="290"/>
      <c r="AH30" s="290"/>
      <c r="AI30" s="290"/>
      <c r="AJ30" s="290"/>
      <c r="AK30" s="290"/>
      <c r="AL30" s="290"/>
      <c r="AM30" s="290"/>
      <c r="AN30" s="290"/>
      <c r="AO30" s="290"/>
      <c r="AP30" s="290"/>
      <c r="AQ30" s="290"/>
      <c r="AR30" s="290"/>
      <c r="AS30" s="290"/>
      <c r="AT30" s="290"/>
      <c r="AU30" s="290"/>
      <c r="AV30" s="290"/>
      <c r="AW30" s="290"/>
      <c r="AX30" s="290"/>
    </row>
    <row r="31" spans="2:50" s="5" customFormat="1" ht="15" customHeight="1" x14ac:dyDescent="0.2">
      <c r="B31" s="29"/>
      <c r="C31" s="291">
        <v>2</v>
      </c>
      <c r="D31" s="724" t="s">
        <v>39</v>
      </c>
      <c r="E31" s="724"/>
      <c r="F31" s="724"/>
      <c r="G31" s="724"/>
      <c r="H31" s="725"/>
      <c r="I31" s="752">
        <v>3.9</v>
      </c>
      <c r="J31" s="753"/>
      <c r="K31" s="750">
        <v>3.4</v>
      </c>
      <c r="L31" s="751"/>
      <c r="M31" s="757"/>
      <c r="N31" s="758"/>
      <c r="O31" s="758"/>
      <c r="P31" s="758"/>
      <c r="Q31" s="758"/>
      <c r="R31" s="758"/>
      <c r="S31" s="758"/>
      <c r="T31" s="758"/>
      <c r="U31" s="758"/>
      <c r="V31" s="758"/>
      <c r="W31" s="758"/>
      <c r="X31" s="758"/>
      <c r="Y31" s="758"/>
      <c r="Z31" s="758"/>
      <c r="AA31" s="759"/>
      <c r="AB31" s="28"/>
      <c r="AD31" s="289"/>
      <c r="AE31" s="290"/>
      <c r="AF31" s="290"/>
      <c r="AG31" s="290"/>
      <c r="AH31" s="290"/>
      <c r="AI31" s="290"/>
      <c r="AJ31" s="290"/>
      <c r="AK31" s="290"/>
      <c r="AL31" s="290"/>
      <c r="AM31" s="290"/>
      <c r="AN31" s="290"/>
      <c r="AO31" s="290"/>
      <c r="AP31" s="290"/>
      <c r="AQ31" s="290"/>
      <c r="AR31" s="290"/>
      <c r="AS31" s="290"/>
      <c r="AT31" s="290"/>
      <c r="AU31" s="290"/>
      <c r="AV31" s="290"/>
      <c r="AW31" s="290"/>
      <c r="AX31" s="290"/>
    </row>
    <row r="32" spans="2:50" s="5" customFormat="1" ht="15" customHeight="1" x14ac:dyDescent="0.2">
      <c r="B32" s="29"/>
      <c r="C32" s="288">
        <v>3</v>
      </c>
      <c r="D32" s="724" t="s">
        <v>40</v>
      </c>
      <c r="E32" s="724"/>
      <c r="F32" s="724"/>
      <c r="G32" s="724"/>
      <c r="H32" s="725"/>
      <c r="I32" s="752">
        <v>3.78</v>
      </c>
      <c r="J32" s="753"/>
      <c r="K32" s="750">
        <v>3.7</v>
      </c>
      <c r="L32" s="751"/>
      <c r="M32" s="757"/>
      <c r="N32" s="758"/>
      <c r="O32" s="758"/>
      <c r="P32" s="758"/>
      <c r="Q32" s="758"/>
      <c r="R32" s="758"/>
      <c r="S32" s="758"/>
      <c r="T32" s="758"/>
      <c r="U32" s="758"/>
      <c r="V32" s="758"/>
      <c r="W32" s="758"/>
      <c r="X32" s="758"/>
      <c r="Y32" s="758"/>
      <c r="Z32" s="758"/>
      <c r="AA32" s="759"/>
      <c r="AB32" s="28"/>
      <c r="AD32" s="289"/>
      <c r="AE32" s="290"/>
      <c r="AF32" s="290"/>
      <c r="AG32" s="290"/>
      <c r="AH32" s="290"/>
      <c r="AI32" s="290"/>
      <c r="AJ32" s="290"/>
      <c r="AK32" s="290"/>
      <c r="AL32" s="290"/>
      <c r="AM32" s="290"/>
      <c r="AN32" s="290"/>
      <c r="AO32" s="290"/>
      <c r="AP32" s="290"/>
      <c r="AQ32" s="290"/>
      <c r="AR32" s="290"/>
      <c r="AS32" s="290"/>
      <c r="AT32" s="290"/>
      <c r="AU32" s="290"/>
      <c r="AV32" s="290"/>
      <c r="AW32" s="290"/>
      <c r="AX32" s="290"/>
    </row>
    <row r="33" spans="2:50" s="5" customFormat="1" ht="15" customHeight="1" x14ac:dyDescent="0.2">
      <c r="B33" s="29"/>
      <c r="C33" s="291">
        <v>4</v>
      </c>
      <c r="D33" s="724" t="s">
        <v>41</v>
      </c>
      <c r="E33" s="724"/>
      <c r="F33" s="724"/>
      <c r="G33" s="724"/>
      <c r="H33" s="725"/>
      <c r="I33" s="752">
        <v>3.48</v>
      </c>
      <c r="J33" s="753"/>
      <c r="K33" s="750">
        <v>3.4</v>
      </c>
      <c r="L33" s="751"/>
      <c r="M33" s="757"/>
      <c r="N33" s="758"/>
      <c r="O33" s="758"/>
      <c r="P33" s="758"/>
      <c r="Q33" s="758"/>
      <c r="R33" s="758"/>
      <c r="S33" s="758"/>
      <c r="T33" s="758"/>
      <c r="U33" s="758"/>
      <c r="V33" s="758"/>
      <c r="W33" s="758"/>
      <c r="X33" s="758"/>
      <c r="Y33" s="758"/>
      <c r="Z33" s="758"/>
      <c r="AA33" s="759"/>
      <c r="AB33" s="28"/>
      <c r="AD33" s="289"/>
      <c r="AE33" s="290"/>
      <c r="AF33" s="290"/>
      <c r="AG33" s="290"/>
      <c r="AH33" s="290"/>
      <c r="AI33" s="290"/>
      <c r="AJ33" s="290"/>
      <c r="AK33" s="290"/>
      <c r="AL33" s="290"/>
      <c r="AM33" s="290"/>
      <c r="AN33" s="290"/>
      <c r="AO33" s="290"/>
      <c r="AP33" s="290"/>
      <c r="AQ33" s="290"/>
      <c r="AR33" s="290"/>
      <c r="AS33" s="290"/>
      <c r="AT33" s="290"/>
      <c r="AU33" s="290"/>
      <c r="AV33" s="290"/>
      <c r="AW33" s="290"/>
      <c r="AX33" s="290"/>
    </row>
    <row r="34" spans="2:50" s="5" customFormat="1" ht="15" customHeight="1" x14ac:dyDescent="0.2">
      <c r="B34" s="29"/>
      <c r="C34" s="288">
        <v>5</v>
      </c>
      <c r="D34" s="732" t="s">
        <v>42</v>
      </c>
      <c r="E34" s="732"/>
      <c r="F34" s="732"/>
      <c r="G34" s="732"/>
      <c r="H34" s="733"/>
      <c r="I34" s="752">
        <v>3.05</v>
      </c>
      <c r="J34" s="753"/>
      <c r="K34" s="750" t="s">
        <v>705</v>
      </c>
      <c r="L34" s="751"/>
      <c r="M34" s="757"/>
      <c r="N34" s="758"/>
      <c r="O34" s="758"/>
      <c r="P34" s="758"/>
      <c r="Q34" s="758"/>
      <c r="R34" s="758"/>
      <c r="S34" s="758"/>
      <c r="T34" s="758"/>
      <c r="U34" s="758"/>
      <c r="V34" s="758"/>
      <c r="W34" s="758"/>
      <c r="X34" s="758"/>
      <c r="Y34" s="758"/>
      <c r="Z34" s="758"/>
      <c r="AA34" s="759"/>
      <c r="AB34" s="28"/>
      <c r="AD34" s="289"/>
      <c r="AE34" s="290"/>
      <c r="AF34" s="290"/>
      <c r="AG34" s="290"/>
      <c r="AH34" s="290"/>
      <c r="AI34" s="290"/>
      <c r="AJ34" s="290"/>
      <c r="AK34" s="290"/>
      <c r="AL34" s="290"/>
      <c r="AM34" s="290"/>
      <c r="AN34" s="290"/>
      <c r="AO34" s="290"/>
      <c r="AP34" s="290"/>
      <c r="AQ34" s="290"/>
      <c r="AR34" s="290"/>
      <c r="AS34" s="290"/>
      <c r="AT34" s="290"/>
      <c r="AU34" s="290"/>
      <c r="AV34" s="290"/>
      <c r="AW34" s="290"/>
      <c r="AX34" s="290"/>
    </row>
    <row r="35" spans="2:50" s="5" customFormat="1" ht="15" customHeight="1" x14ac:dyDescent="0.2">
      <c r="B35" s="29"/>
      <c r="C35" s="291">
        <v>6</v>
      </c>
      <c r="D35" s="724" t="s">
        <v>43</v>
      </c>
      <c r="E35" s="724"/>
      <c r="F35" s="724"/>
      <c r="G35" s="724"/>
      <c r="H35" s="725"/>
      <c r="I35" s="752">
        <v>3.75</v>
      </c>
      <c r="J35" s="753"/>
      <c r="K35" s="750">
        <v>3.2</v>
      </c>
      <c r="L35" s="751"/>
      <c r="M35" s="757"/>
      <c r="N35" s="758"/>
      <c r="O35" s="758"/>
      <c r="P35" s="758"/>
      <c r="Q35" s="758"/>
      <c r="R35" s="758"/>
      <c r="S35" s="758"/>
      <c r="T35" s="758"/>
      <c r="U35" s="758"/>
      <c r="V35" s="758"/>
      <c r="W35" s="758"/>
      <c r="X35" s="758"/>
      <c r="Y35" s="758"/>
      <c r="Z35" s="758"/>
      <c r="AA35" s="759"/>
      <c r="AB35" s="28"/>
      <c r="AD35" s="289"/>
      <c r="AE35" s="290"/>
      <c r="AF35" s="290"/>
      <c r="AG35" s="290"/>
      <c r="AH35" s="290"/>
      <c r="AI35" s="290"/>
      <c r="AJ35" s="290"/>
      <c r="AK35" s="290"/>
      <c r="AL35" s="290"/>
      <c r="AM35" s="290"/>
      <c r="AN35" s="290"/>
      <c r="AO35" s="290"/>
      <c r="AP35" s="290"/>
      <c r="AQ35" s="290"/>
      <c r="AR35" s="290"/>
      <c r="AS35" s="290"/>
      <c r="AT35" s="290"/>
      <c r="AU35" s="290"/>
      <c r="AV35" s="290"/>
      <c r="AW35" s="290"/>
      <c r="AX35" s="290"/>
    </row>
    <row r="36" spans="2:50" s="5" customFormat="1" ht="15" customHeight="1" x14ac:dyDescent="0.2">
      <c r="B36" s="29"/>
      <c r="C36" s="288">
        <v>7</v>
      </c>
      <c r="D36" s="724" t="s">
        <v>44</v>
      </c>
      <c r="E36" s="724"/>
      <c r="F36" s="724"/>
      <c r="G36" s="724"/>
      <c r="H36" s="725"/>
      <c r="I36" s="752">
        <v>3.95</v>
      </c>
      <c r="J36" s="753"/>
      <c r="K36" s="750">
        <v>3.39</v>
      </c>
      <c r="L36" s="751"/>
      <c r="M36" s="757"/>
      <c r="N36" s="758"/>
      <c r="O36" s="758"/>
      <c r="P36" s="758"/>
      <c r="Q36" s="758"/>
      <c r="R36" s="758"/>
      <c r="S36" s="758"/>
      <c r="T36" s="758"/>
      <c r="U36" s="758"/>
      <c r="V36" s="758"/>
      <c r="W36" s="758"/>
      <c r="X36" s="758"/>
      <c r="Y36" s="758"/>
      <c r="Z36" s="758"/>
      <c r="AA36" s="759"/>
      <c r="AB36" s="28"/>
      <c r="AD36" s="289"/>
      <c r="AE36" s="290"/>
      <c r="AF36" s="290"/>
      <c r="AG36" s="290"/>
      <c r="AH36" s="290"/>
      <c r="AI36" s="290"/>
      <c r="AJ36" s="290"/>
      <c r="AK36" s="290"/>
      <c r="AL36" s="290"/>
      <c r="AM36" s="290"/>
      <c r="AN36" s="290"/>
      <c r="AO36" s="290"/>
      <c r="AP36" s="290"/>
      <c r="AQ36" s="290"/>
      <c r="AR36" s="290"/>
      <c r="AS36" s="290"/>
      <c r="AT36" s="290"/>
      <c r="AU36" s="290"/>
      <c r="AV36" s="290"/>
      <c r="AW36" s="290"/>
      <c r="AX36" s="290"/>
    </row>
    <row r="37" spans="2:50" s="5" customFormat="1" ht="15" customHeight="1" x14ac:dyDescent="0.2">
      <c r="B37" s="29"/>
      <c r="C37" s="291">
        <v>8</v>
      </c>
      <c r="D37" s="724" t="s">
        <v>45</v>
      </c>
      <c r="E37" s="724"/>
      <c r="F37" s="724"/>
      <c r="G37" s="724"/>
      <c r="H37" s="725"/>
      <c r="I37" s="752">
        <v>3.9666666666666699</v>
      </c>
      <c r="J37" s="753"/>
      <c r="K37" s="750">
        <v>3.6</v>
      </c>
      <c r="L37" s="751"/>
      <c r="M37" s="757"/>
      <c r="N37" s="758"/>
      <c r="O37" s="758"/>
      <c r="P37" s="758"/>
      <c r="Q37" s="758"/>
      <c r="R37" s="758"/>
      <c r="S37" s="758"/>
      <c r="T37" s="758"/>
      <c r="U37" s="758"/>
      <c r="V37" s="758"/>
      <c r="W37" s="758"/>
      <c r="X37" s="758"/>
      <c r="Y37" s="758"/>
      <c r="Z37" s="758"/>
      <c r="AA37" s="759"/>
      <c r="AB37" s="28"/>
      <c r="AD37" s="289"/>
      <c r="AE37" s="290"/>
      <c r="AF37" s="290"/>
      <c r="AG37" s="290"/>
      <c r="AH37" s="290"/>
      <c r="AI37" s="290"/>
      <c r="AJ37" s="290"/>
      <c r="AK37" s="290"/>
      <c r="AL37" s="290"/>
      <c r="AM37" s="290"/>
      <c r="AN37" s="290"/>
      <c r="AO37" s="290"/>
      <c r="AP37" s="290"/>
      <c r="AQ37" s="290"/>
      <c r="AR37" s="290"/>
      <c r="AS37" s="290"/>
      <c r="AT37" s="290"/>
      <c r="AU37" s="290"/>
      <c r="AV37" s="290"/>
      <c r="AW37" s="290"/>
      <c r="AX37" s="290"/>
    </row>
    <row r="38" spans="2:50" s="5" customFormat="1" ht="15" customHeight="1" x14ac:dyDescent="0.2">
      <c r="B38" s="29"/>
      <c r="C38" s="288">
        <v>9</v>
      </c>
      <c r="D38" s="724" t="s">
        <v>46</v>
      </c>
      <c r="E38" s="724"/>
      <c r="F38" s="724"/>
      <c r="G38" s="724"/>
      <c r="H38" s="725"/>
      <c r="I38" s="752">
        <v>3.73</v>
      </c>
      <c r="J38" s="753"/>
      <c r="K38" s="750">
        <v>3.8</v>
      </c>
      <c r="L38" s="751"/>
      <c r="M38" s="757"/>
      <c r="N38" s="758"/>
      <c r="O38" s="758"/>
      <c r="P38" s="758"/>
      <c r="Q38" s="758"/>
      <c r="R38" s="758"/>
      <c r="S38" s="758"/>
      <c r="T38" s="758"/>
      <c r="U38" s="758"/>
      <c r="V38" s="758"/>
      <c r="W38" s="758"/>
      <c r="X38" s="758"/>
      <c r="Y38" s="758"/>
      <c r="Z38" s="758"/>
      <c r="AA38" s="759"/>
      <c r="AB38" s="28"/>
      <c r="AD38" s="289"/>
      <c r="AE38" s="290"/>
      <c r="AF38" s="290"/>
      <c r="AG38" s="290"/>
      <c r="AH38" s="290"/>
      <c r="AI38" s="290"/>
      <c r="AJ38" s="290"/>
      <c r="AK38" s="290"/>
      <c r="AL38" s="290"/>
      <c r="AM38" s="290"/>
      <c r="AN38" s="290"/>
      <c r="AO38" s="290"/>
      <c r="AP38" s="290"/>
      <c r="AQ38" s="290"/>
      <c r="AR38" s="290"/>
      <c r="AS38" s="290"/>
      <c r="AT38" s="290"/>
      <c r="AU38" s="290"/>
      <c r="AV38" s="290"/>
      <c r="AW38" s="290"/>
      <c r="AX38" s="290"/>
    </row>
    <row r="39" spans="2:50" s="5" customFormat="1" ht="17.25" customHeight="1" x14ac:dyDescent="0.2">
      <c r="B39" s="29"/>
      <c r="C39" s="291">
        <v>10</v>
      </c>
      <c r="D39" s="724" t="s">
        <v>47</v>
      </c>
      <c r="E39" s="724"/>
      <c r="F39" s="724"/>
      <c r="G39" s="724"/>
      <c r="H39" s="725"/>
      <c r="I39" s="752">
        <v>3.71</v>
      </c>
      <c r="J39" s="753"/>
      <c r="K39" s="750">
        <v>3.4</v>
      </c>
      <c r="L39" s="751"/>
      <c r="M39" s="757"/>
      <c r="N39" s="758"/>
      <c r="O39" s="758"/>
      <c r="P39" s="758"/>
      <c r="Q39" s="758"/>
      <c r="R39" s="758"/>
      <c r="S39" s="758"/>
      <c r="T39" s="758"/>
      <c r="U39" s="758"/>
      <c r="V39" s="758"/>
      <c r="W39" s="758"/>
      <c r="X39" s="758"/>
      <c r="Y39" s="758"/>
      <c r="Z39" s="758"/>
      <c r="AA39" s="759"/>
      <c r="AB39" s="28"/>
      <c r="AD39" s="289"/>
      <c r="AE39" s="290"/>
      <c r="AF39" s="290"/>
      <c r="AG39" s="290"/>
      <c r="AH39" s="290"/>
      <c r="AI39" s="290"/>
      <c r="AJ39" s="290"/>
      <c r="AK39" s="290"/>
      <c r="AL39" s="290"/>
      <c r="AM39" s="290"/>
      <c r="AN39" s="290"/>
      <c r="AO39" s="290"/>
      <c r="AP39" s="290"/>
      <c r="AQ39" s="290"/>
      <c r="AR39" s="290"/>
      <c r="AS39" s="290"/>
      <c r="AT39" s="290"/>
      <c r="AU39" s="290"/>
      <c r="AV39" s="290"/>
      <c r="AW39" s="290"/>
      <c r="AX39" s="290"/>
    </row>
    <row r="40" spans="2:50" s="5" customFormat="1" ht="15" customHeight="1" thickBot="1" x14ac:dyDescent="0.25">
      <c r="B40" s="29"/>
      <c r="C40" s="288">
        <v>11</v>
      </c>
      <c r="D40" s="724" t="s">
        <v>48</v>
      </c>
      <c r="E40" s="724"/>
      <c r="F40" s="724"/>
      <c r="G40" s="724"/>
      <c r="H40" s="725"/>
      <c r="I40" s="752">
        <v>3.87</v>
      </c>
      <c r="J40" s="753"/>
      <c r="K40" s="750">
        <v>3.6</v>
      </c>
      <c r="L40" s="751"/>
      <c r="M40" s="760"/>
      <c r="N40" s="761"/>
      <c r="O40" s="761"/>
      <c r="P40" s="761"/>
      <c r="Q40" s="761"/>
      <c r="R40" s="761"/>
      <c r="S40" s="761"/>
      <c r="T40" s="761"/>
      <c r="U40" s="761"/>
      <c r="V40" s="761"/>
      <c r="W40" s="761"/>
      <c r="X40" s="761"/>
      <c r="Y40" s="761"/>
      <c r="Z40" s="761"/>
      <c r="AA40" s="762"/>
      <c r="AB40" s="28"/>
      <c r="AD40" s="289"/>
      <c r="AE40" s="290"/>
      <c r="AF40" s="290"/>
      <c r="AG40" s="290"/>
      <c r="AH40" s="290"/>
      <c r="AI40" s="290"/>
      <c r="AJ40" s="290"/>
      <c r="AK40" s="290"/>
      <c r="AL40" s="290"/>
      <c r="AM40" s="290"/>
      <c r="AN40" s="290"/>
      <c r="AO40" s="290"/>
      <c r="AP40" s="290"/>
      <c r="AQ40" s="290"/>
      <c r="AR40" s="290"/>
      <c r="AS40" s="290"/>
      <c r="AT40" s="290"/>
      <c r="AU40" s="290"/>
      <c r="AV40" s="290"/>
      <c r="AW40" s="290"/>
      <c r="AX40" s="290"/>
    </row>
    <row r="41" spans="2:50" s="5" customFormat="1" ht="15" customHeight="1" x14ac:dyDescent="0.2">
      <c r="B41" s="29"/>
      <c r="C41" s="291">
        <v>12</v>
      </c>
      <c r="D41" s="724" t="s">
        <v>49</v>
      </c>
      <c r="E41" s="724"/>
      <c r="F41" s="724"/>
      <c r="G41" s="724"/>
      <c r="H41" s="725"/>
      <c r="I41" s="752">
        <v>3.8</v>
      </c>
      <c r="J41" s="753"/>
      <c r="K41" s="750">
        <v>3.5</v>
      </c>
      <c r="L41" s="751"/>
      <c r="M41" s="754" t="s">
        <v>1008</v>
      </c>
      <c r="N41" s="755"/>
      <c r="O41" s="755"/>
      <c r="P41" s="755"/>
      <c r="Q41" s="755"/>
      <c r="R41" s="755"/>
      <c r="S41" s="755"/>
      <c r="T41" s="755"/>
      <c r="U41" s="755"/>
      <c r="V41" s="755"/>
      <c r="W41" s="755"/>
      <c r="X41" s="755"/>
      <c r="Y41" s="755"/>
      <c r="Z41" s="755"/>
      <c r="AA41" s="756"/>
      <c r="AB41" s="28"/>
      <c r="AD41" s="289"/>
      <c r="AE41" s="290"/>
      <c r="AF41" s="290"/>
      <c r="AG41" s="290"/>
      <c r="AH41" s="290"/>
      <c r="AI41" s="290"/>
      <c r="AJ41" s="290"/>
      <c r="AK41" s="290"/>
      <c r="AL41" s="290"/>
      <c r="AM41" s="290"/>
      <c r="AN41" s="290"/>
      <c r="AO41" s="290"/>
      <c r="AP41" s="290"/>
      <c r="AQ41" s="290"/>
      <c r="AR41" s="290"/>
      <c r="AS41" s="290"/>
      <c r="AT41" s="290"/>
      <c r="AU41" s="290"/>
      <c r="AV41" s="290"/>
      <c r="AW41" s="290"/>
      <c r="AX41" s="290"/>
    </row>
    <row r="42" spans="2:50" s="5" customFormat="1" ht="15" customHeight="1" x14ac:dyDescent="0.2">
      <c r="B42" s="29"/>
      <c r="C42" s="288">
        <v>13</v>
      </c>
      <c r="D42" s="724" t="s">
        <v>50</v>
      </c>
      <c r="E42" s="724"/>
      <c r="F42" s="724"/>
      <c r="G42" s="724"/>
      <c r="H42" s="725"/>
      <c r="I42" s="752">
        <v>3.76</v>
      </c>
      <c r="J42" s="753"/>
      <c r="K42" s="750">
        <v>3.3</v>
      </c>
      <c r="L42" s="751"/>
      <c r="M42" s="757"/>
      <c r="N42" s="758"/>
      <c r="O42" s="758"/>
      <c r="P42" s="758"/>
      <c r="Q42" s="758"/>
      <c r="R42" s="758"/>
      <c r="S42" s="758"/>
      <c r="T42" s="758"/>
      <c r="U42" s="758"/>
      <c r="V42" s="758"/>
      <c r="W42" s="758"/>
      <c r="X42" s="758"/>
      <c r="Y42" s="758"/>
      <c r="Z42" s="758"/>
      <c r="AA42" s="759"/>
      <c r="AB42" s="28"/>
      <c r="AD42" s="289"/>
      <c r="AE42" s="290"/>
      <c r="AF42" s="290"/>
      <c r="AG42" s="290"/>
      <c r="AH42" s="290"/>
      <c r="AI42" s="290"/>
      <c r="AJ42" s="290"/>
      <c r="AK42" s="290"/>
      <c r="AL42" s="290"/>
      <c r="AM42" s="290"/>
      <c r="AN42" s="290"/>
      <c r="AO42" s="290"/>
      <c r="AP42" s="290"/>
      <c r="AQ42" s="290"/>
      <c r="AR42" s="290"/>
      <c r="AS42" s="290"/>
      <c r="AT42" s="290"/>
      <c r="AU42" s="290"/>
      <c r="AV42" s="290"/>
      <c r="AW42" s="290"/>
      <c r="AX42" s="290"/>
    </row>
    <row r="43" spans="2:50" s="5" customFormat="1" ht="15" customHeight="1" x14ac:dyDescent="0.2">
      <c r="B43" s="29"/>
      <c r="C43" s="291">
        <v>14</v>
      </c>
      <c r="D43" s="724" t="s">
        <v>51</v>
      </c>
      <c r="E43" s="724"/>
      <c r="F43" s="724"/>
      <c r="G43" s="724"/>
      <c r="H43" s="725"/>
      <c r="I43" s="752">
        <v>3.7000000000000011</v>
      </c>
      <c r="J43" s="753"/>
      <c r="K43" s="750">
        <v>3.6</v>
      </c>
      <c r="L43" s="751"/>
      <c r="M43" s="757"/>
      <c r="N43" s="758"/>
      <c r="O43" s="758"/>
      <c r="P43" s="758"/>
      <c r="Q43" s="758"/>
      <c r="R43" s="758"/>
      <c r="S43" s="758"/>
      <c r="T43" s="758"/>
      <c r="U43" s="758"/>
      <c r="V43" s="758"/>
      <c r="W43" s="758"/>
      <c r="X43" s="758"/>
      <c r="Y43" s="758"/>
      <c r="Z43" s="758"/>
      <c r="AA43" s="759"/>
      <c r="AB43" s="28"/>
      <c r="AD43" s="289"/>
      <c r="AE43" s="290"/>
      <c r="AF43" s="290"/>
      <c r="AG43" s="290"/>
      <c r="AH43" s="290"/>
      <c r="AI43" s="290"/>
      <c r="AJ43" s="290"/>
      <c r="AK43" s="290"/>
      <c r="AL43" s="290"/>
      <c r="AM43" s="290"/>
      <c r="AN43" s="290"/>
      <c r="AO43" s="290"/>
      <c r="AP43" s="290"/>
      <c r="AQ43" s="290"/>
      <c r="AR43" s="290"/>
      <c r="AS43" s="290"/>
      <c r="AT43" s="290"/>
      <c r="AU43" s="290"/>
      <c r="AV43" s="290"/>
      <c r="AW43" s="290"/>
      <c r="AX43" s="290"/>
    </row>
    <row r="44" spans="2:50" s="5" customFormat="1" ht="15" customHeight="1" x14ac:dyDescent="0.2">
      <c r="B44" s="29"/>
      <c r="C44" s="288">
        <v>15</v>
      </c>
      <c r="D44" s="724" t="s">
        <v>52</v>
      </c>
      <c r="E44" s="724"/>
      <c r="F44" s="724"/>
      <c r="G44" s="724"/>
      <c r="H44" s="725"/>
      <c r="I44" s="752">
        <v>3.61</v>
      </c>
      <c r="J44" s="753"/>
      <c r="K44" s="750">
        <v>3.67</v>
      </c>
      <c r="L44" s="751"/>
      <c r="M44" s="757"/>
      <c r="N44" s="758"/>
      <c r="O44" s="758"/>
      <c r="P44" s="758"/>
      <c r="Q44" s="758"/>
      <c r="R44" s="758"/>
      <c r="S44" s="758"/>
      <c r="T44" s="758"/>
      <c r="U44" s="758"/>
      <c r="V44" s="758"/>
      <c r="W44" s="758"/>
      <c r="X44" s="758"/>
      <c r="Y44" s="758"/>
      <c r="Z44" s="758"/>
      <c r="AA44" s="759"/>
      <c r="AB44" s="28"/>
      <c r="AD44" s="289"/>
      <c r="AE44" s="290"/>
      <c r="AF44" s="290"/>
      <c r="AG44" s="290"/>
      <c r="AH44" s="290"/>
      <c r="AI44" s="290"/>
      <c r="AJ44" s="290"/>
      <c r="AK44" s="290"/>
      <c r="AL44" s="290"/>
      <c r="AM44" s="290"/>
      <c r="AN44" s="290"/>
      <c r="AO44" s="290"/>
      <c r="AP44" s="290"/>
      <c r="AQ44" s="290"/>
      <c r="AR44" s="290"/>
      <c r="AS44" s="290"/>
      <c r="AT44" s="290"/>
      <c r="AU44" s="290"/>
      <c r="AV44" s="290"/>
      <c r="AW44" s="290"/>
      <c r="AX44" s="290"/>
    </row>
    <row r="45" spans="2:50" s="5" customFormat="1" ht="15" customHeight="1" x14ac:dyDescent="0.2">
      <c r="B45" s="29"/>
      <c r="C45" s="291">
        <v>16</v>
      </c>
      <c r="D45" s="724" t="s">
        <v>53</v>
      </c>
      <c r="E45" s="724"/>
      <c r="F45" s="724"/>
      <c r="G45" s="724"/>
      <c r="H45" s="725"/>
      <c r="I45" s="752">
        <v>3.68</v>
      </c>
      <c r="J45" s="753"/>
      <c r="K45" s="750">
        <v>3.54</v>
      </c>
      <c r="L45" s="751"/>
      <c r="M45" s="757"/>
      <c r="N45" s="758"/>
      <c r="O45" s="758"/>
      <c r="P45" s="758"/>
      <c r="Q45" s="758"/>
      <c r="R45" s="758"/>
      <c r="S45" s="758"/>
      <c r="T45" s="758"/>
      <c r="U45" s="758"/>
      <c r="V45" s="758"/>
      <c r="W45" s="758"/>
      <c r="X45" s="758"/>
      <c r="Y45" s="758"/>
      <c r="Z45" s="758"/>
      <c r="AA45" s="759"/>
      <c r="AB45" s="28"/>
      <c r="AD45" s="289"/>
      <c r="AE45" s="290"/>
      <c r="AF45" s="290"/>
      <c r="AG45" s="290"/>
      <c r="AH45" s="290"/>
      <c r="AI45" s="290"/>
      <c r="AJ45" s="290"/>
      <c r="AK45" s="290"/>
      <c r="AL45" s="290"/>
      <c r="AM45" s="290"/>
      <c r="AN45" s="290"/>
      <c r="AO45" s="290"/>
      <c r="AP45" s="290"/>
      <c r="AQ45" s="290"/>
      <c r="AR45" s="290"/>
      <c r="AS45" s="290"/>
      <c r="AT45" s="290"/>
      <c r="AU45" s="290"/>
      <c r="AV45" s="290"/>
      <c r="AW45" s="290"/>
      <c r="AX45" s="290"/>
    </row>
    <row r="46" spans="2:50" s="5" customFormat="1" ht="15" customHeight="1" x14ac:dyDescent="0.2">
      <c r="B46" s="29"/>
      <c r="C46" s="288">
        <v>17</v>
      </c>
      <c r="D46" s="724" t="s">
        <v>54</v>
      </c>
      <c r="E46" s="724"/>
      <c r="F46" s="724"/>
      <c r="G46" s="724"/>
      <c r="H46" s="725"/>
      <c r="I46" s="752">
        <v>3.9</v>
      </c>
      <c r="J46" s="753"/>
      <c r="K46" s="750">
        <v>3.45</v>
      </c>
      <c r="L46" s="751"/>
      <c r="M46" s="757"/>
      <c r="N46" s="758"/>
      <c r="O46" s="758"/>
      <c r="P46" s="758"/>
      <c r="Q46" s="758"/>
      <c r="R46" s="758"/>
      <c r="S46" s="758"/>
      <c r="T46" s="758"/>
      <c r="U46" s="758"/>
      <c r="V46" s="758"/>
      <c r="W46" s="758"/>
      <c r="X46" s="758"/>
      <c r="Y46" s="758"/>
      <c r="Z46" s="758"/>
      <c r="AA46" s="759"/>
      <c r="AB46" s="28"/>
      <c r="AD46" s="289"/>
      <c r="AE46" s="290"/>
      <c r="AF46" s="290"/>
      <c r="AG46" s="290"/>
      <c r="AH46" s="290"/>
      <c r="AI46" s="290"/>
      <c r="AJ46" s="290"/>
      <c r="AK46" s="290"/>
      <c r="AL46" s="290"/>
      <c r="AM46" s="290"/>
      <c r="AN46" s="290"/>
      <c r="AO46" s="290"/>
      <c r="AP46" s="290"/>
      <c r="AQ46" s="290"/>
      <c r="AR46" s="290"/>
      <c r="AS46" s="290"/>
      <c r="AT46" s="290"/>
      <c r="AU46" s="290"/>
      <c r="AV46" s="290"/>
      <c r="AW46" s="290"/>
      <c r="AX46" s="290"/>
    </row>
    <row r="47" spans="2:50" s="5" customFormat="1" ht="15" customHeight="1" x14ac:dyDescent="0.2">
      <c r="B47" s="29"/>
      <c r="C47" s="291">
        <v>18</v>
      </c>
      <c r="D47" s="724" t="s">
        <v>55</v>
      </c>
      <c r="E47" s="724"/>
      <c r="F47" s="724"/>
      <c r="G47" s="724"/>
      <c r="H47" s="725"/>
      <c r="I47" s="752">
        <v>3.6799999999999997</v>
      </c>
      <c r="J47" s="753"/>
      <c r="K47" s="750">
        <v>3.57</v>
      </c>
      <c r="L47" s="751"/>
      <c r="M47" s="757"/>
      <c r="N47" s="758"/>
      <c r="O47" s="758"/>
      <c r="P47" s="758"/>
      <c r="Q47" s="758"/>
      <c r="R47" s="758"/>
      <c r="S47" s="758"/>
      <c r="T47" s="758"/>
      <c r="U47" s="758"/>
      <c r="V47" s="758"/>
      <c r="W47" s="758"/>
      <c r="X47" s="758"/>
      <c r="Y47" s="758"/>
      <c r="Z47" s="758"/>
      <c r="AA47" s="759"/>
      <c r="AB47" s="28"/>
      <c r="AD47" s="289"/>
      <c r="AE47" s="290"/>
      <c r="AF47" s="290"/>
      <c r="AG47" s="290"/>
      <c r="AH47" s="290"/>
      <c r="AI47" s="290"/>
      <c r="AJ47" s="290"/>
      <c r="AK47" s="290"/>
      <c r="AL47" s="290"/>
      <c r="AM47" s="290"/>
      <c r="AN47" s="290"/>
      <c r="AO47" s="290"/>
      <c r="AP47" s="290"/>
      <c r="AQ47" s="290"/>
      <c r="AR47" s="290"/>
      <c r="AS47" s="290"/>
      <c r="AT47" s="290"/>
      <c r="AU47" s="290"/>
      <c r="AV47" s="290"/>
      <c r="AW47" s="290"/>
      <c r="AX47" s="290"/>
    </row>
    <row r="48" spans="2:50" s="5" customFormat="1" ht="15" customHeight="1" x14ac:dyDescent="0.2">
      <c r="B48" s="29"/>
      <c r="C48" s="288">
        <v>19</v>
      </c>
      <c r="D48" s="734" t="s">
        <v>56</v>
      </c>
      <c r="E48" s="735"/>
      <c r="F48" s="735"/>
      <c r="G48" s="735"/>
      <c r="H48" s="735"/>
      <c r="I48" s="752">
        <v>3.43</v>
      </c>
      <c r="J48" s="753"/>
      <c r="K48" s="750">
        <v>3.4</v>
      </c>
      <c r="L48" s="751"/>
      <c r="M48" s="757"/>
      <c r="N48" s="758"/>
      <c r="O48" s="758"/>
      <c r="P48" s="758"/>
      <c r="Q48" s="758"/>
      <c r="R48" s="758"/>
      <c r="S48" s="758"/>
      <c r="T48" s="758"/>
      <c r="U48" s="758"/>
      <c r="V48" s="758"/>
      <c r="W48" s="758"/>
      <c r="X48" s="758"/>
      <c r="Y48" s="758"/>
      <c r="Z48" s="758"/>
      <c r="AA48" s="759"/>
      <c r="AB48" s="28"/>
      <c r="AD48" s="289"/>
      <c r="AE48" s="290"/>
      <c r="AF48" s="290"/>
      <c r="AG48" s="290"/>
      <c r="AH48" s="290"/>
      <c r="AI48" s="290"/>
      <c r="AJ48" s="290"/>
      <c r="AK48" s="290"/>
      <c r="AL48" s="290"/>
      <c r="AM48" s="290"/>
      <c r="AN48" s="290"/>
      <c r="AO48" s="290"/>
      <c r="AP48" s="290"/>
      <c r="AQ48" s="290"/>
      <c r="AR48" s="290"/>
      <c r="AS48" s="290"/>
      <c r="AT48" s="290"/>
      <c r="AU48" s="290"/>
      <c r="AV48" s="290"/>
      <c r="AW48" s="290"/>
      <c r="AX48" s="290"/>
    </row>
    <row r="49" spans="2:50" s="5" customFormat="1" ht="15" customHeight="1" x14ac:dyDescent="0.2">
      <c r="B49" s="29"/>
      <c r="C49" s="291">
        <v>20</v>
      </c>
      <c r="D49" s="734" t="s">
        <v>57</v>
      </c>
      <c r="E49" s="735"/>
      <c r="F49" s="735"/>
      <c r="G49" s="735"/>
      <c r="H49" s="735"/>
      <c r="I49" s="752">
        <v>3.4347826086956523</v>
      </c>
      <c r="J49" s="753"/>
      <c r="K49" s="750">
        <v>3.31</v>
      </c>
      <c r="L49" s="751"/>
      <c r="M49" s="757"/>
      <c r="N49" s="758"/>
      <c r="O49" s="758"/>
      <c r="P49" s="758"/>
      <c r="Q49" s="758"/>
      <c r="R49" s="758"/>
      <c r="S49" s="758"/>
      <c r="T49" s="758"/>
      <c r="U49" s="758"/>
      <c r="V49" s="758"/>
      <c r="W49" s="758"/>
      <c r="X49" s="758"/>
      <c r="Y49" s="758"/>
      <c r="Z49" s="758"/>
      <c r="AA49" s="759"/>
      <c r="AB49" s="28"/>
      <c r="AD49" s="289"/>
      <c r="AE49" s="290"/>
      <c r="AF49" s="290"/>
      <c r="AG49" s="290"/>
      <c r="AH49" s="290"/>
      <c r="AI49" s="290"/>
      <c r="AJ49" s="290"/>
      <c r="AK49" s="290"/>
      <c r="AL49" s="290"/>
      <c r="AM49" s="290"/>
      <c r="AN49" s="290"/>
      <c r="AO49" s="290"/>
      <c r="AP49" s="290"/>
      <c r="AQ49" s="290"/>
      <c r="AR49" s="290"/>
      <c r="AS49" s="290"/>
      <c r="AT49" s="290"/>
      <c r="AU49" s="290"/>
      <c r="AV49" s="290"/>
      <c r="AW49" s="290"/>
      <c r="AX49" s="290"/>
    </row>
    <row r="50" spans="2:50" s="5" customFormat="1" ht="21" customHeight="1" thickBot="1" x14ac:dyDescent="0.25">
      <c r="B50" s="29"/>
      <c r="C50" s="292">
        <v>21</v>
      </c>
      <c r="D50" s="734" t="s">
        <v>58</v>
      </c>
      <c r="E50" s="735"/>
      <c r="F50" s="735"/>
      <c r="G50" s="735"/>
      <c r="H50" s="735"/>
      <c r="I50" s="740">
        <v>3.72</v>
      </c>
      <c r="J50" s="741"/>
      <c r="K50" s="742">
        <v>3.56</v>
      </c>
      <c r="L50" s="743"/>
      <c r="M50" s="760"/>
      <c r="N50" s="761"/>
      <c r="O50" s="761"/>
      <c r="P50" s="761"/>
      <c r="Q50" s="761"/>
      <c r="R50" s="761"/>
      <c r="S50" s="761"/>
      <c r="T50" s="761"/>
      <c r="U50" s="761"/>
      <c r="V50" s="761"/>
      <c r="W50" s="761"/>
      <c r="X50" s="761"/>
      <c r="Y50" s="761"/>
      <c r="Z50" s="761"/>
      <c r="AA50" s="762"/>
      <c r="AB50" s="28"/>
      <c r="AD50" s="289"/>
      <c r="AE50" s="290"/>
      <c r="AF50" s="290"/>
      <c r="AG50" s="290"/>
      <c r="AH50" s="290"/>
      <c r="AI50" s="290"/>
      <c r="AJ50" s="290"/>
      <c r="AK50" s="290"/>
      <c r="AL50" s="290"/>
      <c r="AM50" s="290"/>
      <c r="AN50" s="290"/>
      <c r="AO50" s="290"/>
      <c r="AP50" s="290"/>
      <c r="AQ50" s="290"/>
      <c r="AR50" s="290"/>
      <c r="AS50" s="290"/>
      <c r="AT50" s="290"/>
      <c r="AU50" s="290"/>
      <c r="AV50" s="290"/>
      <c r="AW50" s="290"/>
      <c r="AX50" s="290"/>
    </row>
    <row r="51" spans="2:50" s="5" customFormat="1" ht="21" customHeight="1" x14ac:dyDescent="0.2">
      <c r="B51" s="29"/>
      <c r="C51" s="736" t="s">
        <v>831</v>
      </c>
      <c r="D51" s="737"/>
      <c r="E51" s="737"/>
      <c r="F51" s="737"/>
      <c r="G51" s="737"/>
      <c r="H51" s="737"/>
      <c r="I51" s="765">
        <f>AVERAGE(I30:J50)</f>
        <v>3.7000690131124916</v>
      </c>
      <c r="J51" s="766"/>
      <c r="K51" s="765">
        <f>AVERAGE(K30:L50)</f>
        <v>3.4944999999999999</v>
      </c>
      <c r="L51" s="766"/>
      <c r="M51" s="744" t="s">
        <v>1005</v>
      </c>
      <c r="N51" s="745"/>
      <c r="O51" s="745"/>
      <c r="P51" s="745"/>
      <c r="Q51" s="745"/>
      <c r="R51" s="745"/>
      <c r="S51" s="745"/>
      <c r="T51" s="745"/>
      <c r="U51" s="745"/>
      <c r="V51" s="745"/>
      <c r="W51" s="745"/>
      <c r="X51" s="745"/>
      <c r="Y51" s="745"/>
      <c r="Z51" s="745"/>
      <c r="AA51" s="746"/>
      <c r="AB51" s="28"/>
    </row>
    <row r="52" spans="2:50" s="5" customFormat="1" ht="15.75" customHeight="1" thickBot="1" x14ac:dyDescent="0.3">
      <c r="B52" s="29"/>
      <c r="C52" s="738" t="s">
        <v>832</v>
      </c>
      <c r="D52" s="739"/>
      <c r="E52" s="739"/>
      <c r="F52" s="739"/>
      <c r="G52" s="739"/>
      <c r="H52" s="739"/>
      <c r="I52" s="763">
        <f>+I51/5</f>
        <v>0.74001380262249827</v>
      </c>
      <c r="J52" s="764"/>
      <c r="K52" s="763">
        <f>+K51/5</f>
        <v>0.69889999999999997</v>
      </c>
      <c r="L52" s="764"/>
      <c r="M52" s="747" t="s">
        <v>1006</v>
      </c>
      <c r="N52" s="748"/>
      <c r="O52" s="748"/>
      <c r="P52" s="748"/>
      <c r="Q52" s="748"/>
      <c r="R52" s="748"/>
      <c r="S52" s="748"/>
      <c r="T52" s="748"/>
      <c r="U52" s="748"/>
      <c r="V52" s="748"/>
      <c r="W52" s="748"/>
      <c r="X52" s="748"/>
      <c r="Y52" s="748"/>
      <c r="Z52" s="748"/>
      <c r="AA52" s="749"/>
      <c r="AB52" s="28"/>
    </row>
    <row r="53" spans="2:50" s="5" customFormat="1" thickBot="1" x14ac:dyDescent="0.25">
      <c r="B53" s="29"/>
      <c r="C53" s="4"/>
      <c r="D53" s="4"/>
      <c r="E53" s="4"/>
      <c r="F53" s="4"/>
      <c r="G53" s="4"/>
      <c r="H53" s="6"/>
      <c r="I53" s="6"/>
      <c r="J53" s="6"/>
      <c r="K53" s="6"/>
      <c r="L53" s="7"/>
      <c r="M53" s="4"/>
      <c r="N53" s="4"/>
      <c r="O53" s="4"/>
      <c r="P53" s="4"/>
      <c r="Q53" s="4"/>
      <c r="R53" s="4"/>
      <c r="S53" s="4"/>
      <c r="T53" s="4"/>
      <c r="U53" s="4"/>
      <c r="V53" s="4"/>
      <c r="W53" s="4"/>
      <c r="X53" s="4"/>
      <c r="Y53" s="4"/>
      <c r="Z53" s="4"/>
      <c r="AA53" s="4"/>
      <c r="AB53" s="28"/>
    </row>
    <row r="54" spans="2:50" s="5" customFormat="1" ht="14.25" x14ac:dyDescent="0.2">
      <c r="B54" s="29"/>
      <c r="C54" s="623" t="s">
        <v>14</v>
      </c>
      <c r="D54" s="624"/>
      <c r="E54" s="624"/>
      <c r="F54" s="624"/>
      <c r="G54" s="624"/>
      <c r="H54" s="624"/>
      <c r="I54" s="624"/>
      <c r="J54" s="624"/>
      <c r="K54" s="624"/>
      <c r="L54" s="624"/>
      <c r="M54" s="624"/>
      <c r="N54" s="624"/>
      <c r="O54" s="624"/>
      <c r="P54" s="624"/>
      <c r="Q54" s="624"/>
      <c r="R54" s="624"/>
      <c r="S54" s="624"/>
      <c r="T54" s="624"/>
      <c r="U54" s="624"/>
      <c r="V54" s="624"/>
      <c r="W54" s="624"/>
      <c r="X54" s="624"/>
      <c r="Y54" s="624"/>
      <c r="Z54" s="624"/>
      <c r="AA54" s="625"/>
      <c r="AB54" s="28"/>
    </row>
    <row r="55" spans="2:50" s="3" customFormat="1" ht="14.25" customHeight="1" thickBot="1" x14ac:dyDescent="0.25">
      <c r="B55" s="27"/>
      <c r="C55" s="626"/>
      <c r="D55" s="627"/>
      <c r="E55" s="627"/>
      <c r="F55" s="627"/>
      <c r="G55" s="627"/>
      <c r="H55" s="627"/>
      <c r="I55" s="627"/>
      <c r="J55" s="627"/>
      <c r="K55" s="627"/>
      <c r="L55" s="627"/>
      <c r="M55" s="627"/>
      <c r="N55" s="627"/>
      <c r="O55" s="627"/>
      <c r="P55" s="627"/>
      <c r="Q55" s="627"/>
      <c r="R55" s="627"/>
      <c r="S55" s="627"/>
      <c r="T55" s="627"/>
      <c r="U55" s="627"/>
      <c r="V55" s="627"/>
      <c r="W55" s="627"/>
      <c r="X55" s="627"/>
      <c r="Y55" s="627"/>
      <c r="Z55" s="627"/>
      <c r="AA55" s="628"/>
      <c r="AB55" s="28"/>
    </row>
    <row r="56" spans="2:50" s="3" customFormat="1" ht="15" customHeight="1" x14ac:dyDescent="0.2">
      <c r="B56" s="27"/>
      <c r="C56" s="629" t="s">
        <v>24</v>
      </c>
      <c r="D56" s="630"/>
      <c r="E56" s="630"/>
      <c r="F56" s="630"/>
      <c r="G56" s="630"/>
      <c r="H56" s="630"/>
      <c r="I56" s="630"/>
      <c r="J56" s="630"/>
      <c r="K56" s="630"/>
      <c r="L56" s="630"/>
      <c r="M56" s="630"/>
      <c r="N56" s="630"/>
      <c r="O56" s="630"/>
      <c r="P56" s="630"/>
      <c r="Q56" s="630"/>
      <c r="R56" s="630"/>
      <c r="S56" s="630"/>
      <c r="T56" s="630"/>
      <c r="U56" s="630"/>
      <c r="V56" s="630"/>
      <c r="W56" s="630"/>
      <c r="X56" s="630"/>
      <c r="Y56" s="630"/>
      <c r="Z56" s="630"/>
      <c r="AA56" s="631"/>
      <c r="AB56" s="28"/>
    </row>
    <row r="57" spans="2:50" s="3" customFormat="1" ht="14.25" x14ac:dyDescent="0.2">
      <c r="B57" s="27"/>
      <c r="C57" s="632"/>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4"/>
      <c r="AB57" s="28"/>
    </row>
    <row r="58" spans="2:50" s="3" customFormat="1" ht="14.25" x14ac:dyDescent="0.2">
      <c r="B58" s="27"/>
      <c r="C58" s="632"/>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4"/>
      <c r="AB58" s="28"/>
    </row>
    <row r="59" spans="2:50" s="3" customFormat="1" ht="14.25" x14ac:dyDescent="0.2">
      <c r="B59" s="27"/>
      <c r="C59" s="632"/>
      <c r="D59" s="633"/>
      <c r="E59" s="633"/>
      <c r="F59" s="633"/>
      <c r="G59" s="633"/>
      <c r="H59" s="633"/>
      <c r="I59" s="633"/>
      <c r="J59" s="633"/>
      <c r="K59" s="633"/>
      <c r="L59" s="633"/>
      <c r="M59" s="633"/>
      <c r="N59" s="633"/>
      <c r="O59" s="633"/>
      <c r="P59" s="633"/>
      <c r="Q59" s="633"/>
      <c r="R59" s="633"/>
      <c r="S59" s="633"/>
      <c r="T59" s="633"/>
      <c r="U59" s="633"/>
      <c r="V59" s="633"/>
      <c r="W59" s="633"/>
      <c r="X59" s="633"/>
      <c r="Y59" s="633"/>
      <c r="Z59" s="633"/>
      <c r="AA59" s="634"/>
      <c r="AB59" s="28"/>
    </row>
    <row r="60" spans="2:50" s="3" customFormat="1" ht="14.25" x14ac:dyDescent="0.2">
      <c r="B60" s="27"/>
      <c r="C60" s="632"/>
      <c r="D60" s="633"/>
      <c r="E60" s="633"/>
      <c r="F60" s="633"/>
      <c r="G60" s="633"/>
      <c r="H60" s="633"/>
      <c r="I60" s="633"/>
      <c r="J60" s="633"/>
      <c r="K60" s="633"/>
      <c r="L60" s="633"/>
      <c r="M60" s="633"/>
      <c r="N60" s="633"/>
      <c r="O60" s="633"/>
      <c r="P60" s="633"/>
      <c r="Q60" s="633"/>
      <c r="R60" s="633"/>
      <c r="S60" s="633"/>
      <c r="T60" s="633"/>
      <c r="U60" s="633"/>
      <c r="V60" s="633"/>
      <c r="W60" s="633"/>
      <c r="X60" s="633"/>
      <c r="Y60" s="633"/>
      <c r="Z60" s="633"/>
      <c r="AA60" s="634"/>
      <c r="AB60" s="28"/>
    </row>
    <row r="61" spans="2:50" s="3" customFormat="1" ht="14.25" x14ac:dyDescent="0.2">
      <c r="B61" s="27"/>
      <c r="C61" s="632"/>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4"/>
      <c r="AB61" s="28"/>
    </row>
    <row r="62" spans="2:50" s="3" customFormat="1" ht="14.25" x14ac:dyDescent="0.2">
      <c r="B62" s="27"/>
      <c r="C62" s="632"/>
      <c r="D62" s="633"/>
      <c r="E62" s="633"/>
      <c r="F62" s="633"/>
      <c r="G62" s="633"/>
      <c r="H62" s="633"/>
      <c r="I62" s="633"/>
      <c r="J62" s="633"/>
      <c r="K62" s="633"/>
      <c r="L62" s="633"/>
      <c r="M62" s="633"/>
      <c r="N62" s="633"/>
      <c r="O62" s="633"/>
      <c r="P62" s="633"/>
      <c r="Q62" s="633"/>
      <c r="R62" s="633"/>
      <c r="S62" s="633"/>
      <c r="T62" s="633"/>
      <c r="U62" s="633"/>
      <c r="V62" s="633"/>
      <c r="W62" s="633"/>
      <c r="X62" s="633"/>
      <c r="Y62" s="633"/>
      <c r="Z62" s="633"/>
      <c r="AA62" s="634"/>
      <c r="AB62" s="28"/>
    </row>
    <row r="63" spans="2:50" s="3" customFormat="1" ht="14.25" x14ac:dyDescent="0.2">
      <c r="B63" s="27"/>
      <c r="C63" s="632"/>
      <c r="D63" s="633"/>
      <c r="E63" s="633"/>
      <c r="F63" s="633"/>
      <c r="G63" s="633"/>
      <c r="H63" s="633"/>
      <c r="I63" s="633"/>
      <c r="J63" s="633"/>
      <c r="K63" s="633"/>
      <c r="L63" s="633"/>
      <c r="M63" s="633"/>
      <c r="N63" s="633"/>
      <c r="O63" s="633"/>
      <c r="P63" s="633"/>
      <c r="Q63" s="633"/>
      <c r="R63" s="633"/>
      <c r="S63" s="633"/>
      <c r="T63" s="633"/>
      <c r="U63" s="633"/>
      <c r="V63" s="633"/>
      <c r="W63" s="633"/>
      <c r="X63" s="633"/>
      <c r="Y63" s="633"/>
      <c r="Z63" s="633"/>
      <c r="AA63" s="634"/>
      <c r="AB63" s="28"/>
    </row>
    <row r="64" spans="2:50" s="3" customFormat="1" ht="14.25" x14ac:dyDescent="0.2">
      <c r="B64" s="27"/>
      <c r="C64" s="632"/>
      <c r="D64" s="633"/>
      <c r="E64" s="633"/>
      <c r="F64" s="633"/>
      <c r="G64" s="633"/>
      <c r="H64" s="633"/>
      <c r="I64" s="633"/>
      <c r="J64" s="633"/>
      <c r="K64" s="633"/>
      <c r="L64" s="633"/>
      <c r="M64" s="633"/>
      <c r="N64" s="633"/>
      <c r="O64" s="633"/>
      <c r="P64" s="633"/>
      <c r="Q64" s="633"/>
      <c r="R64" s="633"/>
      <c r="S64" s="633"/>
      <c r="T64" s="633"/>
      <c r="U64" s="633"/>
      <c r="V64" s="633"/>
      <c r="W64" s="633"/>
      <c r="X64" s="633"/>
      <c r="Y64" s="633"/>
      <c r="Z64" s="633"/>
      <c r="AA64" s="634"/>
      <c r="AB64" s="28"/>
    </row>
    <row r="65" spans="2:28" s="3" customFormat="1" ht="14.25" x14ac:dyDescent="0.2">
      <c r="B65" s="27"/>
      <c r="C65" s="632"/>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4"/>
      <c r="AB65" s="28"/>
    </row>
    <row r="66" spans="2:28" s="3" customFormat="1" ht="14.25" x14ac:dyDescent="0.2">
      <c r="B66" s="27"/>
      <c r="C66" s="632"/>
      <c r="D66" s="633"/>
      <c r="E66" s="633"/>
      <c r="F66" s="633"/>
      <c r="G66" s="633"/>
      <c r="H66" s="633"/>
      <c r="I66" s="633"/>
      <c r="J66" s="633"/>
      <c r="K66" s="633"/>
      <c r="L66" s="633"/>
      <c r="M66" s="633"/>
      <c r="N66" s="633"/>
      <c r="O66" s="633"/>
      <c r="P66" s="633"/>
      <c r="Q66" s="633"/>
      <c r="R66" s="633"/>
      <c r="S66" s="633"/>
      <c r="T66" s="633"/>
      <c r="U66" s="633"/>
      <c r="V66" s="633"/>
      <c r="W66" s="633"/>
      <c r="X66" s="633"/>
      <c r="Y66" s="633"/>
      <c r="Z66" s="633"/>
      <c r="AA66" s="634"/>
      <c r="AB66" s="28"/>
    </row>
    <row r="67" spans="2:28" s="3" customFormat="1" ht="14.25" x14ac:dyDescent="0.2">
      <c r="B67" s="27"/>
      <c r="C67" s="632"/>
      <c r="D67" s="633"/>
      <c r="E67" s="633"/>
      <c r="F67" s="633"/>
      <c r="G67" s="633"/>
      <c r="H67" s="633"/>
      <c r="I67" s="633"/>
      <c r="J67" s="633"/>
      <c r="K67" s="633"/>
      <c r="L67" s="633"/>
      <c r="M67" s="633"/>
      <c r="N67" s="633"/>
      <c r="O67" s="633"/>
      <c r="P67" s="633"/>
      <c r="Q67" s="633"/>
      <c r="R67" s="633"/>
      <c r="S67" s="633"/>
      <c r="T67" s="633"/>
      <c r="U67" s="633"/>
      <c r="V67" s="633"/>
      <c r="W67" s="633"/>
      <c r="X67" s="633"/>
      <c r="Y67" s="633"/>
      <c r="Z67" s="633"/>
      <c r="AA67" s="634"/>
      <c r="AB67" s="28"/>
    </row>
    <row r="68" spans="2:28" s="3" customFormat="1" thickBot="1" x14ac:dyDescent="0.25">
      <c r="B68" s="27"/>
      <c r="C68" s="635"/>
      <c r="D68" s="636"/>
      <c r="E68" s="636"/>
      <c r="F68" s="636"/>
      <c r="G68" s="636"/>
      <c r="H68" s="636"/>
      <c r="I68" s="636"/>
      <c r="J68" s="636"/>
      <c r="K68" s="636"/>
      <c r="L68" s="636"/>
      <c r="M68" s="636"/>
      <c r="N68" s="636"/>
      <c r="O68" s="636"/>
      <c r="P68" s="636"/>
      <c r="Q68" s="636"/>
      <c r="R68" s="636"/>
      <c r="S68" s="636"/>
      <c r="T68" s="636"/>
      <c r="U68" s="636"/>
      <c r="V68" s="636"/>
      <c r="W68" s="636"/>
      <c r="X68" s="636"/>
      <c r="Y68" s="636"/>
      <c r="Z68" s="636"/>
      <c r="AA68" s="637"/>
      <c r="AB68" s="28"/>
    </row>
    <row r="69" spans="2:28" s="3" customFormat="1" ht="14.25" x14ac:dyDescent="0.2">
      <c r="B69" s="30"/>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2"/>
    </row>
  </sheetData>
  <mergeCells count="113">
    <mergeCell ref="I52:J52"/>
    <mergeCell ref="K52:L52"/>
    <mergeCell ref="I51:J51"/>
    <mergeCell ref="K51:L51"/>
    <mergeCell ref="I48:J48"/>
    <mergeCell ref="K48:L48"/>
    <mergeCell ref="I49:J49"/>
    <mergeCell ref="K49:L49"/>
    <mergeCell ref="I40:J40"/>
    <mergeCell ref="K40:L40"/>
    <mergeCell ref="I41:J41"/>
    <mergeCell ref="K41:L41"/>
    <mergeCell ref="I30:J30"/>
    <mergeCell ref="K30:L30"/>
    <mergeCell ref="M30:AA40"/>
    <mergeCell ref="I31:J31"/>
    <mergeCell ref="K31:L31"/>
    <mergeCell ref="I32:J32"/>
    <mergeCell ref="K32:L32"/>
    <mergeCell ref="I33:J33"/>
    <mergeCell ref="K33:L33"/>
    <mergeCell ref="I34:J34"/>
    <mergeCell ref="K34:L34"/>
    <mergeCell ref="I35:J35"/>
    <mergeCell ref="K35:L35"/>
    <mergeCell ref="I36:J36"/>
    <mergeCell ref="K36:L36"/>
    <mergeCell ref="I37:J37"/>
    <mergeCell ref="C51:H51"/>
    <mergeCell ref="C52:H52"/>
    <mergeCell ref="I50:J50"/>
    <mergeCell ref="K50:L50"/>
    <mergeCell ref="M51:AA51"/>
    <mergeCell ref="M52:AA52"/>
    <mergeCell ref="K37:L37"/>
    <mergeCell ref="I38:J38"/>
    <mergeCell ref="K38:L38"/>
    <mergeCell ref="I39:J39"/>
    <mergeCell ref="K39:L39"/>
    <mergeCell ref="M41:AA50"/>
    <mergeCell ref="I42:J42"/>
    <mergeCell ref="K42:L42"/>
    <mergeCell ref="I43:J43"/>
    <mergeCell ref="K43:L43"/>
    <mergeCell ref="I44:J44"/>
    <mergeCell ref="K44:L44"/>
    <mergeCell ref="I45:J45"/>
    <mergeCell ref="K45:L45"/>
    <mergeCell ref="I46:J46"/>
    <mergeCell ref="K46:L46"/>
    <mergeCell ref="I47:J47"/>
    <mergeCell ref="K47:L47"/>
    <mergeCell ref="C54:AA55"/>
    <mergeCell ref="C56:AA68"/>
    <mergeCell ref="D42:H42"/>
    <mergeCell ref="D43:H43"/>
    <mergeCell ref="D44:H44"/>
    <mergeCell ref="D45:H45"/>
    <mergeCell ref="D46:H46"/>
    <mergeCell ref="D47:H47"/>
    <mergeCell ref="C28:H29"/>
    <mergeCell ref="D30:H30"/>
    <mergeCell ref="D31:H31"/>
    <mergeCell ref="D32:H32"/>
    <mergeCell ref="D33:H33"/>
    <mergeCell ref="D39:H39"/>
    <mergeCell ref="D40:H40"/>
    <mergeCell ref="D41:H41"/>
    <mergeCell ref="D36:H36"/>
    <mergeCell ref="D37:H37"/>
    <mergeCell ref="D38:H38"/>
    <mergeCell ref="D34:H34"/>
    <mergeCell ref="D35:H35"/>
    <mergeCell ref="D48:H48"/>
    <mergeCell ref="D49:H49"/>
    <mergeCell ref="D50:H50"/>
    <mergeCell ref="C24:H24"/>
    <mergeCell ref="I24:AA24"/>
    <mergeCell ref="C26:AA27"/>
    <mergeCell ref="I28:J29"/>
    <mergeCell ref="K28:L29"/>
    <mergeCell ref="M28:AA29"/>
    <mergeCell ref="C21:K21"/>
    <mergeCell ref="L21:R21"/>
    <mergeCell ref="S21:AA21"/>
    <mergeCell ref="C22:K22"/>
    <mergeCell ref="L22:R22"/>
    <mergeCell ref="S22:AA22"/>
    <mergeCell ref="C16:H16"/>
    <mergeCell ref="C18:H19"/>
    <mergeCell ref="I16:AA16"/>
    <mergeCell ref="I18:N19"/>
    <mergeCell ref="O18:U18"/>
    <mergeCell ref="V18:AA18"/>
    <mergeCell ref="O19:U19"/>
    <mergeCell ref="V19:AA19"/>
    <mergeCell ref="C10:H11"/>
    <mergeCell ref="C13:H14"/>
    <mergeCell ref="I10:U11"/>
    <mergeCell ref="V10:AA10"/>
    <mergeCell ref="V11:AA11"/>
    <mergeCell ref="I13:U14"/>
    <mergeCell ref="V13:AA13"/>
    <mergeCell ref="V14:AA14"/>
    <mergeCell ref="C7:H8"/>
    <mergeCell ref="B2:G4"/>
    <mergeCell ref="H2:AB2"/>
    <mergeCell ref="H3:Q3"/>
    <mergeCell ref="R3:AB3"/>
    <mergeCell ref="H4:AB4"/>
    <mergeCell ref="I7:U8"/>
    <mergeCell ref="V7:AA7"/>
    <mergeCell ref="V8:AA8"/>
  </mergeCells>
  <printOptions horizontalCentered="1" verticalCentered="1"/>
  <pageMargins left="0.70866141732283472" right="0.70866141732283472" top="0.74803149606299213" bottom="0.74803149606299213" header="0.31496062992125984" footer="0.31496062992125984"/>
  <pageSetup scale="59" orientation="portrait" r:id="rId1"/>
  <headerFooter>
    <oddFooter>&amp;LCarrera 30 25-90 Piso 16 C.A.D. – C.P. 111311
PBX: 7470909 – Información: Línea 195
www.umv.gov.co&amp;CPES-FM-001
Página  &amp;N de &amp;N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51"/>
  <sheetViews>
    <sheetView view="pageLayout" zoomScaleNormal="100" zoomScaleSheetLayoutView="100" workbookViewId="0">
      <selection activeCell="K32" sqref="K32:Y32"/>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27" width="5" style="3" bestFit="1" customWidth="1"/>
    <col min="28"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501</v>
      </c>
      <c r="J7" s="552"/>
      <c r="K7" s="552"/>
      <c r="L7" s="552"/>
      <c r="M7" s="552"/>
      <c r="N7" s="552"/>
      <c r="O7" s="552"/>
      <c r="P7" s="552"/>
      <c r="Q7" s="552"/>
      <c r="R7" s="552"/>
      <c r="S7" s="553"/>
      <c r="T7" s="545" t="s">
        <v>25</v>
      </c>
      <c r="U7" s="546"/>
      <c r="V7" s="546"/>
      <c r="W7" s="546"/>
      <c r="X7" s="546"/>
      <c r="Y7" s="547"/>
      <c r="Z7" s="26"/>
    </row>
    <row r="8" spans="1:26" ht="15.75" customHeight="1" thickBot="1" x14ac:dyDescent="0.25">
      <c r="B8" s="25"/>
      <c r="C8" s="548"/>
      <c r="D8" s="549"/>
      <c r="E8" s="549"/>
      <c r="F8" s="549"/>
      <c r="G8" s="549"/>
      <c r="H8" s="550"/>
      <c r="I8" s="554"/>
      <c r="J8" s="555"/>
      <c r="K8" s="555"/>
      <c r="L8" s="555"/>
      <c r="M8" s="555"/>
      <c r="N8" s="555"/>
      <c r="O8" s="555"/>
      <c r="P8" s="555"/>
      <c r="Q8" s="555"/>
      <c r="R8" s="555"/>
      <c r="S8" s="556"/>
      <c r="T8" s="557" t="s">
        <v>437</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438</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599</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651</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42.75" customHeight="1" thickBot="1" x14ac:dyDescent="0.25">
      <c r="B16" s="27"/>
      <c r="C16" s="569" t="s">
        <v>4</v>
      </c>
      <c r="D16" s="570"/>
      <c r="E16" s="570"/>
      <c r="F16" s="570"/>
      <c r="G16" s="570"/>
      <c r="H16" s="571"/>
      <c r="I16" s="694" t="s">
        <v>653</v>
      </c>
      <c r="J16" s="695"/>
      <c r="K16" s="695"/>
      <c r="L16" s="695"/>
      <c r="M16" s="695"/>
      <c r="N16" s="695"/>
      <c r="O16" s="695"/>
      <c r="P16" s="695"/>
      <c r="Q16" s="695"/>
      <c r="R16" s="695"/>
      <c r="S16" s="695"/>
      <c r="T16" s="695"/>
      <c r="U16" s="695"/>
      <c r="V16" s="695"/>
      <c r="W16" s="695"/>
      <c r="X16" s="695"/>
      <c r="Y16" s="696"/>
      <c r="Z16" s="28"/>
    </row>
    <row r="17" spans="2:27"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7"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7"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7"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7" ht="30.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7" ht="30" customHeight="1" thickBot="1" x14ac:dyDescent="0.25">
      <c r="B22" s="27"/>
      <c r="C22" s="591" t="s">
        <v>439</v>
      </c>
      <c r="D22" s="592"/>
      <c r="E22" s="592"/>
      <c r="F22" s="592"/>
      <c r="G22" s="592"/>
      <c r="H22" s="592"/>
      <c r="I22" s="593"/>
      <c r="J22" s="591" t="s">
        <v>56</v>
      </c>
      <c r="K22" s="592"/>
      <c r="L22" s="592"/>
      <c r="M22" s="592"/>
      <c r="N22" s="592"/>
      <c r="O22" s="592"/>
      <c r="P22" s="593"/>
      <c r="Q22" s="594" t="s">
        <v>242</v>
      </c>
      <c r="R22" s="588"/>
      <c r="S22" s="588"/>
      <c r="T22" s="588"/>
      <c r="U22" s="588"/>
      <c r="V22" s="588"/>
      <c r="W22" s="588"/>
      <c r="X22" s="588"/>
      <c r="Y22" s="589"/>
      <c r="Z22" s="28"/>
    </row>
    <row r="23" spans="2:27"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7" ht="15.75" thickBot="1" x14ac:dyDescent="0.25">
      <c r="B24" s="27"/>
      <c r="C24" s="569" t="s">
        <v>10</v>
      </c>
      <c r="D24" s="570"/>
      <c r="E24" s="570"/>
      <c r="F24" s="570"/>
      <c r="G24" s="570"/>
      <c r="H24" s="571"/>
      <c r="I24" s="572" t="s">
        <v>654</v>
      </c>
      <c r="J24" s="573"/>
      <c r="K24" s="573"/>
      <c r="L24" s="573"/>
      <c r="M24" s="573"/>
      <c r="N24" s="573"/>
      <c r="O24" s="573"/>
      <c r="P24" s="573"/>
      <c r="Q24" s="573"/>
      <c r="R24" s="573"/>
      <c r="S24" s="573"/>
      <c r="T24" s="573"/>
      <c r="U24" s="573"/>
      <c r="V24" s="573"/>
      <c r="W24" s="573"/>
      <c r="X24" s="573"/>
      <c r="Y24" s="574"/>
      <c r="Z24" s="28"/>
    </row>
    <row r="25" spans="2:27"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7"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7"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7" s="68" customFormat="1" ht="39" customHeight="1" thickBot="1" x14ac:dyDescent="0.25">
      <c r="B28" s="66"/>
      <c r="C28" s="898" t="s">
        <v>18</v>
      </c>
      <c r="D28" s="899"/>
      <c r="E28" s="899"/>
      <c r="F28" s="899"/>
      <c r="G28" s="900"/>
      <c r="H28" s="432" t="s">
        <v>440</v>
      </c>
      <c r="I28" s="432" t="s">
        <v>655</v>
      </c>
      <c r="J28" s="433" t="s">
        <v>441</v>
      </c>
      <c r="K28" s="959" t="s">
        <v>12</v>
      </c>
      <c r="L28" s="899"/>
      <c r="M28" s="899"/>
      <c r="N28" s="899"/>
      <c r="O28" s="899"/>
      <c r="P28" s="899"/>
      <c r="Q28" s="899"/>
      <c r="R28" s="899"/>
      <c r="S28" s="899"/>
      <c r="T28" s="899"/>
      <c r="U28" s="899"/>
      <c r="V28" s="899"/>
      <c r="W28" s="899"/>
      <c r="X28" s="899"/>
      <c r="Y28" s="900"/>
      <c r="Z28" s="67"/>
      <c r="AA28" s="434"/>
    </row>
    <row r="29" spans="2:27" s="5" customFormat="1" ht="15" customHeight="1" x14ac:dyDescent="0.2">
      <c r="B29" s="29"/>
      <c r="C29" s="1626" t="s">
        <v>95</v>
      </c>
      <c r="D29" s="1627"/>
      <c r="E29" s="1627"/>
      <c r="F29" s="1627"/>
      <c r="G29" s="1628"/>
      <c r="H29" s="435">
        <v>0</v>
      </c>
      <c r="I29" s="435">
        <v>5239</v>
      </c>
      <c r="J29" s="436">
        <f>+H29/I29</f>
        <v>0</v>
      </c>
      <c r="K29" s="1430" t="s">
        <v>695</v>
      </c>
      <c r="L29" s="1431"/>
      <c r="M29" s="1431"/>
      <c r="N29" s="1431"/>
      <c r="O29" s="1431"/>
      <c r="P29" s="1431"/>
      <c r="Q29" s="1431"/>
      <c r="R29" s="1431"/>
      <c r="S29" s="1431"/>
      <c r="T29" s="1431"/>
      <c r="U29" s="1431"/>
      <c r="V29" s="1431"/>
      <c r="W29" s="1431"/>
      <c r="X29" s="1431"/>
      <c r="Y29" s="1432"/>
      <c r="Z29" s="28"/>
    </row>
    <row r="30" spans="2:27" s="5" customFormat="1" ht="15.75" thickBot="1" x14ac:dyDescent="0.25">
      <c r="B30" s="29"/>
      <c r="C30" s="1629" t="s">
        <v>96</v>
      </c>
      <c r="D30" s="1630"/>
      <c r="E30" s="1630"/>
      <c r="F30" s="1630"/>
      <c r="G30" s="1631"/>
      <c r="H30" s="437">
        <v>2128</v>
      </c>
      <c r="I30" s="437">
        <v>5245</v>
      </c>
      <c r="J30" s="436">
        <f>H30/I30</f>
        <v>0.40571973307912296</v>
      </c>
      <c r="K30" s="1430" t="s">
        <v>971</v>
      </c>
      <c r="L30" s="1431"/>
      <c r="M30" s="1431"/>
      <c r="N30" s="1431"/>
      <c r="O30" s="1431"/>
      <c r="P30" s="1431"/>
      <c r="Q30" s="1431"/>
      <c r="R30" s="1431"/>
      <c r="S30" s="1431"/>
      <c r="T30" s="1431"/>
      <c r="U30" s="1431"/>
      <c r="V30" s="1431"/>
      <c r="W30" s="1431"/>
      <c r="X30" s="1431"/>
      <c r="Y30" s="1432"/>
      <c r="Z30" s="28"/>
    </row>
    <row r="31" spans="2:27" s="5" customFormat="1" ht="15" x14ac:dyDescent="0.2">
      <c r="B31" s="29"/>
      <c r="C31" s="1629" t="s">
        <v>97</v>
      </c>
      <c r="D31" s="1630"/>
      <c r="E31" s="1630"/>
      <c r="F31" s="1630"/>
      <c r="G31" s="1631"/>
      <c r="H31" s="435">
        <v>0</v>
      </c>
      <c r="I31" s="437">
        <v>3589</v>
      </c>
      <c r="J31" s="436">
        <f>H31/I31</f>
        <v>0</v>
      </c>
      <c r="K31" s="1430" t="s">
        <v>972</v>
      </c>
      <c r="L31" s="1431"/>
      <c r="M31" s="1431"/>
      <c r="N31" s="1431"/>
      <c r="O31" s="1431"/>
      <c r="P31" s="1431"/>
      <c r="Q31" s="1431"/>
      <c r="R31" s="1431"/>
      <c r="S31" s="1431"/>
      <c r="T31" s="1431"/>
      <c r="U31" s="1431"/>
      <c r="V31" s="1431"/>
      <c r="W31" s="1431"/>
      <c r="X31" s="1431"/>
      <c r="Y31" s="1432"/>
      <c r="Z31" s="28"/>
    </row>
    <row r="32" spans="2:27" s="5" customFormat="1" ht="15.75" thickBot="1" x14ac:dyDescent="0.25">
      <c r="B32" s="29"/>
      <c r="C32" s="1632" t="s">
        <v>98</v>
      </c>
      <c r="D32" s="1633"/>
      <c r="E32" s="1633"/>
      <c r="F32" s="1633"/>
      <c r="G32" s="1634"/>
      <c r="H32" s="437">
        <v>0</v>
      </c>
      <c r="I32" s="437">
        <v>4569</v>
      </c>
      <c r="J32" s="436">
        <f>H32/I32</f>
        <v>0</v>
      </c>
      <c r="K32" s="1430" t="s">
        <v>973</v>
      </c>
      <c r="L32" s="1431"/>
      <c r="M32" s="1431"/>
      <c r="N32" s="1431"/>
      <c r="O32" s="1431"/>
      <c r="P32" s="1431"/>
      <c r="Q32" s="1431"/>
      <c r="R32" s="1431"/>
      <c r="S32" s="1431"/>
      <c r="T32" s="1431"/>
      <c r="U32" s="1431"/>
      <c r="V32" s="1431"/>
      <c r="W32" s="1431"/>
      <c r="X32" s="1431"/>
      <c r="Y32" s="1432"/>
      <c r="Z32" s="28"/>
    </row>
    <row r="33" spans="2:26" s="5" customFormat="1" ht="15.75" customHeight="1" thickBot="1" x14ac:dyDescent="0.25">
      <c r="B33" s="29"/>
      <c r="C33" s="665" t="s">
        <v>13</v>
      </c>
      <c r="D33" s="666"/>
      <c r="E33" s="666"/>
      <c r="F33" s="666"/>
      <c r="G33" s="667"/>
      <c r="H33" s="438">
        <f>AVERAGE(H29:H32)</f>
        <v>532</v>
      </c>
      <c r="I33" s="439">
        <f>AVERAGE(I29:I32)</f>
        <v>4660.5</v>
      </c>
      <c r="J33" s="440">
        <f>AVERAGE(J29:J32)</f>
        <v>0.10142993326978074</v>
      </c>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38:Y50"/>
    <mergeCell ref="C29:G29"/>
    <mergeCell ref="K29:Y29"/>
    <mergeCell ref="C30:G30"/>
    <mergeCell ref="K30:Y30"/>
    <mergeCell ref="C31:G31"/>
    <mergeCell ref="K31:Y31"/>
    <mergeCell ref="C32:G32"/>
    <mergeCell ref="K32:Y32"/>
    <mergeCell ref="C33:G33"/>
    <mergeCell ref="K33:Y33"/>
    <mergeCell ref="C36:Y37"/>
    <mergeCell ref="C24:H24"/>
    <mergeCell ref="I24:Y24"/>
    <mergeCell ref="C26:Y27"/>
    <mergeCell ref="C28:G28"/>
    <mergeCell ref="K28:Y28"/>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4" orientation="portrait" r:id="rId1"/>
  <headerFooter>
    <oddFooter>&amp;LCarrera 30 25-90 Piso 16 C.A.D. – C.P. 111311
PBX: 7470909 – Información: Línea 195
www.umv.gov.co&amp;CPES-FM-001
Página  &amp;N de &amp;N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2"/>
  <sheetViews>
    <sheetView tabSelected="1" topLeftCell="A37" zoomScaleNormal="100" workbookViewId="0">
      <selection activeCell="AL47" sqref="AL47"/>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502</v>
      </c>
      <c r="J7" s="552"/>
      <c r="K7" s="552"/>
      <c r="L7" s="552"/>
      <c r="M7" s="552"/>
      <c r="N7" s="552"/>
      <c r="O7" s="552"/>
      <c r="P7" s="552"/>
      <c r="Q7" s="552"/>
      <c r="R7" s="552"/>
      <c r="S7" s="553"/>
      <c r="T7" s="545" t="s">
        <v>601</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503</v>
      </c>
      <c r="U8" s="558"/>
      <c r="V8" s="558"/>
      <c r="W8" s="558"/>
      <c r="X8" s="558"/>
      <c r="Y8" s="559"/>
      <c r="Z8" s="26"/>
    </row>
    <row r="9" spans="1:26" ht="6" customHeight="1"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442</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616</v>
      </c>
      <c r="U11" s="558"/>
      <c r="V11" s="558"/>
      <c r="W11" s="558"/>
      <c r="X11" s="558"/>
      <c r="Y11" s="559"/>
      <c r="Z11" s="26"/>
    </row>
    <row r="12" spans="1:26" ht="6" customHeight="1"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656</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4.5" customHeight="1" thickBot="1" x14ac:dyDescent="0.25">
      <c r="B15" s="27"/>
      <c r="C15" s="4"/>
      <c r="D15" s="4"/>
      <c r="E15" s="4"/>
      <c r="F15" s="4"/>
      <c r="G15" s="4"/>
      <c r="H15" s="4"/>
      <c r="I15" s="71"/>
      <c r="J15" s="71"/>
      <c r="K15" s="71"/>
      <c r="L15" s="71"/>
      <c r="M15" s="71"/>
      <c r="N15" s="71"/>
      <c r="O15" s="71"/>
      <c r="P15" s="71"/>
      <c r="Q15" s="71"/>
      <c r="R15" s="71"/>
      <c r="S15" s="71"/>
      <c r="T15" s="71"/>
      <c r="U15" s="71"/>
      <c r="V15" s="71"/>
      <c r="W15" s="71"/>
      <c r="X15" s="71"/>
      <c r="Y15" s="71"/>
      <c r="Z15" s="28"/>
    </row>
    <row r="16" spans="1:26" ht="43.5" customHeight="1" thickBot="1" x14ac:dyDescent="0.25">
      <c r="B16" s="27"/>
      <c r="C16" s="569" t="s">
        <v>4</v>
      </c>
      <c r="D16" s="570"/>
      <c r="E16" s="570"/>
      <c r="F16" s="570"/>
      <c r="G16" s="570"/>
      <c r="H16" s="571"/>
      <c r="I16" s="694" t="s">
        <v>657</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31.5" customHeight="1" thickBot="1" x14ac:dyDescent="0.25">
      <c r="B22" s="27"/>
      <c r="C22" s="591" t="s">
        <v>658</v>
      </c>
      <c r="D22" s="592"/>
      <c r="E22" s="592"/>
      <c r="F22" s="592"/>
      <c r="G22" s="592"/>
      <c r="H22" s="592"/>
      <c r="I22" s="593"/>
      <c r="J22" s="591" t="s">
        <v>56</v>
      </c>
      <c r="K22" s="592"/>
      <c r="L22" s="592"/>
      <c r="M22" s="592"/>
      <c r="N22" s="592"/>
      <c r="O22" s="592"/>
      <c r="P22" s="593"/>
      <c r="Q22" s="594" t="s">
        <v>242</v>
      </c>
      <c r="R22" s="588"/>
      <c r="S22" s="588"/>
      <c r="T22" s="588"/>
      <c r="U22" s="588"/>
      <c r="V22" s="588"/>
      <c r="W22" s="588"/>
      <c r="X22" s="588"/>
      <c r="Y22" s="589"/>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8.25" customHeight="1" thickBot="1" x14ac:dyDescent="0.25">
      <c r="B24" s="27"/>
      <c r="C24" s="569" t="s">
        <v>10</v>
      </c>
      <c r="D24" s="570"/>
      <c r="E24" s="570"/>
      <c r="F24" s="570"/>
      <c r="G24" s="570"/>
      <c r="H24" s="571"/>
      <c r="I24" s="572" t="s">
        <v>659</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14.25" customHeight="1" x14ac:dyDescent="0.2">
      <c r="B28" s="29"/>
      <c r="C28" s="595" t="s">
        <v>18</v>
      </c>
      <c r="D28" s="596"/>
      <c r="E28" s="596"/>
      <c r="F28" s="596"/>
      <c r="G28" s="597"/>
      <c r="H28" s="1635" t="s">
        <v>660</v>
      </c>
      <c r="I28" s="1635" t="s">
        <v>661</v>
      </c>
      <c r="J28" s="1635" t="s">
        <v>443</v>
      </c>
      <c r="K28" s="603" t="s">
        <v>12</v>
      </c>
      <c r="L28" s="596"/>
      <c r="M28" s="596"/>
      <c r="N28" s="596"/>
      <c r="O28" s="596"/>
      <c r="P28" s="596"/>
      <c r="Q28" s="596"/>
      <c r="R28" s="596"/>
      <c r="S28" s="596"/>
      <c r="T28" s="596"/>
      <c r="U28" s="596"/>
      <c r="V28" s="596"/>
      <c r="W28" s="596"/>
      <c r="X28" s="596"/>
      <c r="Y28" s="597"/>
      <c r="Z28" s="28"/>
    </row>
    <row r="29" spans="2:26" s="5" customFormat="1" ht="33" customHeight="1" thickBot="1" x14ac:dyDescent="0.25">
      <c r="B29" s="29"/>
      <c r="C29" s="598"/>
      <c r="D29" s="599"/>
      <c r="E29" s="599"/>
      <c r="F29" s="599"/>
      <c r="G29" s="600"/>
      <c r="H29" s="1636"/>
      <c r="I29" s="1636"/>
      <c r="J29" s="1636"/>
      <c r="K29" s="604"/>
      <c r="L29" s="599"/>
      <c r="M29" s="599"/>
      <c r="N29" s="599"/>
      <c r="O29" s="599"/>
      <c r="P29" s="599"/>
      <c r="Q29" s="599"/>
      <c r="R29" s="599"/>
      <c r="S29" s="599"/>
      <c r="T29" s="599"/>
      <c r="U29" s="599"/>
      <c r="V29" s="599"/>
      <c r="W29" s="599"/>
      <c r="X29" s="599"/>
      <c r="Y29" s="600"/>
      <c r="Z29" s="28"/>
    </row>
    <row r="30" spans="2:26" s="5" customFormat="1" ht="33" customHeight="1" x14ac:dyDescent="0.2">
      <c r="B30" s="29"/>
      <c r="C30" s="673" t="s">
        <v>95</v>
      </c>
      <c r="D30" s="1637"/>
      <c r="E30" s="1637"/>
      <c r="F30" s="1637"/>
      <c r="G30" s="1637"/>
      <c r="H30" s="14">
        <v>4597</v>
      </c>
      <c r="I30" s="14">
        <v>5239</v>
      </c>
      <c r="J30" s="148">
        <f>+H30/I30</f>
        <v>0.8774575300629891</v>
      </c>
      <c r="K30" s="1638" t="s">
        <v>974</v>
      </c>
      <c r="L30" s="1639"/>
      <c r="M30" s="1639"/>
      <c r="N30" s="1639"/>
      <c r="O30" s="1639"/>
      <c r="P30" s="1639"/>
      <c r="Q30" s="1639"/>
      <c r="R30" s="1639"/>
      <c r="S30" s="1639"/>
      <c r="T30" s="1639"/>
      <c r="U30" s="1639"/>
      <c r="V30" s="1639"/>
      <c r="W30" s="1639"/>
      <c r="X30" s="1639"/>
      <c r="Y30" s="1640"/>
      <c r="Z30" s="28"/>
    </row>
    <row r="31" spans="2:26" s="5" customFormat="1" ht="45.75" customHeight="1" x14ac:dyDescent="0.2">
      <c r="B31" s="29"/>
      <c r="C31" s="673" t="s">
        <v>96</v>
      </c>
      <c r="D31" s="1637"/>
      <c r="E31" s="1637"/>
      <c r="F31" s="1637"/>
      <c r="G31" s="1637"/>
      <c r="H31" s="12">
        <v>1263</v>
      </c>
      <c r="I31" s="12">
        <v>5245</v>
      </c>
      <c r="J31" s="148">
        <f>+H31/I31</f>
        <v>0.24080076263107722</v>
      </c>
      <c r="K31" s="1638" t="s">
        <v>975</v>
      </c>
      <c r="L31" s="1639"/>
      <c r="M31" s="1639"/>
      <c r="N31" s="1639"/>
      <c r="O31" s="1639"/>
      <c r="P31" s="1639"/>
      <c r="Q31" s="1639"/>
      <c r="R31" s="1639"/>
      <c r="S31" s="1639"/>
      <c r="T31" s="1639"/>
      <c r="U31" s="1639"/>
      <c r="V31" s="1639"/>
      <c r="W31" s="1639"/>
      <c r="X31" s="1639"/>
      <c r="Y31" s="1640"/>
      <c r="Z31" s="28"/>
    </row>
    <row r="32" spans="2:26" s="5" customFormat="1" ht="49.5" customHeight="1" x14ac:dyDescent="0.2">
      <c r="B32" s="29"/>
      <c r="C32" s="673" t="s">
        <v>97</v>
      </c>
      <c r="D32" s="1637"/>
      <c r="E32" s="1637"/>
      <c r="F32" s="1637"/>
      <c r="G32" s="1637"/>
      <c r="H32" s="12">
        <f>+I32-1318</f>
        <v>2271</v>
      </c>
      <c r="I32" s="12">
        <v>3589</v>
      </c>
      <c r="J32" s="148">
        <f>+H32/I32</f>
        <v>0.63276678740596271</v>
      </c>
      <c r="K32" s="1638" t="s">
        <v>976</v>
      </c>
      <c r="L32" s="1639"/>
      <c r="M32" s="1639"/>
      <c r="N32" s="1639"/>
      <c r="O32" s="1639"/>
      <c r="P32" s="1639"/>
      <c r="Q32" s="1639"/>
      <c r="R32" s="1639"/>
      <c r="S32" s="1639"/>
      <c r="T32" s="1639"/>
      <c r="U32" s="1639"/>
      <c r="V32" s="1639"/>
      <c r="W32" s="1639"/>
      <c r="X32" s="1639"/>
      <c r="Y32" s="1640"/>
      <c r="Z32" s="28"/>
    </row>
    <row r="33" spans="2:26" s="5" customFormat="1" ht="27" customHeight="1" thickBot="1" x14ac:dyDescent="0.25">
      <c r="B33" s="29"/>
      <c r="C33" s="673" t="s">
        <v>98</v>
      </c>
      <c r="D33" s="1637"/>
      <c r="E33" s="1637"/>
      <c r="F33" s="1637"/>
      <c r="G33" s="1637"/>
      <c r="H33" s="12">
        <v>2535</v>
      </c>
      <c r="I33" s="12">
        <v>4569</v>
      </c>
      <c r="J33" s="148">
        <f>+H33/I33</f>
        <v>0.55482600131319759</v>
      </c>
      <c r="K33" s="1638" t="s">
        <v>977</v>
      </c>
      <c r="L33" s="1639"/>
      <c r="M33" s="1639"/>
      <c r="N33" s="1639"/>
      <c r="O33" s="1639"/>
      <c r="P33" s="1639"/>
      <c r="Q33" s="1639"/>
      <c r="R33" s="1639"/>
      <c r="S33" s="1639"/>
      <c r="T33" s="1639"/>
      <c r="U33" s="1639"/>
      <c r="V33" s="1639"/>
      <c r="W33" s="1639"/>
      <c r="X33" s="1639"/>
      <c r="Y33" s="1640"/>
      <c r="Z33" s="28"/>
    </row>
    <row r="34" spans="2:26" s="5" customFormat="1" ht="15.75" customHeight="1" thickBot="1" x14ac:dyDescent="0.25">
      <c r="B34" s="29"/>
      <c r="C34" s="1641" t="s">
        <v>13</v>
      </c>
      <c r="D34" s="1642"/>
      <c r="E34" s="1642"/>
      <c r="F34" s="1642"/>
      <c r="G34" s="1643"/>
      <c r="H34" s="205"/>
      <c r="I34" s="205"/>
      <c r="J34" s="441"/>
      <c r="K34" s="1644"/>
      <c r="L34" s="1645"/>
      <c r="M34" s="1645"/>
      <c r="N34" s="1645"/>
      <c r="O34" s="1645"/>
      <c r="P34" s="1645"/>
      <c r="Q34" s="1645"/>
      <c r="R34" s="1645"/>
      <c r="S34" s="1645"/>
      <c r="T34" s="1645"/>
      <c r="U34" s="1645"/>
      <c r="V34" s="1645"/>
      <c r="W34" s="1645"/>
      <c r="X34" s="1645"/>
      <c r="Y34" s="1646"/>
      <c r="Z34" s="28"/>
    </row>
    <row r="35" spans="2:26" s="5" customFormat="1" ht="9.75" customHeight="1" x14ac:dyDescent="0.2">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ht="9.75" customHeight="1" thickBot="1" x14ac:dyDescent="0.25">
      <c r="B36" s="29"/>
      <c r="C36" s="4"/>
      <c r="D36" s="4"/>
      <c r="E36" s="4"/>
      <c r="F36" s="4"/>
      <c r="G36" s="4"/>
      <c r="H36" s="6"/>
      <c r="I36" s="6"/>
      <c r="J36" s="7"/>
      <c r="K36" s="4"/>
      <c r="L36" s="4"/>
      <c r="M36" s="4"/>
      <c r="N36" s="4"/>
      <c r="O36" s="4"/>
      <c r="P36" s="4"/>
      <c r="Q36" s="4"/>
      <c r="R36" s="4"/>
      <c r="S36" s="4"/>
      <c r="T36" s="4"/>
      <c r="U36" s="4"/>
      <c r="V36" s="4"/>
      <c r="W36" s="4"/>
      <c r="X36" s="4"/>
      <c r="Y36" s="4"/>
      <c r="Z36" s="28"/>
    </row>
    <row r="37" spans="2:26" s="5" customFormat="1" x14ac:dyDescent="0.2">
      <c r="B37" s="29"/>
      <c r="C37" s="623" t="s">
        <v>14</v>
      </c>
      <c r="D37" s="624"/>
      <c r="E37" s="624"/>
      <c r="F37" s="624"/>
      <c r="G37" s="624"/>
      <c r="H37" s="624"/>
      <c r="I37" s="624"/>
      <c r="J37" s="624"/>
      <c r="K37" s="624"/>
      <c r="L37" s="624"/>
      <c r="M37" s="624"/>
      <c r="N37" s="624"/>
      <c r="O37" s="624"/>
      <c r="P37" s="624"/>
      <c r="Q37" s="624"/>
      <c r="R37" s="624"/>
      <c r="S37" s="624"/>
      <c r="T37" s="624"/>
      <c r="U37" s="624"/>
      <c r="V37" s="624"/>
      <c r="W37" s="624"/>
      <c r="X37" s="624"/>
      <c r="Y37" s="625"/>
      <c r="Z37" s="28"/>
    </row>
    <row r="38" spans="2:26" ht="15" thickBot="1" x14ac:dyDescent="0.25">
      <c r="B38" s="27"/>
      <c r="C38" s="626"/>
      <c r="D38" s="627"/>
      <c r="E38" s="627"/>
      <c r="F38" s="627"/>
      <c r="G38" s="627"/>
      <c r="H38" s="627"/>
      <c r="I38" s="627"/>
      <c r="J38" s="627"/>
      <c r="K38" s="627"/>
      <c r="L38" s="627"/>
      <c r="M38" s="627"/>
      <c r="N38" s="627"/>
      <c r="O38" s="627"/>
      <c r="P38" s="627"/>
      <c r="Q38" s="627"/>
      <c r="R38" s="627"/>
      <c r="S38" s="627"/>
      <c r="T38" s="627"/>
      <c r="U38" s="627"/>
      <c r="V38" s="627"/>
      <c r="W38" s="627"/>
      <c r="X38" s="627"/>
      <c r="Y38" s="628"/>
      <c r="Z38" s="28"/>
    </row>
    <row r="39" spans="2:26" x14ac:dyDescent="0.2">
      <c r="B39" s="27"/>
      <c r="C39" s="629" t="s">
        <v>24</v>
      </c>
      <c r="D39" s="630"/>
      <c r="E39" s="630"/>
      <c r="F39" s="630"/>
      <c r="G39" s="630"/>
      <c r="H39" s="630"/>
      <c r="I39" s="630"/>
      <c r="J39" s="630"/>
      <c r="K39" s="630"/>
      <c r="L39" s="630"/>
      <c r="M39" s="630"/>
      <c r="N39" s="630"/>
      <c r="O39" s="630"/>
      <c r="P39" s="630"/>
      <c r="Q39" s="630"/>
      <c r="R39" s="630"/>
      <c r="S39" s="630"/>
      <c r="T39" s="630"/>
      <c r="U39" s="630"/>
      <c r="V39" s="630"/>
      <c r="W39" s="630"/>
      <c r="X39" s="630"/>
      <c r="Y39" s="631"/>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x14ac:dyDescent="0.2">
      <c r="B50" s="27"/>
      <c r="C50" s="632"/>
      <c r="D50" s="633"/>
      <c r="E50" s="633"/>
      <c r="F50" s="633"/>
      <c r="G50" s="633"/>
      <c r="H50" s="633"/>
      <c r="I50" s="633"/>
      <c r="J50" s="633"/>
      <c r="K50" s="633"/>
      <c r="L50" s="633"/>
      <c r="M50" s="633"/>
      <c r="N50" s="633"/>
      <c r="O50" s="633"/>
      <c r="P50" s="633"/>
      <c r="Q50" s="633"/>
      <c r="R50" s="633"/>
      <c r="S50" s="633"/>
      <c r="T50" s="633"/>
      <c r="U50" s="633"/>
      <c r="V50" s="633"/>
      <c r="W50" s="633"/>
      <c r="X50" s="633"/>
      <c r="Y50" s="634"/>
      <c r="Z50" s="28"/>
    </row>
    <row r="51" spans="2:26" ht="15" thickBot="1" x14ac:dyDescent="0.25">
      <c r="B51" s="27"/>
      <c r="C51" s="635"/>
      <c r="D51" s="636"/>
      <c r="E51" s="636"/>
      <c r="F51" s="636"/>
      <c r="G51" s="636"/>
      <c r="H51" s="636"/>
      <c r="I51" s="636"/>
      <c r="J51" s="636"/>
      <c r="K51" s="636"/>
      <c r="L51" s="636"/>
      <c r="M51" s="636"/>
      <c r="N51" s="636"/>
      <c r="O51" s="636"/>
      <c r="P51" s="636"/>
      <c r="Q51" s="636"/>
      <c r="R51" s="636"/>
      <c r="S51" s="636"/>
      <c r="T51" s="636"/>
      <c r="U51" s="636"/>
      <c r="V51" s="636"/>
      <c r="W51" s="636"/>
      <c r="X51" s="636"/>
      <c r="Y51" s="637"/>
      <c r="Z51" s="28"/>
    </row>
    <row r="52" spans="2:26" x14ac:dyDescent="0.2">
      <c r="B52" s="30"/>
      <c r="C52" s="31"/>
      <c r="D52" s="31"/>
      <c r="E52" s="31"/>
      <c r="F52" s="31"/>
      <c r="G52" s="31"/>
      <c r="H52" s="31"/>
      <c r="I52" s="31"/>
      <c r="J52" s="31"/>
      <c r="K52" s="31"/>
      <c r="L52" s="31"/>
      <c r="M52" s="31"/>
      <c r="N52" s="31"/>
      <c r="O52" s="31"/>
      <c r="P52" s="31"/>
      <c r="Q52" s="31"/>
      <c r="R52" s="31"/>
      <c r="S52" s="31"/>
      <c r="T52" s="31"/>
      <c r="U52" s="31"/>
      <c r="V52" s="31"/>
      <c r="W52" s="31"/>
      <c r="X52" s="31"/>
      <c r="Y52" s="31"/>
      <c r="Z52" s="32"/>
    </row>
  </sheetData>
  <mergeCells count="51">
    <mergeCell ref="C39:Y51"/>
    <mergeCell ref="C30:G30"/>
    <mergeCell ref="C31:G31"/>
    <mergeCell ref="K31:Y31"/>
    <mergeCell ref="C32:G32"/>
    <mergeCell ref="K32:Y32"/>
    <mergeCell ref="C33:G33"/>
    <mergeCell ref="K33:Y33"/>
    <mergeCell ref="C34:G34"/>
    <mergeCell ref="K34:Y34"/>
    <mergeCell ref="C37:Y38"/>
    <mergeCell ref="K30:Y30"/>
    <mergeCell ref="C24:H24"/>
    <mergeCell ref="I24:Y24"/>
    <mergeCell ref="C26:Y27"/>
    <mergeCell ref="C28:G29"/>
    <mergeCell ref="H28:H29"/>
    <mergeCell ref="I28:I29"/>
    <mergeCell ref="J28:J29"/>
    <mergeCell ref="K28:Y29"/>
    <mergeCell ref="C21:I21"/>
    <mergeCell ref="J21:P21"/>
    <mergeCell ref="Q21:Y21"/>
    <mergeCell ref="C22:I22"/>
    <mergeCell ref="J22:P22"/>
    <mergeCell ref="Q22:Y22"/>
    <mergeCell ref="C16:H16"/>
    <mergeCell ref="I16:Y16"/>
    <mergeCell ref="C18:H19"/>
    <mergeCell ref="I18:L19"/>
    <mergeCell ref="M18:S18"/>
    <mergeCell ref="T18:Y18"/>
    <mergeCell ref="M19:S19"/>
    <mergeCell ref="T19:Y19"/>
    <mergeCell ref="C10:H11"/>
    <mergeCell ref="I10:S11"/>
    <mergeCell ref="T10:Y10"/>
    <mergeCell ref="T11:Y11"/>
    <mergeCell ref="C13:H14"/>
    <mergeCell ref="I13:S14"/>
    <mergeCell ref="T13:Y13"/>
    <mergeCell ref="T14:Y14"/>
    <mergeCell ref="C7:H8"/>
    <mergeCell ref="I7:S8"/>
    <mergeCell ref="T7:Y7"/>
    <mergeCell ref="T8:Y8"/>
    <mergeCell ref="B2:G4"/>
    <mergeCell ref="H2:Z2"/>
    <mergeCell ref="H3:O3"/>
    <mergeCell ref="P3:Z3"/>
    <mergeCell ref="H4:Z4"/>
  </mergeCells>
  <pageMargins left="0.7" right="0.7" top="0.75" bottom="0.75" header="0.3" footer="0.3"/>
  <pageSetup scale="74" orientation="portrait" r:id="rId1"/>
  <headerFooter>
    <oddFooter>&amp;LCarrera 30 25-90 Piso 16 C.A.D. – C.P. 111311
PBX: 7470909 – Información: Línea 195
www.umv.gov.co&amp;CPES-FM-001
Página  &amp;N de &amp;N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51"/>
  <sheetViews>
    <sheetView topLeftCell="A34" zoomScaleNormal="100" workbookViewId="0">
      <selection activeCell="J53" sqref="J53"/>
    </sheetView>
  </sheetViews>
  <sheetFormatPr baseColWidth="10" defaultColWidth="3.7109375" defaultRowHeight="12.75" x14ac:dyDescent="0.2"/>
  <cols>
    <col min="1" max="2" width="3.7109375" style="229"/>
    <col min="3" max="7" width="2.7109375" style="229" customWidth="1"/>
    <col min="8" max="8" width="13.85546875" style="229" customWidth="1"/>
    <col min="9" max="9" width="10" style="229" customWidth="1"/>
    <col min="10" max="11" width="7" style="229" customWidth="1"/>
    <col min="12" max="12" width="6.42578125" style="229" customWidth="1"/>
    <col min="13" max="16" width="2.7109375" style="229" customWidth="1"/>
    <col min="17" max="24" width="3.7109375" style="229"/>
    <col min="25" max="25" width="5" style="229" customWidth="1"/>
    <col min="26" max="29" width="3.7109375" style="229"/>
    <col min="30" max="30" width="4.5703125" style="229" bestFit="1" customWidth="1"/>
    <col min="31" max="31" width="10.5703125" style="229" bestFit="1" customWidth="1"/>
    <col min="32" max="16384" width="3.7109375" style="229"/>
  </cols>
  <sheetData>
    <row r="1" spans="1:29" x14ac:dyDescent="0.2">
      <c r="A1" s="228"/>
      <c r="B1" s="228"/>
      <c r="C1" s="228"/>
      <c r="D1" s="228"/>
      <c r="E1" s="228"/>
      <c r="F1" s="228"/>
      <c r="G1" s="228"/>
      <c r="H1" s="228"/>
      <c r="I1" s="228"/>
      <c r="J1" s="228"/>
      <c r="K1" s="228"/>
      <c r="L1" s="228"/>
      <c r="M1" s="228"/>
      <c r="N1" s="228"/>
      <c r="O1" s="228"/>
      <c r="P1" s="228"/>
      <c r="Q1" s="228"/>
    </row>
    <row r="2" spans="1:29" ht="45.75" customHeight="1" thickBot="1" x14ac:dyDescent="0.25">
      <c r="A2" s="228"/>
      <c r="B2" s="230"/>
      <c r="C2" s="230"/>
      <c r="D2" s="230"/>
      <c r="E2" s="230"/>
      <c r="F2" s="230"/>
    </row>
    <row r="3" spans="1:29" ht="15" customHeight="1" thickBot="1" x14ac:dyDescent="0.25">
      <c r="A3" s="228"/>
      <c r="B3" s="979"/>
      <c r="C3" s="980"/>
      <c r="D3" s="980"/>
      <c r="E3" s="980"/>
      <c r="F3" s="980"/>
      <c r="G3" s="981"/>
      <c r="H3" s="988" t="s">
        <v>0</v>
      </c>
      <c r="I3" s="989"/>
      <c r="J3" s="989"/>
      <c r="K3" s="989"/>
      <c r="L3" s="989"/>
      <c r="M3" s="989"/>
      <c r="N3" s="989"/>
      <c r="O3" s="989"/>
      <c r="P3" s="989"/>
      <c r="Q3" s="989"/>
      <c r="R3" s="989"/>
      <c r="S3" s="989"/>
      <c r="T3" s="989"/>
      <c r="U3" s="989"/>
      <c r="V3" s="989"/>
      <c r="W3" s="989"/>
      <c r="X3" s="989"/>
      <c r="Y3" s="989"/>
      <c r="Z3" s="990"/>
    </row>
    <row r="4" spans="1:29" ht="15" customHeight="1" thickBot="1" x14ac:dyDescent="0.25">
      <c r="A4" s="228"/>
      <c r="B4" s="982"/>
      <c r="C4" s="983"/>
      <c r="D4" s="983"/>
      <c r="E4" s="983"/>
      <c r="F4" s="983"/>
      <c r="G4" s="984"/>
      <c r="H4" s="991" t="s">
        <v>19</v>
      </c>
      <c r="I4" s="992"/>
      <c r="J4" s="992"/>
      <c r="K4" s="992"/>
      <c r="L4" s="992"/>
      <c r="M4" s="992"/>
      <c r="N4" s="992"/>
      <c r="O4" s="993"/>
      <c r="P4" s="991" t="s">
        <v>606</v>
      </c>
      <c r="Q4" s="992"/>
      <c r="R4" s="992"/>
      <c r="S4" s="992"/>
      <c r="T4" s="992"/>
      <c r="U4" s="992"/>
      <c r="V4" s="992"/>
      <c r="W4" s="992"/>
      <c r="X4" s="992"/>
      <c r="Y4" s="992"/>
      <c r="Z4" s="993"/>
    </row>
    <row r="5" spans="1:29" ht="13.5" thickBot="1" x14ac:dyDescent="0.25">
      <c r="A5" s="228"/>
      <c r="B5" s="985"/>
      <c r="C5" s="986"/>
      <c r="D5" s="986"/>
      <c r="E5" s="986"/>
      <c r="F5" s="986"/>
      <c r="G5" s="987"/>
      <c r="H5" s="991" t="s">
        <v>814</v>
      </c>
      <c r="I5" s="992"/>
      <c r="J5" s="992"/>
      <c r="K5" s="992"/>
      <c r="L5" s="992"/>
      <c r="M5" s="992"/>
      <c r="N5" s="992"/>
      <c r="O5" s="992"/>
      <c r="P5" s="992"/>
      <c r="Q5" s="992"/>
      <c r="R5" s="992"/>
      <c r="S5" s="992"/>
      <c r="T5" s="992"/>
      <c r="U5" s="992"/>
      <c r="V5" s="992"/>
      <c r="W5" s="992"/>
      <c r="X5" s="992"/>
      <c r="Y5" s="992"/>
      <c r="Z5" s="993"/>
    </row>
    <row r="6" spans="1:29" s="228" customFormat="1" ht="13.5" thickBot="1" x14ac:dyDescent="0.25"/>
    <row r="7" spans="1:29" ht="15" customHeight="1" thickBot="1" x14ac:dyDescent="0.25">
      <c r="B7" s="1092" t="s">
        <v>815</v>
      </c>
      <c r="C7" s="1093"/>
      <c r="D7" s="1093"/>
      <c r="E7" s="1093"/>
      <c r="F7" s="1093"/>
      <c r="G7" s="1093"/>
      <c r="H7" s="1093"/>
      <c r="I7" s="1093"/>
      <c r="J7" s="1093"/>
      <c r="K7" s="1093"/>
      <c r="L7" s="1093"/>
      <c r="M7" s="1093"/>
      <c r="N7" s="1093"/>
      <c r="O7" s="1093"/>
      <c r="P7" s="1093"/>
      <c r="Q7" s="1093"/>
      <c r="R7" s="1093"/>
      <c r="S7" s="1093"/>
      <c r="T7" s="1093"/>
      <c r="U7" s="1093"/>
      <c r="V7" s="1093"/>
      <c r="W7" s="1093"/>
      <c r="X7" s="1093"/>
      <c r="Y7" s="1093"/>
      <c r="Z7" s="1094"/>
    </row>
    <row r="8" spans="1:29" ht="15.75" customHeight="1" thickBot="1" x14ac:dyDescent="0.25">
      <c r="B8" s="1095" t="s">
        <v>106</v>
      </c>
      <c r="C8" s="1096"/>
      <c r="D8" s="1096"/>
      <c r="E8" s="1096"/>
      <c r="F8" s="1096"/>
      <c r="G8" s="1096"/>
      <c r="H8" s="1096"/>
      <c r="I8" s="1096"/>
      <c r="J8" s="1096"/>
      <c r="K8" s="1096"/>
      <c r="L8" s="1096"/>
      <c r="M8" s="1096"/>
      <c r="N8" s="1096"/>
      <c r="O8" s="1096"/>
      <c r="P8" s="1096"/>
      <c r="Q8" s="1097"/>
      <c r="R8" s="1095" t="s">
        <v>603</v>
      </c>
      <c r="S8" s="1096"/>
      <c r="T8" s="1096"/>
      <c r="U8" s="1096"/>
      <c r="V8" s="1097"/>
      <c r="W8" s="1098" t="s">
        <v>107</v>
      </c>
      <c r="X8" s="1099"/>
      <c r="Y8" s="1099"/>
      <c r="Z8" s="1100"/>
    </row>
    <row r="9" spans="1:29" ht="13.5" thickBot="1" x14ac:dyDescent="0.25">
      <c r="B9" s="253"/>
      <c r="C9" s="252"/>
      <c r="D9" s="252"/>
      <c r="E9" s="252"/>
      <c r="F9" s="252"/>
      <c r="G9" s="252"/>
      <c r="H9" s="252"/>
      <c r="I9" s="252"/>
      <c r="J9" s="252"/>
      <c r="K9" s="252"/>
      <c r="L9" s="252"/>
      <c r="M9" s="252"/>
      <c r="N9" s="252"/>
      <c r="O9" s="252"/>
      <c r="P9" s="252"/>
      <c r="Q9" s="252"/>
      <c r="R9" s="252"/>
      <c r="S9" s="252"/>
      <c r="T9" s="252"/>
      <c r="U9" s="252"/>
      <c r="V9" s="252"/>
      <c r="W9" s="252"/>
      <c r="X9" s="252"/>
      <c r="Y9" s="252"/>
      <c r="Z9" s="247"/>
      <c r="AC9" s="234"/>
    </row>
    <row r="10" spans="1:29" ht="15" customHeight="1" x14ac:dyDescent="0.2">
      <c r="B10" s="253"/>
      <c r="C10" s="1101" t="s">
        <v>2</v>
      </c>
      <c r="D10" s="1102"/>
      <c r="E10" s="1102"/>
      <c r="F10" s="1103"/>
      <c r="G10" s="1107" t="s">
        <v>816</v>
      </c>
      <c r="H10" s="1108"/>
      <c r="I10" s="1108"/>
      <c r="J10" s="1108"/>
      <c r="K10" s="1108"/>
      <c r="L10" s="1108"/>
      <c r="M10" s="1108"/>
      <c r="N10" s="1108"/>
      <c r="O10" s="1108"/>
      <c r="P10" s="1108"/>
      <c r="Q10" s="1108"/>
      <c r="R10" s="1108"/>
      <c r="S10" s="1109"/>
      <c r="T10" s="1113" t="s">
        <v>3</v>
      </c>
      <c r="U10" s="1114"/>
      <c r="V10" s="1114"/>
      <c r="W10" s="1114"/>
      <c r="X10" s="1114"/>
      <c r="Y10" s="1115"/>
      <c r="Z10" s="247"/>
    </row>
    <row r="11" spans="1:29" ht="15.75" customHeight="1" thickBot="1" x14ac:dyDescent="0.25">
      <c r="B11" s="253"/>
      <c r="C11" s="1104"/>
      <c r="D11" s="1105"/>
      <c r="E11" s="1105"/>
      <c r="F11" s="1106"/>
      <c r="G11" s="1110"/>
      <c r="H11" s="1111"/>
      <c r="I11" s="1111"/>
      <c r="J11" s="1111"/>
      <c r="K11" s="1111"/>
      <c r="L11" s="1111"/>
      <c r="M11" s="1111"/>
      <c r="N11" s="1111"/>
      <c r="O11" s="1111"/>
      <c r="P11" s="1111"/>
      <c r="Q11" s="1111"/>
      <c r="R11" s="1111"/>
      <c r="S11" s="1112"/>
      <c r="T11" s="1116" t="s">
        <v>343</v>
      </c>
      <c r="U11" s="1117"/>
      <c r="V11" s="1117"/>
      <c r="W11" s="1117"/>
      <c r="X11" s="1117"/>
      <c r="Y11" s="1118"/>
      <c r="Z11" s="247"/>
    </row>
    <row r="12" spans="1:29" ht="13.5" thickBot="1" x14ac:dyDescent="0.25">
      <c r="B12" s="253"/>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47"/>
    </row>
    <row r="13" spans="1:29" ht="15" customHeight="1" thickBot="1" x14ac:dyDescent="0.25">
      <c r="B13" s="253"/>
      <c r="C13" s="1086" t="s">
        <v>4</v>
      </c>
      <c r="D13" s="1087"/>
      <c r="E13" s="1087"/>
      <c r="F13" s="1088"/>
      <c r="G13" s="1089" t="s">
        <v>817</v>
      </c>
      <c r="H13" s="1090"/>
      <c r="I13" s="1090"/>
      <c r="J13" s="1090"/>
      <c r="K13" s="1090"/>
      <c r="L13" s="1090"/>
      <c r="M13" s="1090"/>
      <c r="N13" s="1090"/>
      <c r="O13" s="1090"/>
      <c r="P13" s="1090"/>
      <c r="Q13" s="1090"/>
      <c r="R13" s="1090"/>
      <c r="S13" s="1090"/>
      <c r="T13" s="1090"/>
      <c r="U13" s="1090"/>
      <c r="V13" s="1090"/>
      <c r="W13" s="1090"/>
      <c r="X13" s="1090"/>
      <c r="Y13" s="1091"/>
      <c r="Z13" s="247"/>
    </row>
    <row r="14" spans="1:29" ht="15" customHeight="1" thickBot="1" x14ac:dyDescent="0.25">
      <c r="B14" s="253"/>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47"/>
    </row>
    <row r="15" spans="1:29" ht="13.5" thickBot="1" x14ac:dyDescent="0.25">
      <c r="B15" s="253"/>
      <c r="C15" s="1086" t="s">
        <v>770</v>
      </c>
      <c r="D15" s="1087"/>
      <c r="E15" s="1087"/>
      <c r="F15" s="1087"/>
      <c r="G15" s="1087"/>
      <c r="H15" s="1088"/>
      <c r="I15" s="1140" t="s">
        <v>818</v>
      </c>
      <c r="J15" s="1141"/>
      <c r="K15" s="1141"/>
      <c r="L15" s="1141"/>
      <c r="M15" s="1141"/>
      <c r="N15" s="1141"/>
      <c r="O15" s="1141"/>
      <c r="P15" s="1141"/>
      <c r="Q15" s="1141"/>
      <c r="R15" s="1141"/>
      <c r="S15" s="1141"/>
      <c r="T15" s="1141"/>
      <c r="U15" s="1141"/>
      <c r="V15" s="1141"/>
      <c r="W15" s="1141"/>
      <c r="X15" s="1141"/>
      <c r="Y15" s="1142"/>
      <c r="Z15" s="247"/>
    </row>
    <row r="16" spans="1:29" ht="31.5" customHeight="1" thickBot="1" x14ac:dyDescent="0.25">
      <c r="B16" s="253"/>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47"/>
    </row>
    <row r="17" spans="2:33" s="228" customFormat="1" ht="16.5" customHeight="1" x14ac:dyDescent="0.2">
      <c r="B17" s="253"/>
      <c r="C17" s="1143" t="s">
        <v>790</v>
      </c>
      <c r="D17" s="1144"/>
      <c r="E17" s="1144"/>
      <c r="F17" s="1144"/>
      <c r="G17" s="1144"/>
      <c r="H17" s="1145"/>
      <c r="I17" s="1149" t="s">
        <v>819</v>
      </c>
      <c r="J17" s="1150"/>
      <c r="K17" s="1150"/>
      <c r="L17" s="1151"/>
      <c r="M17" s="252"/>
      <c r="N17" s="1113" t="s">
        <v>5</v>
      </c>
      <c r="O17" s="1114"/>
      <c r="P17" s="1114"/>
      <c r="Q17" s="1114"/>
      <c r="R17" s="1114"/>
      <c r="S17" s="1115"/>
      <c r="T17" s="252"/>
      <c r="U17" s="1113" t="s">
        <v>6</v>
      </c>
      <c r="V17" s="1156"/>
      <c r="W17" s="1156"/>
      <c r="X17" s="1156"/>
      <c r="Y17" s="1157"/>
      <c r="Z17" s="247"/>
    </row>
    <row r="18" spans="2:33" s="228" customFormat="1" ht="15.75" customHeight="1" thickBot="1" x14ac:dyDescent="0.25">
      <c r="B18" s="253"/>
      <c r="C18" s="1146"/>
      <c r="D18" s="1147"/>
      <c r="E18" s="1147"/>
      <c r="F18" s="1147"/>
      <c r="G18" s="1147"/>
      <c r="H18" s="1148"/>
      <c r="I18" s="1152"/>
      <c r="J18" s="1153"/>
      <c r="K18" s="1153"/>
      <c r="L18" s="1154"/>
      <c r="M18" s="252"/>
      <c r="N18" s="1158" t="s">
        <v>89</v>
      </c>
      <c r="O18" s="1159"/>
      <c r="P18" s="1159"/>
      <c r="Q18" s="1159"/>
      <c r="R18" s="1159"/>
      <c r="S18" s="1160"/>
      <c r="T18" s="252"/>
      <c r="U18" s="1158" t="s">
        <v>110</v>
      </c>
      <c r="V18" s="1159"/>
      <c r="W18" s="1159"/>
      <c r="X18" s="1159"/>
      <c r="Y18" s="1160"/>
      <c r="Z18" s="247"/>
    </row>
    <row r="19" spans="2:33" ht="7.5" customHeight="1" thickBot="1" x14ac:dyDescent="0.25">
      <c r="B19" s="253"/>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47"/>
    </row>
    <row r="20" spans="2:33" ht="12.75" customHeight="1" x14ac:dyDescent="0.2">
      <c r="B20" s="253"/>
      <c r="C20" s="1113" t="s">
        <v>7</v>
      </c>
      <c r="D20" s="1114"/>
      <c r="E20" s="1114"/>
      <c r="F20" s="1114"/>
      <c r="G20" s="1114"/>
      <c r="H20" s="1114"/>
      <c r="I20" s="1114"/>
      <c r="J20" s="1114"/>
      <c r="K20" s="1114"/>
      <c r="L20" s="1114"/>
      <c r="M20" s="1114"/>
      <c r="N20" s="1114"/>
      <c r="O20" s="1114"/>
      <c r="P20" s="1115"/>
      <c r="Q20" s="252"/>
      <c r="R20" s="1113" t="s">
        <v>774</v>
      </c>
      <c r="S20" s="1114"/>
      <c r="T20" s="1114"/>
      <c r="U20" s="1114"/>
      <c r="V20" s="1114"/>
      <c r="W20" s="1114"/>
      <c r="X20" s="1114"/>
      <c r="Y20" s="1115"/>
      <c r="Z20" s="247"/>
    </row>
    <row r="21" spans="2:33" ht="24.75" customHeight="1" thickBot="1" x14ac:dyDescent="0.25">
      <c r="B21" s="253"/>
      <c r="C21" s="1116" t="s">
        <v>820</v>
      </c>
      <c r="D21" s="1117"/>
      <c r="E21" s="1117"/>
      <c r="F21" s="1117"/>
      <c r="G21" s="1117"/>
      <c r="H21" s="1117"/>
      <c r="I21" s="1117"/>
      <c r="J21" s="1117"/>
      <c r="K21" s="1117"/>
      <c r="L21" s="1117"/>
      <c r="M21" s="1117"/>
      <c r="N21" s="1117"/>
      <c r="O21" s="1117"/>
      <c r="P21" s="1118"/>
      <c r="Q21" s="252"/>
      <c r="R21" s="1161" t="s">
        <v>821</v>
      </c>
      <c r="S21" s="1162"/>
      <c r="T21" s="1162"/>
      <c r="U21" s="1162"/>
      <c r="V21" s="1162"/>
      <c r="W21" s="1162"/>
      <c r="X21" s="1162"/>
      <c r="Y21" s="1163"/>
      <c r="Z21" s="247"/>
    </row>
    <row r="22" spans="2:33" ht="6" customHeight="1" thickBot="1" x14ac:dyDescent="0.25">
      <c r="B22" s="253"/>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47"/>
    </row>
    <row r="23" spans="2:33" ht="33" customHeight="1" thickBot="1" x14ac:dyDescent="0.25">
      <c r="B23" s="253"/>
      <c r="C23" s="1086" t="s">
        <v>10</v>
      </c>
      <c r="D23" s="1087"/>
      <c r="E23" s="1087"/>
      <c r="F23" s="1087"/>
      <c r="G23" s="1087"/>
      <c r="H23" s="1088"/>
      <c r="I23" s="1089" t="s">
        <v>627</v>
      </c>
      <c r="J23" s="1090"/>
      <c r="K23" s="1090"/>
      <c r="L23" s="1090"/>
      <c r="M23" s="1090"/>
      <c r="N23" s="1090"/>
      <c r="O23" s="1090"/>
      <c r="P23" s="1090"/>
      <c r="Q23" s="1090"/>
      <c r="R23" s="1090"/>
      <c r="S23" s="1090"/>
      <c r="T23" s="1090"/>
      <c r="U23" s="1090"/>
      <c r="V23" s="1090"/>
      <c r="W23" s="1090"/>
      <c r="X23" s="1090"/>
      <c r="Y23" s="1091"/>
      <c r="Z23" s="247"/>
    </row>
    <row r="24" spans="2:33" ht="6" customHeight="1" thickBot="1" x14ac:dyDescent="0.25">
      <c r="B24" s="253"/>
      <c r="C24" s="252"/>
      <c r="D24" s="252"/>
      <c r="E24" s="252"/>
      <c r="F24" s="252"/>
      <c r="G24" s="252"/>
      <c r="H24" s="252"/>
      <c r="I24" s="252"/>
      <c r="J24" s="252"/>
      <c r="K24" s="252"/>
      <c r="L24" s="252"/>
      <c r="M24" s="252"/>
      <c r="N24" s="252"/>
      <c r="O24" s="252"/>
      <c r="P24" s="252"/>
      <c r="Q24" s="252"/>
      <c r="R24" s="252"/>
      <c r="S24" s="252"/>
      <c r="T24" s="252"/>
      <c r="U24" s="252"/>
      <c r="V24" s="252"/>
      <c r="W24" s="252"/>
      <c r="X24" s="252"/>
      <c r="Y24" s="247"/>
      <c r="Z24" s="247"/>
    </row>
    <row r="25" spans="2:33" s="235" customFormat="1" ht="12.75" customHeight="1" x14ac:dyDescent="0.2">
      <c r="B25" s="242"/>
      <c r="C25" s="1119" t="s">
        <v>11</v>
      </c>
      <c r="D25" s="1120"/>
      <c r="E25" s="1120"/>
      <c r="F25" s="1120"/>
      <c r="G25" s="1120"/>
      <c r="H25" s="1120"/>
      <c r="I25" s="1120"/>
      <c r="J25" s="1120"/>
      <c r="K25" s="1120"/>
      <c r="L25" s="1120"/>
      <c r="M25" s="1120"/>
      <c r="N25" s="1120"/>
      <c r="O25" s="1120"/>
      <c r="P25" s="1120"/>
      <c r="Q25" s="1120"/>
      <c r="R25" s="1120"/>
      <c r="S25" s="1120"/>
      <c r="T25" s="1120"/>
      <c r="U25" s="1120"/>
      <c r="V25" s="1120"/>
      <c r="W25" s="1120"/>
      <c r="X25" s="1120"/>
      <c r="Y25" s="1121"/>
      <c r="Z25" s="247"/>
    </row>
    <row r="26" spans="2:33" s="235" customFormat="1" x14ac:dyDescent="0.2">
      <c r="B26" s="242"/>
      <c r="C26" s="1122"/>
      <c r="D26" s="1123"/>
      <c r="E26" s="1123"/>
      <c r="F26" s="1123"/>
      <c r="G26" s="1123"/>
      <c r="H26" s="1123"/>
      <c r="I26" s="1123"/>
      <c r="J26" s="1123"/>
      <c r="K26" s="1123"/>
      <c r="L26" s="1123"/>
      <c r="M26" s="1123"/>
      <c r="N26" s="1123"/>
      <c r="O26" s="1123"/>
      <c r="P26" s="1123"/>
      <c r="Q26" s="1123"/>
      <c r="R26" s="1123"/>
      <c r="S26" s="1123"/>
      <c r="T26" s="1123"/>
      <c r="U26" s="1123"/>
      <c r="V26" s="1123"/>
      <c r="W26" s="1123"/>
      <c r="X26" s="1123"/>
      <c r="Y26" s="1124"/>
      <c r="Z26" s="247"/>
    </row>
    <row r="27" spans="2:33" s="235" customFormat="1" ht="33" customHeight="1" x14ac:dyDescent="0.2">
      <c r="B27" s="242"/>
      <c r="C27" s="1668" t="s">
        <v>141</v>
      </c>
      <c r="D27" s="1669"/>
      <c r="E27" s="1669"/>
      <c r="F27" s="1669"/>
      <c r="G27" s="1669"/>
      <c r="H27" s="215" t="s">
        <v>112</v>
      </c>
      <c r="I27" s="215" t="s">
        <v>113</v>
      </c>
      <c r="J27" s="215" t="s">
        <v>13</v>
      </c>
      <c r="K27" s="215" t="s">
        <v>114</v>
      </c>
      <c r="L27" s="1670" t="s">
        <v>12</v>
      </c>
      <c r="M27" s="1671"/>
      <c r="N27" s="1671"/>
      <c r="O27" s="1671"/>
      <c r="P27" s="1671"/>
      <c r="Q27" s="1671"/>
      <c r="R27" s="1671"/>
      <c r="S27" s="1671"/>
      <c r="T27" s="1671"/>
      <c r="U27" s="1671"/>
      <c r="V27" s="1671"/>
      <c r="W27" s="1671"/>
      <c r="X27" s="1671"/>
      <c r="Y27" s="1672"/>
      <c r="Z27" s="247"/>
    </row>
    <row r="28" spans="2:33" s="235" customFormat="1" ht="62.1" customHeight="1" x14ac:dyDescent="0.2">
      <c r="B28" s="242"/>
      <c r="C28" s="1647" t="s">
        <v>95</v>
      </c>
      <c r="D28" s="1648"/>
      <c r="E28" s="1648"/>
      <c r="F28" s="1648"/>
      <c r="G28" s="1649"/>
      <c r="H28" s="40" t="s">
        <v>115</v>
      </c>
      <c r="I28" s="41">
        <v>135</v>
      </c>
      <c r="J28" s="1653">
        <f>I28+I29</f>
        <v>197</v>
      </c>
      <c r="K28" s="42">
        <f>+I28/J28</f>
        <v>0.68527918781725883</v>
      </c>
      <c r="L28" s="1662" t="s">
        <v>822</v>
      </c>
      <c r="M28" s="1663"/>
      <c r="N28" s="1663"/>
      <c r="O28" s="1663"/>
      <c r="P28" s="1663"/>
      <c r="Q28" s="1663"/>
      <c r="R28" s="1663"/>
      <c r="S28" s="1663"/>
      <c r="T28" s="1663"/>
      <c r="U28" s="1663"/>
      <c r="V28" s="1663"/>
      <c r="W28" s="1663"/>
      <c r="X28" s="1663"/>
      <c r="Y28" s="1664"/>
      <c r="Z28" s="247"/>
    </row>
    <row r="29" spans="2:33" s="235" customFormat="1" ht="66.75" customHeight="1" x14ac:dyDescent="0.2">
      <c r="B29" s="242"/>
      <c r="C29" s="1623"/>
      <c r="D29" s="1624"/>
      <c r="E29" s="1624"/>
      <c r="F29" s="1624"/>
      <c r="G29" s="1625"/>
      <c r="H29" s="146" t="s">
        <v>823</v>
      </c>
      <c r="I29" s="41">
        <v>62</v>
      </c>
      <c r="J29" s="1661"/>
      <c r="K29" s="43">
        <f>+I29/J28</f>
        <v>0.31472081218274112</v>
      </c>
      <c r="L29" s="1665"/>
      <c r="M29" s="1666"/>
      <c r="N29" s="1666"/>
      <c r="O29" s="1666"/>
      <c r="P29" s="1666"/>
      <c r="Q29" s="1666"/>
      <c r="R29" s="1666"/>
      <c r="S29" s="1666"/>
      <c r="T29" s="1666"/>
      <c r="U29" s="1666"/>
      <c r="V29" s="1666"/>
      <c r="W29" s="1666"/>
      <c r="X29" s="1666"/>
      <c r="Y29" s="1667"/>
      <c r="Z29" s="247"/>
      <c r="AA29" s="275"/>
      <c r="AB29" s="275"/>
      <c r="AC29" s="275"/>
      <c r="AD29" s="275"/>
      <c r="AE29" s="275"/>
      <c r="AF29" s="275"/>
      <c r="AG29" s="275"/>
    </row>
    <row r="30" spans="2:33" s="235" customFormat="1" ht="51" customHeight="1" x14ac:dyDescent="0.2">
      <c r="B30" s="242"/>
      <c r="C30" s="1647" t="s">
        <v>96</v>
      </c>
      <c r="D30" s="1648"/>
      <c r="E30" s="1648"/>
      <c r="F30" s="1648"/>
      <c r="G30" s="1649"/>
      <c r="H30" s="40" t="s">
        <v>115</v>
      </c>
      <c r="I30" s="41">
        <v>162</v>
      </c>
      <c r="J30" s="1653">
        <f>+I30+I31</f>
        <v>205</v>
      </c>
      <c r="K30" s="42">
        <f>+I30/J30</f>
        <v>0.79024390243902443</v>
      </c>
      <c r="L30" s="1662" t="s">
        <v>824</v>
      </c>
      <c r="M30" s="1663"/>
      <c r="N30" s="1663"/>
      <c r="O30" s="1663"/>
      <c r="P30" s="1663"/>
      <c r="Q30" s="1663"/>
      <c r="R30" s="1663"/>
      <c r="S30" s="1663"/>
      <c r="T30" s="1663"/>
      <c r="U30" s="1663"/>
      <c r="V30" s="1663"/>
      <c r="W30" s="1663"/>
      <c r="X30" s="1663"/>
      <c r="Y30" s="1664"/>
      <c r="Z30" s="247"/>
      <c r="AA30" s="276"/>
      <c r="AB30" s="276"/>
      <c r="AC30" s="276"/>
      <c r="AD30" s="276"/>
      <c r="AE30" s="277"/>
      <c r="AF30" s="277"/>
      <c r="AG30" s="275"/>
    </row>
    <row r="31" spans="2:33" s="235" customFormat="1" ht="51" customHeight="1" x14ac:dyDescent="0.2">
      <c r="B31" s="242"/>
      <c r="C31" s="1623"/>
      <c r="D31" s="1624"/>
      <c r="E31" s="1624"/>
      <c r="F31" s="1624"/>
      <c r="G31" s="1625"/>
      <c r="H31" s="146" t="s">
        <v>823</v>
      </c>
      <c r="I31" s="41">
        <v>43</v>
      </c>
      <c r="J31" s="1661"/>
      <c r="K31" s="43">
        <f>+I31/J30</f>
        <v>0.2097560975609756</v>
      </c>
      <c r="L31" s="1665"/>
      <c r="M31" s="1666"/>
      <c r="N31" s="1666"/>
      <c r="O31" s="1666"/>
      <c r="P31" s="1666"/>
      <c r="Q31" s="1666"/>
      <c r="R31" s="1666"/>
      <c r="S31" s="1666"/>
      <c r="T31" s="1666"/>
      <c r="U31" s="1666"/>
      <c r="V31" s="1666"/>
      <c r="W31" s="1666"/>
      <c r="X31" s="1666"/>
      <c r="Y31" s="1667"/>
      <c r="Z31" s="247"/>
      <c r="AA31" s="276"/>
      <c r="AB31" s="276"/>
      <c r="AC31" s="276"/>
      <c r="AD31" s="276"/>
      <c r="AE31" s="277"/>
      <c r="AF31" s="277"/>
      <c r="AG31" s="275"/>
    </row>
    <row r="32" spans="2:33" s="235" customFormat="1" ht="36.75" customHeight="1" x14ac:dyDescent="0.2">
      <c r="B32" s="242"/>
      <c r="C32" s="1647" t="s">
        <v>97</v>
      </c>
      <c r="D32" s="1648"/>
      <c r="E32" s="1648"/>
      <c r="F32" s="1648"/>
      <c r="G32" s="1649"/>
      <c r="H32" s="40" t="s">
        <v>115</v>
      </c>
      <c r="I32" s="41">
        <v>159</v>
      </c>
      <c r="J32" s="1653">
        <v>207</v>
      </c>
      <c r="K32" s="42">
        <f>+I32/J32</f>
        <v>0.76811594202898548</v>
      </c>
      <c r="L32" s="1655" t="s">
        <v>825</v>
      </c>
      <c r="M32" s="1656"/>
      <c r="N32" s="1656"/>
      <c r="O32" s="1656"/>
      <c r="P32" s="1656"/>
      <c r="Q32" s="1656"/>
      <c r="R32" s="1656"/>
      <c r="S32" s="1656"/>
      <c r="T32" s="1656"/>
      <c r="U32" s="1656"/>
      <c r="V32" s="1656"/>
      <c r="W32" s="1656"/>
      <c r="X32" s="1656"/>
      <c r="Y32" s="1657"/>
      <c r="Z32" s="247"/>
      <c r="AA32" s="276"/>
      <c r="AB32" s="276"/>
      <c r="AC32" s="276"/>
      <c r="AD32" s="276"/>
      <c r="AE32" s="277"/>
      <c r="AF32" s="277"/>
      <c r="AG32" s="275"/>
    </row>
    <row r="33" spans="2:33" s="235" customFormat="1" ht="36.75" customHeight="1" x14ac:dyDescent="0.2">
      <c r="B33" s="242"/>
      <c r="C33" s="1623"/>
      <c r="D33" s="1624"/>
      <c r="E33" s="1624"/>
      <c r="F33" s="1624"/>
      <c r="G33" s="1625"/>
      <c r="H33" s="146" t="s">
        <v>823</v>
      </c>
      <c r="I33" s="41">
        <v>48</v>
      </c>
      <c r="J33" s="1661"/>
      <c r="K33" s="43">
        <f>+I33/J32</f>
        <v>0.2318840579710145</v>
      </c>
      <c r="L33" s="1658"/>
      <c r="M33" s="1659"/>
      <c r="N33" s="1659"/>
      <c r="O33" s="1659"/>
      <c r="P33" s="1659"/>
      <c r="Q33" s="1659"/>
      <c r="R33" s="1659"/>
      <c r="S33" s="1659"/>
      <c r="T33" s="1659"/>
      <c r="U33" s="1659"/>
      <c r="V33" s="1659"/>
      <c r="W33" s="1659"/>
      <c r="X33" s="1659"/>
      <c r="Y33" s="1660"/>
      <c r="Z33" s="247"/>
      <c r="AA33" s="276"/>
      <c r="AB33" s="276"/>
      <c r="AC33" s="276"/>
      <c r="AD33" s="276"/>
      <c r="AE33" s="277"/>
      <c r="AF33" s="277"/>
      <c r="AG33" s="275"/>
    </row>
    <row r="34" spans="2:33" s="235" customFormat="1" ht="29.25" customHeight="1" x14ac:dyDescent="0.2">
      <c r="B34" s="242"/>
      <c r="C34" s="1647" t="s">
        <v>98</v>
      </c>
      <c r="D34" s="1648"/>
      <c r="E34" s="1648"/>
      <c r="F34" s="1648"/>
      <c r="G34" s="1649"/>
      <c r="H34" s="40" t="s">
        <v>115</v>
      </c>
      <c r="I34" s="41">
        <v>173</v>
      </c>
      <c r="J34" s="1653">
        <v>213</v>
      </c>
      <c r="K34" s="42">
        <v>0.81</v>
      </c>
      <c r="L34" s="1655" t="s">
        <v>826</v>
      </c>
      <c r="M34" s="1656"/>
      <c r="N34" s="1656"/>
      <c r="O34" s="1656"/>
      <c r="P34" s="1656"/>
      <c r="Q34" s="1656"/>
      <c r="R34" s="1656"/>
      <c r="S34" s="1656"/>
      <c r="T34" s="1656"/>
      <c r="U34" s="1656"/>
      <c r="V34" s="1656"/>
      <c r="W34" s="1656"/>
      <c r="X34" s="1656"/>
      <c r="Y34" s="1657"/>
      <c r="Z34" s="247"/>
      <c r="AA34" s="276"/>
      <c r="AB34" s="276"/>
      <c r="AC34" s="276"/>
      <c r="AD34" s="276"/>
      <c r="AE34" s="277"/>
      <c r="AF34" s="277"/>
      <c r="AG34" s="275"/>
    </row>
    <row r="35" spans="2:33" s="235" customFormat="1" ht="29.25" customHeight="1" thickBot="1" x14ac:dyDescent="0.25">
      <c r="B35" s="242"/>
      <c r="C35" s="1650"/>
      <c r="D35" s="1651"/>
      <c r="E35" s="1651"/>
      <c r="F35" s="1651"/>
      <c r="G35" s="1652"/>
      <c r="H35" s="249" t="s">
        <v>823</v>
      </c>
      <c r="I35" s="41">
        <v>40</v>
      </c>
      <c r="J35" s="1654"/>
      <c r="K35" s="251">
        <v>0.19</v>
      </c>
      <c r="L35" s="1658"/>
      <c r="M35" s="1659"/>
      <c r="N35" s="1659"/>
      <c r="O35" s="1659"/>
      <c r="P35" s="1659"/>
      <c r="Q35" s="1659"/>
      <c r="R35" s="1659"/>
      <c r="S35" s="1659"/>
      <c r="T35" s="1659"/>
      <c r="U35" s="1659"/>
      <c r="V35" s="1659"/>
      <c r="W35" s="1659"/>
      <c r="X35" s="1659"/>
      <c r="Y35" s="1660"/>
      <c r="Z35" s="247"/>
      <c r="AA35" s="276"/>
      <c r="AB35" s="276"/>
      <c r="AC35" s="276"/>
      <c r="AD35" s="276"/>
      <c r="AE35" s="277"/>
      <c r="AF35" s="277"/>
      <c r="AG35" s="275"/>
    </row>
    <row r="36" spans="2:33" s="235" customFormat="1" ht="6.75" customHeight="1" thickBot="1" x14ac:dyDescent="0.25">
      <c r="B36" s="242"/>
      <c r="C36" s="252"/>
      <c r="D36" s="252"/>
      <c r="E36" s="252"/>
      <c r="F36" s="252"/>
      <c r="G36" s="252"/>
      <c r="H36" s="252"/>
      <c r="I36" s="252"/>
      <c r="J36" s="278"/>
      <c r="K36" s="252"/>
      <c r="L36" s="252"/>
      <c r="M36" s="252"/>
      <c r="N36" s="252"/>
      <c r="O36" s="252"/>
      <c r="P36" s="252"/>
      <c r="Q36" s="252"/>
      <c r="R36" s="252"/>
      <c r="S36" s="252"/>
      <c r="T36" s="252"/>
      <c r="U36" s="252"/>
      <c r="V36" s="252"/>
      <c r="W36" s="252"/>
      <c r="X36" s="252"/>
      <c r="Y36" s="252"/>
      <c r="Z36" s="247"/>
      <c r="AA36" s="275"/>
      <c r="AB36" s="275"/>
      <c r="AC36" s="275"/>
      <c r="AD36" s="275"/>
      <c r="AE36" s="275"/>
      <c r="AF36" s="275"/>
      <c r="AG36" s="275"/>
    </row>
    <row r="37" spans="2:33" s="235" customFormat="1" ht="12" customHeight="1" x14ac:dyDescent="0.2">
      <c r="B37" s="242"/>
      <c r="C37" s="1040" t="s">
        <v>14</v>
      </c>
      <c r="D37" s="1041"/>
      <c r="E37" s="1041"/>
      <c r="F37" s="1041"/>
      <c r="G37" s="1041"/>
      <c r="H37" s="1041"/>
      <c r="I37" s="1041"/>
      <c r="J37" s="1041"/>
      <c r="K37" s="1041"/>
      <c r="L37" s="1041"/>
      <c r="M37" s="1041"/>
      <c r="N37" s="1041"/>
      <c r="O37" s="1041"/>
      <c r="P37" s="1041"/>
      <c r="Q37" s="1041"/>
      <c r="R37" s="1041"/>
      <c r="S37" s="1041"/>
      <c r="T37" s="1041"/>
      <c r="U37" s="1041"/>
      <c r="V37" s="1041"/>
      <c r="W37" s="1041"/>
      <c r="X37" s="1041"/>
      <c r="Y37" s="1042"/>
      <c r="Z37" s="247"/>
    </row>
    <row r="38" spans="2:33" ht="13.5" thickBot="1" x14ac:dyDescent="0.25">
      <c r="B38" s="242"/>
      <c r="C38" s="1132"/>
      <c r="D38" s="1133"/>
      <c r="E38" s="1133"/>
      <c r="F38" s="1133"/>
      <c r="G38" s="1133"/>
      <c r="H38" s="1133"/>
      <c r="I38" s="1133"/>
      <c r="J38" s="1133"/>
      <c r="K38" s="1133"/>
      <c r="L38" s="1133"/>
      <c r="M38" s="1133"/>
      <c r="N38" s="1133"/>
      <c r="O38" s="1133"/>
      <c r="P38" s="1133"/>
      <c r="Q38" s="1133"/>
      <c r="R38" s="1133"/>
      <c r="S38" s="1133"/>
      <c r="T38" s="1133"/>
      <c r="U38" s="1133"/>
      <c r="V38" s="1133"/>
      <c r="W38" s="1133"/>
      <c r="X38" s="1133"/>
      <c r="Y38" s="1134"/>
      <c r="Z38" s="247"/>
    </row>
    <row r="39" spans="2:33" ht="12.75" customHeight="1" x14ac:dyDescent="0.2">
      <c r="B39" s="242"/>
      <c r="C39" s="1009"/>
      <c r="D39" s="1010"/>
      <c r="E39" s="1010"/>
      <c r="F39" s="1010"/>
      <c r="G39" s="1010"/>
      <c r="H39" s="1010"/>
      <c r="I39" s="1010"/>
      <c r="J39" s="1010"/>
      <c r="K39" s="1010"/>
      <c r="L39" s="1010"/>
      <c r="M39" s="1010"/>
      <c r="N39" s="1010"/>
      <c r="O39" s="1010"/>
      <c r="P39" s="1010"/>
      <c r="Q39" s="1010"/>
      <c r="R39" s="1010"/>
      <c r="S39" s="1010"/>
      <c r="T39" s="1010"/>
      <c r="U39" s="1010"/>
      <c r="V39" s="1010"/>
      <c r="W39" s="1010"/>
      <c r="X39" s="1010"/>
      <c r="Y39" s="1011"/>
      <c r="Z39" s="247"/>
    </row>
    <row r="40" spans="2:33" x14ac:dyDescent="0.2">
      <c r="B40" s="253"/>
      <c r="C40" s="1012"/>
      <c r="D40" s="1013"/>
      <c r="E40" s="1013"/>
      <c r="F40" s="1013"/>
      <c r="G40" s="1013"/>
      <c r="H40" s="1013"/>
      <c r="I40" s="1013"/>
      <c r="J40" s="1013"/>
      <c r="K40" s="1013"/>
      <c r="L40" s="1013"/>
      <c r="M40" s="1013"/>
      <c r="N40" s="1013"/>
      <c r="O40" s="1013"/>
      <c r="P40" s="1013"/>
      <c r="Q40" s="1013"/>
      <c r="R40" s="1013"/>
      <c r="S40" s="1013"/>
      <c r="T40" s="1013"/>
      <c r="U40" s="1013"/>
      <c r="V40" s="1013"/>
      <c r="W40" s="1013"/>
      <c r="X40" s="1013"/>
      <c r="Y40" s="1014"/>
      <c r="Z40" s="247"/>
    </row>
    <row r="41" spans="2:33" x14ac:dyDescent="0.2">
      <c r="B41" s="253"/>
      <c r="C41" s="1012"/>
      <c r="D41" s="1013"/>
      <c r="E41" s="1013"/>
      <c r="F41" s="1013"/>
      <c r="G41" s="1013"/>
      <c r="H41" s="1013"/>
      <c r="I41" s="1013"/>
      <c r="J41" s="1013"/>
      <c r="K41" s="1013"/>
      <c r="L41" s="1013"/>
      <c r="M41" s="1013"/>
      <c r="N41" s="1013"/>
      <c r="O41" s="1013"/>
      <c r="P41" s="1013"/>
      <c r="Q41" s="1013"/>
      <c r="R41" s="1013"/>
      <c r="S41" s="1013"/>
      <c r="T41" s="1013"/>
      <c r="U41" s="1013"/>
      <c r="V41" s="1013"/>
      <c r="W41" s="1013"/>
      <c r="X41" s="1013"/>
      <c r="Y41" s="1014"/>
      <c r="Z41" s="247"/>
    </row>
    <row r="42" spans="2:33" x14ac:dyDescent="0.2">
      <c r="B42" s="253"/>
      <c r="C42" s="1012"/>
      <c r="D42" s="1013"/>
      <c r="E42" s="1013"/>
      <c r="F42" s="1013"/>
      <c r="G42" s="1013"/>
      <c r="H42" s="1013"/>
      <c r="I42" s="1013"/>
      <c r="J42" s="1013"/>
      <c r="K42" s="1013"/>
      <c r="L42" s="1013"/>
      <c r="M42" s="1013"/>
      <c r="N42" s="1013"/>
      <c r="O42" s="1013"/>
      <c r="P42" s="1013"/>
      <c r="Q42" s="1013"/>
      <c r="R42" s="1013"/>
      <c r="S42" s="1013"/>
      <c r="T42" s="1013"/>
      <c r="U42" s="1013"/>
      <c r="V42" s="1013"/>
      <c r="W42" s="1013"/>
      <c r="X42" s="1013"/>
      <c r="Y42" s="1014"/>
      <c r="Z42" s="247"/>
    </row>
    <row r="43" spans="2:33" x14ac:dyDescent="0.2">
      <c r="B43" s="253"/>
      <c r="C43" s="1012"/>
      <c r="D43" s="1013"/>
      <c r="E43" s="1013"/>
      <c r="F43" s="1013"/>
      <c r="G43" s="1013"/>
      <c r="H43" s="1013"/>
      <c r="I43" s="1013"/>
      <c r="J43" s="1013"/>
      <c r="K43" s="1013"/>
      <c r="L43" s="1013"/>
      <c r="M43" s="1013"/>
      <c r="N43" s="1013"/>
      <c r="O43" s="1013"/>
      <c r="P43" s="1013"/>
      <c r="Q43" s="1013"/>
      <c r="R43" s="1013"/>
      <c r="S43" s="1013"/>
      <c r="T43" s="1013"/>
      <c r="U43" s="1013"/>
      <c r="V43" s="1013"/>
      <c r="W43" s="1013"/>
      <c r="X43" s="1013"/>
      <c r="Y43" s="1014"/>
      <c r="Z43" s="247"/>
    </row>
    <row r="44" spans="2:33" x14ac:dyDescent="0.2">
      <c r="B44" s="253"/>
      <c r="C44" s="1012"/>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4"/>
      <c r="Z44" s="247"/>
    </row>
    <row r="45" spans="2:33" x14ac:dyDescent="0.2">
      <c r="B45" s="253"/>
      <c r="C45" s="1012"/>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4"/>
      <c r="Z45" s="247"/>
    </row>
    <row r="46" spans="2:33" x14ac:dyDescent="0.2">
      <c r="B46" s="253"/>
      <c r="C46" s="1012"/>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4"/>
      <c r="Z46" s="247"/>
    </row>
    <row r="47" spans="2:33" x14ac:dyDescent="0.2">
      <c r="B47" s="253"/>
      <c r="C47" s="1012"/>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4"/>
      <c r="Z47" s="247"/>
    </row>
    <row r="48" spans="2:33" x14ac:dyDescent="0.2">
      <c r="B48" s="253"/>
      <c r="C48" s="1012"/>
      <c r="D48" s="1013"/>
      <c r="E48" s="1013"/>
      <c r="F48" s="1013"/>
      <c r="G48" s="1013"/>
      <c r="H48" s="1013"/>
      <c r="I48" s="1013"/>
      <c r="J48" s="1013"/>
      <c r="K48" s="1013"/>
      <c r="L48" s="1013"/>
      <c r="M48" s="1013"/>
      <c r="N48" s="1013"/>
      <c r="O48" s="1013"/>
      <c r="P48" s="1013"/>
      <c r="Q48" s="1013"/>
      <c r="R48" s="1013"/>
      <c r="S48" s="1013"/>
      <c r="T48" s="1013"/>
      <c r="U48" s="1013"/>
      <c r="V48" s="1013"/>
      <c r="W48" s="1013"/>
      <c r="X48" s="1013"/>
      <c r="Y48" s="1014"/>
      <c r="Z48" s="247"/>
    </row>
    <row r="49" spans="2:26" x14ac:dyDescent="0.2">
      <c r="B49" s="253"/>
      <c r="C49" s="1012"/>
      <c r="D49" s="1013"/>
      <c r="E49" s="1013"/>
      <c r="F49" s="1013"/>
      <c r="G49" s="1013"/>
      <c r="H49" s="1013"/>
      <c r="I49" s="1013"/>
      <c r="J49" s="1013"/>
      <c r="K49" s="1013"/>
      <c r="L49" s="1013"/>
      <c r="M49" s="1013"/>
      <c r="N49" s="1013"/>
      <c r="O49" s="1013"/>
      <c r="P49" s="1013"/>
      <c r="Q49" s="1013"/>
      <c r="R49" s="1013"/>
      <c r="S49" s="1013"/>
      <c r="T49" s="1013"/>
      <c r="U49" s="1013"/>
      <c r="V49" s="1013"/>
      <c r="W49" s="1013"/>
      <c r="X49" s="1013"/>
      <c r="Y49" s="1014"/>
      <c r="Z49" s="247"/>
    </row>
    <row r="50" spans="2:26" ht="13.5" thickBot="1" x14ac:dyDescent="0.25">
      <c r="B50" s="253"/>
      <c r="C50" s="1161"/>
      <c r="D50" s="1162"/>
      <c r="E50" s="1162"/>
      <c r="F50" s="1162"/>
      <c r="G50" s="1162"/>
      <c r="H50" s="1162"/>
      <c r="I50" s="1162"/>
      <c r="J50" s="1162"/>
      <c r="K50" s="1162"/>
      <c r="L50" s="1162"/>
      <c r="M50" s="1162"/>
      <c r="N50" s="1162"/>
      <c r="O50" s="1162"/>
      <c r="P50" s="1162"/>
      <c r="Q50" s="1162"/>
      <c r="R50" s="1162"/>
      <c r="S50" s="1162"/>
      <c r="T50" s="1162"/>
      <c r="U50" s="1162"/>
      <c r="V50" s="1162"/>
      <c r="W50" s="1162"/>
      <c r="X50" s="1162"/>
      <c r="Y50" s="1163"/>
      <c r="Z50" s="247"/>
    </row>
    <row r="51" spans="2:26" ht="13.5" thickBot="1" x14ac:dyDescent="0.25">
      <c r="B51" s="254"/>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6"/>
    </row>
  </sheetData>
  <mergeCells count="46">
    <mergeCell ref="C37:Y38"/>
    <mergeCell ref="C39:Y50"/>
    <mergeCell ref="C32:G33"/>
    <mergeCell ref="J32:J33"/>
    <mergeCell ref="L32:Y33"/>
    <mergeCell ref="C30:G31"/>
    <mergeCell ref="C34:G35"/>
    <mergeCell ref="J34:J35"/>
    <mergeCell ref="L34:Y35"/>
    <mergeCell ref="C21:P21"/>
    <mergeCell ref="R21:Y21"/>
    <mergeCell ref="C23:H23"/>
    <mergeCell ref="I23:Y23"/>
    <mergeCell ref="J30:J31"/>
    <mergeCell ref="L30:Y31"/>
    <mergeCell ref="C27:G27"/>
    <mergeCell ref="L27:Y27"/>
    <mergeCell ref="C28:G29"/>
    <mergeCell ref="J28:J29"/>
    <mergeCell ref="L28:Y29"/>
    <mergeCell ref="U17:Y17"/>
    <mergeCell ref="N18:S18"/>
    <mergeCell ref="U18:Y18"/>
    <mergeCell ref="C20:P20"/>
    <mergeCell ref="R20:Y20"/>
    <mergeCell ref="B3:G5"/>
    <mergeCell ref="H3:Z3"/>
    <mergeCell ref="H4:O4"/>
    <mergeCell ref="P4:Z4"/>
    <mergeCell ref="H5:Z5"/>
    <mergeCell ref="B7:Z7"/>
    <mergeCell ref="B8:Q8"/>
    <mergeCell ref="T10:Y10"/>
    <mergeCell ref="T11:Y11"/>
    <mergeCell ref="C25:Y26"/>
    <mergeCell ref="R8:V8"/>
    <mergeCell ref="W8:Z8"/>
    <mergeCell ref="C10:F11"/>
    <mergeCell ref="G10:S11"/>
    <mergeCell ref="C13:F13"/>
    <mergeCell ref="G13:Y13"/>
    <mergeCell ref="C15:H15"/>
    <mergeCell ref="I15:Y15"/>
    <mergeCell ref="C17:H18"/>
    <mergeCell ref="I17:L18"/>
    <mergeCell ref="N17:S17"/>
  </mergeCells>
  <pageMargins left="0.70866141732283472" right="0.70866141732283472" top="0.74803149606299213" bottom="0.74803149606299213" header="0.31496062992125984" footer="0.31496062992125984"/>
  <pageSetup scale="71" orientation="portrait" r:id="rId1"/>
  <headerFooter>
    <oddFooter>&amp;LCarrera 30 25-90 Piso 16 C.A.D. – C.P. 111311
PBX: 7470909 – Información: Línea 195
www.umv.gov.co&amp;CPES-FM-001
Página  &amp;N de &amp;N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view="pageLayout" topLeftCell="A25" zoomScaleNormal="100" workbookViewId="0">
      <selection activeCell="K31" sqref="K31:Y31"/>
    </sheetView>
  </sheetViews>
  <sheetFormatPr baseColWidth="10" defaultColWidth="3.7109375" defaultRowHeight="14.25" x14ac:dyDescent="0.2"/>
  <cols>
    <col min="1" max="1" width="3.7109375" style="3"/>
    <col min="2" max="2" width="2.85546875" style="3" customWidth="1"/>
    <col min="3" max="7" width="2.7109375" style="3" customWidth="1"/>
    <col min="8" max="8" width="14.28515625" style="3" customWidth="1"/>
    <col min="9" max="9" width="13.42578125" style="3" customWidth="1"/>
    <col min="10" max="10" width="13.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511</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99</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100</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599</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101</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27"/>
      <c r="C14" s="548"/>
      <c r="D14" s="549"/>
      <c r="E14" s="549"/>
      <c r="F14" s="549"/>
      <c r="G14" s="549"/>
      <c r="H14" s="550"/>
      <c r="I14" s="700"/>
      <c r="J14" s="701"/>
      <c r="K14" s="701"/>
      <c r="L14" s="701"/>
      <c r="M14" s="701"/>
      <c r="N14" s="701"/>
      <c r="O14" s="701"/>
      <c r="P14" s="701"/>
      <c r="Q14" s="701"/>
      <c r="R14" s="701"/>
      <c r="S14" s="702"/>
      <c r="T14" s="557" t="s">
        <v>90</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1.5" customHeight="1" thickBot="1" x14ac:dyDescent="0.25">
      <c r="B16" s="27"/>
      <c r="C16" s="569" t="s">
        <v>4</v>
      </c>
      <c r="D16" s="570"/>
      <c r="E16" s="570"/>
      <c r="F16" s="570"/>
      <c r="G16" s="570"/>
      <c r="H16" s="571"/>
      <c r="I16" s="694" t="s">
        <v>102</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343</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27.75" customHeight="1" thickBot="1" x14ac:dyDescent="0.25">
      <c r="B22" s="27"/>
      <c r="C22" s="591" t="s">
        <v>91</v>
      </c>
      <c r="D22" s="592"/>
      <c r="E22" s="592"/>
      <c r="F22" s="592"/>
      <c r="G22" s="592"/>
      <c r="H22" s="592"/>
      <c r="I22" s="593"/>
      <c r="J22" s="591" t="s">
        <v>92</v>
      </c>
      <c r="K22" s="592"/>
      <c r="L22" s="592"/>
      <c r="M22" s="592"/>
      <c r="N22" s="592"/>
      <c r="O22" s="592"/>
      <c r="P22" s="593"/>
      <c r="Q22" s="691" t="s">
        <v>93</v>
      </c>
      <c r="R22" s="692"/>
      <c r="S22" s="692"/>
      <c r="T22" s="692"/>
      <c r="U22" s="692"/>
      <c r="V22" s="692"/>
      <c r="W22" s="692"/>
      <c r="X22" s="692"/>
      <c r="Y22" s="693"/>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30" customHeight="1" thickBot="1" x14ac:dyDescent="0.25">
      <c r="B24" s="27"/>
      <c r="C24" s="569" t="s">
        <v>10</v>
      </c>
      <c r="D24" s="570"/>
      <c r="E24" s="570"/>
      <c r="F24" s="570"/>
      <c r="G24" s="570"/>
      <c r="H24" s="571"/>
      <c r="I24" s="572" t="s">
        <v>94</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45.75" customHeight="1" thickBot="1" x14ac:dyDescent="0.25">
      <c r="B28" s="29"/>
      <c r="C28" s="932" t="s">
        <v>18</v>
      </c>
      <c r="D28" s="933"/>
      <c r="E28" s="933"/>
      <c r="F28" s="933"/>
      <c r="G28" s="934"/>
      <c r="H28" s="37" t="s">
        <v>103</v>
      </c>
      <c r="I28" s="38" t="s">
        <v>104</v>
      </c>
      <c r="J28" s="39" t="s">
        <v>105</v>
      </c>
      <c r="K28" s="1425" t="s">
        <v>12</v>
      </c>
      <c r="L28" s="1426"/>
      <c r="M28" s="1426"/>
      <c r="N28" s="1426"/>
      <c r="O28" s="1426"/>
      <c r="P28" s="1426"/>
      <c r="Q28" s="1426"/>
      <c r="R28" s="1426"/>
      <c r="S28" s="1426"/>
      <c r="T28" s="1426"/>
      <c r="U28" s="1426"/>
      <c r="V28" s="1426"/>
      <c r="W28" s="1426"/>
      <c r="X28" s="1426"/>
      <c r="Y28" s="1427"/>
      <c r="Z28" s="28"/>
    </row>
    <row r="29" spans="2:26" s="5" customFormat="1" x14ac:dyDescent="0.2">
      <c r="B29" s="29"/>
      <c r="C29" s="856" t="s">
        <v>95</v>
      </c>
      <c r="D29" s="857"/>
      <c r="E29" s="857"/>
      <c r="F29" s="857"/>
      <c r="G29" s="857"/>
      <c r="H29" s="14">
        <v>2</v>
      </c>
      <c r="I29" s="14">
        <v>2</v>
      </c>
      <c r="J29" s="15">
        <v>1</v>
      </c>
      <c r="K29" s="608" t="s">
        <v>878</v>
      </c>
      <c r="L29" s="609"/>
      <c r="M29" s="609"/>
      <c r="N29" s="609"/>
      <c r="O29" s="609"/>
      <c r="P29" s="609"/>
      <c r="Q29" s="609"/>
      <c r="R29" s="609"/>
      <c r="S29" s="609"/>
      <c r="T29" s="609"/>
      <c r="U29" s="609"/>
      <c r="V29" s="609"/>
      <c r="W29" s="609"/>
      <c r="X29" s="609"/>
      <c r="Y29" s="610"/>
      <c r="Z29" s="28"/>
    </row>
    <row r="30" spans="2:26" s="5" customFormat="1" x14ac:dyDescent="0.2">
      <c r="B30" s="29"/>
      <c r="C30" s="673" t="s">
        <v>96</v>
      </c>
      <c r="D30" s="864"/>
      <c r="E30" s="864"/>
      <c r="F30" s="864"/>
      <c r="G30" s="864"/>
      <c r="H30" s="12">
        <v>5</v>
      </c>
      <c r="I30" s="12">
        <v>5</v>
      </c>
      <c r="J30" s="13">
        <v>1</v>
      </c>
      <c r="K30" s="1673" t="s">
        <v>879</v>
      </c>
      <c r="L30" s="1674"/>
      <c r="M30" s="1674"/>
      <c r="N30" s="1674"/>
      <c r="O30" s="1674"/>
      <c r="P30" s="1674"/>
      <c r="Q30" s="1674"/>
      <c r="R30" s="1674"/>
      <c r="S30" s="1674"/>
      <c r="T30" s="1674"/>
      <c r="U30" s="1674"/>
      <c r="V30" s="1674"/>
      <c r="W30" s="1674"/>
      <c r="X30" s="1674"/>
      <c r="Y30" s="1675"/>
      <c r="Z30" s="28"/>
    </row>
    <row r="31" spans="2:26" s="5" customFormat="1" x14ac:dyDescent="0.2">
      <c r="B31" s="29"/>
      <c r="C31" s="673" t="s">
        <v>97</v>
      </c>
      <c r="D31" s="864"/>
      <c r="E31" s="864"/>
      <c r="F31" s="864"/>
      <c r="G31" s="864"/>
      <c r="H31" s="12">
        <v>2</v>
      </c>
      <c r="I31" s="12">
        <v>2</v>
      </c>
      <c r="J31" s="13">
        <v>1</v>
      </c>
      <c r="K31" s="614" t="s">
        <v>880</v>
      </c>
      <c r="L31" s="615"/>
      <c r="M31" s="615"/>
      <c r="N31" s="615"/>
      <c r="O31" s="615"/>
      <c r="P31" s="615"/>
      <c r="Q31" s="615"/>
      <c r="R31" s="615"/>
      <c r="S31" s="615"/>
      <c r="T31" s="615"/>
      <c r="U31" s="615"/>
      <c r="V31" s="615"/>
      <c r="W31" s="615"/>
      <c r="X31" s="615"/>
      <c r="Y31" s="616"/>
      <c r="Z31" s="28"/>
    </row>
    <row r="32" spans="2:26" s="5" customFormat="1" ht="15" thickBot="1" x14ac:dyDescent="0.25">
      <c r="B32" s="29"/>
      <c r="C32" s="1171" t="s">
        <v>98</v>
      </c>
      <c r="D32" s="1320"/>
      <c r="E32" s="1320"/>
      <c r="F32" s="1320"/>
      <c r="G32" s="1320"/>
      <c r="H32" s="12">
        <v>3</v>
      </c>
      <c r="I32" s="12">
        <v>3</v>
      </c>
      <c r="J32" s="13">
        <v>1</v>
      </c>
      <c r="K32" s="614" t="s">
        <v>881</v>
      </c>
      <c r="L32" s="615"/>
      <c r="M32" s="615"/>
      <c r="N32" s="615"/>
      <c r="O32" s="615"/>
      <c r="P32" s="615"/>
      <c r="Q32" s="615"/>
      <c r="R32" s="615"/>
      <c r="S32" s="615"/>
      <c r="T32" s="615"/>
      <c r="U32" s="615"/>
      <c r="V32" s="615"/>
      <c r="W32" s="615"/>
      <c r="X32" s="615"/>
      <c r="Y32" s="616"/>
      <c r="Z32" s="28"/>
    </row>
    <row r="33" spans="2:26" s="5" customFormat="1" ht="15.75" customHeight="1" thickBot="1" x14ac:dyDescent="0.25">
      <c r="B33" s="29"/>
      <c r="C33" s="665" t="s">
        <v>13</v>
      </c>
      <c r="D33" s="666"/>
      <c r="E33" s="666"/>
      <c r="F33" s="666"/>
      <c r="G33" s="667"/>
      <c r="H33" s="18"/>
      <c r="I33" s="18"/>
      <c r="J33" s="19"/>
      <c r="K33" s="620"/>
      <c r="L33" s="621"/>
      <c r="M33" s="621"/>
      <c r="N33" s="621"/>
      <c r="O33" s="621"/>
      <c r="P33" s="621"/>
      <c r="Q33" s="621"/>
      <c r="R33" s="621"/>
      <c r="S33" s="621"/>
      <c r="T33" s="621"/>
      <c r="U33" s="621"/>
      <c r="V33" s="621"/>
      <c r="W33" s="621"/>
      <c r="X33" s="621"/>
      <c r="Y33" s="622"/>
      <c r="Z33" s="28"/>
    </row>
    <row r="34" spans="2:26" s="5" customFormat="1" x14ac:dyDescent="0.2">
      <c r="B34" s="29"/>
      <c r="C34" s="4"/>
      <c r="D34" s="4"/>
      <c r="E34" s="4"/>
      <c r="F34" s="4"/>
      <c r="G34" s="4"/>
      <c r="H34" s="6"/>
      <c r="I34" s="6"/>
      <c r="J34" s="7"/>
      <c r="K34" s="4"/>
      <c r="L34" s="4"/>
      <c r="M34" s="4"/>
      <c r="N34" s="4"/>
      <c r="O34" s="4"/>
      <c r="P34" s="4"/>
      <c r="Q34" s="4"/>
      <c r="R34" s="4"/>
      <c r="S34" s="4"/>
      <c r="T34" s="4"/>
      <c r="U34" s="4"/>
      <c r="V34" s="4"/>
      <c r="W34" s="4"/>
      <c r="X34" s="4"/>
      <c r="Y34" s="4"/>
      <c r="Z34" s="28"/>
    </row>
    <row r="35" spans="2:26" s="5" customFormat="1" ht="15" thickBot="1" x14ac:dyDescent="0.25">
      <c r="B35" s="29"/>
      <c r="C35" s="4"/>
      <c r="D35" s="4"/>
      <c r="E35" s="4"/>
      <c r="F35" s="4"/>
      <c r="G35" s="4"/>
      <c r="H35" s="6"/>
      <c r="I35" s="6"/>
      <c r="J35" s="7"/>
      <c r="K35" s="4"/>
      <c r="L35" s="4"/>
      <c r="M35" s="4"/>
      <c r="N35" s="4"/>
      <c r="O35" s="4"/>
      <c r="P35" s="4"/>
      <c r="Q35" s="4"/>
      <c r="R35" s="4"/>
      <c r="S35" s="4"/>
      <c r="T35" s="4"/>
      <c r="U35" s="4"/>
      <c r="V35" s="4"/>
      <c r="W35" s="4"/>
      <c r="X35" s="4"/>
      <c r="Y35" s="4"/>
      <c r="Z35" s="28"/>
    </row>
    <row r="36" spans="2:26" s="5" customForma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thickBot="1" x14ac:dyDescent="0.25">
      <c r="B37" s="2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x14ac:dyDescent="0.2">
      <c r="B38" s="2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x14ac:dyDescent="0.2">
      <c r="B39" s="2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2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2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2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2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2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2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2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2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2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2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2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30"/>
      <c r="C51" s="31"/>
      <c r="D51" s="31"/>
      <c r="E51" s="31"/>
      <c r="F51" s="31"/>
      <c r="G51" s="31"/>
      <c r="H51" s="31"/>
      <c r="I51" s="31"/>
      <c r="J51" s="31"/>
      <c r="K51" s="31"/>
      <c r="L51" s="31"/>
      <c r="M51" s="31"/>
      <c r="N51" s="31"/>
      <c r="O51" s="31"/>
      <c r="P51" s="31"/>
      <c r="Q51" s="31"/>
      <c r="R51" s="31"/>
      <c r="S51" s="31"/>
      <c r="T51" s="31"/>
      <c r="U51" s="31"/>
      <c r="V51" s="31"/>
      <c r="W51" s="31"/>
      <c r="X51" s="31"/>
      <c r="Y51" s="31"/>
      <c r="Z51" s="32"/>
    </row>
  </sheetData>
  <mergeCells count="48">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9:G29"/>
    <mergeCell ref="K29:Y29"/>
    <mergeCell ref="C21:I21"/>
    <mergeCell ref="J21:P21"/>
    <mergeCell ref="Q21:Y21"/>
    <mergeCell ref="C22:I22"/>
    <mergeCell ref="J22:P22"/>
    <mergeCell ref="Q22:Y22"/>
    <mergeCell ref="C24:H24"/>
    <mergeCell ref="I24:Y24"/>
    <mergeCell ref="C26:Y27"/>
    <mergeCell ref="C28:G28"/>
    <mergeCell ref="K28:Y28"/>
    <mergeCell ref="C33:G33"/>
    <mergeCell ref="K33:Y33"/>
    <mergeCell ref="C36:Y37"/>
    <mergeCell ref="C38:Y50"/>
    <mergeCell ref="C30:G30"/>
    <mergeCell ref="K30:Y30"/>
    <mergeCell ref="C31:G31"/>
    <mergeCell ref="K31:Y31"/>
    <mergeCell ref="C32:G32"/>
    <mergeCell ref="K32:Y32"/>
  </mergeCells>
  <pageMargins left="0.70866141732283472" right="0.70866141732283472" top="0.74803149606299213" bottom="0.74803149606299213" header="0.31496062992125984" footer="0.31496062992125984"/>
  <pageSetup scale="72" orientation="portrait" r:id="rId1"/>
  <headerFooter>
    <oddFooter>&amp;LCarrera 30 25-90 Piso 16 C.A.D. – C.P. 111311
PBX: 7470909 – Información: Línea 195
www.umv.gov.co&amp;CPES-FM-001
Página  &amp;N de &amp;N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1"/>
  <sheetViews>
    <sheetView zoomScaleNormal="100" workbookViewId="0">
      <selection activeCell="I59" sqref="I59"/>
    </sheetView>
  </sheetViews>
  <sheetFormatPr baseColWidth="10" defaultColWidth="3.7109375" defaultRowHeight="14.25" x14ac:dyDescent="0.2"/>
  <cols>
    <col min="1" max="1" width="3.7109375" style="543"/>
    <col min="2" max="2" width="2.85546875" style="543" customWidth="1"/>
    <col min="3" max="7" width="2.7109375" style="543" customWidth="1"/>
    <col min="8" max="8" width="14.28515625" style="543" customWidth="1"/>
    <col min="9" max="9" width="13.42578125" style="543" customWidth="1"/>
    <col min="10" max="10" width="13.85546875" style="543" customWidth="1"/>
    <col min="11" max="12" width="3.42578125" style="543" customWidth="1"/>
    <col min="13" max="15" width="2.7109375" style="543" customWidth="1"/>
    <col min="16" max="16" width="7.7109375" style="543" customWidth="1"/>
    <col min="17" max="17" width="3.5703125" style="543" customWidth="1"/>
    <col min="18" max="18" width="3.7109375" style="543"/>
    <col min="19" max="19" width="3.28515625" style="543" customWidth="1"/>
    <col min="20" max="24" width="3.7109375" style="543"/>
    <col min="25" max="25" width="5" style="543" customWidth="1"/>
    <col min="26" max="26" width="2.85546875" style="543" customWidth="1"/>
    <col min="27" max="16384" width="3.7109375" style="543"/>
  </cols>
  <sheetData>
    <row r="1" spans="1:26" x14ac:dyDescent="0.2">
      <c r="A1" s="532"/>
      <c r="B1" s="2"/>
      <c r="C1" s="2"/>
      <c r="D1" s="2"/>
      <c r="E1" s="2"/>
      <c r="F1" s="2"/>
    </row>
    <row r="2" spans="1:26" ht="45.75" customHeight="1" x14ac:dyDescent="0.2">
      <c r="A2" s="532"/>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532"/>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532"/>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532"/>
      <c r="B5" s="532"/>
      <c r="C5" s="532"/>
      <c r="D5" s="532"/>
      <c r="E5" s="532"/>
      <c r="F5" s="532"/>
      <c r="G5" s="532"/>
      <c r="H5" s="10"/>
      <c r="I5" s="10"/>
      <c r="J5" s="10"/>
      <c r="K5" s="10"/>
      <c r="L5" s="10"/>
      <c r="M5" s="10"/>
      <c r="N5" s="10"/>
      <c r="O5" s="10"/>
      <c r="P5" s="10"/>
      <c r="Q5" s="10"/>
      <c r="R5" s="10"/>
      <c r="S5" s="10"/>
      <c r="T5" s="10"/>
      <c r="U5" s="10"/>
      <c r="V5" s="10"/>
      <c r="W5" s="10"/>
      <c r="X5" s="10"/>
      <c r="Y5" s="10"/>
      <c r="Z5" s="10"/>
    </row>
    <row r="6" spans="1:26" ht="15.75" thickBot="1" x14ac:dyDescent="0.25">
      <c r="B6" s="533"/>
      <c r="C6" s="534"/>
      <c r="D6" s="534"/>
      <c r="E6" s="534"/>
      <c r="F6" s="534"/>
      <c r="G6" s="534"/>
      <c r="H6" s="534"/>
      <c r="I6" s="22"/>
      <c r="J6" s="22"/>
      <c r="K6" s="22"/>
      <c r="L6" s="22"/>
      <c r="M6" s="22"/>
      <c r="N6" s="22"/>
      <c r="O6" s="22"/>
      <c r="P6" s="22"/>
      <c r="Q6" s="22"/>
      <c r="R6" s="540"/>
      <c r="S6" s="540"/>
      <c r="T6" s="540"/>
      <c r="U6" s="540"/>
      <c r="V6" s="540"/>
      <c r="W6" s="534"/>
      <c r="X6" s="534"/>
      <c r="Y6" s="534"/>
      <c r="Z6" s="535"/>
    </row>
    <row r="7" spans="1:26" ht="15" customHeight="1" x14ac:dyDescent="0.2">
      <c r="B7" s="536"/>
      <c r="C7" s="545" t="s">
        <v>21</v>
      </c>
      <c r="D7" s="546"/>
      <c r="E7" s="546"/>
      <c r="F7" s="546"/>
      <c r="G7" s="546"/>
      <c r="H7" s="547"/>
      <c r="I7" s="551" t="s">
        <v>511</v>
      </c>
      <c r="J7" s="552"/>
      <c r="K7" s="552"/>
      <c r="L7" s="552"/>
      <c r="M7" s="552"/>
      <c r="N7" s="552"/>
      <c r="O7" s="552"/>
      <c r="P7" s="552"/>
      <c r="Q7" s="552"/>
      <c r="R7" s="552"/>
      <c r="S7" s="553"/>
      <c r="T7" s="545" t="s">
        <v>25</v>
      </c>
      <c r="U7" s="546"/>
      <c r="V7" s="546"/>
      <c r="W7" s="546"/>
      <c r="X7" s="546"/>
      <c r="Y7" s="547"/>
      <c r="Z7" s="537"/>
    </row>
    <row r="8" spans="1:26" ht="15.75" customHeight="1" thickBot="1" x14ac:dyDescent="0.25">
      <c r="B8" s="536"/>
      <c r="C8" s="548"/>
      <c r="D8" s="549"/>
      <c r="E8" s="549"/>
      <c r="F8" s="549"/>
      <c r="G8" s="549"/>
      <c r="H8" s="550"/>
      <c r="I8" s="554"/>
      <c r="J8" s="555"/>
      <c r="K8" s="555"/>
      <c r="L8" s="555"/>
      <c r="M8" s="555"/>
      <c r="N8" s="555"/>
      <c r="O8" s="555"/>
      <c r="P8" s="555"/>
      <c r="Q8" s="555"/>
      <c r="R8" s="555"/>
      <c r="S8" s="556"/>
      <c r="T8" s="557" t="s">
        <v>83</v>
      </c>
      <c r="U8" s="558"/>
      <c r="V8" s="558"/>
      <c r="W8" s="558"/>
      <c r="X8" s="558"/>
      <c r="Y8" s="559"/>
      <c r="Z8" s="537"/>
    </row>
    <row r="9" spans="1:26" ht="15.75" thickBot="1" x14ac:dyDescent="0.25">
      <c r="B9" s="536"/>
      <c r="C9" s="542"/>
      <c r="D9" s="542"/>
      <c r="E9" s="542"/>
      <c r="F9" s="542"/>
      <c r="G9" s="542"/>
      <c r="H9" s="542"/>
      <c r="I9" s="8"/>
      <c r="J9" s="8"/>
      <c r="K9" s="8"/>
      <c r="L9" s="8"/>
      <c r="M9" s="8"/>
      <c r="N9" s="8"/>
      <c r="O9" s="8"/>
      <c r="P9" s="8"/>
      <c r="Q9" s="8"/>
      <c r="R9" s="541"/>
      <c r="S9" s="541"/>
      <c r="T9" s="541"/>
      <c r="U9" s="541"/>
      <c r="V9" s="541"/>
      <c r="W9" s="542"/>
      <c r="X9" s="542"/>
      <c r="Y9" s="542"/>
      <c r="Z9" s="537"/>
    </row>
    <row r="10" spans="1:26" ht="15" customHeight="1" x14ac:dyDescent="0.2">
      <c r="B10" s="536"/>
      <c r="C10" s="545" t="s">
        <v>22</v>
      </c>
      <c r="D10" s="546"/>
      <c r="E10" s="546"/>
      <c r="F10" s="546"/>
      <c r="G10" s="546"/>
      <c r="H10" s="547"/>
      <c r="I10" s="563" t="s">
        <v>82</v>
      </c>
      <c r="J10" s="564"/>
      <c r="K10" s="564"/>
      <c r="L10" s="564"/>
      <c r="M10" s="564"/>
      <c r="N10" s="564"/>
      <c r="O10" s="564"/>
      <c r="P10" s="564"/>
      <c r="Q10" s="564"/>
      <c r="R10" s="564"/>
      <c r="S10" s="565"/>
      <c r="T10" s="545" t="s">
        <v>26</v>
      </c>
      <c r="U10" s="546"/>
      <c r="V10" s="546"/>
      <c r="W10" s="546"/>
      <c r="X10" s="546"/>
      <c r="Y10" s="547"/>
      <c r="Z10" s="537"/>
    </row>
    <row r="11" spans="1:26" ht="15.75" customHeight="1" thickBot="1" x14ac:dyDescent="0.25">
      <c r="B11" s="536"/>
      <c r="C11" s="548"/>
      <c r="D11" s="549"/>
      <c r="E11" s="549"/>
      <c r="F11" s="549"/>
      <c r="G11" s="549"/>
      <c r="H11" s="550"/>
      <c r="I11" s="566"/>
      <c r="J11" s="567"/>
      <c r="K11" s="567"/>
      <c r="L11" s="567"/>
      <c r="M11" s="567"/>
      <c r="N11" s="567"/>
      <c r="O11" s="567"/>
      <c r="P11" s="567"/>
      <c r="Q11" s="567"/>
      <c r="R11" s="567"/>
      <c r="S11" s="568"/>
      <c r="T11" s="557" t="s">
        <v>599</v>
      </c>
      <c r="U11" s="558"/>
      <c r="V11" s="558"/>
      <c r="W11" s="558"/>
      <c r="X11" s="558"/>
      <c r="Y11" s="559"/>
      <c r="Z11" s="537"/>
    </row>
    <row r="12" spans="1:26" ht="15" thickBot="1" x14ac:dyDescent="0.25">
      <c r="B12" s="538"/>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28"/>
    </row>
    <row r="13" spans="1:26" ht="15" customHeight="1" x14ac:dyDescent="0.2">
      <c r="B13" s="538"/>
      <c r="C13" s="545" t="s">
        <v>2</v>
      </c>
      <c r="D13" s="546"/>
      <c r="E13" s="546"/>
      <c r="F13" s="546"/>
      <c r="G13" s="546"/>
      <c r="H13" s="547"/>
      <c r="I13" s="697" t="s">
        <v>882</v>
      </c>
      <c r="J13" s="698"/>
      <c r="K13" s="698"/>
      <c r="L13" s="698"/>
      <c r="M13" s="698"/>
      <c r="N13" s="698"/>
      <c r="O13" s="698"/>
      <c r="P13" s="698"/>
      <c r="Q13" s="698"/>
      <c r="R13" s="698"/>
      <c r="S13" s="699"/>
      <c r="T13" s="545" t="s">
        <v>3</v>
      </c>
      <c r="U13" s="546"/>
      <c r="V13" s="546"/>
      <c r="W13" s="546"/>
      <c r="X13" s="546"/>
      <c r="Y13" s="547"/>
      <c r="Z13" s="28"/>
    </row>
    <row r="14" spans="1:26" ht="15" customHeight="1" thickBot="1" x14ac:dyDescent="0.25">
      <c r="B14" s="538"/>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538"/>
      <c r="C15" s="539"/>
      <c r="D15" s="539"/>
      <c r="E15" s="539"/>
      <c r="F15" s="539"/>
      <c r="G15" s="539"/>
      <c r="H15" s="539"/>
      <c r="I15" s="539"/>
      <c r="J15" s="539"/>
      <c r="K15" s="539"/>
      <c r="L15" s="539"/>
      <c r="M15" s="539"/>
      <c r="N15" s="539"/>
      <c r="O15" s="539"/>
      <c r="P15" s="539"/>
      <c r="Q15" s="539"/>
      <c r="R15" s="539"/>
      <c r="S15" s="539"/>
      <c r="T15" s="539"/>
      <c r="U15" s="539"/>
      <c r="V15" s="539"/>
      <c r="W15" s="539"/>
      <c r="X15" s="539"/>
      <c r="Y15" s="539"/>
      <c r="Z15" s="28"/>
    </row>
    <row r="16" spans="1:26" ht="31.5" customHeight="1" thickBot="1" x14ac:dyDescent="0.25">
      <c r="B16" s="538"/>
      <c r="C16" s="569" t="s">
        <v>4</v>
      </c>
      <c r="D16" s="570"/>
      <c r="E16" s="570"/>
      <c r="F16" s="570"/>
      <c r="G16" s="570"/>
      <c r="H16" s="571"/>
      <c r="I16" s="694" t="s">
        <v>883</v>
      </c>
      <c r="J16" s="695"/>
      <c r="K16" s="695"/>
      <c r="L16" s="695"/>
      <c r="M16" s="695"/>
      <c r="N16" s="695"/>
      <c r="O16" s="695"/>
      <c r="P16" s="695"/>
      <c r="Q16" s="695"/>
      <c r="R16" s="695"/>
      <c r="S16" s="695"/>
      <c r="T16" s="695"/>
      <c r="U16" s="695"/>
      <c r="V16" s="695"/>
      <c r="W16" s="695"/>
      <c r="X16" s="695"/>
      <c r="Y16" s="696"/>
      <c r="Z16" s="28"/>
    </row>
    <row r="17" spans="2:26" ht="15" thickBot="1" x14ac:dyDescent="0.25">
      <c r="B17" s="538"/>
      <c r="C17" s="539"/>
      <c r="D17" s="539"/>
      <c r="E17" s="539"/>
      <c r="F17" s="539"/>
      <c r="G17" s="539"/>
      <c r="H17" s="539"/>
      <c r="I17" s="539"/>
      <c r="J17" s="539"/>
      <c r="K17" s="539"/>
      <c r="L17" s="539"/>
      <c r="M17" s="539"/>
      <c r="N17" s="539"/>
      <c r="O17" s="539"/>
      <c r="P17" s="539"/>
      <c r="Q17" s="539"/>
      <c r="R17" s="539"/>
      <c r="S17" s="539"/>
      <c r="T17" s="539"/>
      <c r="U17" s="539"/>
      <c r="V17" s="539"/>
      <c r="W17" s="539"/>
      <c r="X17" s="539"/>
      <c r="Y17" s="539"/>
      <c r="Z17" s="28"/>
    </row>
    <row r="18" spans="2:26" s="532" customFormat="1" ht="15" customHeight="1" x14ac:dyDescent="0.2">
      <c r="B18" s="538"/>
      <c r="C18" s="575" t="s">
        <v>20</v>
      </c>
      <c r="D18" s="576"/>
      <c r="E18" s="576"/>
      <c r="F18" s="576"/>
      <c r="G18" s="576"/>
      <c r="H18" s="577"/>
      <c r="I18" s="581" t="s">
        <v>884</v>
      </c>
      <c r="J18" s="582"/>
      <c r="K18" s="582"/>
      <c r="L18" s="583"/>
      <c r="M18" s="545" t="s">
        <v>5</v>
      </c>
      <c r="N18" s="546"/>
      <c r="O18" s="546"/>
      <c r="P18" s="546"/>
      <c r="Q18" s="546"/>
      <c r="R18" s="546"/>
      <c r="S18" s="547"/>
      <c r="T18" s="545" t="s">
        <v>6</v>
      </c>
      <c r="U18" s="546"/>
      <c r="V18" s="546"/>
      <c r="W18" s="546"/>
      <c r="X18" s="546"/>
      <c r="Y18" s="547"/>
      <c r="Z18" s="28"/>
    </row>
    <row r="19" spans="2:26" s="532" customFormat="1" ht="15.75" customHeight="1" thickBot="1" x14ac:dyDescent="0.25">
      <c r="B19" s="538"/>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6" ht="15" thickBot="1" x14ac:dyDescent="0.25">
      <c r="B20" s="538"/>
      <c r="C20" s="539"/>
      <c r="D20" s="539"/>
      <c r="E20" s="539"/>
      <c r="F20" s="539"/>
      <c r="G20" s="539"/>
      <c r="H20" s="539"/>
      <c r="I20" s="539"/>
      <c r="J20" s="539"/>
      <c r="K20" s="539"/>
      <c r="L20" s="539"/>
      <c r="M20" s="539"/>
      <c r="N20" s="539"/>
      <c r="O20" s="539"/>
      <c r="P20" s="539"/>
      <c r="Q20" s="539"/>
      <c r="R20" s="539"/>
      <c r="S20" s="539"/>
      <c r="T20" s="539"/>
      <c r="U20" s="539"/>
      <c r="V20" s="539"/>
      <c r="W20" s="539"/>
      <c r="X20" s="539"/>
      <c r="Y20" s="539"/>
      <c r="Z20" s="28"/>
    </row>
    <row r="21" spans="2:26" ht="15.75" customHeight="1" x14ac:dyDescent="0.2">
      <c r="B21" s="538"/>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27.75" customHeight="1" thickBot="1" x14ac:dyDescent="0.25">
      <c r="B22" s="538"/>
      <c r="C22" s="591" t="s">
        <v>91</v>
      </c>
      <c r="D22" s="592"/>
      <c r="E22" s="592"/>
      <c r="F22" s="592"/>
      <c r="G22" s="592"/>
      <c r="H22" s="592"/>
      <c r="I22" s="593"/>
      <c r="J22" s="591" t="s">
        <v>92</v>
      </c>
      <c r="K22" s="592"/>
      <c r="L22" s="592"/>
      <c r="M22" s="592"/>
      <c r="N22" s="592"/>
      <c r="O22" s="592"/>
      <c r="P22" s="593"/>
      <c r="Q22" s="594" t="s">
        <v>93</v>
      </c>
      <c r="R22" s="588"/>
      <c r="S22" s="588"/>
      <c r="T22" s="588"/>
      <c r="U22" s="588"/>
      <c r="V22" s="588"/>
      <c r="W22" s="588"/>
      <c r="X22" s="588"/>
      <c r="Y22" s="589"/>
      <c r="Z22" s="28"/>
    </row>
    <row r="23" spans="2:26" ht="15" thickBot="1" x14ac:dyDescent="0.25">
      <c r="B23" s="538"/>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28"/>
    </row>
    <row r="24" spans="2:26" ht="30" customHeight="1" thickBot="1" x14ac:dyDescent="0.25">
      <c r="B24" s="538"/>
      <c r="C24" s="569" t="s">
        <v>10</v>
      </c>
      <c r="D24" s="570"/>
      <c r="E24" s="570"/>
      <c r="F24" s="570"/>
      <c r="G24" s="570"/>
      <c r="H24" s="571"/>
      <c r="I24" s="572" t="s">
        <v>885</v>
      </c>
      <c r="J24" s="573"/>
      <c r="K24" s="573"/>
      <c r="L24" s="573"/>
      <c r="M24" s="573"/>
      <c r="N24" s="573"/>
      <c r="O24" s="573"/>
      <c r="P24" s="573"/>
      <c r="Q24" s="573"/>
      <c r="R24" s="573"/>
      <c r="S24" s="573"/>
      <c r="T24" s="573"/>
      <c r="U24" s="573"/>
      <c r="V24" s="573"/>
      <c r="W24" s="573"/>
      <c r="X24" s="573"/>
      <c r="Y24" s="574"/>
      <c r="Z24" s="28"/>
    </row>
    <row r="25" spans="2:26" ht="15" thickBot="1" x14ac:dyDescent="0.25">
      <c r="B25" s="538"/>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28"/>
    </row>
    <row r="26" spans="2:26" s="5" customFormat="1" ht="14.25" customHeigh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customHeight="1"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5" customFormat="1" ht="45.75" customHeight="1" thickBot="1" x14ac:dyDescent="0.25">
      <c r="B28" s="29"/>
      <c r="C28" s="932" t="s">
        <v>18</v>
      </c>
      <c r="D28" s="933"/>
      <c r="E28" s="933"/>
      <c r="F28" s="933"/>
      <c r="G28" s="934"/>
      <c r="H28" s="529" t="s">
        <v>84</v>
      </c>
      <c r="I28" s="530" t="s">
        <v>85</v>
      </c>
      <c r="J28" s="39" t="s">
        <v>86</v>
      </c>
      <c r="K28" s="1425" t="s">
        <v>12</v>
      </c>
      <c r="L28" s="1426"/>
      <c r="M28" s="1426"/>
      <c r="N28" s="1426"/>
      <c r="O28" s="1426"/>
      <c r="P28" s="1426"/>
      <c r="Q28" s="1426"/>
      <c r="R28" s="1426"/>
      <c r="S28" s="1426"/>
      <c r="T28" s="1426"/>
      <c r="U28" s="1426"/>
      <c r="V28" s="1426"/>
      <c r="W28" s="1426"/>
      <c r="X28" s="1426"/>
      <c r="Y28" s="1427"/>
      <c r="Z28" s="28"/>
    </row>
    <row r="29" spans="2:26" s="5" customFormat="1" ht="44.25" customHeight="1" x14ac:dyDescent="0.2">
      <c r="B29" s="29"/>
      <c r="C29" s="856" t="s">
        <v>95</v>
      </c>
      <c r="D29" s="857"/>
      <c r="E29" s="857"/>
      <c r="F29" s="857"/>
      <c r="G29" s="857"/>
      <c r="H29" s="14">
        <v>152</v>
      </c>
      <c r="I29" s="14">
        <v>154</v>
      </c>
      <c r="J29" s="15">
        <f>+H29/I29</f>
        <v>0.98701298701298701</v>
      </c>
      <c r="K29" s="608" t="s">
        <v>886</v>
      </c>
      <c r="L29" s="609"/>
      <c r="M29" s="609"/>
      <c r="N29" s="609"/>
      <c r="O29" s="609"/>
      <c r="P29" s="609"/>
      <c r="Q29" s="609"/>
      <c r="R29" s="609"/>
      <c r="S29" s="609"/>
      <c r="T29" s="609"/>
      <c r="U29" s="609"/>
      <c r="V29" s="609"/>
      <c r="W29" s="609"/>
      <c r="X29" s="609"/>
      <c r="Y29" s="610"/>
      <c r="Z29" s="28"/>
    </row>
    <row r="30" spans="2:26" s="5" customFormat="1" ht="33.75" customHeight="1" x14ac:dyDescent="0.2">
      <c r="B30" s="29"/>
      <c r="C30" s="673" t="s">
        <v>96</v>
      </c>
      <c r="D30" s="864"/>
      <c r="E30" s="864"/>
      <c r="F30" s="864"/>
      <c r="G30" s="864"/>
      <c r="H30" s="12">
        <v>154</v>
      </c>
      <c r="I30" s="12">
        <v>154</v>
      </c>
      <c r="J30" s="13">
        <v>1</v>
      </c>
      <c r="K30" s="614" t="s">
        <v>887</v>
      </c>
      <c r="L30" s="615"/>
      <c r="M30" s="615"/>
      <c r="N30" s="615"/>
      <c r="O30" s="615"/>
      <c r="P30" s="615"/>
      <c r="Q30" s="615"/>
      <c r="R30" s="615"/>
      <c r="S30" s="615"/>
      <c r="T30" s="615"/>
      <c r="U30" s="615"/>
      <c r="V30" s="615"/>
      <c r="W30" s="615"/>
      <c r="X30" s="615"/>
      <c r="Y30" s="616"/>
      <c r="Z30" s="28"/>
    </row>
    <row r="31" spans="2:26" s="5" customFormat="1" ht="31.5" customHeight="1" x14ac:dyDescent="0.2">
      <c r="B31" s="29"/>
      <c r="C31" s="673" t="s">
        <v>97</v>
      </c>
      <c r="D31" s="864"/>
      <c r="E31" s="864"/>
      <c r="F31" s="864"/>
      <c r="G31" s="864"/>
      <c r="H31" s="12">
        <v>181</v>
      </c>
      <c r="I31" s="12">
        <v>181</v>
      </c>
      <c r="J31" s="13">
        <v>1</v>
      </c>
      <c r="K31" s="614" t="s">
        <v>888</v>
      </c>
      <c r="L31" s="615"/>
      <c r="M31" s="615"/>
      <c r="N31" s="615"/>
      <c r="O31" s="615"/>
      <c r="P31" s="615"/>
      <c r="Q31" s="615"/>
      <c r="R31" s="615"/>
      <c r="S31" s="615"/>
      <c r="T31" s="615"/>
      <c r="U31" s="615"/>
      <c r="V31" s="615"/>
      <c r="W31" s="615"/>
      <c r="X31" s="615"/>
      <c r="Y31" s="616"/>
      <c r="Z31" s="28"/>
    </row>
    <row r="32" spans="2:26" s="5" customFormat="1" ht="45" customHeight="1" thickBot="1" x14ac:dyDescent="0.25">
      <c r="B32" s="29"/>
      <c r="C32" s="1171" t="s">
        <v>98</v>
      </c>
      <c r="D32" s="1320"/>
      <c r="E32" s="1320"/>
      <c r="F32" s="1320"/>
      <c r="G32" s="1320"/>
      <c r="H32" s="12">
        <v>181</v>
      </c>
      <c r="I32" s="12">
        <v>181</v>
      </c>
      <c r="J32" s="13">
        <v>1</v>
      </c>
      <c r="K32" s="614" t="s">
        <v>889</v>
      </c>
      <c r="L32" s="615"/>
      <c r="M32" s="615"/>
      <c r="N32" s="615"/>
      <c r="O32" s="615"/>
      <c r="P32" s="615"/>
      <c r="Q32" s="615"/>
      <c r="R32" s="615"/>
      <c r="S32" s="615"/>
      <c r="T32" s="615"/>
      <c r="U32" s="615"/>
      <c r="V32" s="615"/>
      <c r="W32" s="615"/>
      <c r="X32" s="615"/>
      <c r="Y32" s="616"/>
      <c r="Z32" s="28"/>
    </row>
    <row r="33" spans="2:26" s="5" customFormat="1" ht="15.75" customHeight="1" thickBot="1" x14ac:dyDescent="0.25">
      <c r="B33" s="29"/>
      <c r="C33" s="620" t="s">
        <v>13</v>
      </c>
      <c r="D33" s="621"/>
      <c r="E33" s="621"/>
      <c r="F33" s="621"/>
      <c r="G33" s="622"/>
      <c r="H33" s="18"/>
      <c r="I33" s="18"/>
      <c r="J33" s="74">
        <v>1</v>
      </c>
      <c r="K33" s="620"/>
      <c r="L33" s="621"/>
      <c r="M33" s="621"/>
      <c r="N33" s="621"/>
      <c r="O33" s="621"/>
      <c r="P33" s="621"/>
      <c r="Q33" s="621"/>
      <c r="R33" s="621"/>
      <c r="S33" s="621"/>
      <c r="T33" s="621"/>
      <c r="U33" s="621"/>
      <c r="V33" s="621"/>
      <c r="W33" s="621"/>
      <c r="X33" s="621"/>
      <c r="Y33" s="622"/>
      <c r="Z33" s="28"/>
    </row>
    <row r="34" spans="2:26" s="5" customFormat="1" ht="14.25" customHeight="1" x14ac:dyDescent="0.2">
      <c r="B34" s="29"/>
      <c r="C34" s="539"/>
      <c r="D34" s="539"/>
      <c r="E34" s="539"/>
      <c r="F34" s="539"/>
      <c r="G34" s="539"/>
      <c r="H34" s="6"/>
      <c r="I34" s="6"/>
      <c r="J34" s="7"/>
      <c r="K34" s="539"/>
      <c r="L34" s="539"/>
      <c r="M34" s="539"/>
      <c r="N34" s="539"/>
      <c r="O34" s="539"/>
      <c r="P34" s="539"/>
      <c r="Q34" s="539"/>
      <c r="R34" s="539"/>
      <c r="S34" s="539"/>
      <c r="T34" s="539"/>
      <c r="U34" s="539"/>
      <c r="V34" s="539"/>
      <c r="W34" s="539"/>
      <c r="X34" s="539"/>
      <c r="Y34" s="539"/>
      <c r="Z34" s="28"/>
    </row>
    <row r="35" spans="2:26" s="5" customFormat="1" ht="15" customHeight="1" thickBot="1" x14ac:dyDescent="0.25">
      <c r="B35" s="29"/>
      <c r="C35" s="539"/>
      <c r="D35" s="539"/>
      <c r="E35" s="539"/>
      <c r="F35" s="539"/>
      <c r="G35" s="539"/>
      <c r="H35" s="6"/>
      <c r="I35" s="6"/>
      <c r="J35" s="7"/>
      <c r="K35" s="539"/>
      <c r="L35" s="539"/>
      <c r="M35" s="539"/>
      <c r="N35" s="539"/>
      <c r="O35" s="539"/>
      <c r="P35" s="539"/>
      <c r="Q35" s="539"/>
      <c r="R35" s="539"/>
      <c r="S35" s="539"/>
      <c r="T35" s="539"/>
      <c r="U35" s="539"/>
      <c r="V35" s="539"/>
      <c r="W35" s="539"/>
      <c r="X35" s="539"/>
      <c r="Y35" s="539"/>
      <c r="Z35" s="28"/>
    </row>
    <row r="36" spans="2:26" s="5" customFormat="1" ht="14.25" customHeight="1" x14ac:dyDescent="0.2">
      <c r="B36" s="29"/>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28"/>
    </row>
    <row r="37" spans="2:26" ht="15" customHeight="1" thickBot="1" x14ac:dyDescent="0.25">
      <c r="B37" s="538"/>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28"/>
    </row>
    <row r="38" spans="2:26" ht="14.25" customHeight="1" x14ac:dyDescent="0.2">
      <c r="B38" s="538"/>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28"/>
    </row>
    <row r="39" spans="2:26" x14ac:dyDescent="0.2">
      <c r="B39" s="538"/>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28"/>
    </row>
    <row r="40" spans="2:26" x14ac:dyDescent="0.2">
      <c r="B40" s="538"/>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28"/>
    </row>
    <row r="41" spans="2:26" x14ac:dyDescent="0.2">
      <c r="B41" s="538"/>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28"/>
    </row>
    <row r="42" spans="2:26" x14ac:dyDescent="0.2">
      <c r="B42" s="538"/>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28"/>
    </row>
    <row r="43" spans="2:26" x14ac:dyDescent="0.2">
      <c r="B43" s="538"/>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28"/>
    </row>
    <row r="44" spans="2:26" x14ac:dyDescent="0.2">
      <c r="B44" s="538"/>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28"/>
    </row>
    <row r="45" spans="2:26" x14ac:dyDescent="0.2">
      <c r="B45" s="538"/>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28"/>
    </row>
    <row r="46" spans="2:26" x14ac:dyDescent="0.2">
      <c r="B46" s="538"/>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28"/>
    </row>
    <row r="47" spans="2:26" x14ac:dyDescent="0.2">
      <c r="B47" s="538"/>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28"/>
    </row>
    <row r="48" spans="2:26" x14ac:dyDescent="0.2">
      <c r="B48" s="538"/>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28"/>
    </row>
    <row r="49" spans="2:26" x14ac:dyDescent="0.2">
      <c r="B49" s="538"/>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28"/>
    </row>
    <row r="50" spans="2:26" ht="15" thickBot="1" x14ac:dyDescent="0.25">
      <c r="B50" s="538"/>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28"/>
    </row>
    <row r="51" spans="2:26" x14ac:dyDescent="0.2">
      <c r="B51" s="544"/>
      <c r="C51" s="531"/>
      <c r="D51" s="531"/>
      <c r="E51" s="531"/>
      <c r="F51" s="531"/>
      <c r="G51" s="531"/>
      <c r="H51" s="531"/>
      <c r="I51" s="531"/>
      <c r="J51" s="531"/>
      <c r="K51" s="531"/>
      <c r="L51" s="531"/>
      <c r="M51" s="531"/>
      <c r="N51" s="531"/>
      <c r="O51" s="531"/>
      <c r="P51" s="531"/>
      <c r="Q51" s="531"/>
      <c r="R51" s="531"/>
      <c r="S51" s="531"/>
      <c r="T51" s="531"/>
      <c r="U51" s="531"/>
      <c r="V51" s="531"/>
      <c r="W51" s="531"/>
      <c r="X51" s="531"/>
      <c r="Y51" s="531"/>
      <c r="Z51" s="32"/>
    </row>
  </sheetData>
  <mergeCells count="48">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1:I21"/>
    <mergeCell ref="J21:P21"/>
    <mergeCell ref="Q21:Y21"/>
    <mergeCell ref="C22:I22"/>
    <mergeCell ref="J22:P22"/>
    <mergeCell ref="Q22:Y22"/>
    <mergeCell ref="C24:H24"/>
    <mergeCell ref="I24:Y24"/>
    <mergeCell ref="C26:Y27"/>
    <mergeCell ref="C28:G28"/>
    <mergeCell ref="K28:Y28"/>
    <mergeCell ref="C29:G29"/>
    <mergeCell ref="K29:Y29"/>
    <mergeCell ref="C30:G30"/>
    <mergeCell ref="K30:Y30"/>
    <mergeCell ref="C31:G31"/>
    <mergeCell ref="K31:Y31"/>
    <mergeCell ref="C33:G33"/>
    <mergeCell ref="K33:Y33"/>
    <mergeCell ref="C36:Y37"/>
    <mergeCell ref="C38:Y50"/>
    <mergeCell ref="C32:G32"/>
    <mergeCell ref="K32:Y32"/>
  </mergeCells>
  <pageMargins left="0.7" right="0.7" top="0.75" bottom="0.75" header="0.3" footer="0.3"/>
  <pageSetup scale="74" orientation="portrait" r:id="rId1"/>
  <headerFooter>
    <oddFooter>&amp;LCarrera 30 25-90 Piso 16 C.A.D. – C.P. 111311
PBX: 7470909 – Información: Línea 195
www.umv.gov.co&amp;CPES-FM-001
Página  &amp;N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70"/>
  <sheetViews>
    <sheetView view="pageLayout" topLeftCell="A33" zoomScale="85" zoomScaleNormal="100" zoomScalePageLayoutView="85" workbookViewId="0">
      <selection activeCell="I51" sqref="I51"/>
    </sheetView>
  </sheetViews>
  <sheetFormatPr baseColWidth="10" defaultColWidth="3.7109375" defaultRowHeight="14.25" x14ac:dyDescent="0.2"/>
  <cols>
    <col min="1" max="1" width="3.7109375" style="3"/>
    <col min="2" max="2" width="2.85546875" style="3" customWidth="1"/>
    <col min="3" max="3" width="3.42578125" style="3" customWidth="1"/>
    <col min="4" max="7" width="2.7109375" style="3" customWidth="1"/>
    <col min="8" max="8" width="21.28515625" style="3" customWidth="1"/>
    <col min="9" max="10" width="24.71093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510</v>
      </c>
      <c r="J7" s="552"/>
      <c r="K7" s="552"/>
      <c r="L7" s="552"/>
      <c r="M7" s="552"/>
      <c r="N7" s="552"/>
      <c r="O7" s="552"/>
      <c r="P7" s="552"/>
      <c r="Q7" s="552"/>
      <c r="R7" s="552"/>
      <c r="S7" s="553"/>
      <c r="T7" s="545" t="s">
        <v>25</v>
      </c>
      <c r="U7" s="546"/>
      <c r="V7" s="546"/>
      <c r="W7" s="546"/>
      <c r="X7" s="546"/>
      <c r="Y7" s="547"/>
      <c r="Z7" s="26"/>
    </row>
    <row r="8" spans="1:26" ht="15.75" thickBot="1" x14ac:dyDescent="0.25">
      <c r="B8" s="25"/>
      <c r="C8" s="548"/>
      <c r="D8" s="549"/>
      <c r="E8" s="549"/>
      <c r="F8" s="549"/>
      <c r="G8" s="549"/>
      <c r="H8" s="550"/>
      <c r="I8" s="554"/>
      <c r="J8" s="555"/>
      <c r="K8" s="555"/>
      <c r="L8" s="555"/>
      <c r="M8" s="555"/>
      <c r="N8" s="555"/>
      <c r="O8" s="555"/>
      <c r="P8" s="555"/>
      <c r="Q8" s="555"/>
      <c r="R8" s="555"/>
      <c r="S8" s="556"/>
      <c r="T8" s="557" t="s">
        <v>28</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29</v>
      </c>
      <c r="J10" s="564"/>
      <c r="K10" s="564"/>
      <c r="L10" s="564"/>
      <c r="M10" s="564"/>
      <c r="N10" s="564"/>
      <c r="O10" s="564"/>
      <c r="P10" s="564"/>
      <c r="Q10" s="564"/>
      <c r="R10" s="564"/>
      <c r="S10" s="565"/>
      <c r="T10" s="545" t="s">
        <v>26</v>
      </c>
      <c r="U10" s="546"/>
      <c r="V10" s="546"/>
      <c r="W10" s="546"/>
      <c r="X10" s="546"/>
      <c r="Y10" s="547"/>
      <c r="Z10" s="26"/>
    </row>
    <row r="11" spans="1:26" ht="15.75" thickBot="1" x14ac:dyDescent="0.25">
      <c r="B11" s="25"/>
      <c r="C11" s="548"/>
      <c r="D11" s="549"/>
      <c r="E11" s="549"/>
      <c r="F11" s="549"/>
      <c r="G11" s="549"/>
      <c r="H11" s="550"/>
      <c r="I11" s="566"/>
      <c r="J11" s="567"/>
      <c r="K11" s="567"/>
      <c r="L11" s="567"/>
      <c r="M11" s="567"/>
      <c r="N11" s="567"/>
      <c r="O11" s="567"/>
      <c r="P11" s="567"/>
      <c r="Q11" s="567"/>
      <c r="R11" s="567"/>
      <c r="S11" s="568"/>
      <c r="T11" s="557" t="s">
        <v>27</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15" customHeight="1" x14ac:dyDescent="0.2">
      <c r="B13" s="27"/>
      <c r="C13" s="545" t="s">
        <v>2</v>
      </c>
      <c r="D13" s="546"/>
      <c r="E13" s="546"/>
      <c r="F13" s="546"/>
      <c r="G13" s="546"/>
      <c r="H13" s="547"/>
      <c r="I13" s="697" t="s">
        <v>31</v>
      </c>
      <c r="J13" s="698"/>
      <c r="K13" s="698"/>
      <c r="L13" s="698"/>
      <c r="M13" s="698"/>
      <c r="N13" s="698"/>
      <c r="O13" s="698"/>
      <c r="P13" s="698"/>
      <c r="Q13" s="698"/>
      <c r="R13" s="698"/>
      <c r="S13" s="699"/>
      <c r="T13" s="545" t="s">
        <v>3</v>
      </c>
      <c r="U13" s="546"/>
      <c r="V13" s="546"/>
      <c r="W13" s="546"/>
      <c r="X13" s="546"/>
      <c r="Y13" s="547"/>
      <c r="Z13" s="28"/>
    </row>
    <row r="14" spans="1:26" ht="28.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42" customHeight="1" thickBot="1" x14ac:dyDescent="0.25">
      <c r="B16" s="27"/>
      <c r="C16" s="569" t="s">
        <v>4</v>
      </c>
      <c r="D16" s="570"/>
      <c r="E16" s="570"/>
      <c r="F16" s="570"/>
      <c r="G16" s="570"/>
      <c r="H16" s="571"/>
      <c r="I16" s="694" t="s">
        <v>30</v>
      </c>
      <c r="J16" s="695"/>
      <c r="K16" s="695"/>
      <c r="L16" s="695"/>
      <c r="M16" s="695"/>
      <c r="N16" s="695"/>
      <c r="O16" s="695"/>
      <c r="P16" s="695"/>
      <c r="Q16" s="695"/>
      <c r="R16" s="695"/>
      <c r="S16" s="695"/>
      <c r="T16" s="695"/>
      <c r="U16" s="695"/>
      <c r="V16" s="695"/>
      <c r="W16" s="695"/>
      <c r="X16" s="695"/>
      <c r="Y16" s="696"/>
      <c r="Z16" s="28"/>
    </row>
    <row r="17" spans="2:26"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6"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6" s="1" customFormat="1" ht="15.75" customHeight="1" thickBot="1" x14ac:dyDescent="0.25">
      <c r="B19" s="27"/>
      <c r="C19" s="578"/>
      <c r="D19" s="579"/>
      <c r="E19" s="579"/>
      <c r="F19" s="579"/>
      <c r="G19" s="579"/>
      <c r="H19" s="580"/>
      <c r="I19" s="584"/>
      <c r="J19" s="585"/>
      <c r="K19" s="585"/>
      <c r="L19" s="586"/>
      <c r="M19" s="587" t="s">
        <v>32</v>
      </c>
      <c r="N19" s="588"/>
      <c r="O19" s="588"/>
      <c r="P19" s="588"/>
      <c r="Q19" s="588"/>
      <c r="R19" s="588"/>
      <c r="S19" s="589"/>
      <c r="T19" s="587" t="s">
        <v>33</v>
      </c>
      <c r="U19" s="588"/>
      <c r="V19" s="588"/>
      <c r="W19" s="588"/>
      <c r="X19" s="588"/>
      <c r="Y19" s="589"/>
      <c r="Z19" s="28"/>
    </row>
    <row r="20" spans="2:26"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6"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6" ht="33.75" customHeight="1" thickBot="1" x14ac:dyDescent="0.25">
      <c r="B22" s="27"/>
      <c r="C22" s="591" t="s">
        <v>34</v>
      </c>
      <c r="D22" s="592"/>
      <c r="E22" s="592"/>
      <c r="F22" s="592"/>
      <c r="G22" s="592"/>
      <c r="H22" s="592"/>
      <c r="I22" s="593"/>
      <c r="J22" s="591" t="s">
        <v>35</v>
      </c>
      <c r="K22" s="592"/>
      <c r="L22" s="592"/>
      <c r="M22" s="592"/>
      <c r="N22" s="592"/>
      <c r="O22" s="592"/>
      <c r="P22" s="593"/>
      <c r="Q22" s="691" t="s">
        <v>36</v>
      </c>
      <c r="R22" s="692"/>
      <c r="S22" s="692"/>
      <c r="T22" s="692"/>
      <c r="U22" s="692"/>
      <c r="V22" s="692"/>
      <c r="W22" s="692"/>
      <c r="X22" s="692"/>
      <c r="Y22" s="693"/>
      <c r="Z22" s="28"/>
    </row>
    <row r="23" spans="2:26"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6" ht="15.75" thickBot="1" x14ac:dyDescent="0.25">
      <c r="B24" s="27"/>
      <c r="C24" s="569" t="s">
        <v>10</v>
      </c>
      <c r="D24" s="570"/>
      <c r="E24" s="570"/>
      <c r="F24" s="570"/>
      <c r="G24" s="570"/>
      <c r="H24" s="571"/>
      <c r="I24" s="572" t="s">
        <v>37</v>
      </c>
      <c r="J24" s="573"/>
      <c r="K24" s="573"/>
      <c r="L24" s="573"/>
      <c r="M24" s="573"/>
      <c r="N24" s="573"/>
      <c r="O24" s="573"/>
      <c r="P24" s="573"/>
      <c r="Q24" s="573"/>
      <c r="R24" s="573"/>
      <c r="S24" s="573"/>
      <c r="T24" s="573"/>
      <c r="U24" s="573"/>
      <c r="V24" s="573"/>
      <c r="W24" s="573"/>
      <c r="X24" s="573"/>
      <c r="Y24" s="574"/>
      <c r="Z24" s="28"/>
    </row>
    <row r="25" spans="2:26"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6"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6" s="5" customFormat="1" ht="15" thickBot="1" x14ac:dyDescent="0.25">
      <c r="B27" s="29"/>
      <c r="C27" s="598"/>
      <c r="D27" s="599"/>
      <c r="E27" s="599"/>
      <c r="F27" s="599"/>
      <c r="G27" s="599"/>
      <c r="H27" s="599"/>
      <c r="I27" s="599"/>
      <c r="J27" s="599"/>
      <c r="K27" s="599"/>
      <c r="L27" s="599"/>
      <c r="M27" s="599"/>
      <c r="N27" s="599"/>
      <c r="O27" s="599"/>
      <c r="P27" s="599"/>
      <c r="Q27" s="599"/>
      <c r="R27" s="599"/>
      <c r="S27" s="599"/>
      <c r="T27" s="599"/>
      <c r="U27" s="599"/>
      <c r="V27" s="599"/>
      <c r="W27" s="599"/>
      <c r="X27" s="599"/>
      <c r="Y27" s="600"/>
      <c r="Z27" s="28"/>
    </row>
    <row r="28" spans="2:26" s="36" customFormat="1" ht="23.25" customHeight="1" x14ac:dyDescent="0.2">
      <c r="B28" s="34"/>
      <c r="C28" s="726" t="s">
        <v>61</v>
      </c>
      <c r="D28" s="727"/>
      <c r="E28" s="727"/>
      <c r="F28" s="727"/>
      <c r="G28" s="727"/>
      <c r="H28" s="780"/>
      <c r="I28" s="767" t="s">
        <v>59</v>
      </c>
      <c r="J28" s="769" t="s">
        <v>60</v>
      </c>
      <c r="K28" s="689" t="s">
        <v>12</v>
      </c>
      <c r="L28" s="682"/>
      <c r="M28" s="682"/>
      <c r="N28" s="682"/>
      <c r="O28" s="682"/>
      <c r="P28" s="682"/>
      <c r="Q28" s="682"/>
      <c r="R28" s="682"/>
      <c r="S28" s="682"/>
      <c r="T28" s="682"/>
      <c r="U28" s="682"/>
      <c r="V28" s="682"/>
      <c r="W28" s="682"/>
      <c r="X28" s="682"/>
      <c r="Y28" s="683"/>
      <c r="Z28" s="35"/>
    </row>
    <row r="29" spans="2:26" s="36" customFormat="1" ht="23.25" customHeight="1" thickBot="1" x14ac:dyDescent="0.25">
      <c r="B29" s="34"/>
      <c r="C29" s="728"/>
      <c r="D29" s="729"/>
      <c r="E29" s="729"/>
      <c r="F29" s="729"/>
      <c r="G29" s="729"/>
      <c r="H29" s="781"/>
      <c r="I29" s="768"/>
      <c r="J29" s="770"/>
      <c r="K29" s="718"/>
      <c r="L29" s="719"/>
      <c r="M29" s="719"/>
      <c r="N29" s="719"/>
      <c r="O29" s="719"/>
      <c r="P29" s="719"/>
      <c r="Q29" s="719"/>
      <c r="R29" s="719"/>
      <c r="S29" s="719"/>
      <c r="T29" s="719"/>
      <c r="U29" s="719"/>
      <c r="V29" s="719"/>
      <c r="W29" s="719"/>
      <c r="X29" s="719"/>
      <c r="Y29" s="720"/>
      <c r="Z29" s="35"/>
    </row>
    <row r="30" spans="2:26" s="5" customFormat="1" ht="15" customHeight="1" x14ac:dyDescent="0.2">
      <c r="B30" s="29"/>
      <c r="C30" s="164">
        <v>1</v>
      </c>
      <c r="D30" s="771" t="s">
        <v>38</v>
      </c>
      <c r="E30" s="772"/>
      <c r="F30" s="772"/>
      <c r="G30" s="772"/>
      <c r="H30" s="773"/>
      <c r="I30" s="165">
        <f>[3]TAB!I3</f>
        <v>0.875</v>
      </c>
      <c r="J30" s="166">
        <f>[3]TAB!O3</f>
        <v>1</v>
      </c>
      <c r="K30" s="754" t="s">
        <v>706</v>
      </c>
      <c r="L30" s="755"/>
      <c r="M30" s="755"/>
      <c r="N30" s="755"/>
      <c r="O30" s="755"/>
      <c r="P30" s="755"/>
      <c r="Q30" s="755"/>
      <c r="R30" s="755"/>
      <c r="S30" s="755"/>
      <c r="T30" s="755"/>
      <c r="U30" s="755"/>
      <c r="V30" s="755"/>
      <c r="W30" s="755"/>
      <c r="X30" s="755"/>
      <c r="Y30" s="756"/>
      <c r="Z30" s="28"/>
    </row>
    <row r="31" spans="2:26" s="5" customFormat="1" ht="15" customHeight="1" x14ac:dyDescent="0.2">
      <c r="B31" s="29"/>
      <c r="C31" s="167">
        <v>2</v>
      </c>
      <c r="D31" s="771" t="s">
        <v>39</v>
      </c>
      <c r="E31" s="772"/>
      <c r="F31" s="772"/>
      <c r="G31" s="772"/>
      <c r="H31" s="773"/>
      <c r="I31" s="165">
        <f>[3]TAB!I4</f>
        <v>0.875</v>
      </c>
      <c r="J31" s="165">
        <f>[3]TAB!O4</f>
        <v>0.875</v>
      </c>
      <c r="K31" s="757"/>
      <c r="L31" s="758"/>
      <c r="M31" s="758"/>
      <c r="N31" s="758"/>
      <c r="O31" s="758"/>
      <c r="P31" s="758"/>
      <c r="Q31" s="758"/>
      <c r="R31" s="758"/>
      <c r="S31" s="758"/>
      <c r="T31" s="758"/>
      <c r="U31" s="758"/>
      <c r="V31" s="758"/>
      <c r="W31" s="758"/>
      <c r="X31" s="758"/>
      <c r="Y31" s="759"/>
      <c r="Z31" s="28"/>
    </row>
    <row r="32" spans="2:26" s="5" customFormat="1" ht="15" customHeight="1" x14ac:dyDescent="0.2">
      <c r="B32" s="29"/>
      <c r="C32" s="164">
        <v>3</v>
      </c>
      <c r="D32" s="771" t="s">
        <v>40</v>
      </c>
      <c r="E32" s="772"/>
      <c r="F32" s="772"/>
      <c r="G32" s="772"/>
      <c r="H32" s="773"/>
      <c r="I32" s="165">
        <f>[3]TAB!I5</f>
        <v>0.875</v>
      </c>
      <c r="J32" s="165">
        <f>[3]TAB!O5</f>
        <v>0.9</v>
      </c>
      <c r="K32" s="757"/>
      <c r="L32" s="758"/>
      <c r="M32" s="758"/>
      <c r="N32" s="758"/>
      <c r="O32" s="758"/>
      <c r="P32" s="758"/>
      <c r="Q32" s="758"/>
      <c r="R32" s="758"/>
      <c r="S32" s="758"/>
      <c r="T32" s="758"/>
      <c r="U32" s="758"/>
      <c r="V32" s="758"/>
      <c r="W32" s="758"/>
      <c r="X32" s="758"/>
      <c r="Y32" s="759"/>
      <c r="Z32" s="28"/>
    </row>
    <row r="33" spans="2:26" s="5" customFormat="1" ht="15" customHeight="1" x14ac:dyDescent="0.2">
      <c r="B33" s="29"/>
      <c r="C33" s="167">
        <v>4</v>
      </c>
      <c r="D33" s="771" t="s">
        <v>41</v>
      </c>
      <c r="E33" s="772"/>
      <c r="F33" s="772"/>
      <c r="G33" s="772"/>
      <c r="H33" s="773"/>
      <c r="I33" s="165">
        <f>[3]TAB!I6</f>
        <v>0.8</v>
      </c>
      <c r="J33" s="165">
        <f>[3]TAB!O6</f>
        <v>0.82499999999999996</v>
      </c>
      <c r="K33" s="757"/>
      <c r="L33" s="758"/>
      <c r="M33" s="758"/>
      <c r="N33" s="758"/>
      <c r="O33" s="758"/>
      <c r="P33" s="758"/>
      <c r="Q33" s="758"/>
      <c r="R33" s="758"/>
      <c r="S33" s="758"/>
      <c r="T33" s="758"/>
      <c r="U33" s="758"/>
      <c r="V33" s="758"/>
      <c r="W33" s="758"/>
      <c r="X33" s="758"/>
      <c r="Y33" s="759"/>
      <c r="Z33" s="28"/>
    </row>
    <row r="34" spans="2:26" s="5" customFormat="1" ht="15" customHeight="1" x14ac:dyDescent="0.2">
      <c r="B34" s="29"/>
      <c r="C34" s="164">
        <v>5</v>
      </c>
      <c r="D34" s="771" t="s">
        <v>42</v>
      </c>
      <c r="E34" s="772"/>
      <c r="F34" s="772"/>
      <c r="G34" s="772"/>
      <c r="H34" s="773"/>
      <c r="I34" s="168">
        <f>[3]TAB!I7</f>
        <v>0.375</v>
      </c>
      <c r="J34" s="169">
        <f>[3]TAB!O7</f>
        <v>0</v>
      </c>
      <c r="K34" s="757"/>
      <c r="L34" s="758"/>
      <c r="M34" s="758"/>
      <c r="N34" s="758"/>
      <c r="O34" s="758"/>
      <c r="P34" s="758"/>
      <c r="Q34" s="758"/>
      <c r="R34" s="758"/>
      <c r="S34" s="758"/>
      <c r="T34" s="758"/>
      <c r="U34" s="758"/>
      <c r="V34" s="758"/>
      <c r="W34" s="758"/>
      <c r="X34" s="758"/>
      <c r="Y34" s="759"/>
      <c r="Z34" s="28"/>
    </row>
    <row r="35" spans="2:26" s="5" customFormat="1" ht="15" customHeight="1" x14ac:dyDescent="0.2">
      <c r="B35" s="29"/>
      <c r="C35" s="167">
        <v>6</v>
      </c>
      <c r="D35" s="771" t="s">
        <v>43</v>
      </c>
      <c r="E35" s="772"/>
      <c r="F35" s="772"/>
      <c r="G35" s="772"/>
      <c r="H35" s="773"/>
      <c r="I35" s="165">
        <f>[3]TAB!I8</f>
        <v>0.97499999999999998</v>
      </c>
      <c r="J35" s="170">
        <f>[3]TAB!O8</f>
        <v>0.97499999999999998</v>
      </c>
      <c r="K35" s="757"/>
      <c r="L35" s="758"/>
      <c r="M35" s="758"/>
      <c r="N35" s="758"/>
      <c r="O35" s="758"/>
      <c r="P35" s="758"/>
      <c r="Q35" s="758"/>
      <c r="R35" s="758"/>
      <c r="S35" s="758"/>
      <c r="T35" s="758"/>
      <c r="U35" s="758"/>
      <c r="V35" s="758"/>
      <c r="W35" s="758"/>
      <c r="X35" s="758"/>
      <c r="Y35" s="759"/>
      <c r="Z35" s="28"/>
    </row>
    <row r="36" spans="2:26" s="5" customFormat="1" ht="15" customHeight="1" x14ac:dyDescent="0.2">
      <c r="B36" s="29"/>
      <c r="C36" s="164">
        <v>7</v>
      </c>
      <c r="D36" s="771" t="s">
        <v>44</v>
      </c>
      <c r="E36" s="772"/>
      <c r="F36" s="772"/>
      <c r="G36" s="772"/>
      <c r="H36" s="773"/>
      <c r="I36" s="165">
        <f>[3]TAB!I9</f>
        <v>0.64999999999999991</v>
      </c>
      <c r="J36" s="165">
        <f>[3]TAB!O9</f>
        <v>0.875</v>
      </c>
      <c r="K36" s="757"/>
      <c r="L36" s="758"/>
      <c r="M36" s="758"/>
      <c r="N36" s="758"/>
      <c r="O36" s="758"/>
      <c r="P36" s="758"/>
      <c r="Q36" s="758"/>
      <c r="R36" s="758"/>
      <c r="S36" s="758"/>
      <c r="T36" s="758"/>
      <c r="U36" s="758"/>
      <c r="V36" s="758"/>
      <c r="W36" s="758"/>
      <c r="X36" s="758"/>
      <c r="Y36" s="759"/>
      <c r="Z36" s="28"/>
    </row>
    <row r="37" spans="2:26" s="5" customFormat="1" ht="15" customHeight="1" x14ac:dyDescent="0.2">
      <c r="B37" s="29"/>
      <c r="C37" s="167">
        <v>8</v>
      </c>
      <c r="D37" s="771" t="s">
        <v>45</v>
      </c>
      <c r="E37" s="772"/>
      <c r="F37" s="772"/>
      <c r="G37" s="772"/>
      <c r="H37" s="773"/>
      <c r="I37" s="165">
        <f>[3]TAB!I10</f>
        <v>0.85000000000000009</v>
      </c>
      <c r="J37" s="170">
        <f>[3]TAB!O10</f>
        <v>0.97499999999999998</v>
      </c>
      <c r="K37" s="757"/>
      <c r="L37" s="758"/>
      <c r="M37" s="758"/>
      <c r="N37" s="758"/>
      <c r="O37" s="758"/>
      <c r="P37" s="758"/>
      <c r="Q37" s="758"/>
      <c r="R37" s="758"/>
      <c r="S37" s="758"/>
      <c r="T37" s="758"/>
      <c r="U37" s="758"/>
      <c r="V37" s="758"/>
      <c r="W37" s="758"/>
      <c r="X37" s="758"/>
      <c r="Y37" s="759"/>
      <c r="Z37" s="28"/>
    </row>
    <row r="38" spans="2:26" s="5" customFormat="1" ht="15" customHeight="1" x14ac:dyDescent="0.2">
      <c r="B38" s="29"/>
      <c r="C38" s="164">
        <v>9</v>
      </c>
      <c r="D38" s="771" t="s">
        <v>46</v>
      </c>
      <c r="E38" s="772"/>
      <c r="F38" s="772"/>
      <c r="G38" s="772"/>
      <c r="H38" s="773"/>
      <c r="I38" s="165">
        <f>[3]TAB!I11</f>
        <v>0.82499999999999996</v>
      </c>
      <c r="J38" s="165">
        <f>[3]TAB!O11</f>
        <v>0.82499999999999996</v>
      </c>
      <c r="K38" s="757"/>
      <c r="L38" s="758"/>
      <c r="M38" s="758"/>
      <c r="N38" s="758"/>
      <c r="O38" s="758"/>
      <c r="P38" s="758"/>
      <c r="Q38" s="758"/>
      <c r="R38" s="758"/>
      <c r="S38" s="758"/>
      <c r="T38" s="758"/>
      <c r="U38" s="758"/>
      <c r="V38" s="758"/>
      <c r="W38" s="758"/>
      <c r="X38" s="758"/>
      <c r="Y38" s="759"/>
      <c r="Z38" s="28"/>
    </row>
    <row r="39" spans="2:26" s="5" customFormat="1" ht="17.25" customHeight="1" x14ac:dyDescent="0.2">
      <c r="B39" s="29"/>
      <c r="C39" s="167">
        <v>10</v>
      </c>
      <c r="D39" s="771" t="s">
        <v>47</v>
      </c>
      <c r="E39" s="772"/>
      <c r="F39" s="772"/>
      <c r="G39" s="772"/>
      <c r="H39" s="773"/>
      <c r="I39" s="165">
        <f>[3]TAB!I12</f>
        <v>0.875</v>
      </c>
      <c r="J39" s="165">
        <f>[3]TAB!O12</f>
        <v>0.82499999999999996</v>
      </c>
      <c r="K39" s="757"/>
      <c r="L39" s="758"/>
      <c r="M39" s="758"/>
      <c r="N39" s="758"/>
      <c r="O39" s="758"/>
      <c r="P39" s="758"/>
      <c r="Q39" s="758"/>
      <c r="R39" s="758"/>
      <c r="S39" s="758"/>
      <c r="T39" s="758"/>
      <c r="U39" s="758"/>
      <c r="V39" s="758"/>
      <c r="W39" s="758"/>
      <c r="X39" s="758"/>
      <c r="Y39" s="759"/>
      <c r="Z39" s="28"/>
    </row>
    <row r="40" spans="2:26" s="5" customFormat="1" ht="15" customHeight="1" thickBot="1" x14ac:dyDescent="0.25">
      <c r="B40" s="29"/>
      <c r="C40" s="164">
        <v>11</v>
      </c>
      <c r="D40" s="771" t="s">
        <v>48</v>
      </c>
      <c r="E40" s="772"/>
      <c r="F40" s="772"/>
      <c r="G40" s="772"/>
      <c r="H40" s="773"/>
      <c r="I40" s="165">
        <f>[3]TAB!I13</f>
        <v>0.85000000000000009</v>
      </c>
      <c r="J40" s="165">
        <f>[3]TAB!O13</f>
        <v>0.875</v>
      </c>
      <c r="K40" s="760"/>
      <c r="L40" s="761"/>
      <c r="M40" s="761"/>
      <c r="N40" s="761"/>
      <c r="O40" s="761"/>
      <c r="P40" s="761"/>
      <c r="Q40" s="761"/>
      <c r="R40" s="761"/>
      <c r="S40" s="761"/>
      <c r="T40" s="761"/>
      <c r="U40" s="761"/>
      <c r="V40" s="761"/>
      <c r="W40" s="761"/>
      <c r="X40" s="761"/>
      <c r="Y40" s="762"/>
      <c r="Z40" s="28"/>
    </row>
    <row r="41" spans="2:26" s="5" customFormat="1" ht="15" customHeight="1" x14ac:dyDescent="0.2">
      <c r="B41" s="29"/>
      <c r="C41" s="167">
        <v>12</v>
      </c>
      <c r="D41" s="771" t="s">
        <v>49</v>
      </c>
      <c r="E41" s="772"/>
      <c r="F41" s="772"/>
      <c r="G41" s="772"/>
      <c r="H41" s="773"/>
      <c r="I41" s="165">
        <f>[3]TAB!I14</f>
        <v>0.9</v>
      </c>
      <c r="J41" s="165">
        <f>[3]TAB!O14</f>
        <v>0.9</v>
      </c>
      <c r="K41" s="754" t="s">
        <v>707</v>
      </c>
      <c r="L41" s="755"/>
      <c r="M41" s="755"/>
      <c r="N41" s="755"/>
      <c r="O41" s="755"/>
      <c r="P41" s="755"/>
      <c r="Q41" s="755"/>
      <c r="R41" s="755"/>
      <c r="S41" s="755"/>
      <c r="T41" s="755"/>
      <c r="U41" s="755"/>
      <c r="V41" s="755"/>
      <c r="W41" s="755"/>
      <c r="X41" s="755"/>
      <c r="Y41" s="756"/>
      <c r="Z41" s="28"/>
    </row>
    <row r="42" spans="2:26" s="5" customFormat="1" ht="15" customHeight="1" x14ac:dyDescent="0.2">
      <c r="B42" s="29"/>
      <c r="C42" s="164">
        <v>13</v>
      </c>
      <c r="D42" s="771" t="s">
        <v>50</v>
      </c>
      <c r="E42" s="772"/>
      <c r="F42" s="772"/>
      <c r="G42" s="772"/>
      <c r="H42" s="773"/>
      <c r="I42" s="165">
        <f>[3]TAB!I15</f>
        <v>0.82499999999999996</v>
      </c>
      <c r="J42" s="168">
        <f>[3]TAB!O15</f>
        <v>0.75</v>
      </c>
      <c r="K42" s="757"/>
      <c r="L42" s="758"/>
      <c r="M42" s="758"/>
      <c r="N42" s="758"/>
      <c r="O42" s="758"/>
      <c r="P42" s="758"/>
      <c r="Q42" s="758"/>
      <c r="R42" s="758"/>
      <c r="S42" s="758"/>
      <c r="T42" s="758"/>
      <c r="U42" s="758"/>
      <c r="V42" s="758"/>
      <c r="W42" s="758"/>
      <c r="X42" s="758"/>
      <c r="Y42" s="759"/>
      <c r="Z42" s="28"/>
    </row>
    <row r="43" spans="2:26" s="5" customFormat="1" ht="15" customHeight="1" x14ac:dyDescent="0.2">
      <c r="B43" s="29"/>
      <c r="C43" s="167">
        <v>14</v>
      </c>
      <c r="D43" s="771" t="s">
        <v>51</v>
      </c>
      <c r="E43" s="772"/>
      <c r="F43" s="772"/>
      <c r="G43" s="772"/>
      <c r="H43" s="773"/>
      <c r="I43" s="165">
        <f>[3]TAB!I16</f>
        <v>0.82499999999999996</v>
      </c>
      <c r="J43" s="165">
        <f>[3]TAB!O16</f>
        <v>0.82499999999999996</v>
      </c>
      <c r="K43" s="757"/>
      <c r="L43" s="758"/>
      <c r="M43" s="758"/>
      <c r="N43" s="758"/>
      <c r="O43" s="758"/>
      <c r="P43" s="758"/>
      <c r="Q43" s="758"/>
      <c r="R43" s="758"/>
      <c r="S43" s="758"/>
      <c r="T43" s="758"/>
      <c r="U43" s="758"/>
      <c r="V43" s="758"/>
      <c r="W43" s="758"/>
      <c r="X43" s="758"/>
      <c r="Y43" s="759"/>
      <c r="Z43" s="28"/>
    </row>
    <row r="44" spans="2:26" s="5" customFormat="1" ht="15" customHeight="1" x14ac:dyDescent="0.2">
      <c r="B44" s="29"/>
      <c r="C44" s="164">
        <v>15</v>
      </c>
      <c r="D44" s="771" t="s">
        <v>52</v>
      </c>
      <c r="E44" s="772"/>
      <c r="F44" s="772"/>
      <c r="G44" s="772"/>
      <c r="H44" s="773"/>
      <c r="I44" s="165">
        <f>[3]TAB!I17</f>
        <v>0.85000000000000009</v>
      </c>
      <c r="J44" s="165">
        <f>[3]TAB!O17</f>
        <v>0.875</v>
      </c>
      <c r="K44" s="757"/>
      <c r="L44" s="758"/>
      <c r="M44" s="758"/>
      <c r="N44" s="758"/>
      <c r="O44" s="758"/>
      <c r="P44" s="758"/>
      <c r="Q44" s="758"/>
      <c r="R44" s="758"/>
      <c r="S44" s="758"/>
      <c r="T44" s="758"/>
      <c r="U44" s="758"/>
      <c r="V44" s="758"/>
      <c r="W44" s="758"/>
      <c r="X44" s="758"/>
      <c r="Y44" s="759"/>
      <c r="Z44" s="28"/>
    </row>
    <row r="45" spans="2:26" s="5" customFormat="1" ht="15" customHeight="1" x14ac:dyDescent="0.2">
      <c r="B45" s="29"/>
      <c r="C45" s="167">
        <v>16</v>
      </c>
      <c r="D45" s="771" t="s">
        <v>53</v>
      </c>
      <c r="E45" s="772"/>
      <c r="F45" s="772"/>
      <c r="G45" s="772"/>
      <c r="H45" s="773"/>
      <c r="I45" s="165">
        <f>[3]TAB!I18</f>
        <v>0.85000000000000009</v>
      </c>
      <c r="J45" s="165">
        <f>[3]TAB!O18</f>
        <v>0.82499999999999996</v>
      </c>
      <c r="K45" s="757"/>
      <c r="L45" s="758"/>
      <c r="M45" s="758"/>
      <c r="N45" s="758"/>
      <c r="O45" s="758"/>
      <c r="P45" s="758"/>
      <c r="Q45" s="758"/>
      <c r="R45" s="758"/>
      <c r="S45" s="758"/>
      <c r="T45" s="758"/>
      <c r="U45" s="758"/>
      <c r="V45" s="758"/>
      <c r="W45" s="758"/>
      <c r="X45" s="758"/>
      <c r="Y45" s="759"/>
      <c r="Z45" s="28"/>
    </row>
    <row r="46" spans="2:26" s="5" customFormat="1" ht="15" customHeight="1" x14ac:dyDescent="0.2">
      <c r="B46" s="29"/>
      <c r="C46" s="164">
        <v>17</v>
      </c>
      <c r="D46" s="771" t="s">
        <v>54</v>
      </c>
      <c r="E46" s="772"/>
      <c r="F46" s="772"/>
      <c r="G46" s="772"/>
      <c r="H46" s="773"/>
      <c r="I46" s="165">
        <f>[3]TAB!I19</f>
        <v>0.82499999999999996</v>
      </c>
      <c r="J46" s="171">
        <f>[3]TAB!O19</f>
        <v>0.64999999999999991</v>
      </c>
      <c r="K46" s="757"/>
      <c r="L46" s="758"/>
      <c r="M46" s="758"/>
      <c r="N46" s="758"/>
      <c r="O46" s="758"/>
      <c r="P46" s="758"/>
      <c r="Q46" s="758"/>
      <c r="R46" s="758"/>
      <c r="S46" s="758"/>
      <c r="T46" s="758"/>
      <c r="U46" s="758"/>
      <c r="V46" s="758"/>
      <c r="W46" s="758"/>
      <c r="X46" s="758"/>
      <c r="Y46" s="759"/>
      <c r="Z46" s="28"/>
    </row>
    <row r="47" spans="2:26" s="5" customFormat="1" ht="15" customHeight="1" x14ac:dyDescent="0.2">
      <c r="B47" s="29"/>
      <c r="C47" s="167">
        <v>18</v>
      </c>
      <c r="D47" s="771" t="s">
        <v>55</v>
      </c>
      <c r="E47" s="772"/>
      <c r="F47" s="772"/>
      <c r="G47" s="772"/>
      <c r="H47" s="773"/>
      <c r="I47" s="170">
        <f>[3]TAB!I20</f>
        <v>1</v>
      </c>
      <c r="J47" s="168">
        <f>[3]TAB!O20</f>
        <v>0.8</v>
      </c>
      <c r="K47" s="757"/>
      <c r="L47" s="758"/>
      <c r="M47" s="758"/>
      <c r="N47" s="758"/>
      <c r="O47" s="758"/>
      <c r="P47" s="758"/>
      <c r="Q47" s="758"/>
      <c r="R47" s="758"/>
      <c r="S47" s="758"/>
      <c r="T47" s="758"/>
      <c r="U47" s="758"/>
      <c r="V47" s="758"/>
      <c r="W47" s="758"/>
      <c r="X47" s="758"/>
      <c r="Y47" s="759"/>
      <c r="Z47" s="28"/>
    </row>
    <row r="48" spans="2:26" s="5" customFormat="1" ht="15" customHeight="1" x14ac:dyDescent="0.2">
      <c r="B48" s="29"/>
      <c r="C48" s="164">
        <v>19</v>
      </c>
      <c r="D48" s="771" t="s">
        <v>56</v>
      </c>
      <c r="E48" s="772"/>
      <c r="F48" s="772"/>
      <c r="G48" s="772"/>
      <c r="H48" s="773"/>
      <c r="I48" s="165">
        <f>[3]TAB!I21</f>
        <v>0.85000000000000009</v>
      </c>
      <c r="J48" s="165">
        <f>[3]TAB!O21</f>
        <v>0.85000000000000009</v>
      </c>
      <c r="K48" s="757"/>
      <c r="L48" s="758"/>
      <c r="M48" s="758"/>
      <c r="N48" s="758"/>
      <c r="O48" s="758"/>
      <c r="P48" s="758"/>
      <c r="Q48" s="758"/>
      <c r="R48" s="758"/>
      <c r="S48" s="758"/>
      <c r="T48" s="758"/>
      <c r="U48" s="758"/>
      <c r="V48" s="758"/>
      <c r="W48" s="758"/>
      <c r="X48" s="758"/>
      <c r="Y48" s="759"/>
      <c r="Z48" s="28"/>
    </row>
    <row r="49" spans="2:26" s="5" customFormat="1" ht="15" customHeight="1" x14ac:dyDescent="0.2">
      <c r="B49" s="29"/>
      <c r="C49" s="167">
        <v>20</v>
      </c>
      <c r="D49" s="771" t="s">
        <v>57</v>
      </c>
      <c r="E49" s="772"/>
      <c r="F49" s="772"/>
      <c r="G49" s="772"/>
      <c r="H49" s="773"/>
      <c r="I49" s="165">
        <f>[3]TAB!I22</f>
        <v>0.72499999999999998</v>
      </c>
      <c r="J49" s="165">
        <f>[3]TAB!O22</f>
        <v>0.875</v>
      </c>
      <c r="K49" s="757"/>
      <c r="L49" s="758"/>
      <c r="M49" s="758"/>
      <c r="N49" s="758"/>
      <c r="O49" s="758"/>
      <c r="P49" s="758"/>
      <c r="Q49" s="758"/>
      <c r="R49" s="758"/>
      <c r="S49" s="758"/>
      <c r="T49" s="758"/>
      <c r="U49" s="758"/>
      <c r="V49" s="758"/>
      <c r="W49" s="758"/>
      <c r="X49" s="758"/>
      <c r="Y49" s="759"/>
      <c r="Z49" s="28"/>
    </row>
    <row r="50" spans="2:26" s="5" customFormat="1" ht="21" customHeight="1" thickBot="1" x14ac:dyDescent="0.25">
      <c r="B50" s="29"/>
      <c r="C50" s="172">
        <v>21</v>
      </c>
      <c r="D50" s="771" t="s">
        <v>58</v>
      </c>
      <c r="E50" s="772"/>
      <c r="F50" s="772"/>
      <c r="G50" s="772"/>
      <c r="H50" s="773"/>
      <c r="I50" s="165">
        <f>[3]TAB!I23</f>
        <v>0.875</v>
      </c>
      <c r="J50" s="170">
        <f>[3]TAB!O23</f>
        <v>0.97499999999999998</v>
      </c>
      <c r="K50" s="760"/>
      <c r="L50" s="761"/>
      <c r="M50" s="761"/>
      <c r="N50" s="761"/>
      <c r="O50" s="761"/>
      <c r="P50" s="761"/>
      <c r="Q50" s="761"/>
      <c r="R50" s="761"/>
      <c r="S50" s="761"/>
      <c r="T50" s="761"/>
      <c r="U50" s="761"/>
      <c r="V50" s="761"/>
      <c r="W50" s="761"/>
      <c r="X50" s="761"/>
      <c r="Y50" s="762"/>
      <c r="Z50" s="28"/>
    </row>
    <row r="51" spans="2:26" s="5" customFormat="1" ht="21" customHeight="1" thickBot="1" x14ac:dyDescent="0.3">
      <c r="B51" s="29"/>
      <c r="C51" s="777" t="s">
        <v>63</v>
      </c>
      <c r="D51" s="778"/>
      <c r="E51" s="778"/>
      <c r="F51" s="778"/>
      <c r="G51" s="778"/>
      <c r="H51" s="779"/>
      <c r="I51" s="173">
        <f>AVERAGE(I30:I50)</f>
        <v>0.82619047619047614</v>
      </c>
      <c r="J51" s="173">
        <f>AVERAGE(J30:J50)</f>
        <v>0.82261904761904758</v>
      </c>
      <c r="K51" s="774" t="s">
        <v>708</v>
      </c>
      <c r="L51" s="775"/>
      <c r="M51" s="775"/>
      <c r="N51" s="775"/>
      <c r="O51" s="775"/>
      <c r="P51" s="775"/>
      <c r="Q51" s="775"/>
      <c r="R51" s="775"/>
      <c r="S51" s="775"/>
      <c r="T51" s="775"/>
      <c r="U51" s="775"/>
      <c r="V51" s="775"/>
      <c r="W51" s="775"/>
      <c r="X51" s="775"/>
      <c r="Y51" s="776"/>
      <c r="Z51" s="28"/>
    </row>
    <row r="52" spans="2:26" s="5" customFormat="1" ht="15.75" customHeight="1" thickBot="1" x14ac:dyDescent="0.25">
      <c r="B52" s="29"/>
      <c r="C52" s="777" t="s">
        <v>62</v>
      </c>
      <c r="D52" s="778"/>
      <c r="E52" s="778"/>
      <c r="F52" s="778"/>
      <c r="G52" s="778"/>
      <c r="H52" s="779"/>
      <c r="I52" s="782"/>
      <c r="J52" s="783"/>
      <c r="K52" s="620"/>
      <c r="L52" s="621"/>
      <c r="M52" s="621"/>
      <c r="N52" s="621"/>
      <c r="O52" s="621"/>
      <c r="P52" s="621"/>
      <c r="Q52" s="621"/>
      <c r="R52" s="621"/>
      <c r="S52" s="621"/>
      <c r="T52" s="621"/>
      <c r="U52" s="621"/>
      <c r="V52" s="621"/>
      <c r="W52" s="621"/>
      <c r="X52" s="621"/>
      <c r="Y52" s="622"/>
      <c r="Z52" s="28"/>
    </row>
    <row r="53" spans="2:26" s="5" customFormat="1" x14ac:dyDescent="0.2">
      <c r="B53" s="29"/>
      <c r="C53" s="4"/>
      <c r="D53" s="4"/>
      <c r="E53" s="4"/>
      <c r="F53" s="4"/>
      <c r="G53" s="4"/>
      <c r="H53" s="6"/>
      <c r="I53" s="6"/>
      <c r="J53" s="7"/>
      <c r="K53" s="4"/>
      <c r="L53" s="4"/>
      <c r="M53" s="4"/>
      <c r="N53" s="4"/>
      <c r="O53" s="4"/>
      <c r="P53" s="4"/>
      <c r="Q53" s="4"/>
      <c r="R53" s="4"/>
      <c r="S53" s="4"/>
      <c r="T53" s="4"/>
      <c r="U53" s="4"/>
      <c r="V53" s="4"/>
      <c r="W53" s="4"/>
      <c r="X53" s="4"/>
      <c r="Y53" s="4"/>
      <c r="Z53" s="28"/>
    </row>
    <row r="54" spans="2:26" s="5" customFormat="1" ht="15" thickBot="1" x14ac:dyDescent="0.25">
      <c r="B54" s="29"/>
      <c r="C54" s="4"/>
      <c r="D54" s="4"/>
      <c r="E54" s="4"/>
      <c r="F54" s="4"/>
      <c r="G54" s="4"/>
      <c r="H54" s="6"/>
      <c r="I54" s="6"/>
      <c r="J54" s="7"/>
      <c r="K54" s="4"/>
      <c r="L54" s="4"/>
      <c r="M54" s="4"/>
      <c r="N54" s="4"/>
      <c r="O54" s="4"/>
      <c r="P54" s="4"/>
      <c r="Q54" s="4"/>
      <c r="R54" s="4"/>
      <c r="S54" s="4"/>
      <c r="T54" s="4"/>
      <c r="U54" s="4"/>
      <c r="V54" s="4"/>
      <c r="W54" s="4"/>
      <c r="X54" s="4"/>
      <c r="Y54" s="4"/>
      <c r="Z54" s="28"/>
    </row>
    <row r="55" spans="2:26" s="5" customFormat="1" x14ac:dyDescent="0.2">
      <c r="B55" s="29"/>
      <c r="C55" s="623" t="s">
        <v>14</v>
      </c>
      <c r="D55" s="624"/>
      <c r="E55" s="624"/>
      <c r="F55" s="624"/>
      <c r="G55" s="624"/>
      <c r="H55" s="624"/>
      <c r="I55" s="624"/>
      <c r="J55" s="624"/>
      <c r="K55" s="624"/>
      <c r="L55" s="624"/>
      <c r="M55" s="624"/>
      <c r="N55" s="624"/>
      <c r="O55" s="624"/>
      <c r="P55" s="624"/>
      <c r="Q55" s="624"/>
      <c r="R55" s="624"/>
      <c r="S55" s="624"/>
      <c r="T55" s="624"/>
      <c r="U55" s="624"/>
      <c r="V55" s="624"/>
      <c r="W55" s="624"/>
      <c r="X55" s="624"/>
      <c r="Y55" s="625"/>
      <c r="Z55" s="28"/>
    </row>
    <row r="56" spans="2:26" ht="15" thickBot="1" x14ac:dyDescent="0.25">
      <c r="B56" s="27"/>
      <c r="C56" s="626"/>
      <c r="D56" s="627"/>
      <c r="E56" s="627"/>
      <c r="F56" s="627"/>
      <c r="G56" s="627"/>
      <c r="H56" s="627"/>
      <c r="I56" s="627"/>
      <c r="J56" s="627"/>
      <c r="K56" s="627"/>
      <c r="L56" s="627"/>
      <c r="M56" s="627"/>
      <c r="N56" s="627"/>
      <c r="O56" s="627"/>
      <c r="P56" s="627"/>
      <c r="Q56" s="627"/>
      <c r="R56" s="627"/>
      <c r="S56" s="627"/>
      <c r="T56" s="627"/>
      <c r="U56" s="627"/>
      <c r="V56" s="627"/>
      <c r="W56" s="627"/>
      <c r="X56" s="627"/>
      <c r="Y56" s="628"/>
      <c r="Z56" s="28"/>
    </row>
    <row r="57" spans="2:26" x14ac:dyDescent="0.2">
      <c r="B57" s="27"/>
      <c r="C57" s="629" t="s">
        <v>24</v>
      </c>
      <c r="D57" s="630"/>
      <c r="E57" s="630"/>
      <c r="F57" s="630"/>
      <c r="G57" s="630"/>
      <c r="H57" s="630"/>
      <c r="I57" s="630"/>
      <c r="J57" s="630"/>
      <c r="K57" s="630"/>
      <c r="L57" s="630"/>
      <c r="M57" s="630"/>
      <c r="N57" s="630"/>
      <c r="O57" s="630"/>
      <c r="P57" s="630"/>
      <c r="Q57" s="630"/>
      <c r="R57" s="630"/>
      <c r="S57" s="630"/>
      <c r="T57" s="630"/>
      <c r="U57" s="630"/>
      <c r="V57" s="630"/>
      <c r="W57" s="630"/>
      <c r="X57" s="630"/>
      <c r="Y57" s="631"/>
      <c r="Z57" s="28"/>
    </row>
    <row r="58" spans="2:26" x14ac:dyDescent="0.2">
      <c r="B58" s="27"/>
      <c r="C58" s="632"/>
      <c r="D58" s="633"/>
      <c r="E58" s="633"/>
      <c r="F58" s="633"/>
      <c r="G58" s="633"/>
      <c r="H58" s="633"/>
      <c r="I58" s="633"/>
      <c r="J58" s="633"/>
      <c r="K58" s="633"/>
      <c r="L58" s="633"/>
      <c r="M58" s="633"/>
      <c r="N58" s="633"/>
      <c r="O58" s="633"/>
      <c r="P58" s="633"/>
      <c r="Q58" s="633"/>
      <c r="R58" s="633"/>
      <c r="S58" s="633"/>
      <c r="T58" s="633"/>
      <c r="U58" s="633"/>
      <c r="V58" s="633"/>
      <c r="W58" s="633"/>
      <c r="X58" s="633"/>
      <c r="Y58" s="634"/>
      <c r="Z58" s="28"/>
    </row>
    <row r="59" spans="2:26" x14ac:dyDescent="0.2">
      <c r="B59" s="27"/>
      <c r="C59" s="632"/>
      <c r="D59" s="633"/>
      <c r="E59" s="633"/>
      <c r="F59" s="633"/>
      <c r="G59" s="633"/>
      <c r="H59" s="633"/>
      <c r="I59" s="633"/>
      <c r="J59" s="633"/>
      <c r="K59" s="633"/>
      <c r="L59" s="633"/>
      <c r="M59" s="633"/>
      <c r="N59" s="633"/>
      <c r="O59" s="633"/>
      <c r="P59" s="633"/>
      <c r="Q59" s="633"/>
      <c r="R59" s="633"/>
      <c r="S59" s="633"/>
      <c r="T59" s="633"/>
      <c r="U59" s="633"/>
      <c r="V59" s="633"/>
      <c r="W59" s="633"/>
      <c r="X59" s="633"/>
      <c r="Y59" s="634"/>
      <c r="Z59" s="28"/>
    </row>
    <row r="60" spans="2:26" x14ac:dyDescent="0.2">
      <c r="B60" s="27"/>
      <c r="C60" s="632"/>
      <c r="D60" s="633"/>
      <c r="E60" s="633"/>
      <c r="F60" s="633"/>
      <c r="G60" s="633"/>
      <c r="H60" s="633"/>
      <c r="I60" s="633"/>
      <c r="J60" s="633"/>
      <c r="K60" s="633"/>
      <c r="L60" s="633"/>
      <c r="M60" s="633"/>
      <c r="N60" s="633"/>
      <c r="O60" s="633"/>
      <c r="P60" s="633"/>
      <c r="Q60" s="633"/>
      <c r="R60" s="633"/>
      <c r="S60" s="633"/>
      <c r="T60" s="633"/>
      <c r="U60" s="633"/>
      <c r="V60" s="633"/>
      <c r="W60" s="633"/>
      <c r="X60" s="633"/>
      <c r="Y60" s="634"/>
      <c r="Z60" s="28"/>
    </row>
    <row r="61" spans="2:26" x14ac:dyDescent="0.2">
      <c r="B61" s="27"/>
      <c r="C61" s="632"/>
      <c r="D61" s="633"/>
      <c r="E61" s="633"/>
      <c r="F61" s="633"/>
      <c r="G61" s="633"/>
      <c r="H61" s="633"/>
      <c r="I61" s="633"/>
      <c r="J61" s="633"/>
      <c r="K61" s="633"/>
      <c r="L61" s="633"/>
      <c r="M61" s="633"/>
      <c r="N61" s="633"/>
      <c r="O61" s="633"/>
      <c r="P61" s="633"/>
      <c r="Q61" s="633"/>
      <c r="R61" s="633"/>
      <c r="S61" s="633"/>
      <c r="T61" s="633"/>
      <c r="U61" s="633"/>
      <c r="V61" s="633"/>
      <c r="W61" s="633"/>
      <c r="X61" s="633"/>
      <c r="Y61" s="634"/>
      <c r="Z61" s="28"/>
    </row>
    <row r="62" spans="2:26" x14ac:dyDescent="0.2">
      <c r="B62" s="27"/>
      <c r="C62" s="632"/>
      <c r="D62" s="633"/>
      <c r="E62" s="633"/>
      <c r="F62" s="633"/>
      <c r="G62" s="633"/>
      <c r="H62" s="633"/>
      <c r="I62" s="633"/>
      <c r="J62" s="633"/>
      <c r="K62" s="633"/>
      <c r="L62" s="633"/>
      <c r="M62" s="633"/>
      <c r="N62" s="633"/>
      <c r="O62" s="633"/>
      <c r="P62" s="633"/>
      <c r="Q62" s="633"/>
      <c r="R62" s="633"/>
      <c r="S62" s="633"/>
      <c r="T62" s="633"/>
      <c r="U62" s="633"/>
      <c r="V62" s="633"/>
      <c r="W62" s="633"/>
      <c r="X62" s="633"/>
      <c r="Y62" s="634"/>
      <c r="Z62" s="28"/>
    </row>
    <row r="63" spans="2:26" x14ac:dyDescent="0.2">
      <c r="B63" s="27"/>
      <c r="C63" s="632"/>
      <c r="D63" s="633"/>
      <c r="E63" s="633"/>
      <c r="F63" s="633"/>
      <c r="G63" s="633"/>
      <c r="H63" s="633"/>
      <c r="I63" s="633"/>
      <c r="J63" s="633"/>
      <c r="K63" s="633"/>
      <c r="L63" s="633"/>
      <c r="M63" s="633"/>
      <c r="N63" s="633"/>
      <c r="O63" s="633"/>
      <c r="P63" s="633"/>
      <c r="Q63" s="633"/>
      <c r="R63" s="633"/>
      <c r="S63" s="633"/>
      <c r="T63" s="633"/>
      <c r="U63" s="633"/>
      <c r="V63" s="633"/>
      <c r="W63" s="633"/>
      <c r="X63" s="633"/>
      <c r="Y63" s="634"/>
      <c r="Z63" s="28"/>
    </row>
    <row r="64" spans="2:26" x14ac:dyDescent="0.2">
      <c r="B64" s="27"/>
      <c r="C64" s="632"/>
      <c r="D64" s="633"/>
      <c r="E64" s="633"/>
      <c r="F64" s="633"/>
      <c r="G64" s="633"/>
      <c r="H64" s="633"/>
      <c r="I64" s="633"/>
      <c r="J64" s="633"/>
      <c r="K64" s="633"/>
      <c r="L64" s="633"/>
      <c r="M64" s="633"/>
      <c r="N64" s="633"/>
      <c r="O64" s="633"/>
      <c r="P64" s="633"/>
      <c r="Q64" s="633"/>
      <c r="R64" s="633"/>
      <c r="S64" s="633"/>
      <c r="T64" s="633"/>
      <c r="U64" s="633"/>
      <c r="V64" s="633"/>
      <c r="W64" s="633"/>
      <c r="X64" s="633"/>
      <c r="Y64" s="634"/>
      <c r="Z64" s="28"/>
    </row>
    <row r="65" spans="2:26" x14ac:dyDescent="0.2">
      <c r="B65" s="27"/>
      <c r="C65" s="632"/>
      <c r="D65" s="633"/>
      <c r="E65" s="633"/>
      <c r="F65" s="633"/>
      <c r="G65" s="633"/>
      <c r="H65" s="633"/>
      <c r="I65" s="633"/>
      <c r="J65" s="633"/>
      <c r="K65" s="633"/>
      <c r="L65" s="633"/>
      <c r="M65" s="633"/>
      <c r="N65" s="633"/>
      <c r="O65" s="633"/>
      <c r="P65" s="633"/>
      <c r="Q65" s="633"/>
      <c r="R65" s="633"/>
      <c r="S65" s="633"/>
      <c r="T65" s="633"/>
      <c r="U65" s="633"/>
      <c r="V65" s="633"/>
      <c r="W65" s="633"/>
      <c r="X65" s="633"/>
      <c r="Y65" s="634"/>
      <c r="Z65" s="28"/>
    </row>
    <row r="66" spans="2:26" x14ac:dyDescent="0.2">
      <c r="B66" s="27"/>
      <c r="C66" s="632"/>
      <c r="D66" s="633"/>
      <c r="E66" s="633"/>
      <c r="F66" s="633"/>
      <c r="G66" s="633"/>
      <c r="H66" s="633"/>
      <c r="I66" s="633"/>
      <c r="J66" s="633"/>
      <c r="K66" s="633"/>
      <c r="L66" s="633"/>
      <c r="M66" s="633"/>
      <c r="N66" s="633"/>
      <c r="O66" s="633"/>
      <c r="P66" s="633"/>
      <c r="Q66" s="633"/>
      <c r="R66" s="633"/>
      <c r="S66" s="633"/>
      <c r="T66" s="633"/>
      <c r="U66" s="633"/>
      <c r="V66" s="633"/>
      <c r="W66" s="633"/>
      <c r="X66" s="633"/>
      <c r="Y66" s="634"/>
      <c r="Z66" s="28"/>
    </row>
    <row r="67" spans="2:26" x14ac:dyDescent="0.2">
      <c r="B67" s="27"/>
      <c r="C67" s="632"/>
      <c r="D67" s="633"/>
      <c r="E67" s="633"/>
      <c r="F67" s="633"/>
      <c r="G67" s="633"/>
      <c r="H67" s="633"/>
      <c r="I67" s="633"/>
      <c r="J67" s="633"/>
      <c r="K67" s="633"/>
      <c r="L67" s="633"/>
      <c r="M67" s="633"/>
      <c r="N67" s="633"/>
      <c r="O67" s="633"/>
      <c r="P67" s="633"/>
      <c r="Q67" s="633"/>
      <c r="R67" s="633"/>
      <c r="S67" s="633"/>
      <c r="T67" s="633"/>
      <c r="U67" s="633"/>
      <c r="V67" s="633"/>
      <c r="W67" s="633"/>
      <c r="X67" s="633"/>
      <c r="Y67" s="634"/>
      <c r="Z67" s="28"/>
    </row>
    <row r="68" spans="2:26" x14ac:dyDescent="0.2">
      <c r="B68" s="27"/>
      <c r="C68" s="632"/>
      <c r="D68" s="633"/>
      <c r="E68" s="633"/>
      <c r="F68" s="633"/>
      <c r="G68" s="633"/>
      <c r="H68" s="633"/>
      <c r="I68" s="633"/>
      <c r="J68" s="633"/>
      <c r="K68" s="633"/>
      <c r="L68" s="633"/>
      <c r="M68" s="633"/>
      <c r="N68" s="633"/>
      <c r="O68" s="633"/>
      <c r="P68" s="633"/>
      <c r="Q68" s="633"/>
      <c r="R68" s="633"/>
      <c r="S68" s="633"/>
      <c r="T68" s="633"/>
      <c r="U68" s="633"/>
      <c r="V68" s="633"/>
      <c r="W68" s="633"/>
      <c r="X68" s="633"/>
      <c r="Y68" s="634"/>
      <c r="Z68" s="28"/>
    </row>
    <row r="69" spans="2:26" ht="15" thickBot="1" x14ac:dyDescent="0.25">
      <c r="B69" s="27"/>
      <c r="C69" s="635"/>
      <c r="D69" s="636"/>
      <c r="E69" s="636"/>
      <c r="F69" s="636"/>
      <c r="G69" s="636"/>
      <c r="H69" s="636"/>
      <c r="I69" s="636"/>
      <c r="J69" s="636"/>
      <c r="K69" s="636"/>
      <c r="L69" s="636"/>
      <c r="M69" s="636"/>
      <c r="N69" s="636"/>
      <c r="O69" s="636"/>
      <c r="P69" s="636"/>
      <c r="Q69" s="636"/>
      <c r="R69" s="636"/>
      <c r="S69" s="636"/>
      <c r="T69" s="636"/>
      <c r="U69" s="636"/>
      <c r="V69" s="636"/>
      <c r="W69" s="636"/>
      <c r="X69" s="636"/>
      <c r="Y69" s="637"/>
      <c r="Z69" s="28"/>
    </row>
    <row r="70" spans="2:26" x14ac:dyDescent="0.2">
      <c r="B70" s="30"/>
      <c r="C70" s="31"/>
      <c r="D70" s="31"/>
      <c r="E70" s="31"/>
      <c r="F70" s="31"/>
      <c r="G70" s="31"/>
      <c r="H70" s="31"/>
      <c r="I70" s="31"/>
      <c r="J70" s="31"/>
      <c r="K70" s="31"/>
      <c r="L70" s="31"/>
      <c r="M70" s="31"/>
      <c r="N70" s="31"/>
      <c r="O70" s="31"/>
      <c r="P70" s="31"/>
      <c r="Q70" s="31"/>
      <c r="R70" s="31"/>
      <c r="S70" s="31"/>
      <c r="T70" s="31"/>
      <c r="U70" s="31"/>
      <c r="V70" s="31"/>
      <c r="W70" s="31"/>
      <c r="X70" s="31"/>
      <c r="Y70" s="31"/>
      <c r="Z70" s="32"/>
    </row>
  </sheetData>
  <mergeCells count="68">
    <mergeCell ref="I52:J52"/>
    <mergeCell ref="D46:H46"/>
    <mergeCell ref="D47:H47"/>
    <mergeCell ref="D48:H48"/>
    <mergeCell ref="D50:H50"/>
    <mergeCell ref="D49:H49"/>
    <mergeCell ref="C18:H19"/>
    <mergeCell ref="D40:H40"/>
    <mergeCell ref="D41:H41"/>
    <mergeCell ref="D42:H42"/>
    <mergeCell ref="D43:H43"/>
    <mergeCell ref="C28:H29"/>
    <mergeCell ref="D30:H30"/>
    <mergeCell ref="D31:H31"/>
    <mergeCell ref="D32:H32"/>
    <mergeCell ref="D33:H33"/>
    <mergeCell ref="D34:H34"/>
    <mergeCell ref="D35:H35"/>
    <mergeCell ref="D36:H36"/>
    <mergeCell ref="D37:H37"/>
    <mergeCell ref="D38:H38"/>
    <mergeCell ref="D39:H39"/>
    <mergeCell ref="C10:H11"/>
    <mergeCell ref="C7:H8"/>
    <mergeCell ref="I16:Y16"/>
    <mergeCell ref="I13:S14"/>
    <mergeCell ref="I10:S11"/>
    <mergeCell ref="C16:H16"/>
    <mergeCell ref="T13:Y13"/>
    <mergeCell ref="T14:Y14"/>
    <mergeCell ref="T10:Y10"/>
    <mergeCell ref="T11:Y11"/>
    <mergeCell ref="C13:H14"/>
    <mergeCell ref="T7:Y7"/>
    <mergeCell ref="T8:Y8"/>
    <mergeCell ref="I7:S8"/>
    <mergeCell ref="B2:G4"/>
    <mergeCell ref="H2:Z2"/>
    <mergeCell ref="H3:O3"/>
    <mergeCell ref="P3:Z3"/>
    <mergeCell ref="H4:Z4"/>
    <mergeCell ref="I18:L19"/>
    <mergeCell ref="M19:S19"/>
    <mergeCell ref="M18:S18"/>
    <mergeCell ref="T19:Y19"/>
    <mergeCell ref="T18:Y18"/>
    <mergeCell ref="C21:I21"/>
    <mergeCell ref="J21:P21"/>
    <mergeCell ref="C22:I22"/>
    <mergeCell ref="J22:P22"/>
    <mergeCell ref="Q22:Y22"/>
    <mergeCell ref="Q21:Y21"/>
    <mergeCell ref="C55:Y56"/>
    <mergeCell ref="C57:Y69"/>
    <mergeCell ref="K52:Y52"/>
    <mergeCell ref="C24:H24"/>
    <mergeCell ref="I24:Y24"/>
    <mergeCell ref="C26:Y27"/>
    <mergeCell ref="I28:I29"/>
    <mergeCell ref="J28:J29"/>
    <mergeCell ref="K28:Y29"/>
    <mergeCell ref="D45:H45"/>
    <mergeCell ref="D44:H44"/>
    <mergeCell ref="K51:Y51"/>
    <mergeCell ref="C51:H51"/>
    <mergeCell ref="C52:H52"/>
    <mergeCell ref="K30:Y40"/>
    <mergeCell ref="K41:Y50"/>
  </mergeCells>
  <printOptions horizontalCentered="1" verticalCentered="1"/>
  <pageMargins left="0.70866141732283472" right="0.70866141732283472" top="0.74803149606299213" bottom="0.74803149606299213" header="0.31496062992125984" footer="0.31496062992125984"/>
  <pageSetup scale="59" orientation="portrait" r:id="rId1"/>
  <headerFooter>
    <oddFooter>&amp;LCarrera 30 25-90 Piso 16 C.A.D. – C.P. 111311
PBX: 7470909 – Información: Línea 195
www.umv.gov.co&amp;CPES-FM-001
Página  &amp;N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E68"/>
  <sheetViews>
    <sheetView topLeftCell="A21" zoomScaleNormal="100" zoomScalePageLayoutView="85" workbookViewId="0">
      <selection activeCell="N29" sqref="N29"/>
    </sheetView>
  </sheetViews>
  <sheetFormatPr baseColWidth="10" defaultColWidth="3.7109375" defaultRowHeight="14.25" x14ac:dyDescent="0.2"/>
  <cols>
    <col min="1" max="1" width="3.7109375" style="373"/>
    <col min="2" max="2" width="2.85546875" style="373" customWidth="1"/>
    <col min="3" max="6" width="3.85546875" style="373" customWidth="1"/>
    <col min="7" max="7" width="5" style="373" customWidth="1"/>
    <col min="8" max="8" width="12.28515625" style="373" customWidth="1"/>
    <col min="9" max="9" width="11.140625" style="373" customWidth="1"/>
    <col min="10" max="10" width="13" style="373" customWidth="1"/>
    <col min="11" max="11" width="11.140625" style="373" customWidth="1"/>
    <col min="12" max="12" width="12.85546875" style="373" customWidth="1"/>
    <col min="13" max="13" width="11.140625" style="373" customWidth="1"/>
    <col min="14" max="14" width="13.28515625" style="373" customWidth="1"/>
    <col min="15" max="15" width="11.140625" style="373" customWidth="1"/>
    <col min="16" max="16" width="12.5703125" style="373" customWidth="1"/>
    <col min="17" max="17" width="11.140625" style="373" customWidth="1"/>
    <col min="18" max="18" width="3.7109375" style="373"/>
    <col min="19" max="19" width="3.28515625" style="373" customWidth="1"/>
    <col min="20" max="24" width="3.7109375" style="373"/>
    <col min="25" max="25" width="5" style="373" customWidth="1"/>
    <col min="26" max="26" width="2.85546875" style="373" customWidth="1"/>
    <col min="27" max="27" width="2.140625" style="373" customWidth="1"/>
    <col min="28" max="28" width="20.5703125" style="174" customWidth="1"/>
    <col min="29" max="31" width="8.28515625" style="174" customWidth="1"/>
    <col min="32" max="67" width="8.7109375" style="174" customWidth="1"/>
    <col min="68" max="68" width="8.7109375" style="373" customWidth="1"/>
    <col min="69" max="16384" width="3.7109375" style="373"/>
  </cols>
  <sheetData>
    <row r="1" spans="1:135" x14ac:dyDescent="0.2">
      <c r="A1" s="371"/>
      <c r="B1" s="2"/>
      <c r="C1" s="2"/>
      <c r="D1" s="2"/>
      <c r="E1" s="2"/>
      <c r="F1" s="2"/>
    </row>
    <row r="2" spans="1:135" ht="45.75" customHeight="1" x14ac:dyDescent="0.2">
      <c r="A2" s="37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c r="AC2" s="811" t="s">
        <v>38</v>
      </c>
      <c r="AD2" s="811"/>
      <c r="AE2" s="810" t="s">
        <v>39</v>
      </c>
      <c r="AF2" s="810"/>
      <c r="AG2" s="810" t="s">
        <v>40</v>
      </c>
      <c r="AH2" s="810"/>
      <c r="AI2" s="810" t="s">
        <v>41</v>
      </c>
      <c r="AJ2" s="810"/>
      <c r="AK2" s="810" t="s">
        <v>43</v>
      </c>
      <c r="AL2" s="810"/>
      <c r="AM2" s="810" t="s">
        <v>44</v>
      </c>
      <c r="AN2" s="810"/>
      <c r="AO2" s="810" t="s">
        <v>45</v>
      </c>
      <c r="AP2" s="810"/>
      <c r="AQ2" s="810" t="s">
        <v>46</v>
      </c>
      <c r="AR2" s="810"/>
      <c r="AS2" s="810" t="s">
        <v>47</v>
      </c>
      <c r="AT2" s="810"/>
      <c r="AU2" s="810" t="s">
        <v>48</v>
      </c>
      <c r="AV2" s="810"/>
      <c r="AW2" s="810" t="s">
        <v>49</v>
      </c>
      <c r="AX2" s="810"/>
      <c r="AY2" s="810" t="s">
        <v>50</v>
      </c>
      <c r="AZ2" s="810"/>
      <c r="BA2" s="810" t="s">
        <v>51</v>
      </c>
      <c r="BB2" s="810"/>
      <c r="BC2" s="810" t="s">
        <v>52</v>
      </c>
      <c r="BD2" s="810"/>
      <c r="BE2" s="810" t="s">
        <v>53</v>
      </c>
      <c r="BF2" s="810"/>
      <c r="BG2" s="810" t="s">
        <v>709</v>
      </c>
      <c r="BH2" s="810"/>
      <c r="BI2" s="810" t="s">
        <v>55</v>
      </c>
      <c r="BJ2" s="810"/>
      <c r="BK2" s="810" t="s">
        <v>56</v>
      </c>
      <c r="BL2" s="810"/>
      <c r="BM2" s="810" t="s">
        <v>57</v>
      </c>
      <c r="BN2" s="810"/>
      <c r="BO2" s="811" t="s">
        <v>58</v>
      </c>
      <c r="BP2" s="811"/>
    </row>
    <row r="3" spans="1:135" ht="15" x14ac:dyDescent="0.2">
      <c r="A3" s="37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c r="AC3" s="811"/>
      <c r="AD3" s="811"/>
      <c r="AE3" s="811"/>
      <c r="AF3" s="811"/>
      <c r="AG3" s="811"/>
      <c r="AH3" s="811"/>
      <c r="AI3" s="811"/>
      <c r="AJ3" s="811"/>
      <c r="AK3" s="811"/>
      <c r="AL3" s="811"/>
      <c r="AM3" s="811"/>
      <c r="AN3" s="811"/>
      <c r="AO3" s="811"/>
      <c r="AP3" s="811"/>
      <c r="AQ3" s="811"/>
      <c r="AR3" s="811"/>
      <c r="AS3" s="811"/>
      <c r="AT3" s="811"/>
      <c r="AU3" s="811"/>
      <c r="AV3" s="811"/>
      <c r="AW3" s="811"/>
      <c r="AX3" s="811"/>
      <c r="AY3" s="811"/>
      <c r="AZ3" s="811"/>
      <c r="BA3" s="811"/>
      <c r="BB3" s="811"/>
      <c r="BC3" s="811"/>
      <c r="BD3" s="811"/>
      <c r="BE3" s="811"/>
      <c r="BF3" s="811"/>
      <c r="BG3" s="811"/>
      <c r="BH3" s="811"/>
      <c r="BI3" s="811"/>
      <c r="BJ3" s="811"/>
      <c r="BK3" s="811"/>
      <c r="BL3" s="811"/>
      <c r="BM3" s="811"/>
      <c r="BN3" s="811"/>
      <c r="BO3" s="811"/>
      <c r="BP3" s="811"/>
    </row>
    <row r="4" spans="1:135" ht="15" x14ac:dyDescent="0.2">
      <c r="A4" s="371"/>
      <c r="B4" s="560"/>
      <c r="C4" s="560"/>
      <c r="D4" s="560"/>
      <c r="E4" s="560"/>
      <c r="F4" s="560"/>
      <c r="G4" s="560"/>
      <c r="H4" s="562" t="s">
        <v>710</v>
      </c>
      <c r="I4" s="562"/>
      <c r="J4" s="562"/>
      <c r="K4" s="562"/>
      <c r="L4" s="562"/>
      <c r="M4" s="562"/>
      <c r="N4" s="562"/>
      <c r="O4" s="562"/>
      <c r="P4" s="562"/>
      <c r="Q4" s="562"/>
      <c r="R4" s="562"/>
      <c r="S4" s="562"/>
      <c r="T4" s="562"/>
      <c r="U4" s="562"/>
      <c r="V4" s="562"/>
      <c r="W4" s="562"/>
      <c r="X4" s="562"/>
      <c r="Y4" s="562"/>
      <c r="Z4" s="562"/>
      <c r="AC4" s="811"/>
      <c r="AD4" s="811"/>
      <c r="AE4" s="811"/>
      <c r="AF4" s="811"/>
      <c r="AG4" s="811"/>
      <c r="AH4" s="811"/>
      <c r="AI4" s="811"/>
      <c r="AJ4" s="811"/>
      <c r="AK4" s="811"/>
      <c r="AL4" s="811"/>
      <c r="AM4" s="811"/>
      <c r="AN4" s="811"/>
      <c r="AO4" s="811"/>
      <c r="AP4" s="811"/>
      <c r="AQ4" s="811"/>
      <c r="AR4" s="811"/>
      <c r="AS4" s="811"/>
      <c r="AT4" s="811"/>
      <c r="AU4" s="811"/>
      <c r="AV4" s="811"/>
      <c r="AW4" s="811"/>
      <c r="AX4" s="811"/>
      <c r="AY4" s="811"/>
      <c r="AZ4" s="811"/>
      <c r="BA4" s="811"/>
      <c r="BB4" s="811"/>
      <c r="BC4" s="811"/>
      <c r="BD4" s="811"/>
      <c r="BE4" s="811"/>
      <c r="BF4" s="811"/>
      <c r="BG4" s="811"/>
      <c r="BH4" s="811"/>
      <c r="BI4" s="811"/>
      <c r="BJ4" s="811"/>
      <c r="BK4" s="811"/>
      <c r="BL4" s="811"/>
      <c r="BM4" s="811"/>
      <c r="BN4" s="811"/>
      <c r="BO4" s="811"/>
      <c r="BP4" s="811"/>
    </row>
    <row r="5" spans="1:135" ht="15" x14ac:dyDescent="0.2">
      <c r="A5" s="371"/>
      <c r="B5" s="371"/>
      <c r="C5" s="371"/>
      <c r="D5" s="371"/>
      <c r="E5" s="371"/>
      <c r="F5" s="371"/>
      <c r="G5" s="371"/>
      <c r="H5" s="10"/>
      <c r="I5" s="10"/>
      <c r="J5" s="10"/>
      <c r="K5" s="10"/>
      <c r="L5" s="10"/>
      <c r="M5" s="10"/>
      <c r="N5" s="10"/>
      <c r="O5" s="10"/>
      <c r="P5" s="10"/>
      <c r="Q5" s="10"/>
      <c r="R5" s="10"/>
      <c r="S5" s="10"/>
      <c r="T5" s="10"/>
      <c r="U5" s="10"/>
      <c r="V5" s="10"/>
      <c r="W5" s="10"/>
      <c r="X5" s="10"/>
      <c r="Y5" s="10"/>
      <c r="Z5" s="10"/>
      <c r="AC5" s="811"/>
      <c r="AD5" s="811"/>
      <c r="AE5" s="811"/>
      <c r="AF5" s="811"/>
      <c r="AG5" s="811"/>
      <c r="AH5" s="811"/>
      <c r="AI5" s="811"/>
      <c r="AJ5" s="811"/>
      <c r="AK5" s="811"/>
      <c r="AL5" s="811"/>
      <c r="AM5" s="811"/>
      <c r="AN5" s="811"/>
      <c r="AO5" s="811"/>
      <c r="AP5" s="811"/>
      <c r="AQ5" s="811"/>
      <c r="AR5" s="811"/>
      <c r="AS5" s="811"/>
      <c r="AT5" s="811"/>
      <c r="AU5" s="811"/>
      <c r="AV5" s="811"/>
      <c r="AW5" s="811"/>
      <c r="AX5" s="811"/>
      <c r="AY5" s="811"/>
      <c r="AZ5" s="811"/>
      <c r="BA5" s="811"/>
      <c r="BB5" s="811"/>
      <c r="BC5" s="811"/>
      <c r="BD5" s="811"/>
      <c r="BE5" s="811"/>
      <c r="BF5" s="811"/>
      <c r="BG5" s="811"/>
      <c r="BH5" s="811"/>
      <c r="BI5" s="811"/>
      <c r="BJ5" s="811"/>
      <c r="BK5" s="811"/>
      <c r="BL5" s="811"/>
      <c r="BM5" s="811"/>
      <c r="BN5" s="811"/>
      <c r="BO5" s="811"/>
      <c r="BP5" s="811"/>
    </row>
    <row r="6" spans="1:135" ht="15.75" thickBot="1" x14ac:dyDescent="0.25">
      <c r="B6" s="395"/>
      <c r="C6" s="396"/>
      <c r="D6" s="396"/>
      <c r="E6" s="396"/>
      <c r="F6" s="396"/>
      <c r="G6" s="396"/>
      <c r="H6" s="396"/>
      <c r="I6" s="22"/>
      <c r="J6" s="22"/>
      <c r="K6" s="22"/>
      <c r="L6" s="22"/>
      <c r="M6" s="22"/>
      <c r="N6" s="22"/>
      <c r="O6" s="22"/>
      <c r="P6" s="22"/>
      <c r="Q6" s="22"/>
      <c r="R6" s="406"/>
      <c r="S6" s="406"/>
      <c r="T6" s="406"/>
      <c r="U6" s="406"/>
      <c r="V6" s="406"/>
      <c r="W6" s="396"/>
      <c r="X6" s="396"/>
      <c r="Y6" s="396"/>
      <c r="Z6" s="374"/>
      <c r="AC6" s="812"/>
      <c r="AD6" s="812"/>
      <c r="AE6" s="812"/>
      <c r="AF6" s="812"/>
      <c r="AG6" s="812"/>
      <c r="AH6" s="812"/>
      <c r="AI6" s="812"/>
      <c r="AJ6" s="812"/>
      <c r="AK6" s="812"/>
      <c r="AL6" s="812"/>
      <c r="AM6" s="812"/>
      <c r="AN6" s="812"/>
      <c r="AO6" s="812"/>
      <c r="AP6" s="812"/>
      <c r="AQ6" s="812"/>
      <c r="AR6" s="812"/>
      <c r="AS6" s="812"/>
      <c r="AT6" s="812"/>
      <c r="AU6" s="812"/>
      <c r="AV6" s="812"/>
      <c r="AW6" s="812"/>
      <c r="AX6" s="812"/>
      <c r="AY6" s="812"/>
      <c r="AZ6" s="812"/>
      <c r="BA6" s="812"/>
      <c r="BB6" s="812"/>
      <c r="BC6" s="812"/>
      <c r="BD6" s="812"/>
      <c r="BE6" s="812"/>
      <c r="BF6" s="812"/>
      <c r="BG6" s="812"/>
      <c r="BH6" s="812"/>
      <c r="BI6" s="812"/>
      <c r="BJ6" s="812"/>
      <c r="BK6" s="812"/>
      <c r="BL6" s="812"/>
      <c r="BM6" s="812"/>
      <c r="BN6" s="812"/>
      <c r="BO6" s="811"/>
      <c r="BP6" s="811"/>
    </row>
    <row r="7" spans="1:135" ht="30" customHeight="1" x14ac:dyDescent="0.2">
      <c r="B7" s="376"/>
      <c r="C7" s="545" t="s">
        <v>21</v>
      </c>
      <c r="D7" s="546"/>
      <c r="E7" s="546"/>
      <c r="F7" s="546"/>
      <c r="G7" s="546"/>
      <c r="H7" s="547"/>
      <c r="I7" s="551" t="s">
        <v>168</v>
      </c>
      <c r="J7" s="552"/>
      <c r="K7" s="552"/>
      <c r="L7" s="552"/>
      <c r="M7" s="552"/>
      <c r="N7" s="552"/>
      <c r="O7" s="552"/>
      <c r="P7" s="552"/>
      <c r="Q7" s="552"/>
      <c r="R7" s="552"/>
      <c r="S7" s="553"/>
      <c r="T7" s="545" t="s">
        <v>25</v>
      </c>
      <c r="U7" s="546"/>
      <c r="V7" s="546"/>
      <c r="W7" s="546"/>
      <c r="X7" s="546"/>
      <c r="Y7" s="547"/>
      <c r="Z7" s="375"/>
      <c r="AC7" s="174" t="s">
        <v>711</v>
      </c>
      <c r="AD7" s="174" t="s">
        <v>712</v>
      </c>
      <c r="AE7" s="174" t="s">
        <v>711</v>
      </c>
      <c r="AF7" s="174" t="s">
        <v>712</v>
      </c>
      <c r="AG7" s="174" t="s">
        <v>711</v>
      </c>
      <c r="AH7" s="174" t="s">
        <v>712</v>
      </c>
      <c r="AI7" s="174" t="s">
        <v>711</v>
      </c>
      <c r="AJ7" s="174" t="s">
        <v>712</v>
      </c>
      <c r="AK7" s="174" t="s">
        <v>711</v>
      </c>
      <c r="AL7" s="174" t="s">
        <v>712</v>
      </c>
      <c r="AM7" s="174" t="s">
        <v>711</v>
      </c>
      <c r="AN7" s="174" t="s">
        <v>712</v>
      </c>
      <c r="AO7" s="174" t="s">
        <v>711</v>
      </c>
      <c r="AP7" s="174" t="s">
        <v>712</v>
      </c>
      <c r="AQ7" s="174" t="s">
        <v>711</v>
      </c>
      <c r="AR7" s="174" t="s">
        <v>712</v>
      </c>
      <c r="AS7" s="174" t="s">
        <v>711</v>
      </c>
      <c r="AT7" s="174" t="s">
        <v>712</v>
      </c>
      <c r="AU7" s="174" t="s">
        <v>711</v>
      </c>
      <c r="AV7" s="174" t="s">
        <v>712</v>
      </c>
      <c r="AW7" s="174" t="s">
        <v>711</v>
      </c>
      <c r="AX7" s="174" t="s">
        <v>712</v>
      </c>
      <c r="AY7" s="174" t="s">
        <v>711</v>
      </c>
      <c r="AZ7" s="174" t="s">
        <v>712</v>
      </c>
      <c r="BA7" s="174" t="s">
        <v>711</v>
      </c>
      <c r="BB7" s="174" t="s">
        <v>712</v>
      </c>
      <c r="BC7" s="174" t="s">
        <v>711</v>
      </c>
      <c r="BD7" s="174" t="s">
        <v>712</v>
      </c>
      <c r="BE7" s="174" t="s">
        <v>711</v>
      </c>
      <c r="BF7" s="174" t="s">
        <v>712</v>
      </c>
      <c r="BG7" s="174" t="s">
        <v>711</v>
      </c>
      <c r="BH7" s="174" t="s">
        <v>712</v>
      </c>
      <c r="BI7" s="174" t="s">
        <v>711</v>
      </c>
      <c r="BJ7" s="174" t="s">
        <v>712</v>
      </c>
      <c r="BK7" s="174" t="s">
        <v>711</v>
      </c>
      <c r="BL7" s="174" t="s">
        <v>712</v>
      </c>
      <c r="BM7" s="174" t="s">
        <v>711</v>
      </c>
      <c r="BN7" s="174" t="s">
        <v>712</v>
      </c>
      <c r="BO7" s="174" t="s">
        <v>711</v>
      </c>
      <c r="BP7" s="174" t="s">
        <v>712</v>
      </c>
    </row>
    <row r="8" spans="1:135" ht="15.75" thickBot="1" x14ac:dyDescent="0.25">
      <c r="B8" s="376"/>
      <c r="C8" s="548"/>
      <c r="D8" s="549"/>
      <c r="E8" s="549"/>
      <c r="F8" s="549"/>
      <c r="G8" s="549"/>
      <c r="H8" s="550"/>
      <c r="I8" s="554"/>
      <c r="J8" s="555"/>
      <c r="K8" s="555"/>
      <c r="L8" s="555"/>
      <c r="M8" s="555"/>
      <c r="N8" s="555"/>
      <c r="O8" s="555"/>
      <c r="P8" s="555"/>
      <c r="Q8" s="555"/>
      <c r="R8" s="555"/>
      <c r="S8" s="556"/>
      <c r="T8" s="557" t="s">
        <v>183</v>
      </c>
      <c r="U8" s="558"/>
      <c r="V8" s="558"/>
      <c r="W8" s="558"/>
      <c r="X8" s="558"/>
      <c r="Y8" s="559"/>
      <c r="Z8" s="375"/>
      <c r="AB8" s="174" t="s">
        <v>247</v>
      </c>
      <c r="AC8" s="175">
        <f>((([4]SIG!H18*[4]SIG!E18)+([4]SIG!H19*[4]SIG!E19)+([4]SIG!H20*[4]SIG!E20)+([4]SIG!H21*[4]SIG!E21)+([4]SIG!H22*[4]SIG!E22))*[4]SIG!B18)+((([4]SIG!H27*[4]SIG!E27)+([4]SIG!H28*[4]SIG!E28)+([4]SIG!H29*[4]SIG!E29)+([4]SIG!H30*[4]SIG!E30)+([4]SIG!H31*[4]SIG!E31)+([4]SIG!H32*[4]SIG!E32))*[4]SIG!B27)+((([4]SIG!H37*[4]SIG!E37)+([4]SIG!H38*[4]SIG!E38)+([4]SIG!H39*[4]SIG!E39)+([4]SIG!H40*[4]SIG!E40))*[4]SIG!B37)+((([4]SIG!H45*[4]SIG!E45)+([4]SIG!H46*[4]SIG!E46)+([4]SIG!H47*[4]SIG!E47)+([4]SIG!H48*[4]SIG!E48)+([4]SIG!H49*[4]SIG!E49)+([4]SIG!H50*[4]SIG!E50))*[4]SIG!B45)</f>
        <v>0.11800000000000001</v>
      </c>
      <c r="AD8" s="175">
        <f>((([4]SIG!I18*[4]SIG!E18)+([4]SIG!I19*[4]SIG!E19)+([4]SIG!I20*[4]SIG!E20)+([4]SIG!I21*[4]SIG!E21)+([4]SIG!I22*[4]SIG!E22))*[4]SIG!B18)+((([4]SIG!I27*[4]SIG!E27)+([4]SIG!I28*[4]SIG!E28)+([4]SIG!I29*[4]SIG!E29)+([4]SIG!I30*[4]SIG!E30)+([4]SIG!I31*[4]SIG!E31)+([4]SIG!I32*[4]SIG!E32))*[4]SIG!B27)+((([4]SIG!I37*[4]SIG!E37)+([4]SIG!I38*[4]SIG!E38)+([4]SIG!I39*[4]SIG!E39)+([4]SIG!I40*[4]SIG!E40))*[4]SIG!B37)+((([4]SIG!I45*[4]SIG!E45)+([4]SIG!I46*[4]SIG!E46)+([4]SIG!I47*[4]SIG!E47)+([4]SIG!I48*[4]SIG!E48)+([4]SIG!I49*[4]SIG!E49)+([4]SIG!I50*[4]SIG!E50))*[4]SIG!B45)</f>
        <v>0.11800000000000001</v>
      </c>
      <c r="AE8" s="175">
        <f>((([4]PES!H18*[4]PES!E18)+([4]PES!H19*[4]PES!E19)+([4]PES!H20*[4]PES!E20)+([4]PES!H21*[4]PES!E21)+([4]PES!H22*[4]PES!E22))*[4]PES!B18)+((([4]PES!H27*[4]PES!E27)+([4]PES!H28*[4]PES!E28)+([4]PES!H29*[4]PES!E29))*[4]PES!B27)+((([4]PES!H34*[4]PES!E34)+([4]PES!H35*[4]PES!E35)+([4]PES!H36*[4]PES!E36))*[4]PES!B34)+((([4]PES!H41*[4]PES!E41)+([4]PES!H42*[4]PES!E42)+([4]PES!H43*[4]PES!E43)+([4]PES!H44*[4]PES!E44)+([4]PES!H45*[4]PES!E45)+([4]PES!H46*[4]PES!E46))*[4]PES!B41)</f>
        <v>0.12892400000000001</v>
      </c>
      <c r="AF8" s="175">
        <f>((([4]PES!I18*[4]PES!E18)+([4]PES!I19*[4]PES!E19)+([4]PES!I20*[4]PES!E20)+([4]PES!I21*[4]PES!E21)+([4]PES!I22*[4]PES!E22))*[4]PES!B18)+((([4]PES!I27*[4]PES!E27)+([4]PES!I28*[4]PES!E28)+([4]PES!I29*[4]PES!E29))*[4]PES!B27)+((([4]PES!I34*[4]PES!E34)+([4]PES!I35*[4]PES!E35)+([4]PES!I36*[4]PES!E36))*[4]PES!B34)+((([4]PES!I41*[4]PES!E41)+([4]PES!I42*[4]PES!E42)+([4]PES!I43*[4]PES!E43)+([4]PES!I44*[4]PES!E44)+([4]PES!I45*[4]PES!E45)+([4]PES!I46*[4]PES!E46))*[4]PES!B41)</f>
        <v>0.12892400000000001</v>
      </c>
      <c r="AG8" s="175">
        <f>((([4]COM!H18*[4]COM!E18)+([4]COM!H19*[4]COM!E19)+([4]COM!H20*[4]COM!E20)+([4]COM!H21*[4]COM!E21)+([4]COM!H22*[4]COM!E22))*[4]COM!B18)+((([4]COM!H27*[4]COM!E27)+([4]COM!H28*[4]COM!E28)+([4]COM!H29*[4]COM!E29)+([4]COM!H30*[4]COM!E30)+([4]COM!H31*[4]COM!E31)+([4]COM!H32*[4]COM!E32)+([4]COM!H33*[4]COM!E33))*[4]COM!B27)+((([4]COM!H38*[4]COM!E38)+([4]COM!H39*[4]COM!E39)+([4]COM!H40*[4]COM!E40)+([4]COM!H41*[4]COM!E41)+([4]COM!H42*[4]COM!E42)+([4]COM!H43*[4]COM!E43))*[4]COM!B38)</f>
        <v>7.0919166666666672E-2</v>
      </c>
      <c r="AH8" s="175">
        <f>((([4]COM!I18*[4]COM!E18)+([4]COM!I19*[4]COM!E19)+([4]COM!I20*[4]COM!E20)+([4]COM!I21*[4]COM!E21)+([4]COM!I22*[4]COM!E22))*[4]COM!B18)+((([4]COM!I27*[4]COM!E27)+([4]COM!I28*[4]COM!E28)+([4]COM!I29*[4]COM!E29)+([4]COM!I30*[4]COM!E30)+([4]COM!I31*[4]COM!E31)+([4]COM!I32*[4]COM!E32)+([4]COM!I33*[4]COM!E33))*[4]COM!B27)+((([4]COM!I38*[4]COM!E38)+([4]COM!I39*[4]COM!E39)+([4]COM!I40*[4]COM!E40)+([4]COM!I41*[4]COM!E41)+([4]COM!I42*[4]COM!E42)+([4]COM!I43*[4]COM!E43))*[4]COM!B38)</f>
        <v>7.0917500666666661E-2</v>
      </c>
      <c r="AI8" s="175">
        <f>((([4]PDV!H18*[4]PDV!E18)+([4]PDV!H19*[4]PDV!E19)+([4]PDV!H20*[4]PDV!E20)+([4]PDV!H21*[4]PDV!E21)+([4]PDV!H22*[4]PDV!E22)+([4]PDV!H23*[4]PDV!E23)+([4]PDV!H24*[4]PDV!E24)+([4]PDV!H25*[4]PDV!E25))*[4]PDV!B18)+((([4]PDV!H30*[4]PDV!E30)+([4]PDV!H31*[4]PDV!E31)+([4]PDV!H32*[4]PDV!E32)+([4]PDV!H33*[4]PDV!E33)+([4]PDV!H34*[4]PDV!E34)+([4]PDV!H35*[4]PDV!E35))*[4]PDV!B30)</f>
        <v>6.4296000000000006E-2</v>
      </c>
      <c r="AJ8" s="175">
        <f>((([4]PDV!I18*[4]PDV!E18)+([4]PDV!I19*[4]PDV!E19)+([4]PDV!I20*[4]PDV!E20)+([4]PDV!I21*[4]PDV!E21)+([4]PDV!I22*[4]PDV!E22)+([4]PDV!I23*[4]PDV!E23)+([4]PDV!I24*[4]PDV!E24)+([4]PDV!I25*[4]PDV!E25))*[4]PDV!B18)+((([4]PDV!I30*[4]PDV!E30)+([4]PDV!I31*[4]PDV!E31)+([4]PDV!I32*[4]PDV!E32)+([4]PDV!I33*[4]PDV!E33)+([4]PDV!I34*[4]PDV!E34)+([4]PDV!I35*[4]PDV!E35))*[4]PDV!B30)</f>
        <v>8.6626000000000009E-2</v>
      </c>
      <c r="AK8" s="175">
        <f>((([4]AII!H18*[4]AII!E18)+([4]AII!H19*[4]AII!E19)+([4]AII!H20*[4]AII!E20))*[4]AII!B18)+((([4]AII!H25*[4]AII!E25)+([4]AII!H26*[4]AII!E26))*[4]AII!B25)+((([4]AII!H31*[4]AII!E31)+([4]AII!H32*[4]AII!E32)+([4]AII!H33*[4]AII!E33)+([4]AII!H34*[4]AII!E34)+([4]AII!H35*[4]AII!E35)+([4]AII!H36*[4]AII!E36))*[4]AII!B31)</f>
        <v>4.8000000000000001E-2</v>
      </c>
      <c r="AL8" s="175">
        <f>((([4]AII!I18*[4]AII!E18)+([4]AII!I19*[4]AII!E19)+([4]AII!I20*[4]AII!E20))*[4]AII!B18)+((([4]AII!I25*[4]AII!E25)+([4]AII!I26*[4]AII!E26))*[4]AII!B25)+((([4]AII!I31*[4]AII!E31)+([4]AII!I32*[4]AII!E32)+([4]AII!I33*[4]AII!E33)+([4]AII!I34*[4]AII!E34)+([4]AII!I35*[4]AII!E35)+([4]AII!I36*[4]AII!E36))*[4]AII!B31)</f>
        <v>4.8000000000000001E-2</v>
      </c>
      <c r="AM8" s="175">
        <f>((([4]PRO!H18*[4]PRO!E18)+([4]PRO!H19*[4]PRO!E19)+([4]PRO!H20*[4]PRO!E20)+([4]PRO!H21*[4]PRO!E21))*[4]PRO!B18)+((([4]PRO!H26*[4]PRO!E26)+([4]PRO!H27*[4]PRO!E27))*[4]PRO!B26)+((([4]PRO!H32*[4]PRO!E32)+([4]PRO!H33*[4]PRO!E33)+([4]PRO!H34*[4]PRO!E34)+([4]PRO!H35*[4]PRO!E35)+([4]PRO!H36*[4]PRO!E36)+([4]PRO!H37*[4]PRO!E37))*[4]PRO!B32)</f>
        <v>4.8000000000000001E-2</v>
      </c>
      <c r="AN8" s="175">
        <f>((([4]PRO!I18*[4]PRO!E18)+([4]PRO!I19*[4]PRO!E19)+([4]PRO!I20*[4]PRO!E20)+([4]PRO!I21*[4]PRO!E21))*[4]PRO!B18)+((([4]PRO!I26*[4]PRO!E26)+([4]PRO!I27*[4]PRO!E27))*[4]PRO!B26)+((([4]PRO!I32*[4]PRO!E32)+([4]PRO!I33*[4]PRO!E33)+([4]PRO!I34*[4]PRO!E34)+([4]PRO!I35*[4]PRO!E35)+([4]PRO!I36*[4]PRO!E36)+([4]PRO!I37*[4]PRO!E37))*[4]PRO!B32)</f>
        <v>4.8000000000000001E-2</v>
      </c>
      <c r="AO8" s="175">
        <f>((([4]IMV!H18*[4]IMV!E18)+([4]IMV!H19*[4]IMV!E19))*[4]IMV!B18)+((([4]IMV!H24*[4]IMV!E24)+([4]IMV!H25*[4]IMV!E25))*[4]IMV!B24)+((([4]IMV!H30*[4]IMV!E30)+([4]IMV!H31*[4]IMV!E31)+([4]IMV!H32*[4]IMV!E32)+([4]IMV!H33*[4]IMV!E33)+([4]IMV!H34*[4]IMV!E34)+([4]IMV!H35*[4]IMV!E35))*[4]IMV!B30)</f>
        <v>0.11008999999999999</v>
      </c>
      <c r="AP8" s="175">
        <f>((([4]IMV!I18*[4]IMV!E18)+([4]IMV!I19*[4]IMV!E19))*[4]IMV!B18)+((([4]IMV!I24*[4]IMV!E24)+([4]IMV!I25*[4]IMV!E25))*[4]IMV!B24)+((([4]IMV!I30*[4]IMV!E30)+([4]IMV!I31*[4]IMV!E31)+([4]IMV!I32*[4]IMV!E32)+([4]IMV!I33*[4]IMV!E33)+([4]IMV!I34*[4]IMV!E34)+([4]IMV!I35*[4]IMV!E35))*[4]IMV!B30)</f>
        <v>0.11008999999999999</v>
      </c>
      <c r="AQ8" s="175">
        <f>((([4]GAM!H18*[4]GAM!E18))*[4]GAM!B18)+((([4]GAM!H23*[4]GAM!E23)+([4]GAM!H24*[4]GAM!E24)+([4]GAM!H25*[4]GAM!E25)+([4]GAM!H26*[4]GAM!E26)+([4]GAM!H27*[4]GAM!E27)+([4]GAM!H28*[4]GAM!E28)+([4]GAM!H29*[4]GAM!E29)+([4]GAM!H30*[4]GAM!E30)+([4]GAM!H31*[4]GAM!E31)+([4]GAM!H32*[4]GAM!E32)+([4]GAM!H33*[4]GAM!E33)+([4]GAM!H34*[4]GAM!E34)+([4]GAM!H35*[4]GAM!E35))*[4]GAM!B23)+((([4]GAM!H40*[4]GAM!E40)+([4]GAM!H41*[4]GAM!E41)+([4]GAM!H42*[4]GAM!E42)+([4]GAM!H43*[4]GAM!E43)+([4]GAM!H44*[4]GAM!E44)+([4]GAM!H45*[4]GAM!E45))*[4]GAM!B40)</f>
        <v>0.12896000000000002</v>
      </c>
      <c r="AR8" s="175">
        <f>((([4]GAM!I18*[4]GAM!E18))*[4]GAM!B18)+((([4]GAM!I23*[4]GAM!E23)+([4]GAM!I24*[4]GAM!E24)+([4]GAM!I25*[4]GAM!E25)+([4]GAM!I26*[4]GAM!E26)+([4]GAM!I27*[4]GAM!E27)+([4]GAM!I28*[4]GAM!E28)+([4]GAM!I29*[4]GAM!E29)+([4]GAM!I30*[4]GAM!E30)+([4]GAM!I31*[4]GAM!E31)+([4]GAM!I32*[4]GAM!E32)+([4]GAM!I33*[4]GAM!E33)+([4]GAM!I34*[4]GAM!E34)+([4]GAM!I35*[4]GAM!E35))*[4]GAM!B23)+((([4]GAM!I40*[4]GAM!E40)+([4]GAM!I41*[4]GAM!E41)+([4]GAM!I42*[4]GAM!E42)+([4]GAM!I43*[4]GAM!E43)+([4]GAM!I44*[4]GAM!E44)+([4]GAM!I45*[4]GAM!E45))*[4]GAM!B40)</f>
        <v>0.14096000000000003</v>
      </c>
      <c r="AS8" s="175">
        <f>((([4]SAP!H18*[4]SAP!E18)+([4]SAP!H19*[4]SAP!E19)+([4]SAP!H20*[4]SAP!E20))*[4]SAP!B18)+((([4]SAP!H25*[4]SAP!E25)+([4]SAP!H26*[4]SAP!E26)+([4]SAP!H27*[4]SAP!E27))*[4]SAP!B25)+((([4]SAP!H32*[4]SAP!E32)+([4]SAP!H33*[4]SAP!E33)+([4]SAP!H34*[4]SAP!E34)+([4]SAP!H35*[4]SAP!E35)+([4]SAP!H36*[4]SAP!E36)+([4]SAP!H37*[4]SAP!E37))*[4]SAP!B32)+((([4]SAP!H42*[4]SAP!E42)+([4]SAP!H43*[4]SAP!E43)+([4]SAP!H44*[4]SAP!E44)+([4]SAP!H45*[4]SAP!E45))*[4]SAP!B42)</f>
        <v>9.2999999999999999E-2</v>
      </c>
      <c r="AT8" s="175">
        <f>((([4]SAP!I18*[4]SAP!E18)+([4]SAP!I19*[4]SAP!E19)+([4]SAP!I20*[4]SAP!E20))*[4]SAP!B18)+((([4]SAP!I25*[4]SAP!E25)+([4]SAP!I26*[4]SAP!E26)+([4]SAP!I27*[4]SAP!E27))*[4]SAP!B25)+((([4]SAP!I32*[4]SAP!E32)+([4]SAP!I33*[4]SAP!E33)+([4]SAP!I34*[4]SAP!E34)+([4]SAP!I35*[4]SAP!E35)+([4]SAP!I36*[4]SAP!E36)+([4]SAP!I37*[4]SAP!E37))*[4]SAP!B32)+((([4]SAP!I42*[4]SAP!E42)+([4]SAP!I43*[4]SAP!E43)+([4]SAP!I44*[4]SAP!E44)+([4]SAP!I45*[4]SAP!E45))*[4]SAP!B42)</f>
        <v>9.2999999999999999E-2</v>
      </c>
      <c r="AU8" s="175">
        <f>((([4]ACI!H18*[4]ACI!E18)+([4]ACI!H19*[4]ACI!E19))*[4]ACI!B18)+((([4]ACI!H24*[4]ACI!E24)+([4]ACI!H25*[4]ACI!E25))*[4]ACI!B24)+((([4]ACI!H30*[4]ACI!E30)+([4]ACI!H31*[4]ACI!E31)+([4]ACI!H32*[4]ACI!E32)+([4]ACI!H33*[4]ACI!E33)+([4]ACI!H34*[4]ACI!E34)+([4]ACI!H35*[4]ACI!E35))*[4]ACI!B30)</f>
        <v>8.72E-2</v>
      </c>
      <c r="AV8" s="175">
        <f>((([4]ACI!I18*[4]ACI!E18)+([4]ACI!I19*[4]ACI!E19))*[4]ACI!B18)+((([4]ACI!I24*[4]ACI!E24)+([4]ACI!I25*[4]ACI!E25))*[4]ACI!B24)+((([4]ACI!I30*[4]ACI!E30)+([4]ACI!I31*[4]ACI!E31)+([4]ACI!I32*[4]ACI!E32)+([4]ACI!I33*[4]ACI!E33)+([4]ACI!I34*[4]ACI!E34)+([4]ACI!I35*[4]ACI!E35))*[4]ACI!B30)</f>
        <v>8.72E-2</v>
      </c>
      <c r="AW8" s="175">
        <f>((([4]JUR!H18*[4]JUR!E18)+([4]JUR!H19*[4]JUR!E19))*[4]JUR!B18)+((([4]JUR!H24*[4]JUR!E24))*[4]JUR!B24)+((([4]JUR!H29*[4]JUR!E29)+([4]JUR!H30*[4]JUR!E30)+([4]JUR!H31*[4]JUR!E31)+([4]JUR!H32*[4]JUR!E32)+([4]JUR!H33*[4]JUR!E33)+([4]JUR!H34*[4]JUR!E34))*[4]JUR!B29)</f>
        <v>6.8824999999999997E-2</v>
      </c>
      <c r="AX8" s="175">
        <f>((([4]JUR!I18*[4]JUR!E18)+([4]JUR!I19*[4]JUR!E19))*[4]JUR!B18)+((([4]JUR!I24*[4]JUR!E24))*[4]JUR!B24)+((([4]JUR!I29*[4]JUR!E29)+([4]JUR!I30*[4]JUR!E30)+([4]JUR!I31*[4]JUR!E31)+([4]JUR!I32*[4]JUR!E32)+([4]JUR!I33*[4]JUR!E33)+([4]JUR!I34*[4]JUR!E34))*[4]JUR!B29)</f>
        <v>0.18132500000000001</v>
      </c>
      <c r="AY8" s="175">
        <f>((([4]CON!H18*[4]CON!E18)+([4]CON!H19*[4]CON!E19)+([4]CON!H20*[4]CON!E20)+([4]CON!H21*[4]CON!E21))*[4]CON!B18)+((([4]CON!H26*[4]CON!E26)+([4]CON!H27*[4]CON!E27)+([4]CON!H28*[4]CON!E28)+([4]CON!H29*[4]CON!E29)+([4]CON!H30*[4]CON!E30)+([4]CON!H31*[4]CON!E31))*[4]CON!B26)</f>
        <v>4.8000000000000001E-2</v>
      </c>
      <c r="AZ8" s="175">
        <f>((([4]CON!I18*[4]CON!E18)+([4]CON!I19*[4]CON!E19)+([4]CON!I20*[4]CON!E20)+([4]CON!I21*[4]CON!E21))*[4]CON!B18)+((([4]CON!I26*[4]CON!E26)+([4]CON!I27*[4]CON!E27)+([4]CON!I28*[4]CON!E28)+([4]CON!I29*[4]CON!E29)+([4]CON!I30*[4]CON!E30)+([4]CON!I31*[4]CON!E31))*[4]CON!B26)</f>
        <v>4.8000000000000001E-2</v>
      </c>
      <c r="BA8" s="175">
        <f>((([4]GDO!H18*[4]GDO!E18)+([4]GDO!H19*[4]GDO!E19)+([4]GDO!H20*[4]GDO!E20)+([4]GDO!H21*[4]GDO!E21)+([4]GDO!H22*[4]GDO!E22))*[4]GDO!B18)+((([4]GDO!H27*[4]GDO!E27)+([4]GDO!H28*[4]GDO!E28)+([4]GDO!H29*[4]GDO!E29)+([4]GDO!H30*[4]GDO!E30)+([4]GDO!H31*[4]GDO!E31)+([4]GDO!H32*[4]GDO!E32))*[4]GDO!B27)</f>
        <v>9.8750000000000004E-2</v>
      </c>
      <c r="BB8" s="175">
        <f>((([4]GDO!I18*[4]GDO!E18)+([4]GDO!I19*[4]GDO!E19)+([4]GDO!I20*[4]GDO!E20)+([4]GDO!I21*[4]GDO!E21)+([4]GDO!I22*[4]GDO!E22))*[4]GDO!B18)+((([4]GDO!I27*[4]GDO!E27)+([4]GDO!I28*[4]GDO!E28)+([4]GDO!I29*[4]GDO!E29)+([4]GDO!I30*[4]GDO!E30)+([4]GDO!I31*[4]GDO!E31)+([4]GDO!I32*[4]GDO!E32))*[4]GDO!B27)</f>
        <v>8.299999999999999E-2</v>
      </c>
      <c r="BC8" s="175">
        <f>((([4]SIT!H18*[4]SIT!E18)+([4]SIT!H19*[4]SIT!E19)+([4]SIT!H20*[4]SIT!E20)+([4]SIT!H21*[4]SIT!E21))*[4]SIT!B18)+((([4]SIT!H26*[4]SIT!E26))*[4]SIT!B26)+((([4]SIT!H31*[4]SIT!E31)+([4]SIT!H32*[4]SIT!E32))*[4]SIT!B31)+((([4]SIT!H37*[4]SIT!E37)+([4]SIT!H38*[4]SIT!E38)+([4]SIT!H39*[4]SIT!E39))*[4]SIT!B37)+((([4]SIT!H44*[4]SIT!E44)+([4]SIT!H45*[4]SIT!E45)+([4]SIT!H46*[4]SIT!E46)+([4]SIT!H47*[4]SIT!E47))*[4]SIT!B44)+((([4]SIT!H52*[4]SIT!E52)+([4]SIT!H53*[4]SIT!E53)+([4]SIT!H54*[4]SIT!E54)+([4]SIT!H55*[4]SIT!E55)+([4]SIT!H56*[4]SIT!E56)+([4]SIT!H57*[4]SIT!E57))*[4]SIT!B52)</f>
        <v>9.4900000000000012E-2</v>
      </c>
      <c r="BD8" s="175">
        <f>((([4]SIT!I18*[4]SIT!E18)+([4]SIT!I19*[4]SIT!E19)+([4]SIT!I20*[4]SIT!E20)+([4]SIT!I21*[4]SIT!E21))*[4]SIT!B18)+((([4]SIT!I26*[4]SIT!E26))*[4]SIT!B26)+((([4]SIT!I31*[4]SIT!E31)+([4]SIT!I32*[4]SIT!E32))*[4]SIT!B31)+((([4]SIT!I37*[4]SIT!E37)+([4]SIT!I38*[4]SIT!E38)+([4]SIT!I39*[4]SIT!E39))*[4]SIT!B37)+((([4]SIT!I44*[4]SIT!E44)+([4]SIT!I45*[4]SIT!E45)+([4]SIT!I46*[4]SIT!E46)+([4]SIT!I47*[4]SIT!E47))*[4]SIT!B44)+((([4]SIT!I52*[4]SIT!E52)+([4]SIT!I53*[4]SIT!E53)+([4]SIT!I54*[4]SIT!E54)+([4]SIT!I55*[4]SIT!E55)+([4]SIT!I56*[4]SIT!E56)+([4]SIT!I57*[4]SIT!E57))*[4]SIT!B52)</f>
        <v>0.15720000000000001</v>
      </c>
      <c r="BE8" s="175">
        <f>((([4]FIN!H18*[4]FIN!E18)+([4]FIN!H19*[4]FIN!E19)+([4]FIN!H20*[4]FIN!E20)+([4]FIN!H21*[4]FIN!E21)+([4]FIN!H22*[4]FIN!E22))*[4]FIN!B18)+((([4]FIN!H27*[4]FIN!E27)+([4]FIN!H28*[4]FIN!E28)+([4]FIN!H29*[4]FIN!E29)+([4]FIN!H30*[4]FIN!E30)+([4]FIN!H31*[4]FIN!E31)+([4]FIN!H32*[4]FIN!E32))*[4]FIN!B27)</f>
        <v>0.09</v>
      </c>
      <c r="BF8" s="175">
        <f>((([4]FIN!I18*[4]FIN!E18)+([4]FIN!I19*[4]FIN!E19)+([4]FIN!I20*[4]FIN!E20)+([4]FIN!I21*[4]FIN!E21)+([4]FIN!I22*[4]FIN!E22))*[4]FIN!B18)+((([4]FIN!I27*[4]FIN!E27)+([4]FIN!I28*[4]FIN!E28)+([4]FIN!I29*[4]FIN!E29)+([4]FIN!I30*[4]FIN!E30)+([4]FIN!I31*[4]FIN!E31)+([4]FIN!I32*[4]FIN!E32))*[4]FIN!B27)</f>
        <v>6.2E-2</v>
      </c>
      <c r="BG8" s="175">
        <f>((([4]THU!H18*[4]THU!E18)+([4]THU!H19*[4]THU!E19)+([4]THU!H20*[4]THU!E20)+([4]THU!H21*[4]THU!E21)+([4]THU!H22*[4]THU!E22))*[4]THU!B18)+((([4]THU!H27*[4]THU!E27)+([4]THU!H28*[4]THU!E28)+([4]THU!H29*[4]THU!E29)+([4]THU!H30*[4]THU!E30)+([4]THU!H31*[4]THU!E31)+([4]THU!H32*[4]THU!E32)+([4]THU!H33*[4]THU!E33))*[4]THU!B27)+((([4]THU!H38*[4]THU!E38)+([4]THU!H39*[4]THU!E39)+([4]THU!H40*[4]THU!E40)+([4]THU!H41*[4]THU!E41)+([4]THU!H42*[4]THU!E42)+([4]THU!H43*[4]THU!E43))*[4]THU!B38)+((([4]THU!H48*[4]THU!E48)+([4]THU!H49*[4]THU!E49)+([4]THU!H50*[4]THU!E50)+([4]THU!H51*[4]THU!E51)+([4]THU!H52*[4]THU!E52)+([4]THU!H53*[4]THU!E53))*[4]THU!B48)</f>
        <v>5.2608000000000002E-2</v>
      </c>
      <c r="BH8" s="175">
        <f>((([4]THU!I18*[4]THU!E18)+([4]THU!I19*[4]THU!E19)+([4]THU!I20*[4]THU!E20)+([4]THU!I21*[4]THU!E21)+([4]THU!I22*[4]THU!E22))*[4]THU!B18)+((([4]THU!I27*[4]THU!E27)+([4]THU!I28*[4]THU!E28)+([4]THU!I29*[4]THU!E29)+([4]THU!I30*[4]THU!E30)+([4]THU!I31*[4]THU!E31)+([4]THU!I32*[4]THU!E32)+([4]THU!I33*[4]THU!E33))*[4]THU!B27)+((([4]THU!I38*[4]THU!E38)+([4]THU!I39*[4]THU!E39)+([4]THU!I40*[4]THU!E40)+([4]THU!I41*[4]THU!E41)+([4]THU!I42*[4]THU!E42)+([4]THU!I43*[4]THU!E43))*[4]THU!B38)+((([4]THU!I48*[4]THU!E48)+([4]THU!I49*[4]THU!E49)+([4]THU!I50*[4]THU!E50)+([4]THU!I51*[4]THU!E51)+([4]THU!I52*[4]THU!E52)+([4]THU!I53*[4]THU!E53))*[4]THU!B48)</f>
        <v>5.2608000000000002E-2</v>
      </c>
      <c r="BI8" s="175">
        <f>((([4]CDI!H18*[4]CDI!E18)+([4]CDI!H19*[4]CDI!E19))*[4]CDI!B18)+((([4]CDI!H24*[4]CDI!E24))*[4]CDI!B24)+((([4]CDI!H29*[4]CDI!E29)+([4]CDI!H30*[4]CDI!E30)+([4]CDI!H31*[4]CDI!E31)+([4]CDI!H32*[4]CDI!E32)+([4]CDI!H33*[4]CDI!E33)+([4]CDI!H34*[4]CDI!E34))*[4]CDI!B29)</f>
        <v>7.5999999999999998E-2</v>
      </c>
      <c r="BJ8" s="175">
        <f>((([4]CDI!I18*[4]CDI!E18)+([4]CDI!I19*[4]CDI!E19))*[4]CDI!B18)+((([4]CDI!I24*[4]CDI!E24))*[4]CDI!B24)+((([4]CDI!I29*[4]CDI!E29)+([4]CDI!I30*[4]CDI!E30)+([4]CDI!I31*[4]CDI!E31)+([4]CDI!I32*[4]CDI!E32)+([4]CDI!I33*[4]CDI!E33)+([4]CDI!I34*[4]CDI!E34))*[4]CDI!B29)</f>
        <v>7.5999999999999998E-2</v>
      </c>
      <c r="BK8" s="175">
        <f>((([4]ABI!H18*[4]ABI!E18)+([4]ABI!H19*[4]ABI!E19))*[4]ABI!B18)+((([4]ABI!H24*[4]ABI!E24)+([4]ABI!H25*[4]ABI!E25)+([4]ABI!H26*[4]ABI!E26)+([4]ABI!H27*[4]ABI!E27))*[4]ABI!B24)+((([4]ABI!H32*[4]ABI!E32)+([4]ABI!H33*[4]ABI!E33)+([4]ABI!H34*[4]ABI!E34))*[4]ABI!B32)+((([4]ABI!H39*[4]ABI!E39)+([4]ABI!H40*[4]ABI!E40)+([4]ABI!H41*[4]ABI!E41)+([4]ABI!H42*[4]ABI!E42)+([4]ABI!H43*[4]ABI!E43)+([4]ABI!H44*[4]ABI!E44))*[4]ABI!B39)</f>
        <v>4.8000000000000001E-2</v>
      </c>
      <c r="BL8" s="175">
        <f>((([4]ABI!I18*[4]ABI!E18)+([4]ABI!I19*[4]ABI!E19))*[4]ABI!B18)+((([4]ABI!I24*[4]ABI!E24)+([4]ABI!I25*[4]ABI!E25)+([4]ABI!I26*[4]ABI!E26)+([4]ABI!I27*[4]ABI!E27))*[4]ABI!B24)+((([4]ABI!I32*[4]ABI!E32)+([4]ABI!I33*[4]ABI!E33)+([4]ABI!I34*[4]ABI!E34))*[4]ABI!B32)+((([4]ABI!I39*[4]ABI!E39)+([4]ABI!I40*[4]ABI!E40)+([4]ABI!I41*[4]ABI!E41)+([4]ABI!I42*[4]ABI!E42)+([4]ABI!I43*[4]ABI!E43)+([4]ABI!I44*[4]ABI!E44))*[4]ABI!B39)</f>
        <v>4.8000000000000001E-2</v>
      </c>
      <c r="BM8" s="175">
        <f>((([4]ODM!H18*[4]ODM!E18)+([4]ODM!H19*[4]ODM!E19)+([4]ODM!H20*[4]ODM!E20)+([4]ODM!H21*[4]ODM!E21))*[4]ODM!B18)+((([4]ODM!H26*[4]ODM!E26)+([4]ODM!H27*[4]ODM!E27)+([4]ODM!H28*[4]ODM!E28))*[4]ODM!B26)+((([4]ODM!H33*[4]ODM!E33)+([4]ODM!H34*[4]ODM!E34)+([4]ODM!H35*[4]ODM!E35)+([4]ODM!H36*[4]ODM!E36)+([4]ODM!H37*[4]ODM!E37)+([4]ODM!H38*[4]ODM!E38))*[4]ODM!B33)</f>
        <v>4.8000000000000001E-2</v>
      </c>
      <c r="BN8" s="175">
        <f>((([4]ODM!I18*[4]ODM!E18)+([4]ODM!I19*[4]ODM!E19)+([4]ODM!I20*[4]ODM!E20)+([4]ODM!I21*[4]ODM!E21))*[4]ODM!B18)+((([4]ODM!I26*[4]ODM!E26)+([4]ODM!I27*[4]ODM!E27)+([4]ODM!I28*[4]ODM!E28))*[4]ODM!B26)+((([4]ODM!I33*[4]ODM!E33)+([4]ODM!I34*[4]ODM!E34)+([4]ODM!I35*[4]ODM!E35)+([4]ODM!I36*[4]ODM!E36)+([4]ODM!I37*[4]ODM!E37)+([4]ODM!I38*[4]ODM!E38))*[4]ODM!B33)</f>
        <v>4.8000000000000001E-2</v>
      </c>
      <c r="BO8" s="175">
        <f>((([4]CMG!H18*[4]CMG!E18))*[4]CMG!B18)+((([4]CMG!H23*[4]CMG!E23)+([4]CMG!H24*[4]CMG!E24)+([4]CMG!H25*[4]CMG!E25)+([4]CMG!H26*[4]CMG!E26))*[4]CMG!B23)+((([4]CMG!H31*[4]CMG!E31)+([4]CMG!H32*[4]CMG!E32)+([4]CMG!H33*[4]CMG!E33))*[4]CMG!B31)+((([4]CMG!H38*[4]CMG!E38)+([4]CMG!H39*[4]CMG!E39)+([4]CMG!H40*[4]CMG!E40))*[4]CMG!B38)+((([4]CMG!H45*[4]CMG!E45))*[4]CMG!B45)+((([4]CMG!H50*[4]CMG!E50)+([4]CMG!H51*[4]CMG!E51)+([4]CMG!H52*[4]CMG!E52)+([4]CMG!H53*[4]CMG!E53)+([4]CMG!H54*[4]CMG!E54)+([4]CMG!H55*[4]CMG!E55))*[4]CMG!B50)</f>
        <v>7.22E-2</v>
      </c>
      <c r="BP8" s="175">
        <f>((([4]CMG!I18*[4]CMG!E18))*[4]CMG!B18)+((([4]CMG!I23*[4]CMG!E23)+([4]CMG!I24*[4]CMG!E24)+([4]CMG!I25*[4]CMG!E25)+([4]CMG!I26*[4]CMG!E26))*[4]CMG!B23)+((([4]CMG!I31*[4]CMG!E31)+([4]CMG!I32*[4]CMG!E32)+([4]CMG!I33*[4]CMG!E33))*[4]CMG!B31)+((([4]CMG!I38*[4]CMG!E38)+([4]CMG!I39*[4]CMG!E39)+([4]CMG!I40*[4]CMG!E40))*[4]CMG!B38)+((([4]CMG!I45*[4]CMG!E45))*[4]CMG!B45)+((([4]CMG!I50*[4]CMG!E50)+([4]CMG!I51*[4]CMG!E51)+([4]CMG!I52*[4]CMG!E52)+([4]CMG!I53*[4]CMG!E53)+([4]CMG!I54*[4]CMG!E54)+([4]CMG!I55*[4]CMG!E55))*[4]CMG!B50)</f>
        <v>7.22E-2</v>
      </c>
    </row>
    <row r="9" spans="1:135" ht="15.75" thickBot="1" x14ac:dyDescent="0.25">
      <c r="B9" s="376"/>
      <c r="C9" s="377"/>
      <c r="D9" s="377"/>
      <c r="E9" s="377"/>
      <c r="F9" s="377"/>
      <c r="G9" s="377"/>
      <c r="H9" s="377"/>
      <c r="I9" s="8"/>
      <c r="J9" s="8"/>
      <c r="K9" s="8"/>
      <c r="L9" s="8"/>
      <c r="M9" s="8"/>
      <c r="N9" s="8"/>
      <c r="O9" s="8"/>
      <c r="P9" s="8"/>
      <c r="Q9" s="8"/>
      <c r="R9" s="407"/>
      <c r="S9" s="407"/>
      <c r="T9" s="407"/>
      <c r="U9" s="407"/>
      <c r="V9" s="407"/>
      <c r="W9" s="377"/>
      <c r="X9" s="377"/>
      <c r="Y9" s="377"/>
      <c r="Z9" s="375"/>
      <c r="AB9" s="174" t="s">
        <v>248</v>
      </c>
      <c r="AC9" s="175">
        <f>((([4]SIG!J18*[4]SIG!E18)+([4]SIG!J19*[4]SIG!E19)+([4]SIG!J20*[4]SIG!E20)+([4]SIG!J21*[4]SIG!E21)+([4]SIG!J22*[4]SIG!E22))*[4]SIG!B18)+((([4]SIG!J27*[4]SIG!E27)+([4]SIG!J28*[4]SIG!E28)+([4]SIG!J29*[4]SIG!E29)+([4]SIG!J30*[4]SIG!E30)+([4]SIG!J31*[4]SIG!E31)+([4]SIG!J32*[4]SIG!E32))*[4]SIG!B27)+((([4]SIG!J37*[4]SIG!E37)+([4]SIG!J38*[4]SIG!E38)+([4]SIG!J39*[4]SIG!E39)+([4]SIG!J40*[4]SIG!E40))*[4]SIG!B37)+((([4]SIG!J45*[4]SIG!E45)+([4]SIG!J46*[4]SIG!E46)+([4]SIG!J47*[4]SIG!E47)+([4]SIG!J48*[4]SIG!E48)+([4]SIG!J49*[4]SIG!E49)+([4]SIG!J50*[4]SIG!E50))*[4]SIG!B45)</f>
        <v>4.0000000000000008E-2</v>
      </c>
      <c r="AD9" s="175">
        <f>((([4]SIG!K18*[4]SIG!E18)+([4]SIG!K19*[4]SIG!E19)+([4]SIG!K20*[4]SIG!E20)+([4]SIG!K21*[4]SIG!E21)+([4]SIG!K22*[4]SIG!E22))*[4]SIG!B18)+((([4]SIG!K27*[4]SIG!E27)+([4]SIG!K28*[4]SIG!E28)+([4]SIG!K29*[4]SIG!E29)+([4]SIG!K30*[4]SIG!E30)+([4]SIG!K31*[4]SIG!E31)+([4]SIG!K32*[4]SIG!E32))*[4]SIG!B27)+((([4]SIG!K37*[4]SIG!E37)+([4]SIG!K38*[4]SIG!E38)+([4]SIG!K39*[4]SIG!E39)+([4]SIG!K40*[4]SIG!E40))*[4]SIG!B37)+((([4]SIG!K45*[4]SIG!E45)+([4]SIG!K46*[4]SIG!E46)+([4]SIG!K47*[4]SIG!E47)+([4]SIG!K48*[4]SIG!E48)+([4]SIG!K49*[4]SIG!E49)+([4]SIG!K50*[4]SIG!E50))*[4]SIG!B45)</f>
        <v>4.0000000000000008E-2</v>
      </c>
      <c r="AE9" s="175">
        <f>((([4]PES!J18*[4]PES!E18)+([4]PES!J19*[4]PES!E19)+([4]PES!J20*[4]PES!E20)+([4]PES!J21*[4]PES!E21)+([4]PES!J22*[4]PES!E22))*[4]PES!B18)+((([4]PES!J27*[4]PES!E27)+([4]PES!J28*[4]PES!E28)+([4]PES!J29*[4]PES!E29))*[4]PES!B27)+((([4]PES!J34*[4]PES!E34)+([4]PES!J35*[4]PES!E35)+([4]PES!J36*[4]PES!E36))*[4]PES!B34)+((([4]PES!J41*[4]PES!E41)+([4]PES!J42*[4]PES!E42)+([4]PES!J43*[4]PES!E43)+([4]PES!J44*[4]PES!E44)+([4]PES!J45*[4]PES!E45)+([4]PES!J46*[4]PES!E46))*[4]PES!B41)</f>
        <v>1.1424000000000002E-2</v>
      </c>
      <c r="AF9" s="175">
        <f>((([4]PES!K18*[4]PES!E18)+([4]PES!K19*[4]PES!E19)+([4]PES!K20*[4]PES!E20)+([4]PES!K21*[4]PES!E21)+([4]PES!K22*[4]PES!E22))*[4]PES!B18)+((([4]PES!K27*[4]PES!E27)+([4]PES!K28*[4]PES!E28)+([4]PES!K29*[4]PES!E29))*[4]PES!B27)+((([4]PES!K34*[4]PES!E34)+([4]PES!K35*[4]PES!E35)+([4]PES!K36*[4]PES!E36))*[4]PES!B34)+((([4]PES!K41*[4]PES!E41)+([4]PES!K42*[4]PES!E42)+([4]PES!K43*[4]PES!E43)+([4]PES!K44*[4]PES!E44)+([4]PES!K45*[4]PES!E45)+([4]PES!K46*[4]PES!E46))*[4]PES!B41)</f>
        <v>1.9591500000000005E-2</v>
      </c>
      <c r="AG9" s="175">
        <f>((([4]COM!J18*[4]COM!E18)+([4]COM!J19*[4]COM!E19)+([4]COM!J20*[4]COM!E20)+([4]COM!J21*[4]COM!E21)+([4]COM!J22*[4]COM!E22))*[4]COM!B18)+((([4]COM!J27*[4]COM!E27)+([4]COM!J28*[4]COM!E28)+([4]COM!J29*[4]COM!E29)+([4]COM!J30*[4]COM!E30)+([4]COM!J31*[4]COM!E31)+([4]COM!J32*[4]COM!E32)+([4]COM!J33*[4]COM!E33))*[4]COM!B27)+((([4]COM!J38*[4]COM!E38)+([4]COM!J39*[4]COM!E39)+([4]COM!J40*[4]COM!E40)+([4]COM!J41*[4]COM!E41)+([4]COM!J42*[4]COM!E42)+([4]COM!J43*[4]COM!E43))*[4]COM!B38)</f>
        <v>2.2919166666666664E-2</v>
      </c>
      <c r="AH9" s="175">
        <f>((([4]COM!K18*[4]COM!E18)+([4]COM!K19*[4]COM!E19)+([4]COM!K20*[4]COM!E20)+([4]COM!K21*[4]COM!E21)+([4]COM!K22*[4]COM!E22))*[4]COM!B18)+((([4]COM!K27*[4]COM!E27)+([4]COM!K28*[4]COM!E28)+([4]COM!K29*[4]COM!E29)+([4]COM!K30*[4]COM!E30)+([4]COM!K31*[4]COM!E31)+([4]COM!K32*[4]COM!E32)+([4]COM!K33*[4]COM!E33))*[4]COM!B27)+((([4]COM!K38*[4]COM!E38)+([4]COM!K39*[4]COM!E39)+([4]COM!K40*[4]COM!E40)+([4]COM!K41*[4]COM!E41)+([4]COM!K42*[4]COM!E42)+([4]COM!K43*[4]COM!E43))*[4]COM!B38)</f>
        <v>2.2917500666666667E-2</v>
      </c>
      <c r="AI9" s="175">
        <f>((([4]PDV!J18*[4]PDV!E18)+([4]PDV!J19*[4]PDV!E19)+([4]PDV!J20*[4]PDV!E20)+([4]PDV!J21*[4]PDV!E21)+([4]PDV!J22*[4]PDV!E22)+([4]PDV!J23*[4]PDV!E23)+([4]PDV!J24*[4]PDV!E24)+([4]PDV!J25*[4]PDV!E25))*[4]PDV!B18)+((([4]PDV!J30*[4]PDV!E30)+([4]PDV!J31*[4]PDV!E31)+([4]PDV!J32*[4]PDV!E32)+([4]PDV!J33*[4]PDV!E33)+([4]PDV!J34*[4]PDV!E34)+([4]PDV!J35*[4]PDV!E35))*[4]PDV!B30)</f>
        <v>1.6296000000000001E-2</v>
      </c>
      <c r="AJ9" s="175">
        <f>((([4]PDV!K18*[4]PDV!E18)+([4]PDV!K19*[4]PDV!E19)+([4]PDV!K20*[4]PDV!E20)+([4]PDV!K21*[4]PDV!E21)+([4]PDV!K22*[4]PDV!E22)+([4]PDV!K23*[4]PDV!E23)+([4]PDV!K24*[4]PDV!E24)+([4]PDV!K25*[4]PDV!E25))*[4]PDV!B18)+((([4]PDV!K30*[4]PDV!E30)+([4]PDV!K31*[4]PDV!E31)+([4]PDV!K32*[4]PDV!E32)+([4]PDV!K33*[4]PDV!E33)+([4]PDV!K34*[4]PDV!E34)+([4]PDV!K35*[4]PDV!E35))*[4]PDV!B30)</f>
        <v>2.9685599999999999E-2</v>
      </c>
      <c r="AK9" s="175">
        <f>((([4]AII!J18*[4]AII!E18)+([4]AII!J19*[4]AII!E19)+([4]AII!J20*[4]AII!E20))*[4]AII!B18)+((([4]AII!J25*[4]AII!E25)+([4]AII!J26*[4]AII!E26))*[4]AII!B25)+((([4]AII!J31*[4]AII!E31)+([4]AII!J32*[4]AII!E32)+([4]AII!J33*[4]AII!E33)+([4]AII!J34*[4]AII!E34)+([4]AII!J35*[4]AII!E35)+([4]AII!J36*[4]AII!E36))*[4]AII!B31)</f>
        <v>0</v>
      </c>
      <c r="AL9" s="175">
        <f>((([4]AII!K18*[4]AII!E18)+([4]AII!K19*[4]AII!E19)+([4]AII!K20*[4]AII!E20))*[4]AII!B18)+((([4]AII!K25*[4]AII!E25)+([4]AII!K26*[4]AII!E26))*[4]AII!B25)+((([4]AII!K31*[4]AII!E31)+([4]AII!K32*[4]AII!E32)+([4]AII!K33*[4]AII!E33)+([4]AII!K34*[4]AII!E34)+([4]AII!K35*[4]AII!E35)+([4]AII!K36*[4]AII!E36))*[4]AII!B31)</f>
        <v>0</v>
      </c>
      <c r="AM9" s="175">
        <f>((([4]PRO!J18*[4]PRO!E18)+([4]PRO!J19*[4]PRO!E19)+([4]PRO!J20*[4]PRO!E20)+([4]PRO!J21*[4]PRO!E21))*[4]PRO!B18)+((([4]PRO!J26*[4]PRO!E26)+([4]PRO!J27*[4]PRO!E27))*[4]PRO!B26)+((([4]PRO!J32*[4]PRO!E32)+([4]PRO!J33*[4]PRO!E33)+([4]PRO!J34*[4]PRO!E34)+([4]PRO!J35*[4]PRO!E35)+([4]PRO!J36*[4]PRO!E36)+([4]PRO!J37*[4]PRO!E37))*[4]PRO!B32)</f>
        <v>0</v>
      </c>
      <c r="AN9" s="175">
        <f>((([4]PRO!K18*[4]PRO!E18)+([4]PRO!K19*[4]PRO!E19)+([4]PRO!K20*[4]PRO!E20)+([4]PRO!K21*[4]PRO!E21))*[4]PRO!B18)+((([4]PRO!K26*[4]PRO!E26)+([4]PRO!K27*[4]PRO!E27))*[4]PRO!B26)+((([4]PRO!K32*[4]PRO!E32)+([4]PRO!K33*[4]PRO!E33)+([4]PRO!K34*[4]PRO!E34)+([4]PRO!K35*[4]PRO!E35)+([4]PRO!K36*[4]PRO!E36)+([4]PRO!K37*[4]PRO!E37))*[4]PRO!B32)</f>
        <v>0</v>
      </c>
      <c r="AO9" s="175">
        <f>((([4]IMV!J18*[4]IMV!E18)+([4]IMV!J19*[4]IMV!E19))*[4]IMV!B18)+((([4]IMV!J24*[4]IMV!E24)+([4]IMV!J25*[4]IMV!E25))*[4]IMV!B24)+((([4]IMV!J30*[4]IMV!E30)+([4]IMV!J31*[4]IMV!E31)+([4]IMV!J32*[4]IMV!E32)+([4]IMV!J33*[4]IMV!E33)+([4]IMV!J34*[4]IMV!E34)+([4]IMV!J35*[4]IMV!E35))*[4]IMV!B30)</f>
        <v>6.6955000000000001E-2</v>
      </c>
      <c r="AP9" s="175">
        <f>((([4]IMV!K18*[4]IMV!E18)+([4]IMV!K19*[4]IMV!E19))*[4]IMV!B18)+((([4]IMV!K24*[4]IMV!E24)+([4]IMV!K25*[4]IMV!E25))*[4]IMV!B24)+((([4]IMV!K30*[4]IMV!E30)+([4]IMV!K31*[4]IMV!E31)+([4]IMV!K32*[4]IMV!E32)+([4]IMV!K33*[4]IMV!E33)+([4]IMV!K34*[4]IMV!E34)+([4]IMV!K35*[4]IMV!E35))*[4]IMV!B30)</f>
        <v>6.6955000000000001E-2</v>
      </c>
      <c r="AQ9" s="175">
        <f>((([4]GAM!J18*[4]GAM!E18))*[4]GAM!B18)+((([4]GAM!J23*[4]GAM!E23)+([4]GAM!J24*[4]GAM!E24)+([4]GAM!J25*[4]GAM!E25)+([4]GAM!J26*[4]GAM!E26)+([4]GAM!J27*[4]GAM!E27)+([4]GAM!J28*[4]GAM!E28)+([4]GAM!J29*[4]GAM!E29)+([4]GAM!J30*[4]GAM!E30)+([4]GAM!J31*[4]GAM!E31)+([4]GAM!J32*[4]GAM!E32)+([4]GAM!J33*[4]GAM!E33)+([4]GAM!J34*[4]GAM!E34)+([4]GAM!J35*[4]GAM!E35))*[4]GAM!B23)+((([4]GAM!J40*[4]GAM!E40)+([4]GAM!J41*[4]GAM!E41)+([4]GAM!J42*[4]GAM!E42)+([4]GAM!J43*[4]GAM!E43)+([4]GAM!J44*[4]GAM!E44)+([4]GAM!J45*[4]GAM!E45))*[4]GAM!B40)</f>
        <v>8.2496000000000014E-2</v>
      </c>
      <c r="AR9" s="175">
        <f>((([4]GAM!K18*[4]GAM!E18))*[4]GAM!B18)+((([4]GAM!K23*[4]GAM!E23)+([4]GAM!K24*[4]GAM!E24)+([4]GAM!K25*[4]GAM!E25)+([4]GAM!K26*[4]GAM!E26)+([4]GAM!K27*[4]GAM!E27)+([4]GAM!K28*[4]GAM!E28)+([4]GAM!K29*[4]GAM!E29)+([4]GAM!K30*[4]GAM!E30)+([4]GAM!K31*[4]GAM!E31)+([4]GAM!K32*[4]GAM!E32)+([4]GAM!K33*[4]GAM!E33)+([4]GAM!K34*[4]GAM!E34)+([4]GAM!K35*[4]GAM!E35))*[4]GAM!B23)+((([4]GAM!K40*[4]GAM!E40)+([4]GAM!K41*[4]GAM!E41)+([4]GAM!K42*[4]GAM!E42)+([4]GAM!K43*[4]GAM!E43)+([4]GAM!K44*[4]GAM!E44)+([4]GAM!K45*[4]GAM!E45))*[4]GAM!B40)</f>
        <v>6.249600000000001E-2</v>
      </c>
      <c r="AS9" s="175">
        <f>((([4]SAP!J18*[4]SAP!E18)+([4]SAP!J19*[4]SAP!E19)+([4]SAP!J20*[4]SAP!E20))*[4]SAP!B18)+((([4]SAP!J25*[4]SAP!E25)+([4]SAP!J26*[4]SAP!E26)+([4]SAP!J27*[4]SAP!E27))*[4]SAP!B25)+((([4]SAP!J32*[4]SAP!E32)+([4]SAP!J33*[4]SAP!E33)+([4]SAP!J34*[4]SAP!E34)+([4]SAP!J35*[4]SAP!E35)+([4]SAP!J36*[4]SAP!E36)+([4]SAP!J37*[4]SAP!E37))*[4]SAP!B32)+((([4]SAP!J42*[4]SAP!E42)+([4]SAP!J43*[4]SAP!E43)+([4]SAP!J44*[4]SAP!E44)+([4]SAP!J45*[4]SAP!E45))*[4]SAP!B42)</f>
        <v>4.4999999999999998E-2</v>
      </c>
      <c r="AT9" s="175">
        <f>((([4]SAP!K18*[4]SAP!E18)+([4]SAP!K19*[4]SAP!E19)+([4]SAP!K20*[4]SAP!E20))*[4]SAP!B18)+((([4]SAP!K25*[4]SAP!E25)+([4]SAP!K26*[4]SAP!E26)+([4]SAP!K27*[4]SAP!E27))*[4]SAP!B25)+((([4]SAP!K32*[4]SAP!E32)+([4]SAP!K33*[4]SAP!E33)+([4]SAP!K34*[4]SAP!E34)+([4]SAP!K35*[4]SAP!E35)+([4]SAP!K36*[4]SAP!E36)+([4]SAP!K37*[4]SAP!E37))*[4]SAP!B32)+((([4]SAP!K42*[4]SAP!E42)+([4]SAP!K43*[4]SAP!E43)+([4]SAP!K44*[4]SAP!E44)+([4]SAP!K45*[4]SAP!E45))*[4]SAP!B42)</f>
        <v>4.4999999999999998E-2</v>
      </c>
      <c r="AU9" s="175">
        <f>((([4]ACI!J18*[4]ACI!E18)+([4]ACI!J19*[4]ACI!E19))*[4]ACI!B18)+((([4]ACI!J24*[4]ACI!E24)+([4]ACI!J25*[4]ACI!E25))*[4]ACI!B24)+((([4]ACI!J30*[4]ACI!E30)+([4]ACI!J31*[4]ACI!E31)+([4]ACI!J32*[4]ACI!E32)+([4]ACI!J33*[4]ACI!E33)+([4]ACI!J34*[4]ACI!E34)+([4]ACI!J35*[4]ACI!E35))*[4]ACI!B30)</f>
        <v>3.9199999999999999E-2</v>
      </c>
      <c r="AV9" s="175">
        <f>((([4]ACI!K18*[4]ACI!E18)+([4]ACI!K19*[4]ACI!E19))*[4]ACI!B18)+((([4]ACI!K24*[4]ACI!E24)+([4]ACI!K25*[4]ACI!E25))*[4]ACI!B24)+((([4]ACI!K30*[4]ACI!E30)+([4]ACI!K31*[4]ACI!E31)+([4]ACI!K32*[4]ACI!E32)+([4]ACI!K33*[4]ACI!E33)+([4]ACI!K34*[4]ACI!E34)+([4]ACI!K35*[4]ACI!E35))*[4]ACI!B30)</f>
        <v>2.7999999999999997E-2</v>
      </c>
      <c r="AW9" s="175">
        <f>((([4]JUR!J18*[4]JUR!E18)+([4]JUR!J19*[4]JUR!E19))*[4]JUR!B18)+((([4]JUR!J24*[4]JUR!E24))*[4]JUR!B24)+((([4]JUR!J29*[4]JUR!E29)+([4]JUR!J30*[4]JUR!E30)+([4]JUR!J31*[4]JUR!E31)+([4]JUR!J32*[4]JUR!E32)+([4]JUR!J33*[4]JUR!E33)+([4]JUR!J34*[4]JUR!E34))*[4]JUR!B29)</f>
        <v>2.0825E-2</v>
      </c>
      <c r="AX9" s="175">
        <f>((([4]JUR!K18*[4]JUR!E18)+([4]JUR!K19*[4]JUR!E19))*[4]JUR!B18)+((([4]JUR!K24*[4]JUR!E24))*[4]JUR!B24)+((([4]JUR!K29*[4]JUR!E29)+([4]JUR!K30*[4]JUR!E30)+([4]JUR!K31*[4]JUR!E31)+([4]JUR!K32*[4]JUR!E32)+([4]JUR!K33*[4]JUR!E33)+([4]JUR!K34*[4]JUR!E34))*[4]JUR!B29)</f>
        <v>2.0825E-2</v>
      </c>
      <c r="AY9" s="175">
        <f>((([4]CON!J18*[4]CON!E18)+([4]CON!J19*[4]CON!E19)+([4]CON!J20*[4]CON!E20)+([4]CON!J21*[4]CON!E21))*[4]CON!B18)+((([4]CON!J26*[4]CON!E26)+([4]CON!J27*[4]CON!E27)+([4]CON!J28*[4]CON!E28)+([4]CON!J29*[4]CON!E29)+([4]CON!J30*[4]CON!E30)+([4]CON!J31*[4]CON!E31))*[4]CON!B26)</f>
        <v>0</v>
      </c>
      <c r="AZ9" s="175">
        <f>((([4]CON!K18*[4]CON!E18)+([4]CON!K19*[4]CON!E19)+([4]CON!K20*[4]CON!E20)+([4]CON!K21*[4]CON!E21))*[4]CON!B18)+((([4]CON!K26*[4]CON!E26)+([4]CON!K27*[4]CON!E27)+([4]CON!K28*[4]CON!E28)+([4]CON!K29*[4]CON!E29)+([4]CON!K30*[4]CON!E30)+([4]CON!K31*[4]CON!E31))*[4]CON!B26)</f>
        <v>0</v>
      </c>
      <c r="BA9" s="175">
        <f>((([4]GDO!J18*[4]GDO!E18)+([4]GDO!J19*[4]GDO!E19)+([4]GDO!J20*[4]GDO!E20)+([4]GDO!J21*[4]GDO!E21)+([4]GDO!J22*[4]GDO!E22))*[4]GDO!B18)+((([4]GDO!J27*[4]GDO!E27)+([4]GDO!J28*[4]GDO!E28)+([4]GDO!J29*[4]GDO!E29)+([4]GDO!J30*[4]GDO!E30)+([4]GDO!J31*[4]GDO!E31)+([4]GDO!J32*[4]GDO!E32))*[4]GDO!B27)</f>
        <v>0.12075</v>
      </c>
      <c r="BB9" s="175">
        <f>((([4]GDO!K18*[4]GDO!E18)+([4]GDO!K19*[4]GDO!E19)+([4]GDO!K20*[4]GDO!E20)+([4]GDO!K21*[4]GDO!E21)+([4]GDO!K22*[4]GDO!E22))*[4]GDO!B18)+((([4]GDO!K27*[4]GDO!E27)+([4]GDO!K28*[4]GDO!E28)+([4]GDO!K29*[4]GDO!E29)+([4]GDO!K30*[4]GDO!E30)+([4]GDO!K31*[4]GDO!E31)+([4]GDO!K32*[4]GDO!E32))*[4]GDO!B27)</f>
        <v>0.10500000000000001</v>
      </c>
      <c r="BC9" s="175">
        <f>((([4]SIT!J18*[4]SIT!E18)+([4]SIT!J19*[4]SIT!E19)+([4]SIT!J20*[4]SIT!E20)+([4]SIT!J21*[4]SIT!E21))*[4]SIT!B18)+((([4]SIT!J26*[4]SIT!E26))*[4]SIT!B26)+((([4]SIT!J31*[4]SIT!E31)+([4]SIT!J32*[4]SIT!E32))*[4]SIT!B31)+((([4]SIT!J37*[4]SIT!E37)+([4]SIT!J38*[4]SIT!E38)+([4]SIT!J39*[4]SIT!E39))*[4]SIT!B37)+((([4]SIT!J44*[4]SIT!E44)+([4]SIT!J45*[4]SIT!E45)+([4]SIT!J46*[4]SIT!E46)+([4]SIT!J47*[4]SIT!E47))*[4]SIT!B44)+((([4]SIT!J52*[4]SIT!E52)+([4]SIT!J53*[4]SIT!E53)+([4]SIT!J54*[4]SIT!E54)+([4]SIT!J55*[4]SIT!E55)+([4]SIT!J56*[4]SIT!E56)+([4]SIT!J57*[4]SIT!E57))*[4]SIT!B52)</f>
        <v>9.3100000000000016E-2</v>
      </c>
      <c r="BD9" s="175">
        <f>((([4]SIT!K18*[4]SIT!E18)+([4]SIT!K19*[4]SIT!E19)+([4]SIT!K20*[4]SIT!E20)+([4]SIT!K21*[4]SIT!E21))*[4]SIT!B18)+((([4]SIT!K26*[4]SIT!E26))*[4]SIT!B26)+((([4]SIT!K31*[4]SIT!E31)+([4]SIT!K32*[4]SIT!E32))*[4]SIT!B31)+((([4]SIT!K37*[4]SIT!E37)+([4]SIT!K38*[4]SIT!E38)+([4]SIT!K39*[4]SIT!E39))*[4]SIT!B37)+((([4]SIT!K44*[4]SIT!E44)+([4]SIT!K45*[4]SIT!E45)+([4]SIT!K46*[4]SIT!E46)+([4]SIT!K47*[4]SIT!E47))*[4]SIT!B44)+((([4]SIT!K52*[4]SIT!E52)+([4]SIT!K53*[4]SIT!E53)+([4]SIT!K54*[4]SIT!E54)+([4]SIT!K55*[4]SIT!E55)+([4]SIT!K56*[4]SIT!E56)+([4]SIT!K57*[4]SIT!E57))*[4]SIT!B52)</f>
        <v>0.17689000000000002</v>
      </c>
      <c r="BE9" s="175">
        <f>((([4]FIN!J18*[4]FIN!E18)+([4]FIN!J19*[4]FIN!E19)+([4]FIN!J20*[4]FIN!E20)+([4]FIN!J21*[4]FIN!E21)+([4]FIN!J22*[4]FIN!E22))*[4]FIN!B18)+((([4]FIN!J27*[4]FIN!E27)+([4]FIN!J28*[4]FIN!E28)+([4]FIN!J29*[4]FIN!E29)+([4]FIN!J30*[4]FIN!E30)+([4]FIN!J31*[4]FIN!E31)+([4]FIN!J32*[4]FIN!E32))*[4]FIN!B27)</f>
        <v>4.1999999999999996E-2</v>
      </c>
      <c r="BF9" s="175">
        <f>((([4]FIN!K18*[4]FIN!E18)+([4]FIN!K19*[4]FIN!E19)+([4]FIN!K20*[4]FIN!E20)+([4]FIN!K21*[4]FIN!E21)+([4]FIN!K22*[4]FIN!E22))*[4]FIN!B18)+((([4]FIN!K27*[4]FIN!E27)+([4]FIN!K28*[4]FIN!E28)+([4]FIN!K29*[4]FIN!E29)+([4]FIN!K30*[4]FIN!E30)+([4]FIN!K31*[4]FIN!E31)+([4]FIN!K32*[4]FIN!E32))*[4]FIN!B27)</f>
        <v>1.3999999999999999E-2</v>
      </c>
      <c r="BG9" s="175">
        <f>((([4]THU!J18*[4]THU!E18)+([4]THU!J19*[4]THU!E19)+([4]THU!J20*[4]THU!E20)+([4]THU!J21*[4]THU!E21)+([4]THU!J22*[4]THU!E22))*[4]THU!B18)+((([4]THU!J27*[4]THU!E27)+([4]THU!J28*[4]THU!E28)+([4]THU!J29*[4]THU!E29)+([4]THU!J30*[4]THU!E30)+([4]THU!J31*[4]THU!E31)+([4]THU!J32*[4]THU!E32)+([4]THU!J33*[4]THU!E33))*[4]THU!B27)+((([4]THU!J38*[4]THU!E38)+([4]THU!J39*[4]THU!E39)+([4]THU!J40*[4]THU!E40)+([4]THU!J41*[4]THU!E41)+([4]THU!J42*[4]THU!E42)+([4]THU!J43*[4]THU!E43))*[4]THU!B38)+((([4]THU!J48*[4]THU!E48)+([4]THU!J49*[4]THU!E49)+([4]THU!J50*[4]THU!E50)+([4]THU!J51*[4]THU!E51)+([4]THU!J52*[4]THU!E52)+([4]THU!J53*[4]THU!E53))*[4]THU!B48)</f>
        <v>3.0720000000000001E-3</v>
      </c>
      <c r="BH9" s="175">
        <f>((([4]THU!K18*[4]THU!E18)+([4]THU!K19*[4]THU!E19)+([4]THU!K20*[4]THU!E20)+([4]THU!K21*[4]THU!E21)+([4]THU!K22*[4]THU!E22))*[4]THU!B18)+((([4]THU!K27*[4]THU!E27)+([4]THU!K28*[4]THU!E28)+([4]THU!K29*[4]THU!E29)+([4]THU!K30*[4]THU!E30)+([4]THU!K31*[4]THU!E31)+([4]THU!K32*[4]THU!E32)+([4]THU!K33*[4]THU!E33))*[4]THU!B27)+((([4]THU!K38*[4]THU!E38)+([4]THU!K39*[4]THU!E39)+([4]THU!K40*[4]THU!E40)+([4]THU!K41*[4]THU!E41)+([4]THU!K42*[4]THU!E42)+([4]THU!K43*[4]THU!E43))*[4]THU!B38)+((([4]THU!K48*[4]THU!E48)+([4]THU!K49*[4]THU!E49)+([4]THU!K50*[4]THU!E50)+([4]THU!K51*[4]THU!E51)+([4]THU!K52*[4]THU!E52)+([4]THU!K53*[4]THU!E53))*[4]THU!B48)</f>
        <v>3.0720000000000001E-3</v>
      </c>
      <c r="BI9" s="175">
        <f>((([4]CDI!J18*[4]CDI!E18)+([4]CDI!J19*[4]CDI!E19))*[4]CDI!B18)+((([4]CDI!J24*[4]CDI!E24))*[4]CDI!B24)+((([4]CDI!J29*[4]CDI!E29)+([4]CDI!J30*[4]CDI!E30)+([4]CDI!J31*[4]CDI!E31)+([4]CDI!J32*[4]CDI!E32)+([4]CDI!J33*[4]CDI!E33)+([4]CDI!J34*[4]CDI!E34))*[4]CDI!B29)</f>
        <v>4.7949999999999993E-2</v>
      </c>
      <c r="BJ9" s="175">
        <f>((([4]CDI!K18*[4]CDI!E18)+([4]CDI!K19*[4]CDI!E19))*[4]CDI!B18)+((([4]CDI!K24*[4]CDI!E24))*[4]CDI!B24)+((([4]CDI!K29*[4]CDI!E29)+([4]CDI!K30*[4]CDI!E30)+([4]CDI!K31*[4]CDI!E31)+([4]CDI!K32*[4]CDI!E32)+([4]CDI!K33*[4]CDI!E33)+([4]CDI!K34*[4]CDI!E34))*[4]CDI!B29)</f>
        <v>2.7999999999999997E-2</v>
      </c>
      <c r="BK9" s="175">
        <f>((([4]ABI!J18*[4]ABI!E18)+([4]ABI!J19*[4]ABI!E19))*[4]ABI!B18)+((([4]ABI!J24*[4]ABI!E24)+([4]ABI!J25*[4]ABI!E25)+([4]ABI!J26*[4]ABI!E26)+([4]ABI!J27*[4]ABI!E27))*[4]ABI!B24)+((([4]ABI!J32*[4]ABI!E32)+([4]ABI!J33*[4]ABI!E33)+([4]ABI!J34*[4]ABI!E34))*[4]ABI!B32)+((([4]ABI!J39*[4]ABI!E39)+([4]ABI!J40*[4]ABI!E40)+([4]ABI!J41*[4]ABI!E41)+([4]ABI!J42*[4]ABI!E42)+([4]ABI!J43*[4]ABI!E43)+([4]ABI!J44*[4]ABI!E44))*[4]ABI!B39)</f>
        <v>4.6000000000000013E-2</v>
      </c>
      <c r="BL9" s="175">
        <f>((([4]ABI!K18*[4]ABI!E18)+([4]ABI!K19*[4]ABI!E19))*[4]ABI!B18)+((([4]ABI!K24*[4]ABI!E24)+([4]ABI!K25*[4]ABI!E25)+([4]ABI!K26*[4]ABI!E26)+([4]ABI!K27*[4]ABI!E27))*[4]ABI!B24)+((([4]ABI!K32*[4]ABI!E32)+([4]ABI!K33*[4]ABI!E33)+([4]ABI!K34*[4]ABI!E34))*[4]ABI!B32)+((([4]ABI!K39*[4]ABI!E39)+([4]ABI!K40*[4]ABI!E40)+([4]ABI!K41*[4]ABI!E41)+([4]ABI!K42*[4]ABI!E42)+([4]ABI!K43*[4]ABI!E43)+([4]ABI!K44*[4]ABI!E44))*[4]ABI!B39)</f>
        <v>4.0250000000000008E-2</v>
      </c>
      <c r="BM9" s="175">
        <f>((([4]ODM!J18*[4]ODM!E18)+([4]ODM!J19*[4]ODM!E19)+([4]ODM!J20*[4]ODM!E20)+([4]ODM!J21*[4]ODM!E21))*[4]ODM!B18)+((([4]ODM!J26*[4]ODM!E26)+([4]ODM!J27*[4]ODM!E27)+([4]ODM!J28*[4]ODM!E28))*[4]ODM!B26)+((([4]ODM!J33*[4]ODM!E33)+([4]ODM!J34*[4]ODM!E34)+([4]ODM!J35*[4]ODM!E35)+([4]ODM!J36*[4]ODM!E36)+([4]ODM!J37*[4]ODM!E37)+([4]ODM!J38*[4]ODM!E38))*[4]ODM!B33)</f>
        <v>4.3749999999999997E-2</v>
      </c>
      <c r="BN9" s="175">
        <f>((([4]ODM!K18*[4]ODM!E18)+([4]ODM!K19*[4]ODM!E19)+([4]ODM!K20*[4]ODM!E20)+([4]ODM!K21*[4]ODM!E21))*[4]ODM!B18)+((([4]ODM!K26*[4]ODM!E26)+([4]ODM!K27*[4]ODM!E27)+([4]ODM!K28*[4]ODM!E28))*[4]ODM!B26)+((([4]ODM!K33*[4]ODM!E33)+([4]ODM!K34*[4]ODM!E34)+([4]ODM!K35*[4]ODM!E35)+([4]ODM!K36*[4]ODM!E36)+([4]ODM!K37*[4]ODM!E37)+([4]ODM!K38*[4]ODM!E38))*[4]ODM!B33)</f>
        <v>4.3749999999999997E-2</v>
      </c>
      <c r="BO9" s="175">
        <f>((([4]CMG!J18*[4]CMG!E18))*[4]CMG!B18)+((([4]CMG!J23*[4]CMG!E23)+([4]CMG!J24*[4]CMG!E24)+([4]CMG!J25*[4]CMG!E25)+([4]CMG!J26*[4]CMG!E26))*[4]CMG!B23)+((([4]CMG!J31*[4]CMG!E31)+([4]CMG!J32*[4]CMG!E32)+([4]CMG!J33*[4]CMG!E33))*[4]CMG!B31)+((([4]CMG!J38*[4]CMG!E38)+([4]CMG!J39*[4]CMG!E39)+([4]CMG!J40*[4]CMG!E40))*[4]CMG!B38)+((([4]CMG!J45*[4]CMG!E45))*[4]CMG!B45)+((([4]CMG!J50*[4]CMG!E50)+([4]CMG!J51*[4]CMG!E51)+([4]CMG!J52*[4]CMG!E52)+([4]CMG!J53*[4]CMG!E53)+([4]CMG!J54*[4]CMG!E54)+([4]CMG!J55*[4]CMG!E55))*[4]CMG!B50)</f>
        <v>1.9200000000000002E-2</v>
      </c>
      <c r="BP9" s="175">
        <f>((([4]CMG!K18*[4]CMG!E18))*[4]CMG!B18)+((([4]CMG!K23*[4]CMG!E23)+([4]CMG!K24*[4]CMG!E24)+([4]CMG!K25*[4]CMG!E25)+([4]CMG!K26*[4]CMG!E26))*[4]CMG!B23)+((([4]CMG!K31*[4]CMG!E31)+([4]CMG!K32*[4]CMG!E32)+([4]CMG!K33*[4]CMG!E33))*[4]CMG!B31)+((([4]CMG!K38*[4]CMG!E38)+([4]CMG!K39*[4]CMG!E39)+([4]CMG!K40*[4]CMG!E40))*[4]CMG!B38)+((([4]CMG!K45*[4]CMG!E45))*[4]CMG!B45)+((([4]CMG!K50*[4]CMG!E50)+([4]CMG!K51*[4]CMG!E51)+([4]CMG!K52*[4]CMG!E52)+([4]CMG!K53*[4]CMG!E53)+([4]CMG!K54*[4]CMG!E54)+([4]CMG!K55*[4]CMG!E55))*[4]CMG!B50)</f>
        <v>1.9200000000000002E-2</v>
      </c>
    </row>
    <row r="10" spans="1:135" ht="15" customHeight="1" x14ac:dyDescent="0.2">
      <c r="B10" s="376"/>
      <c r="C10" s="545" t="s">
        <v>22</v>
      </c>
      <c r="D10" s="546"/>
      <c r="E10" s="546"/>
      <c r="F10" s="546"/>
      <c r="G10" s="546"/>
      <c r="H10" s="547"/>
      <c r="I10" s="563" t="s">
        <v>181</v>
      </c>
      <c r="J10" s="564"/>
      <c r="K10" s="564"/>
      <c r="L10" s="564"/>
      <c r="M10" s="564"/>
      <c r="N10" s="564"/>
      <c r="O10" s="564"/>
      <c r="P10" s="564"/>
      <c r="Q10" s="564"/>
      <c r="R10" s="564"/>
      <c r="S10" s="565"/>
      <c r="T10" s="545" t="s">
        <v>26</v>
      </c>
      <c r="U10" s="546"/>
      <c r="V10" s="546"/>
      <c r="W10" s="546"/>
      <c r="X10" s="546"/>
      <c r="Y10" s="547"/>
      <c r="Z10" s="375"/>
      <c r="AB10" s="174" t="s">
        <v>249</v>
      </c>
      <c r="AC10" s="175">
        <f>((([4]SIG!L18*[4]SIG!E18)+([4]SIG!L19*[4]SIG!E19)+([4]SIG!L20*[4]SIG!E20)+([4]SIG!L21*[4]SIG!E21)+([4]SIG!L22*[4]SIG!E22))*[4]SIG!B18)+((([4]SIG!L27*[4]SIG!E27)+([4]SIG!L28*[4]SIG!E28)+([4]SIG!L29*[4]SIG!E29)+([4]SIG!L30*[4]SIG!E30)+([4]SIG!L31*[4]SIG!E31)+([4]SIG!L32*[4]SIG!E32))*[4]SIG!B27)+((([4]SIG!L37*[4]SIG!E37)+([4]SIG!L38*[4]SIG!E38)+([4]SIG!L39*[4]SIG!E39)+([4]SIG!L40*[4]SIG!E40))*[4]SIG!B37)+((([4]SIG!L45*[4]SIG!E45)+([4]SIG!L46*[4]SIG!E46)+([4]SIG!L47*[4]SIG!E47)+([4]SIG!L48*[4]SIG!E48)+([4]SIG!L49*[4]SIG!E49)+([4]SIG!L50*[4]SIG!E50))*[4]SIG!B45)</f>
        <v>2.8200000000000003E-2</v>
      </c>
      <c r="AD10" s="175">
        <f>((([4]SIG!M18*[4]SIG!E18)+([4]SIG!M19*[4]SIG!E19)+([4]SIG!M20*[4]SIG!E20)+([4]SIG!M21*[4]SIG!E21)+([4]SIG!M22*[4]SIG!E22))*[4]SIG!B18)+((([4]SIG!M27*[4]SIG!E27)+([4]SIG!M28*[4]SIG!E28)+([4]SIG!M29*[4]SIG!E29)+([4]SIG!M30*[4]SIG!E30)+([4]SIG!M31*[4]SIG!E31)+([4]SIG!M32*[4]SIG!E32))*[4]SIG!B27)+((([4]SIG!M37*[4]SIG!E37)+([4]SIG!M38*[4]SIG!E38)+([4]SIG!M39*[4]SIG!E39)+([4]SIG!M40*[4]SIG!E40))*[4]SIG!B37)+((([4]SIG!M45*[4]SIG!E45)+([4]SIG!M46*[4]SIG!E46)+([4]SIG!M47*[4]SIG!E47)+([4]SIG!M48*[4]SIG!E48)+([4]SIG!M49*[4]SIG!E49)+([4]SIG!M50*[4]SIG!E50))*[4]SIG!B45)</f>
        <v>2.8200000000000003E-2</v>
      </c>
      <c r="AE10" s="175">
        <f>((([4]PES!L18*[4]PES!E18)+([4]PES!L19*[4]PES!E19)+([4]PES!L20*[4]PES!E20)+([4]PES!L21*[4]PES!E21)+([4]PES!L22*[4]PES!E22))*[4]PES!B18)+((([4]PES!L27*[4]PES!E27)+([4]PES!L28*[4]PES!E28)+([4]PES!L29*[4]PES!E29))*[4]PES!B27)+((([4]PES!L34*[4]PES!E34)+([4]PES!L35*[4]PES!E35)+([4]PES!L36*[4]PES!E36))*[4]PES!B34)+((([4]PES!L41*[4]PES!E41)+([4]PES!L42*[4]PES!E42)+([4]PES!L43*[4]PES!E43)+([4]PES!L44*[4]PES!E44)+([4]PES!L45*[4]PES!E45)+([4]PES!L46*[4]PES!E46))*[4]PES!B41)</f>
        <v>3.6424000000000005E-2</v>
      </c>
      <c r="AF10" s="175">
        <f>((([4]PES!M18*[4]PES!E18)+([4]PES!M19*[4]PES!E19)+([4]PES!M20*[4]PES!E20)+([4]PES!M21*[4]PES!E21)+([4]PES!M22*[4]PES!E22))*[4]PES!B18)+((([4]PES!M27*[4]PES!E27)+([4]PES!M28*[4]PES!E28)+([4]PES!M29*[4]PES!E29))*[4]PES!B27)+((([4]PES!M34*[4]PES!E34)+([4]PES!M35*[4]PES!E35)+([4]PES!M36*[4]PES!E36))*[4]PES!B34)+((([4]PES!M41*[4]PES!E41)+([4]PES!M42*[4]PES!E42)+([4]PES!M43*[4]PES!E43)+([4]PES!M44*[4]PES!E44)+([4]PES!M45*[4]PES!E45)+([4]PES!M46*[4]PES!E46))*[4]PES!B41)</f>
        <v>3.2640000000000002E-2</v>
      </c>
      <c r="AG10" s="175">
        <f>((([4]COM!L18*[4]COM!E18)+([4]COM!L19*[4]COM!E19)+([4]COM!L20*[4]COM!E20)+([4]COM!L21*[4]COM!E21)+([4]COM!L22*[4]COM!E22))*[4]COM!B18)+((([4]COM!L27*[4]COM!E27)+([4]COM!L28*[4]COM!E28)+([4]COM!L29*[4]COM!E29)+([4]COM!L30*[4]COM!E30)+([4]COM!L31*[4]COM!E31)+([4]COM!L32*[4]COM!E32)+([4]COM!L33*[4]COM!E33))*[4]COM!B27)+((([4]COM!L38*[4]COM!E38)+([4]COM!L39*[4]COM!E39)+([4]COM!L40*[4]COM!E40)+([4]COM!L41*[4]COM!E41)+([4]COM!L42*[4]COM!E42)+([4]COM!L43*[4]COM!E43))*[4]COM!B38)</f>
        <v>4.7926666666666659E-2</v>
      </c>
      <c r="AH10" s="175">
        <f>((([4]COM!M18*[4]COM!E18)+([4]COM!M19*[4]COM!E19)+([4]COM!M20*[4]COM!E20)+([4]COM!M21*[4]COM!E21)+([4]COM!M22*[4]COM!E22))*[4]COM!B18)+((([4]COM!M27*[4]COM!E27)+([4]COM!M28*[4]COM!E28)+([4]COM!M29*[4]COM!E29)+([4]COM!M30*[4]COM!E30)+([4]COM!M31*[4]COM!E31)+([4]COM!M32*[4]COM!E32)+([4]COM!M33*[4]COM!E33))*[4]COM!B27)+((([4]COM!M38*[4]COM!E38)+([4]COM!M39*[4]COM!E39)+([4]COM!M40*[4]COM!E40)+([4]COM!M41*[4]COM!E41)+([4]COM!M42*[4]COM!E42)+([4]COM!M43*[4]COM!E43))*[4]COM!B38)</f>
        <v>4.7925000666666662E-2</v>
      </c>
      <c r="AI10" s="175">
        <f>((([4]PDV!L18*[4]PDV!E18)+([4]PDV!L19*[4]PDV!E19)+([4]PDV!L20*[4]PDV!E20)+([4]PDV!L21*[4]PDV!E21)+([4]PDV!L22*[4]PDV!E22)+([4]PDV!L23*[4]PDV!E23)+([4]PDV!L24*[4]PDV!E24)+([4]PDV!L25*[4]PDV!E25))*[4]PDV!B18)+((([4]PDV!L30*[4]PDV!E30)+([4]PDV!L31*[4]PDV!E31)+([4]PDV!L32*[4]PDV!E32)+([4]PDV!L33*[4]PDV!E33)+([4]PDV!L34*[4]PDV!E34)+([4]PDV!L35*[4]PDV!E35))*[4]PDV!B30)</f>
        <v>0.10379600000000001</v>
      </c>
      <c r="AJ10" s="175">
        <f>((([4]PDV!M18*[4]PDV!E18)+([4]PDV!M19*[4]PDV!E19)+([4]PDV!M20*[4]PDV!E20)+([4]PDV!M21*[4]PDV!E21)+([4]PDV!M22*[4]PDV!E22)+([4]PDV!M23*[4]PDV!E23)+([4]PDV!M24*[4]PDV!E24)+([4]PDV!M25*[4]PDV!E25))*[4]PDV!B18)+((([4]PDV!M30*[4]PDV!E30)+([4]PDV!M31*[4]PDV!E31)+([4]PDV!M32*[4]PDV!E32)+([4]PDV!M33*[4]PDV!E33)+([4]PDV!M34*[4]PDV!E34)+([4]PDV!M35*[4]PDV!E35))*[4]PDV!B30)</f>
        <v>0.10246039999999999</v>
      </c>
      <c r="AK10" s="175">
        <f>((([4]AII!L18*[4]AII!E18)+([4]AII!L19*[4]AII!E19)+([4]AII!L20*[4]AII!E20))*[4]AII!B18)+((([4]AII!L25*[4]AII!E25)+([4]AII!L26*[4]AII!E26))*[4]AII!B25)+((([4]AII!L31*[4]AII!E31)+([4]AII!L32*[4]AII!E32)+([4]AII!L33*[4]AII!E33)+([4]AII!L34*[4]AII!E34)+([4]AII!L35*[4]AII!E35)+([4]AII!L36*[4]AII!E36))*[4]AII!B31)</f>
        <v>0</v>
      </c>
      <c r="AL10" s="175">
        <f>((([4]AII!M18*[4]AII!E18)+([4]AII!M19*[4]AII!E19)+([4]AII!M20*[4]AII!E20))*[4]AII!B18)+((([4]AII!M25*[4]AII!E25)+([4]AII!M26*[4]AII!E26))*[4]AII!B25)+((([4]AII!M31*[4]AII!E31)+([4]AII!M32*[4]AII!E32)+([4]AII!M33*[4]AII!E33)+([4]AII!M34*[4]AII!E34)+([4]AII!M35*[4]AII!E35)+([4]AII!M36*[4]AII!E36))*[4]AII!B31)</f>
        <v>0</v>
      </c>
      <c r="AM10" s="175">
        <f>((([4]PRO!L18*[4]PRO!E18)+([4]PRO!L19*[4]PRO!E19)+([4]PRO!L20*[4]PRO!E20)+([4]PRO!L21*[4]PRO!E21))*[4]PRO!B18)+((([4]PRO!L26*[4]PRO!E26)+([4]PRO!L27*[4]PRO!E27))*[4]PRO!B26)+((([4]PRO!L32*[4]PRO!E32)+([4]PRO!L33*[4]PRO!E33)+([4]PRO!L34*[4]PRO!E34)+([4]PRO!L35*[4]PRO!E35)+([4]PRO!L36*[4]PRO!E36)+([4]PRO!L37*[4]PRO!E37))*[4]PRO!B32)</f>
        <v>5.6250000000000001E-2</v>
      </c>
      <c r="AN10" s="175">
        <f>((([4]PRO!M18*[4]PRO!E18)+([4]PRO!M19*[4]PRO!E19)+([4]PRO!M20*[4]PRO!E20)+([4]PRO!M21*[4]PRO!E21))*[4]PRO!B18)+((([4]PRO!M26*[4]PRO!E26)+([4]PRO!M27*[4]PRO!E27))*[4]PRO!B26)+((([4]PRO!M32*[4]PRO!E32)+([4]PRO!M33*[4]PRO!E33)+([4]PRO!M34*[4]PRO!E34)+([4]PRO!M35*[4]PRO!E35)+([4]PRO!M36*[4]PRO!E36)+([4]PRO!M37*[4]PRO!E37))*[4]PRO!B32)</f>
        <v>5.6250000000000001E-2</v>
      </c>
      <c r="AO10" s="175">
        <f>((([4]IMV!L18*[4]IMV!E18)+([4]IMV!L19*[4]IMV!E19))*[4]IMV!B18)+((([4]IMV!L24*[4]IMV!E24)+([4]IMV!L25*[4]IMV!E25))*[4]IMV!B24)+((([4]IMV!L30*[4]IMV!E30)+([4]IMV!L31*[4]IMV!E31)+([4]IMV!L32*[4]IMV!E32)+([4]IMV!L33*[4]IMV!E33)+([4]IMV!L34*[4]IMV!E34)+([4]IMV!L35*[4]IMV!E35))*[4]IMV!B30)</f>
        <v>6.1004999999999997E-2</v>
      </c>
      <c r="AP10" s="175">
        <f>((([4]IMV!M18*[4]IMV!E18)+([4]IMV!M19*[4]IMV!E19))*[4]IMV!B18)+((([4]IMV!M24*[4]IMV!E24)+([4]IMV!M25*[4]IMV!E25))*[4]IMV!B24)+((([4]IMV!M30*[4]IMV!E30)+([4]IMV!M31*[4]IMV!E31)+([4]IMV!M32*[4]IMV!E32)+([4]IMV!M33*[4]IMV!E33)+([4]IMV!M34*[4]IMV!E34)+([4]IMV!M35*[4]IMV!E35))*[4]IMV!B30)</f>
        <v>0.10620500000000001</v>
      </c>
      <c r="AQ10" s="175">
        <f>((([4]GAM!L18*[4]GAM!E18))*[4]GAM!B18)+((([4]GAM!L23*[4]GAM!E23)+([4]GAM!L24*[4]GAM!E24)+([4]GAM!L25*[4]GAM!E25)+([4]GAM!L26*[4]GAM!E26)+([4]GAM!L27*[4]GAM!E27)+([4]GAM!L28*[4]GAM!E28)+([4]GAM!L29*[4]GAM!E29)+([4]GAM!L30*[4]GAM!E30)+([4]GAM!L31*[4]GAM!E31)+([4]GAM!L32*[4]GAM!E32)+([4]GAM!L33*[4]GAM!E33)+([4]GAM!L34*[4]GAM!E34)+([4]GAM!L35*[4]GAM!E35))*[4]GAM!B23)+((([4]GAM!L40*[4]GAM!E40)+([4]GAM!L41*[4]GAM!E41)+([4]GAM!L42*[4]GAM!E42)+([4]GAM!L43*[4]GAM!E43)+([4]GAM!L44*[4]GAM!E44)+([4]GAM!L45*[4]GAM!E45))*[4]GAM!B40)</f>
        <v>8.949600000000002E-2</v>
      </c>
      <c r="AR10" s="175">
        <f>((([4]GAM!M18*[4]GAM!E18))*[4]GAM!B18)+((([4]GAM!M23*[4]GAM!E23)+([4]GAM!M24*[4]GAM!E24)+([4]GAM!M25*[4]GAM!E25)+([4]GAM!M26*[4]GAM!E26)+([4]GAM!M27*[4]GAM!E27)+([4]GAM!M28*[4]GAM!E28)+([4]GAM!M29*[4]GAM!E29)+([4]GAM!M30*[4]GAM!E30)+([4]GAM!M31*[4]GAM!E31)+([4]GAM!M32*[4]GAM!E32)+([4]GAM!M33*[4]GAM!E33)+([4]GAM!M34*[4]GAM!E34)+([4]GAM!M35*[4]GAM!E35))*[4]GAM!B23)+((([4]GAM!M40*[4]GAM!E40)+([4]GAM!M41*[4]GAM!E41)+([4]GAM!M42*[4]GAM!E42)+([4]GAM!M43*[4]GAM!E43)+([4]GAM!M44*[4]GAM!E44)+([4]GAM!M45*[4]GAM!E45))*[4]GAM!B40)</f>
        <v>4.2496000000000006E-2</v>
      </c>
      <c r="AS10" s="175">
        <f>((([4]SAP!L18*[4]SAP!E18)+([4]SAP!L19*[4]SAP!E19)+([4]SAP!L20*[4]SAP!E20))*[4]SAP!B18)+((([4]SAP!L25*[4]SAP!E25)+([4]SAP!L26*[4]SAP!E26)+([4]SAP!L27*[4]SAP!E27))*[4]SAP!B25)+((([4]SAP!L32*[4]SAP!E32)+([4]SAP!L33*[4]SAP!E33)+([4]SAP!L34*[4]SAP!E34)+([4]SAP!L35*[4]SAP!E35)+([4]SAP!L36*[4]SAP!E36)+([4]SAP!L37*[4]SAP!E37))*[4]SAP!B32)+((([4]SAP!L42*[4]SAP!E42)+([4]SAP!L43*[4]SAP!E43)+([4]SAP!L44*[4]SAP!E44)+([4]SAP!L45*[4]SAP!E45))*[4]SAP!B42)</f>
        <v>4.4999999999999998E-2</v>
      </c>
      <c r="AT10" s="175">
        <f>((([4]SAP!M18*[4]SAP!E18)+([4]SAP!M19*[4]SAP!E19)+([4]SAP!M20*[4]SAP!E20))*[4]SAP!B18)+((([4]SAP!M25*[4]SAP!E25)+([4]SAP!M26*[4]SAP!E26)+([4]SAP!M27*[4]SAP!E27))*[4]SAP!B25)+((([4]SAP!M32*[4]SAP!E32)+([4]SAP!M33*[4]SAP!E33)+([4]SAP!M34*[4]SAP!E34)+([4]SAP!M35*[4]SAP!E35)+([4]SAP!M36*[4]SAP!E36)+([4]SAP!M37*[4]SAP!E37))*[4]SAP!B32)+((([4]SAP!M42*[4]SAP!E42)+([4]SAP!M43*[4]SAP!E43)+([4]SAP!M44*[4]SAP!E44)+([4]SAP!M45*[4]SAP!E45))*[4]SAP!B42)</f>
        <v>4.4999999999999998E-2</v>
      </c>
      <c r="AU10" s="175">
        <f>((([4]ACI!L18*[4]ACI!E18)+([4]ACI!L19*[4]ACI!E19))*[4]ACI!B18)+((([4]ACI!L24*[4]ACI!E24)+([4]ACI!L25*[4]ACI!E25))*[4]ACI!B24)+((([4]ACI!L30*[4]ACI!E30)+([4]ACI!L31*[4]ACI!E31)+([4]ACI!L32*[4]ACI!E32)+([4]ACI!L33*[4]ACI!E33)+([4]ACI!L34*[4]ACI!E34)+([4]ACI!L35*[4]ACI!E35))*[4]ACI!B30)</f>
        <v>0.14419999999999999</v>
      </c>
      <c r="AV10" s="175">
        <f>((([4]ACI!M18*[4]ACI!E18)+([4]ACI!M19*[4]ACI!E19))*[4]ACI!B18)+((([4]ACI!M24*[4]ACI!E24)+([4]ACI!M25*[4]ACI!E25))*[4]ACI!B24)+((([4]ACI!M30*[4]ACI!E30)+([4]ACI!M31*[4]ACI!E31)+([4]ACI!M32*[4]ACI!E32)+([4]ACI!M33*[4]ACI!E33)+([4]ACI!M34*[4]ACI!E34)+([4]ACI!M35*[4]ACI!E35))*[4]ACI!B30)</f>
        <v>3.9199999999999999E-2</v>
      </c>
      <c r="AW10" s="175">
        <f>((([4]JUR!L18*[4]JUR!E18)+([4]JUR!L19*[4]JUR!E19))*[4]JUR!B18)+((([4]JUR!L24*[4]JUR!E24))*[4]JUR!B24)+((([4]JUR!L29*[4]JUR!E29)+([4]JUR!L30*[4]JUR!E30)+([4]JUR!L31*[4]JUR!E31)+([4]JUR!L32*[4]JUR!E32)+([4]JUR!L33*[4]JUR!E33)+([4]JUR!L34*[4]JUR!E34))*[4]JUR!B29)</f>
        <v>2.0825E-2</v>
      </c>
      <c r="AX10" s="175">
        <f>((([4]JUR!M18*[4]JUR!E18)+([4]JUR!M19*[4]JUR!E19))*[4]JUR!B18)+((([4]JUR!M24*[4]JUR!E24))*[4]JUR!B24)+((([4]JUR!M29*[4]JUR!E29)+([4]JUR!M30*[4]JUR!E30)+([4]JUR!M31*[4]JUR!E31)+([4]JUR!M32*[4]JUR!E32)+([4]JUR!M33*[4]JUR!E33)+([4]JUR!M34*[4]JUR!E34))*[4]JUR!B29)</f>
        <v>7.8600000000000003E-2</v>
      </c>
      <c r="AY10" s="175">
        <f>((([4]CON!L18*[4]CON!E18)+([4]CON!L19*[4]CON!E19)+([4]CON!L20*[4]CON!E20)+([4]CON!L21*[4]CON!E21))*[4]CON!B18)+((([4]CON!L26*[4]CON!E26)+([4]CON!L27*[4]CON!E27)+([4]CON!L28*[4]CON!E28)+([4]CON!L29*[4]CON!E29)+([4]CON!L30*[4]CON!E30)+([4]CON!L31*[4]CON!E31))*[4]CON!B26)</f>
        <v>4.1999999999999996E-2</v>
      </c>
      <c r="AZ10" s="175">
        <f>((([4]CON!M18*[4]CON!E18)+([4]CON!M19*[4]CON!E19)+([4]CON!M20*[4]CON!E20)+([4]CON!M21*[4]CON!E21))*[4]CON!B18)+((([4]CON!M26*[4]CON!E26)+([4]CON!M27*[4]CON!E27)+([4]CON!M28*[4]CON!E28)+([4]CON!M29*[4]CON!E29)+([4]CON!M30*[4]CON!E30)+([4]CON!M31*[4]CON!E31))*[4]CON!B26)</f>
        <v>4.1999999999999996E-2</v>
      </c>
      <c r="BA10" s="175">
        <f>((([4]GDO!L18*[4]GDO!E18)+([4]GDO!L19*[4]GDO!E19)+([4]GDO!L20*[4]GDO!E20)+([4]GDO!L21*[4]GDO!E21)+([4]GDO!L22*[4]GDO!E22))*[4]GDO!B18)+((([4]GDO!L27*[4]GDO!E27)+([4]GDO!L28*[4]GDO!E28)+([4]GDO!L29*[4]GDO!E29)+([4]GDO!L30*[4]GDO!E30)+([4]GDO!L31*[4]GDO!E31)+([4]GDO!L32*[4]GDO!E32))*[4]GDO!B27)</f>
        <v>1.575E-2</v>
      </c>
      <c r="BB10" s="175">
        <f>((([4]GDO!M18*[4]GDO!E18)+([4]GDO!M19*[4]GDO!E19)+([4]GDO!M20*[4]GDO!E20)+([4]GDO!M21*[4]GDO!E21)+([4]GDO!M22*[4]GDO!E22))*[4]GDO!B18)+((([4]GDO!M27*[4]GDO!E27)+([4]GDO!M28*[4]GDO!E28)+([4]GDO!M29*[4]GDO!E29)+([4]GDO!M30*[4]GDO!E30)+([4]GDO!M31*[4]GDO!E31)+([4]GDO!M32*[4]GDO!E32))*[4]GDO!B27)</f>
        <v>8.7499999999999991E-3</v>
      </c>
      <c r="BC10" s="175">
        <f>((([4]SIT!L18*[4]SIT!E18)+([4]SIT!L19*[4]SIT!E19)+([4]SIT!L20*[4]SIT!E20)+([4]SIT!L21*[4]SIT!E21))*[4]SIT!B18)+((([4]SIT!L26*[4]SIT!E26))*[4]SIT!B26)+((([4]SIT!L31*[4]SIT!E31)+([4]SIT!L32*[4]SIT!E32))*[4]SIT!B31)+((([4]SIT!L37*[4]SIT!E37)+([4]SIT!L38*[4]SIT!E38)+([4]SIT!L39*[4]SIT!E39))*[4]SIT!B37)+((([4]SIT!L44*[4]SIT!E44)+([4]SIT!L45*[4]SIT!E45)+([4]SIT!L46*[4]SIT!E46)+([4]SIT!L47*[4]SIT!E47))*[4]SIT!B44)+((([4]SIT!L52*[4]SIT!E52)+([4]SIT!L53*[4]SIT!E53)+([4]SIT!L54*[4]SIT!E54)+([4]SIT!L55*[4]SIT!E55)+([4]SIT!L56*[4]SIT!E56)+([4]SIT!L57*[4]SIT!E57))*[4]SIT!B52)</f>
        <v>0.1099</v>
      </c>
      <c r="BD10" s="175">
        <f>((([4]SIT!M18*[4]SIT!E18)+([4]SIT!M19*[4]SIT!E19)+([4]SIT!M20*[4]SIT!E20)+([4]SIT!M21*[4]SIT!E21))*[4]SIT!B18)+((([4]SIT!M26*[4]SIT!E26))*[4]SIT!B26)+((([4]SIT!M31*[4]SIT!E31)+([4]SIT!M32*[4]SIT!E32))*[4]SIT!B31)+((([4]SIT!M37*[4]SIT!E37)+([4]SIT!M38*[4]SIT!E38)+([4]SIT!M39*[4]SIT!E39))*[4]SIT!B37)+((([4]SIT!M44*[4]SIT!E44)+([4]SIT!M45*[4]SIT!E45)+([4]SIT!M46*[4]SIT!E46)+([4]SIT!M47*[4]SIT!E47))*[4]SIT!B44)+((([4]SIT!M52*[4]SIT!E52)+([4]SIT!M53*[4]SIT!E53)+([4]SIT!M54*[4]SIT!E54)+([4]SIT!M55*[4]SIT!E55)+([4]SIT!M56*[4]SIT!E56)+([4]SIT!M57*[4]SIT!E57))*[4]SIT!B52)</f>
        <v>7.3430000000000009E-2</v>
      </c>
      <c r="BE10" s="175">
        <f>((([4]FIN!L18*[4]FIN!E18)+([4]FIN!L19*[4]FIN!E19)+([4]FIN!L20*[4]FIN!E20)+([4]FIN!L21*[4]FIN!E21)+([4]FIN!L22*[4]FIN!E22))*[4]FIN!B18)+((([4]FIN!L27*[4]FIN!E27)+([4]FIN!L28*[4]FIN!E28)+([4]FIN!L29*[4]FIN!E29)+([4]FIN!L30*[4]FIN!E30)+([4]FIN!L31*[4]FIN!E31)+([4]FIN!L32*[4]FIN!E32))*[4]FIN!B27)</f>
        <v>0.23100000000000004</v>
      </c>
      <c r="BF10" s="175">
        <f>((([4]FIN!M18*[4]FIN!E18)+([4]FIN!M19*[4]FIN!E19)+([4]FIN!M20*[4]FIN!E20)+([4]FIN!M21*[4]FIN!E21)+([4]FIN!M22*[4]FIN!E22))*[4]FIN!B18)+((([4]FIN!M27*[4]FIN!E27)+([4]FIN!M28*[4]FIN!E28)+([4]FIN!M29*[4]FIN!E29)+([4]FIN!M30*[4]FIN!E30)+([4]FIN!M31*[4]FIN!E31)+([4]FIN!M32*[4]FIN!E32))*[4]FIN!B27)</f>
        <v>0.14699999999999996</v>
      </c>
      <c r="BG10" s="175">
        <f>((([4]THU!L18*[4]THU!E18)+([4]THU!L19*[4]THU!E19)+([4]THU!L20*[4]THU!E20)+([4]THU!L21*[4]THU!E21)+([4]THU!L22*[4]THU!E22))*[4]THU!B18)+((([4]THU!L27*[4]THU!E27)+([4]THU!L28*[4]THU!E28)+([4]THU!L29*[4]THU!E29)+([4]THU!L30*[4]THU!E30)+([4]THU!L31*[4]THU!E31)+([4]THU!L32*[4]THU!E32)+([4]THU!L33*[4]THU!E33))*[4]THU!B27)+((([4]THU!L38*[4]THU!E38)+([4]THU!L39*[4]THU!E39)+([4]THU!L40*[4]THU!E40)+([4]THU!L41*[4]THU!E41)+([4]THU!L42*[4]THU!E42)+([4]THU!L43*[4]THU!E43))*[4]THU!B38)+((([4]THU!L48*[4]THU!E48)+([4]THU!L49*[4]THU!E49)+([4]THU!L50*[4]THU!E50)+([4]THU!L51*[4]THU!E51)+([4]THU!L52*[4]THU!E52)+([4]THU!L53*[4]THU!E53))*[4]THU!B48)</f>
        <v>3.6272000000000006E-2</v>
      </c>
      <c r="BH10" s="175">
        <f>((([4]THU!M18*[4]THU!E18)+([4]THU!M19*[4]THU!E19)+([4]THU!M20*[4]THU!E20)+([4]THU!M21*[4]THU!E21)+([4]THU!M22*[4]THU!E22))*[4]THU!B18)+((([4]THU!M27*[4]THU!E27)+([4]THU!M28*[4]THU!E28)+([4]THU!M29*[4]THU!E29)+([4]THU!M30*[4]THU!E30)+([4]THU!M31*[4]THU!E31)+([4]THU!M32*[4]THU!E32)+([4]THU!M33*[4]THU!E33))*[4]THU!B27)+((([4]THU!M38*[4]THU!E38)+([4]THU!M39*[4]THU!E39)+([4]THU!M40*[4]THU!E40)+([4]THU!M41*[4]THU!E41)+([4]THU!M42*[4]THU!E42)+([4]THU!M43*[4]THU!E43))*[4]THU!B38)+((([4]THU!M48*[4]THU!E48)+([4]THU!M49*[4]THU!E49)+([4]THU!M50*[4]THU!E50)+([4]THU!M51*[4]THU!E51)+([4]THU!M52*[4]THU!E52)+([4]THU!M53*[4]THU!E53))*[4]THU!B48)</f>
        <v>1.3272000000000001E-2</v>
      </c>
      <c r="BI10" s="175">
        <f>((([4]CDI!L18*[4]CDI!E18)+([4]CDI!L19*[4]CDI!E19))*[4]CDI!B18)+((([4]CDI!L24*[4]CDI!E24))*[4]CDI!B24)+((([4]CDI!L29*[4]CDI!E29)+([4]CDI!L30*[4]CDI!E30)+([4]CDI!L31*[4]CDI!E31)+([4]CDI!L32*[4]CDI!E32)+([4]CDI!L33*[4]CDI!E33)+([4]CDI!L34*[4]CDI!E34))*[4]CDI!B29)</f>
        <v>6.1949999999999998E-2</v>
      </c>
      <c r="BJ10" s="175">
        <f>((([4]CDI!M18*[4]CDI!E18)+([4]CDI!M19*[4]CDI!E19))*[4]CDI!B18)+((([4]CDI!M24*[4]CDI!E24))*[4]CDI!B24)+((([4]CDI!M29*[4]CDI!E29)+([4]CDI!M30*[4]CDI!E30)+([4]CDI!M31*[4]CDI!E31)+([4]CDI!M32*[4]CDI!E32)+([4]CDI!M33*[4]CDI!E33)+([4]CDI!M34*[4]CDI!E34))*[4]CDI!B29)</f>
        <v>6.1949999999999998E-2</v>
      </c>
      <c r="BK10" s="175">
        <f>((([4]ABI!L18*[4]ABI!E18)+([4]ABI!L19*[4]ABI!E19))*[4]ABI!B18)+((([4]ABI!L24*[4]ABI!E24)+([4]ABI!L25*[4]ABI!E25)+([4]ABI!L26*[4]ABI!E26)+([4]ABI!L27*[4]ABI!E27))*[4]ABI!B24)+((([4]ABI!L32*[4]ABI!E32)+([4]ABI!L33*[4]ABI!E33)+([4]ABI!L34*[4]ABI!E34))*[4]ABI!B32)+((([4]ABI!L39*[4]ABI!E39)+([4]ABI!L40*[4]ABI!E40)+([4]ABI!L41*[4]ABI!E41)+([4]ABI!L42*[4]ABI!E42)+([4]ABI!L43*[4]ABI!E43)+([4]ABI!L44*[4]ABI!E44))*[4]ABI!B39)</f>
        <v>8.6250000000000021E-2</v>
      </c>
      <c r="BL10" s="175">
        <f>((([4]ABI!M18*[4]ABI!E18)+([4]ABI!M19*[4]ABI!E19))*[4]ABI!B18)+((([4]ABI!M24*[4]ABI!E24)+([4]ABI!M25*[4]ABI!E25)+([4]ABI!M26*[4]ABI!E26)+([4]ABI!M27*[4]ABI!E27))*[4]ABI!B24)+((([4]ABI!M32*[4]ABI!E32)+([4]ABI!M33*[4]ABI!E33)+([4]ABI!M34*[4]ABI!E34))*[4]ABI!B32)+((([4]ABI!M39*[4]ABI!E39)+([4]ABI!M40*[4]ABI!E40)+([4]ABI!M41*[4]ABI!E41)+([4]ABI!M42*[4]ABI!E42)+([4]ABI!M43*[4]ABI!E43)+([4]ABI!M44*[4]ABI!E44))*[4]ABI!B39)</f>
        <v>3.9675000000000002E-2</v>
      </c>
      <c r="BM10" s="175">
        <f>((([4]ODM!L18*[4]ODM!E18)+([4]ODM!L19*[4]ODM!E19)+([4]ODM!L20*[4]ODM!E20)+([4]ODM!L21*[4]ODM!E21))*[4]ODM!B18)+((([4]ODM!L26*[4]ODM!E26)+([4]ODM!L27*[4]ODM!E27)+([4]ODM!L28*[4]ODM!E28))*[4]ODM!B26)+((([4]ODM!L33*[4]ODM!E33)+([4]ODM!L34*[4]ODM!E34)+([4]ODM!L35*[4]ODM!E35)+([4]ODM!L36*[4]ODM!E36)+([4]ODM!L37*[4]ODM!E37)+([4]ODM!L38*[4]ODM!E38))*[4]ODM!B33)</f>
        <v>0.105</v>
      </c>
      <c r="BN10" s="175">
        <f>((([4]ODM!M18*[4]ODM!E18)+([4]ODM!M19*[4]ODM!E19)+([4]ODM!M20*[4]ODM!E20)+([4]ODM!M21*[4]ODM!E21))*[4]ODM!B18)+((([4]ODM!M26*[4]ODM!E26)+([4]ODM!M27*[4]ODM!E27)+([4]ODM!M28*[4]ODM!E28))*[4]ODM!B26)+((([4]ODM!M33*[4]ODM!E33)+([4]ODM!M34*[4]ODM!E34)+([4]ODM!M35*[4]ODM!E35)+([4]ODM!M36*[4]ODM!E36)+([4]ODM!M37*[4]ODM!E37)+([4]ODM!M38*[4]ODM!E38))*[4]ODM!B33)</f>
        <v>9.6250000000000002E-2</v>
      </c>
      <c r="BO10" s="175">
        <f>((([4]CMG!L18*[4]CMG!E18))*[4]CMG!B18)+((([4]CMG!L23*[4]CMG!E23)+([4]CMG!L24*[4]CMG!E24)+([4]CMG!L25*[4]CMG!E25)+([4]CMG!L26*[4]CMG!E26))*[4]CMG!B23)+((([4]CMG!L31*[4]CMG!E31)+([4]CMG!L32*[4]CMG!E32)+([4]CMG!L33*[4]CMG!E33))*[4]CMG!B31)+((([4]CMG!L38*[4]CMG!E38)+([4]CMG!L39*[4]CMG!E39)+([4]CMG!L40*[4]CMG!E40))*[4]CMG!B38)+((([4]CMG!L45*[4]CMG!E45))*[4]CMG!B45)+((([4]CMG!L50*[4]CMG!E50)+([4]CMG!L51*[4]CMG!E51)+([4]CMG!L52*[4]CMG!E52)+([4]CMG!L53*[4]CMG!E53)+([4]CMG!L54*[4]CMG!E54)+([4]CMG!L55*[4]CMG!E55))*[4]CMG!B50)</f>
        <v>2.8800000000000003E-2</v>
      </c>
      <c r="BP10" s="175">
        <f>((([4]CMG!M18*[4]CMG!E18))*[4]CMG!B18)+((([4]CMG!M23*[4]CMG!E23)+([4]CMG!M24*[4]CMG!E24)+([4]CMG!M25*[4]CMG!E25)+([4]CMG!M26*[4]CMG!E26))*[4]CMG!B23)+((([4]CMG!M31*[4]CMG!E31)+([4]CMG!M32*[4]CMG!E32)+([4]CMG!M33*[4]CMG!E33))*[4]CMG!B31)+((([4]CMG!M38*[4]CMG!E38)+([4]CMG!M39*[4]CMG!E39)+([4]CMG!M40*[4]CMG!E40))*[4]CMG!B38)+((([4]CMG!M45*[4]CMG!E45))*[4]CMG!B45)+((([4]CMG!M50*[4]CMG!E50)+([4]CMG!M51*[4]CMG!E51)+([4]CMG!M52*[4]CMG!E52)+([4]CMG!M53*[4]CMG!E53)+([4]CMG!M54*[4]CMG!E54)+([4]CMG!M55*[4]CMG!E55))*[4]CMG!B50)</f>
        <v>2.8800000000000003E-2</v>
      </c>
    </row>
    <row r="11" spans="1:135" ht="15.75" thickBot="1" x14ac:dyDescent="0.25">
      <c r="B11" s="376"/>
      <c r="C11" s="548"/>
      <c r="D11" s="549"/>
      <c r="E11" s="549"/>
      <c r="F11" s="549"/>
      <c r="G11" s="549"/>
      <c r="H11" s="550"/>
      <c r="I11" s="566"/>
      <c r="J11" s="567"/>
      <c r="K11" s="567"/>
      <c r="L11" s="567"/>
      <c r="M11" s="567"/>
      <c r="N11" s="567"/>
      <c r="O11" s="567"/>
      <c r="P11" s="567"/>
      <c r="Q11" s="567"/>
      <c r="R11" s="567"/>
      <c r="S11" s="568"/>
      <c r="T11" s="557" t="s">
        <v>604</v>
      </c>
      <c r="U11" s="558"/>
      <c r="V11" s="558"/>
      <c r="W11" s="558"/>
      <c r="X11" s="558"/>
      <c r="Y11" s="559"/>
      <c r="Z11" s="375"/>
      <c r="AB11" s="174" t="s">
        <v>250</v>
      </c>
      <c r="AC11" s="175">
        <f>((([4]SIG!N18*[4]SIG!E18)+([4]SIG!N19*[4]SIG!E19)+([4]SIG!N20*[4]SIG!E20)+([4]SIG!N21*[4]SIG!E21)+([4]SIG!N22*[4]SIG!E22))*[4]SIG!B18)+((([4]SIG!N27*[4]SIG!E27)+([4]SIG!N28*[4]SIG!E28)+([4]SIG!N29*[4]SIG!E29)+([4]SIG!N30*[4]SIG!E30)+([4]SIG!N31*[4]SIG!E31)+([4]SIG!N32*[4]SIG!E32))*[4]SIG!B27)+((([4]SIG!N37*[4]SIG!E37)+([4]SIG!N38*[4]SIG!E38)+([4]SIG!N39*[4]SIG!E39)+([4]SIG!N40*[4]SIG!E40))*[4]SIG!B37)+((([4]SIG!N45*[4]SIG!E45)+([4]SIG!N46*[4]SIG!E46)+([4]SIG!N47*[4]SIG!E47)+([4]SIG!N48*[4]SIG!E48)+([4]SIG!N49*[4]SIG!E49)+([4]SIG!N50*[4]SIG!E50))*[4]SIG!B45)</f>
        <v>7.8E-2</v>
      </c>
      <c r="AD11" s="175">
        <f>((([4]SIG!O18*[4]SIG!E18)+([4]SIG!O19*[4]SIG!E19)+([4]SIG!O20*[4]SIG!E20)+([4]SIG!O21*[4]SIG!E21)+([4]SIG!O22*[4]SIG!E22))*[4]SIG!B18)+((([4]SIG!O27*[4]SIG!E27)+([4]SIG!O28*[4]SIG!E28)+([4]SIG!O29*[4]SIG!E29)+([4]SIG!O30*[4]SIG!E30)+([4]SIG!O31*[4]SIG!E31)+([4]SIG!O32*[4]SIG!E32))*[4]SIG!B27)+((([4]SIG!O37*[4]SIG!E37)+([4]SIG!O38*[4]SIG!E38)+([4]SIG!O39*[4]SIG!E39)+([4]SIG!O40*[4]SIG!E40))*[4]SIG!B37)+((([4]SIG!O45*[4]SIG!E45)+([4]SIG!O46*[4]SIG!E46)+([4]SIG!O47*[4]SIG!E47)+([4]SIG!O48*[4]SIG!E48)+([4]SIG!O49*[4]SIG!E49)+([4]SIG!O50*[4]SIG!E50))*[4]SIG!B45)</f>
        <v>7.8E-2</v>
      </c>
      <c r="AE11" s="175">
        <f>((([4]PES!N18*[4]PES!E18)+([4]PES!N19*[4]PES!E19)+([4]PES!N20*[4]PES!E20)+([4]PES!N21*[4]PES!E21)+([4]PES!N22*[4]PES!E22))*[4]PES!B18)+((([4]PES!N27*[4]PES!E27)+([4]PES!N28*[4]PES!E28)+([4]PES!N29*[4]PES!E29))*[4]PES!B27)+((([4]PES!N34*[4]PES!E34)+([4]PES!N35*[4]PES!E35)+([4]PES!N36*[4]PES!E36))*[4]PES!B34)+((([4]PES!N41*[4]PES!E41)+([4]PES!N42*[4]PES!E42)+([4]PES!N43*[4]PES!E43)+([4]PES!N44*[4]PES!E44)+([4]PES!N45*[4]PES!E45)+([4]PES!N46*[4]PES!E46))*[4]PES!B41)</f>
        <v>0.13642399999999999</v>
      </c>
      <c r="AF11" s="175">
        <f>((([4]PES!O18*[4]PES!E18)+([4]PES!O19*[4]PES!E19)+([4]PES!O20*[4]PES!E20)+([4]PES!O21*[4]PES!E21)+([4]PES!O22*[4]PES!E22))*[4]PES!B18)+((([4]PES!O27*[4]PES!E27)+([4]PES!O28*[4]PES!E28)+([4]PES!O29*[4]PES!E29))*[4]PES!B27)+((([4]PES!O34*[4]PES!E34)+([4]PES!O35*[4]PES!E35)+([4]PES!O36*[4]PES!E36))*[4]PES!B34)+((([4]PES!O41*[4]PES!E41)+([4]PES!O42*[4]PES!E42)+([4]PES!O43*[4]PES!E43)+([4]PES!O44*[4]PES!E44)+([4]PES!O45*[4]PES!E45)+([4]PES!O46*[4]PES!E46))*[4]PES!B41)</f>
        <v>0.13444400000000001</v>
      </c>
      <c r="AG11" s="175">
        <f>((([4]COM!N18*[4]COM!E18)+([4]COM!N19*[4]COM!E19)+([4]COM!N20*[4]COM!E20)+([4]COM!N21*[4]COM!E21)+([4]COM!N22*[4]COM!E22))*[4]COM!B18)+((([4]COM!N27*[4]COM!E27)+([4]COM!N28*[4]COM!E28)+([4]COM!N29*[4]COM!E29)+([4]COM!N30*[4]COM!E30)+([4]COM!N31*[4]COM!E31)+([4]COM!N32*[4]COM!E32)+([4]COM!N33*[4]COM!E33))*[4]COM!B27)+((([4]COM!N38*[4]COM!E38)+([4]COM!N39*[4]COM!E39)+([4]COM!N40*[4]COM!E40)+([4]COM!N41*[4]COM!E41)+([4]COM!N42*[4]COM!E42)+([4]COM!N43*[4]COM!E43))*[4]COM!B38)</f>
        <v>0.10241256666666668</v>
      </c>
      <c r="AH11" s="175">
        <f>((([4]COM!O18*[4]COM!E18)+([4]COM!O19*[4]COM!E19)+([4]COM!O20*[4]COM!E20)+([4]COM!O21*[4]COM!E21)+([4]COM!O22*[4]COM!E22))*[4]COM!B18)+((([4]COM!O27*[4]COM!E27)+([4]COM!O28*[4]COM!E28)+([4]COM!O29*[4]COM!E29)+([4]COM!O30*[4]COM!E30)+([4]COM!O31*[4]COM!E31)+([4]COM!O32*[4]COM!E32)+([4]COM!O33*[4]COM!E33))*[4]COM!B27)+((([4]COM!O38*[4]COM!E38)+([4]COM!O39*[4]COM!E39)+([4]COM!O40*[4]COM!E40)+([4]COM!O41*[4]COM!E41)+([4]COM!O42*[4]COM!E42)+([4]COM!O43*[4]COM!E43))*[4]COM!B38)</f>
        <v>0.10224596666666666</v>
      </c>
      <c r="AI11" s="175">
        <f>((([4]PDV!N18*[4]PDV!E18)+([4]PDV!N19*[4]PDV!E19)+([4]PDV!N20*[4]PDV!E20)+([4]PDV!N21*[4]PDV!E21)+([4]PDV!N22*[4]PDV!E22)+([4]PDV!N23*[4]PDV!E23)+([4]PDV!N24*[4]PDV!E24)+([4]PDV!N25*[4]PDV!E25))*[4]PDV!B18)+((([4]PDV!N30*[4]PDV!E30)+([4]PDV!N31*[4]PDV!E31)+([4]PDV!N32*[4]PDV!E32)+([4]PDV!N33*[4]PDV!E33)+([4]PDV!N34*[4]PDV!E34)+([4]PDV!N35*[4]PDV!E35))*[4]PDV!B30)</f>
        <v>7.9296000000000005E-2</v>
      </c>
      <c r="AJ11" s="175">
        <f>((([4]PDV!O18*[4]PDV!E18)+([4]PDV!O19*[4]PDV!E19)+([4]PDV!O20*[4]PDV!E20)+([4]PDV!O21*[4]PDV!E21)+([4]PDV!O22*[4]PDV!E22)+([4]PDV!O23*[4]PDV!E23)+([4]PDV!O24*[4]PDV!E24)+([4]PDV!O25*[4]PDV!E25))*[4]PDV!B18)+((([4]PDV!O30*[4]PDV!E30)+([4]PDV!O31*[4]PDV!E31)+([4]PDV!O32*[4]PDV!E32)+([4]PDV!O33*[4]PDV!E33)+([4]PDV!O34*[4]PDV!E34)+([4]PDV!O35*[4]PDV!E35))*[4]PDV!B30)</f>
        <v>7.3889200000000002E-2</v>
      </c>
      <c r="AK11" s="175">
        <f>((([4]AII!N18*[4]AII!E18)+([4]AII!N19*[4]AII!E19)+([4]AII!N20*[4]AII!E20))*[4]AII!B18)+((([4]AII!N25*[4]AII!E25)+([4]AII!N26*[4]AII!E26))*[4]AII!B25)+((([4]AII!N31*[4]AII!E31)+([4]AII!N32*[4]AII!E32)+([4]AII!N33*[4]AII!E33)+([4]AII!N34*[4]AII!E34)+([4]AII!N35*[4]AII!E35)+([4]AII!N36*[4]AII!E36))*[4]AII!B31)</f>
        <v>6.3E-2</v>
      </c>
      <c r="AL11" s="175">
        <f>((([4]AII!O18*[4]AII!E18)+([4]AII!O19*[4]AII!E19)+([4]AII!O20*[4]AII!E20))*[4]AII!B18)+((([4]AII!O25*[4]AII!E25)+([4]AII!O26*[4]AII!E26))*[4]AII!B25)+((([4]AII!O31*[4]AII!E31)+([4]AII!O32*[4]AII!E32)+([4]AII!O33*[4]AII!E33)+([4]AII!O34*[4]AII!E34)+([4]AII!O35*[4]AII!E35)+([4]AII!O36*[4]AII!E36))*[4]AII!B31)</f>
        <v>6.3E-2</v>
      </c>
      <c r="AM11" s="175">
        <f>((([4]PRO!N18*[4]PRO!E18)+([4]PRO!N19*[4]PRO!E19)+([4]PRO!N20*[4]PRO!E20)+([4]PRO!N21*[4]PRO!E21))*[4]PRO!B18)+((([4]PRO!N26*[4]PRO!E26)+([4]PRO!N27*[4]PRO!E27))*[4]PRO!B26)+((([4]PRO!N32*[4]PRO!E32)+([4]PRO!N33*[4]PRO!E33)+([4]PRO!N34*[4]PRO!E34)+([4]PRO!N35*[4]PRO!E35)+([4]PRO!N36*[4]PRO!E36)+([4]PRO!N37*[4]PRO!E37))*[4]PRO!B32)</f>
        <v>0.10050000000000001</v>
      </c>
      <c r="AN11" s="175">
        <f>((([4]PRO!O18*[4]PRO!E18)+([4]PRO!O19*[4]PRO!E19)+([4]PRO!O20*[4]PRO!E20)+([4]PRO!O21*[4]PRO!E21))*[4]PRO!B18)+((([4]PRO!O26*[4]PRO!E26)+([4]PRO!O27*[4]PRO!E27))*[4]PRO!B26)+((([4]PRO!O32*[4]PRO!E32)+([4]PRO!O33*[4]PRO!E33)+([4]PRO!O34*[4]PRO!E34)+([4]PRO!O35*[4]PRO!E35)+([4]PRO!O36*[4]PRO!E36)+([4]PRO!O37*[4]PRO!E37))*[4]PRO!B32)</f>
        <v>0.10050000000000001</v>
      </c>
      <c r="AO11" s="175">
        <f>((([4]IMV!N18*[4]IMV!E18)+([4]IMV!N19*[4]IMV!E19))*[4]IMV!B18)+((([4]IMV!N24*[4]IMV!E24)+([4]IMV!N25*[4]IMV!E25))*[4]IMV!B24)+((([4]IMV!N30*[4]IMV!E30)+([4]IMV!N31*[4]IMV!E31)+([4]IMV!N32*[4]IMV!E32)+([4]IMV!N33*[4]IMV!E33)+([4]IMV!N34*[4]IMV!E34)+([4]IMV!N35*[4]IMV!E35))*[4]IMV!B30)</f>
        <v>9.4954999999999998E-2</v>
      </c>
      <c r="AP11" s="175">
        <f>((([4]IMV!O18*[4]IMV!E18)+([4]IMV!O19*[4]IMV!E19))*[4]IMV!B18)+((([4]IMV!O24*[4]IMV!E24)+([4]IMV!O25*[4]IMV!E25))*[4]IMV!B24)+((([4]IMV!O30*[4]IMV!E30)+([4]IMV!O31*[4]IMV!E31)+([4]IMV!O32*[4]IMV!E32)+([4]IMV!O33*[4]IMV!E33)+([4]IMV!O34*[4]IMV!E34)+([4]IMV!O35*[4]IMV!E35))*[4]IMV!B30)</f>
        <v>0.13885500000000001</v>
      </c>
      <c r="AQ11" s="175">
        <f>((([4]GAM!N18*[4]GAM!E18))*[4]GAM!B18)+((([4]GAM!N23*[4]GAM!E23)+([4]GAM!N24*[4]GAM!E24)+([4]GAM!N25*[4]GAM!E25)+([4]GAM!N26*[4]GAM!E26)+([4]GAM!N27*[4]GAM!E27)+([4]GAM!N28*[4]GAM!E28)+([4]GAM!N29*[4]GAM!E29)+([4]GAM!N30*[4]GAM!E30)+([4]GAM!N31*[4]GAM!E31)+([4]GAM!N32*[4]GAM!E32)+([4]GAM!N33*[4]GAM!E33)+([4]GAM!N34*[4]GAM!E34)+([4]GAM!N35*[4]GAM!E35))*[4]GAM!B23)+((([4]GAM!N40*[4]GAM!E40)+([4]GAM!N41*[4]GAM!E41)+([4]GAM!N42*[4]GAM!E42)+([4]GAM!N43*[4]GAM!E43)+([4]GAM!N44*[4]GAM!E44)+([4]GAM!N45*[4]GAM!E45))*[4]GAM!B40)</f>
        <v>0.125496</v>
      </c>
      <c r="AR11" s="175">
        <f>((([4]GAM!O18*[4]GAM!E18))*[4]GAM!B18)+((([4]GAM!O23*[4]GAM!E23)+([4]GAM!O24*[4]GAM!E24)+([4]GAM!O25*[4]GAM!E25)+([4]GAM!O26*[4]GAM!E26)+([4]GAM!O27*[4]GAM!E27)+([4]GAM!O28*[4]GAM!E28)+([4]GAM!O29*[4]GAM!E29)+([4]GAM!O30*[4]GAM!E30)+([4]GAM!O31*[4]GAM!E31)+([4]GAM!O32*[4]GAM!E32)+([4]GAM!O33*[4]GAM!E33)+([4]GAM!O34*[4]GAM!E34)+([4]GAM!O35*[4]GAM!E35))*[4]GAM!B23)+((([4]GAM!O40*[4]GAM!E40)+([4]GAM!O41*[4]GAM!E41)+([4]GAM!O42*[4]GAM!E42)+([4]GAM!O43*[4]GAM!E43)+([4]GAM!O44*[4]GAM!E44)+([4]GAM!O45*[4]GAM!E45))*[4]GAM!B40)</f>
        <v>0.125496</v>
      </c>
      <c r="AS11" s="175">
        <f>((([4]SAP!N18*[4]SAP!E18)+([4]SAP!N19*[4]SAP!E19)+([4]SAP!N20*[4]SAP!E20))*[4]SAP!B18)+((([4]SAP!N25*[4]SAP!E25)+([4]SAP!N26*[4]SAP!E26)+([4]SAP!N27*[4]SAP!E27))*[4]SAP!B25)+((([4]SAP!N32*[4]SAP!E32)+([4]SAP!N33*[4]SAP!E33)+([4]SAP!N34*[4]SAP!E34)+([4]SAP!N35*[4]SAP!E35)+([4]SAP!N36*[4]SAP!E36)+([4]SAP!N37*[4]SAP!E37))*[4]SAP!B32)+((([4]SAP!N42*[4]SAP!E42)+([4]SAP!N43*[4]SAP!E43)+([4]SAP!N44*[4]SAP!E44)+([4]SAP!N45*[4]SAP!E45))*[4]SAP!B42)</f>
        <v>0.108</v>
      </c>
      <c r="AT11" s="175">
        <f>((([4]SAP!O18*[4]SAP!E18)+([4]SAP!O19*[4]SAP!E19)+([4]SAP!O20*[4]SAP!E20))*[4]SAP!B18)+((([4]SAP!O25*[4]SAP!E25)+([4]SAP!O26*[4]SAP!E26)+([4]SAP!O27*[4]SAP!E27))*[4]SAP!B25)+((([4]SAP!O32*[4]SAP!E32)+([4]SAP!O33*[4]SAP!E33)+([4]SAP!O34*[4]SAP!E34)+([4]SAP!O35*[4]SAP!E35)+([4]SAP!O36*[4]SAP!E36)+([4]SAP!O37*[4]SAP!E37))*[4]SAP!B32)+((([4]SAP!O42*[4]SAP!E42)+([4]SAP!O43*[4]SAP!E43)+([4]SAP!O44*[4]SAP!E44)+([4]SAP!O45*[4]SAP!E45))*[4]SAP!B42)</f>
        <v>0.108</v>
      </c>
      <c r="AU11" s="175">
        <f>((([4]ACI!N18*[4]ACI!E18)+([4]ACI!N19*[4]ACI!E19))*[4]ACI!B18)+((([4]ACI!N24*[4]ACI!E24)+([4]ACI!N25*[4]ACI!E25))*[4]ACI!B24)+((([4]ACI!N30*[4]ACI!E30)+([4]ACI!N31*[4]ACI!E31)+([4]ACI!N32*[4]ACI!E32)+([4]ACI!N33*[4]ACI!E33)+([4]ACI!N34*[4]ACI!E34)+([4]ACI!N35*[4]ACI!E35))*[4]ACI!B30)</f>
        <v>0.2072</v>
      </c>
      <c r="AV11" s="175">
        <f>((([4]ACI!O18*[4]ACI!E18)+([4]ACI!O19*[4]ACI!E19))*[4]ACI!B18)+((([4]ACI!O24*[4]ACI!E24)+([4]ACI!O25*[4]ACI!E25))*[4]ACI!B24)+((([4]ACI!O30*[4]ACI!E30)+([4]ACI!O31*[4]ACI!E31)+([4]ACI!O32*[4]ACI!E32)+([4]ACI!O33*[4]ACI!E33)+([4]ACI!O34*[4]ACI!E34)+([4]ACI!O35*[4]ACI!E35))*[4]ACI!B30)</f>
        <v>6.3950000000000007E-2</v>
      </c>
      <c r="AW11" s="175">
        <f>((([4]JUR!N18*[4]JUR!E18)+([4]JUR!N19*[4]JUR!E19))*[4]JUR!B18)+((([4]JUR!N24*[4]JUR!E24))*[4]JUR!B24)+((([4]JUR!N29*[4]JUR!E29)+([4]JUR!N30*[4]JUR!E30)+([4]JUR!N31*[4]JUR!E31)+([4]JUR!N32*[4]JUR!E32)+([4]JUR!N33*[4]JUR!E33)+([4]JUR!N34*[4]JUR!E34))*[4]JUR!B29)</f>
        <v>8.3824999999999997E-2</v>
      </c>
      <c r="AX11" s="175">
        <f>((([4]JUR!O18*[4]JUR!E18)+([4]JUR!O19*[4]JUR!E19))*[4]JUR!B18)+((([4]JUR!O24*[4]JUR!E24))*[4]JUR!B24)+((([4]JUR!O29*[4]JUR!E29)+([4]JUR!O30*[4]JUR!E30)+([4]JUR!O31*[4]JUR!E31)+([4]JUR!O32*[4]JUR!E32)+([4]JUR!O33*[4]JUR!E33)+([4]JUR!O34*[4]JUR!E34))*[4]JUR!B29)</f>
        <v>8.3824999999999997E-2</v>
      </c>
      <c r="AY11" s="175">
        <f>((([4]CON!N18*[4]CON!E18)+([4]CON!N19*[4]CON!E19)+([4]CON!N20*[4]CON!E20)+([4]CON!N21*[4]CON!E21))*[4]CON!B18)+((([4]CON!N26*[4]CON!E26)+([4]CON!N27*[4]CON!E27)+([4]CON!N28*[4]CON!E28)+([4]CON!N29*[4]CON!E29)+([4]CON!N30*[4]CON!E30)+([4]CON!N31*[4]CON!E31))*[4]CON!B26)</f>
        <v>0.13300000000000001</v>
      </c>
      <c r="AZ11" s="175">
        <f>((([4]CON!O18*[4]CON!E18)+([4]CON!O19*[4]CON!E19)+([4]CON!O20*[4]CON!E20)+([4]CON!O21*[4]CON!E21))*[4]CON!B18)+((([4]CON!O26*[4]CON!E26)+([4]CON!O27*[4]CON!E27)+([4]CON!O28*[4]CON!E28)+([4]CON!O29*[4]CON!E29)+([4]CON!O30*[4]CON!E30)+([4]CON!O31*[4]CON!E31))*[4]CON!B26)</f>
        <v>0</v>
      </c>
      <c r="BA11" s="175">
        <f>((([4]GDO!N18*[4]GDO!E18)+([4]GDO!N19*[4]GDO!E19)+([4]GDO!N20*[4]GDO!E20)+([4]GDO!N21*[4]GDO!E21)+([4]GDO!N22*[4]GDO!E22))*[4]GDO!B18)+((([4]GDO!N27*[4]GDO!E27)+([4]GDO!N28*[4]GDO!E28)+([4]GDO!N29*[4]GDO!E29)+([4]GDO!N30*[4]GDO!E30)+([4]GDO!N31*[4]GDO!E31)+([4]GDO!N32*[4]GDO!E32))*[4]GDO!B27)</f>
        <v>7.8750000000000001E-2</v>
      </c>
      <c r="BB11" s="175">
        <f>((([4]GDO!O18*[4]GDO!E18)+([4]GDO!O19*[4]GDO!E19)+([4]GDO!O20*[4]GDO!E20)+([4]GDO!O21*[4]GDO!E21)+([4]GDO!O22*[4]GDO!E22))*[4]GDO!B18)+((([4]GDO!O27*[4]GDO!E27)+([4]GDO!O28*[4]GDO!E28)+([4]GDO!O29*[4]GDO!E29)+([4]GDO!O30*[4]GDO!E30)+([4]GDO!O31*[4]GDO!E31)+([4]GDO!O32*[4]GDO!E32))*[4]GDO!B27)</f>
        <v>2.3300000000000001E-2</v>
      </c>
      <c r="BC11" s="175">
        <f>((([4]SIT!N18*[4]SIT!E18)+([4]SIT!N19*[4]SIT!E19)+([4]SIT!N20*[4]SIT!E20)+([4]SIT!N21*[4]SIT!E21))*[4]SIT!B18)+((([4]SIT!N26*[4]SIT!E26))*[4]SIT!B26)+((([4]SIT!N31*[4]SIT!E31)+([4]SIT!N32*[4]SIT!E32))*[4]SIT!B31)+((([4]SIT!N37*[4]SIT!E37)+([4]SIT!N38*[4]SIT!E38)+([4]SIT!N39*[4]SIT!E39))*[4]SIT!B37)+((([4]SIT!N44*[4]SIT!E44)+([4]SIT!N45*[4]SIT!E45)+([4]SIT!N46*[4]SIT!E46)+([4]SIT!N47*[4]SIT!E47))*[4]SIT!B44)+((([4]SIT!N52*[4]SIT!E52)+([4]SIT!N53*[4]SIT!E53)+([4]SIT!N54*[4]SIT!E54)+([4]SIT!N55*[4]SIT!E55)+([4]SIT!N56*[4]SIT!E56)+([4]SIT!N57*[4]SIT!E57))*[4]SIT!B52)</f>
        <v>0.10850000000000001</v>
      </c>
      <c r="BD11" s="175">
        <f>((([4]SIT!O18*[4]SIT!E18)+([4]SIT!O19*[4]SIT!E19)+([4]SIT!O20*[4]SIT!E20)+([4]SIT!O21*[4]SIT!E21))*[4]SIT!B18)+((([4]SIT!O26*[4]SIT!E26))*[4]SIT!B26)+((([4]SIT!O31*[4]SIT!E31)+([4]SIT!O32*[4]SIT!E32))*[4]SIT!B31)+((([4]SIT!O37*[4]SIT!E37)+([4]SIT!O38*[4]SIT!E38)+([4]SIT!O39*[4]SIT!E39))*[4]SIT!B37)+((([4]SIT!O44*[4]SIT!E44)+([4]SIT!O45*[4]SIT!E45)+([4]SIT!O46*[4]SIT!E46)+([4]SIT!O47*[4]SIT!E47))*[4]SIT!B44)+((([4]SIT!O52*[4]SIT!E52)+([4]SIT!O53*[4]SIT!E53)+([4]SIT!O54*[4]SIT!E54)+([4]SIT!O55*[4]SIT!E55)+([4]SIT!O56*[4]SIT!E56)+([4]SIT!O57*[4]SIT!E57))*[4]SIT!B52)</f>
        <v>6.3900000000000012E-2</v>
      </c>
      <c r="BE11" s="175">
        <f>((([4]FIN!N18*[4]FIN!E18)+([4]FIN!N19*[4]FIN!E19)+([4]FIN!N20*[4]FIN!E20)+([4]FIN!N21*[4]FIN!E21)+([4]FIN!N22*[4]FIN!E22))*[4]FIN!B18)+((([4]FIN!N27*[4]FIN!E27)+([4]FIN!N28*[4]FIN!E28)+([4]FIN!N29*[4]FIN!E29)+([4]FIN!N30*[4]FIN!E30)+([4]FIN!N31*[4]FIN!E31)+([4]FIN!N32*[4]FIN!E32))*[4]FIN!B27)</f>
        <v>0.11410000000000001</v>
      </c>
      <c r="BF11" s="175">
        <f>((([4]FIN!O18*[4]FIN!E18)+([4]FIN!O19*[4]FIN!E19)+([4]FIN!O20*[4]FIN!E20)+([4]FIN!O21*[4]FIN!E21)+([4]FIN!O22*[4]FIN!E22))*[4]FIN!B18)+((([4]FIN!O27*[4]FIN!E27)+([4]FIN!O28*[4]FIN!E28)+([4]FIN!O29*[4]FIN!E29)+([4]FIN!O30*[4]FIN!E30)+([4]FIN!O31*[4]FIN!E31)+([4]FIN!O32*[4]FIN!E32))*[4]FIN!B27)</f>
        <v>6.1969999999999997E-2</v>
      </c>
      <c r="BG11" s="175">
        <f>((([4]THU!N18*[4]THU!E18)+([4]THU!N19*[4]THU!E19)+([4]THU!N20*[4]THU!E20)+([4]THU!N21*[4]THU!E21)+([4]THU!N22*[4]THU!E22))*[4]THU!B18)+((([4]THU!N27*[4]THU!E27)+([4]THU!N28*[4]THU!E28)+([4]THU!N29*[4]THU!E29)+([4]THU!N30*[4]THU!E30)+([4]THU!N31*[4]THU!E31)+([4]THU!N32*[4]THU!E32)+([4]THU!N33*[4]THU!E33))*[4]THU!B27)+((([4]THU!N38*[4]THU!E38)+([4]THU!N39*[4]THU!E39)+([4]THU!N40*[4]THU!E40)+([4]THU!N41*[4]THU!E41)+([4]THU!N42*[4]THU!E42)+([4]THU!N43*[4]THU!E43))*[4]THU!B38)+((([4]THU!N48*[4]THU!E48)+([4]THU!N49*[4]THU!E49)+([4]THU!N50*[4]THU!E50)+([4]THU!N51*[4]THU!E51)+([4]THU!N52*[4]THU!E52)+([4]THU!N53*[4]THU!E53))*[4]THU!B48)</f>
        <v>0.17028000000000001</v>
      </c>
      <c r="BH11" s="175">
        <f>((([4]THU!O18*[4]THU!E18)+([4]THU!O19*[4]THU!E19)+([4]THU!O20*[4]THU!E20)+([4]THU!O21*[4]THU!E21)+([4]THU!O22*[4]THU!E22))*[4]THU!B18)+((([4]THU!O27*[4]THU!E27)+([4]THU!O28*[4]THU!E28)+([4]THU!O29*[4]THU!E29)+([4]THU!O30*[4]THU!E30)+([4]THU!O31*[4]THU!E31)+([4]THU!O32*[4]THU!E32)+([4]THU!O33*[4]THU!E33))*[4]THU!B27)+((([4]THU!O38*[4]THU!E38)+([4]THU!O39*[4]THU!E39)+([4]THU!O40*[4]THU!E40)+([4]THU!O41*[4]THU!E41)+([4]THU!O42*[4]THU!E42)+([4]THU!O43*[4]THU!E43))*[4]THU!B38)+((([4]THU!O48*[4]THU!E48)+([4]THU!O49*[4]THU!E49)+([4]THU!O50*[4]THU!E50)+([4]THU!O51*[4]THU!E51)+([4]THU!O52*[4]THU!E52)+([4]THU!O53*[4]THU!E53))*[4]THU!B48)</f>
        <v>8.8891999999999999E-2</v>
      </c>
      <c r="BI11" s="175">
        <f>((([4]CDI!N18*[4]CDI!E18)+([4]CDI!N19*[4]CDI!E19))*[4]CDI!B18)+((([4]CDI!N24*[4]CDI!E24))*[4]CDI!B24)+((([4]CDI!N29*[4]CDI!E29)+([4]CDI!N30*[4]CDI!E30)+([4]CDI!N31*[4]CDI!E31)+([4]CDI!N32*[4]CDI!E32)+([4]CDI!N33*[4]CDI!E33)+([4]CDI!N34*[4]CDI!E34))*[4]CDI!B29)</f>
        <v>0.1239</v>
      </c>
      <c r="BJ11" s="175">
        <f>((([4]CDI!O18*[4]CDI!E18)+([4]CDI!O19*[4]CDI!E19))*[4]CDI!B18)+((([4]CDI!O24*[4]CDI!E24))*[4]CDI!B24)+((([4]CDI!O29*[4]CDI!E29)+([4]CDI!O30*[4]CDI!E30)+([4]CDI!O31*[4]CDI!E31)+([4]CDI!O32*[4]CDI!E32)+([4]CDI!O33*[4]CDI!E33)+([4]CDI!O34*[4]CDI!E34))*[4]CDI!B29)</f>
        <v>7.3649999999999993E-2</v>
      </c>
      <c r="BK11" s="175">
        <f>((([4]ABI!N18*[4]ABI!E18)+([4]ABI!N19*[4]ABI!E19))*[4]ABI!B18)+((([4]ABI!N24*[4]ABI!E24)+([4]ABI!N25*[4]ABI!E25)+([4]ABI!N26*[4]ABI!E26)+([4]ABI!N27*[4]ABI!E27))*[4]ABI!B24)+((([4]ABI!N32*[4]ABI!E32)+([4]ABI!N33*[4]ABI!E33)+([4]ABI!N34*[4]ABI!E34))*[4]ABI!B32)+((([4]ABI!N39*[4]ABI!E39)+([4]ABI!N40*[4]ABI!E40)+([4]ABI!N41*[4]ABI!E41)+([4]ABI!N42*[4]ABI!E42)+([4]ABI!N43*[4]ABI!E43)+([4]ABI!N44*[4]ABI!E44))*[4]ABI!B39)</f>
        <v>0.163435</v>
      </c>
      <c r="BL11" s="175">
        <f>((([4]ABI!O18*[4]ABI!E18)+([4]ABI!O19*[4]ABI!E19))*[4]ABI!B18)+((([4]ABI!O24*[4]ABI!E24)+([4]ABI!O25*[4]ABI!E25)+([4]ABI!O26*[4]ABI!E26)+([4]ABI!O27*[4]ABI!E27))*[4]ABI!B24)+((([4]ABI!O32*[4]ABI!E32)+([4]ABI!O33*[4]ABI!E33)+([4]ABI!O34*[4]ABI!E34))*[4]ABI!B32)+((([4]ABI!O39*[4]ABI!E39)+([4]ABI!O40*[4]ABI!E40)+([4]ABI!O41*[4]ABI!E41)+([4]ABI!O42*[4]ABI!E42)+([4]ABI!O43*[4]ABI!E43)+([4]ABI!O44*[4]ABI!E44))*[4]ABI!B39)</f>
        <v>6.442500000000001E-2</v>
      </c>
      <c r="BM11" s="175">
        <f>((([4]ODM!N18*[4]ODM!E18)+([4]ODM!N19*[4]ODM!E19)+([4]ODM!N20*[4]ODM!E20)+([4]ODM!N21*[4]ODM!E21))*[4]ODM!B18)+((([4]ODM!N26*[4]ODM!E26)+([4]ODM!N27*[4]ODM!E27)+([4]ODM!N28*[4]ODM!E28))*[4]ODM!B26)+((([4]ODM!N33*[4]ODM!E33)+([4]ODM!N34*[4]ODM!E34)+([4]ODM!N35*[4]ODM!E35)+([4]ODM!N36*[4]ODM!E36)+([4]ODM!N37*[4]ODM!E37)+([4]ODM!N38*[4]ODM!E38))*[4]ODM!B33)</f>
        <v>0.12425</v>
      </c>
      <c r="BN11" s="175">
        <f>((([4]ODM!O18*[4]ODM!E18)+([4]ODM!O19*[4]ODM!E19)+([4]ODM!O20*[4]ODM!E20)+([4]ODM!O21*[4]ODM!E21))*[4]ODM!B18)+((([4]ODM!O26*[4]ODM!E26)+([4]ODM!O27*[4]ODM!E27)+([4]ODM!O28*[4]ODM!E28))*[4]ODM!B26)+((([4]ODM!O33*[4]ODM!E33)+([4]ODM!O34*[4]ODM!E34)+([4]ODM!O35*[4]ODM!E35)+([4]ODM!O36*[4]ODM!E36)+([4]ODM!O37*[4]ODM!E37)+([4]ODM!O38*[4]ODM!E38))*[4]ODM!B33)</f>
        <v>0.12425</v>
      </c>
      <c r="BO11" s="175">
        <f>((([4]CMG!N18*[4]CMG!E18))*[4]CMG!B18)+((([4]CMG!N23*[4]CMG!E23)+([4]CMG!N24*[4]CMG!E24)+([4]CMG!N25*[4]CMG!E25)+([4]CMG!N26*[4]CMG!E26))*[4]CMG!B23)+((([4]CMG!N31*[4]CMG!E31)+([4]CMG!N32*[4]CMG!E32)+([4]CMG!N33*[4]CMG!E33))*[4]CMG!B31)+((([4]CMG!N38*[4]CMG!E38)+([4]CMG!N39*[4]CMG!E39)+([4]CMG!N40*[4]CMG!E40))*[4]CMG!B38)+((([4]CMG!N45*[4]CMG!E45))*[4]CMG!B45)+((([4]CMG!N50*[4]CMG!E50)+([4]CMG!N51*[4]CMG!E51)+([4]CMG!N52*[4]CMG!E52)+([4]CMG!N53*[4]CMG!E53)+([4]CMG!N54*[4]CMG!E54)+([4]CMG!N55*[4]CMG!E55))*[4]CMG!B50)</f>
        <v>9.0200000000000002E-2</v>
      </c>
      <c r="BP11" s="175">
        <f>((([4]CMG!O18*[4]CMG!E18))*[4]CMG!B18)+((([4]CMG!O23*[4]CMG!E23)+([4]CMG!O24*[4]CMG!E24)+([4]CMG!O25*[4]CMG!E25)+([4]CMG!O26*[4]CMG!E26))*[4]CMG!B23)+((([4]CMG!O31*[4]CMG!E31)+([4]CMG!O32*[4]CMG!E32)+([4]CMG!O33*[4]CMG!E33))*[4]CMG!B31)+((([4]CMG!O38*[4]CMG!E38)+([4]CMG!O39*[4]CMG!E39)+([4]CMG!O40*[4]CMG!E40))*[4]CMG!B38)+((([4]CMG!O45*[4]CMG!E45))*[4]CMG!B45)+((([4]CMG!O50*[4]CMG!E50)+([4]CMG!O51*[4]CMG!E51)+([4]CMG!O52*[4]CMG!E52)+([4]CMG!O53*[4]CMG!E53)+([4]CMG!O54*[4]CMG!E54)+([4]CMG!O55*[4]CMG!E55))*[4]CMG!B50)</f>
        <v>9.0200000000000002E-2</v>
      </c>
    </row>
    <row r="12" spans="1:135" ht="15" thickBot="1" x14ac:dyDescent="0.25">
      <c r="B12" s="378"/>
      <c r="C12" s="379"/>
      <c r="D12" s="379"/>
      <c r="E12" s="379"/>
      <c r="F12" s="379"/>
      <c r="G12" s="379"/>
      <c r="H12" s="379"/>
      <c r="I12" s="379"/>
      <c r="J12" s="379"/>
      <c r="K12" s="379"/>
      <c r="L12" s="379"/>
      <c r="M12" s="379"/>
      <c r="N12" s="379"/>
      <c r="O12" s="379"/>
      <c r="P12" s="379"/>
      <c r="Q12" s="379"/>
      <c r="R12" s="379"/>
      <c r="S12" s="379"/>
      <c r="T12" s="379"/>
      <c r="U12" s="379"/>
      <c r="V12" s="379"/>
      <c r="W12" s="379"/>
      <c r="X12" s="379"/>
      <c r="Y12" s="379"/>
      <c r="Z12" s="28"/>
      <c r="AB12" s="174" t="s">
        <v>251</v>
      </c>
      <c r="AC12" s="175">
        <f>((([4]SIG!P18*[4]SIG!E18)+([4]SIG!P19*[4]SIG!E19)+([4]SIG!P20*[4]SIG!E20)+([4]SIG!P21*[4]SIG!E21)+([4]SIG!P22*[4]SIG!E22))*[4]SIG!B18)+((([4]SIG!P27*[4]SIG!E27)+([4]SIG!P28*[4]SIG!E28)+([4]SIG!P29*[4]SIG!E29)+([4]SIG!P30*[4]SIG!E30)+([4]SIG!P31*[4]SIG!E31)+([4]SIG!P32*[4]SIG!E32))*[4]SIG!B27)+((([4]SIG!P37*[4]SIG!E37)+([4]SIG!P38*[4]SIG!E38)+([4]SIG!P39*[4]SIG!E39)+([4]SIG!P40*[4]SIG!E40))*[4]SIG!B37)+((([4]SIG!P45*[4]SIG!E45)+([4]SIG!P46*[4]SIG!E46)+([4]SIG!P47*[4]SIG!E47)+([4]SIG!P48*[4]SIG!E48)+([4]SIG!P49*[4]SIG!E49)+([4]SIG!P50*[4]SIG!E50))*[4]SIG!B45)</f>
        <v>3.5000000000000003E-2</v>
      </c>
      <c r="AD12" s="175">
        <f>((([4]SIG!Q18*[4]SIG!E18)+([4]SIG!Q19*[4]SIG!E19)+([4]SIG!Q20*[4]SIG!E20)+([4]SIG!Q21*[4]SIG!E21)+([4]SIG!Q22*[4]SIG!E22))*[4]SIG!B18)+((([4]SIG!Q27*[4]SIG!E27)+([4]SIG!Q28*[4]SIG!E28)+([4]SIG!Q29*[4]SIG!E29)+([4]SIG!Q30*[4]SIG!E30)+([4]SIG!Q31*[4]SIG!E31)+([4]SIG!Q32*[4]SIG!E32))*[4]SIG!B27)+((([4]SIG!Q37*[4]SIG!E37)+([4]SIG!Q38*[4]SIG!E38)+([4]SIG!Q39*[4]SIG!E39)+([4]SIG!Q40*[4]SIG!E40))*[4]SIG!B37)+((([4]SIG!Q45*[4]SIG!E45)+([4]SIG!Q46*[4]SIG!E46)+([4]SIG!Q47*[4]SIG!E47)+([4]SIG!Q48*[4]SIG!E48)+([4]SIG!Q49*[4]SIG!E49)+([4]SIG!Q50*[4]SIG!E50))*[4]SIG!B45)</f>
        <v>3.5000000000000003E-2</v>
      </c>
      <c r="AE12" s="175">
        <f>((([4]PES!P18*[4]PES!E18)+([4]PES!P19*[4]PES!E19)+([4]PES!P20*[4]PES!E20)+([4]PES!P21*[4]PES!E21)+([4]PES!P22*[4]PES!E22))*[4]PES!B18)+((([4]PES!P27*[4]PES!E27)+([4]PES!P28*[4]PES!E28)+([4]PES!P29*[4]PES!E29))*[4]PES!B27)+((([4]PES!P34*[4]PES!E34)+([4]PES!P35*[4]PES!E35)+([4]PES!P36*[4]PES!E36))*[4]PES!B34)+((([4]PES!P41*[4]PES!E41)+([4]PES!P42*[4]PES!E42)+([4]PES!P43*[4]PES!E43)+([4]PES!P44*[4]PES!E44)+([4]PES!P45*[4]PES!E45)+([4]PES!P46*[4]PES!E46))*[4]PES!B41)</f>
        <v>0</v>
      </c>
      <c r="AF12" s="175">
        <f>((([4]PES!Q18*[4]PES!E18)+([4]PES!Q19*[4]PES!E19)+([4]PES!Q20*[4]PES!E20)+([4]PES!Q21*[4]PES!E21)+([4]PES!Q22*[4]PES!E22))*[4]PES!B18)+((([4]PES!Q27*[4]PES!E27)+([4]PES!Q28*[4]PES!E28)+([4]PES!Q29*[4]PES!E29))*[4]PES!B27)+((([4]PES!Q34*[4]PES!E34)+([4]PES!Q35*[4]PES!E35)+([4]PES!Q36*[4]PES!E36))*[4]PES!B34)+((([4]PES!Q41*[4]PES!E41)+([4]PES!Q42*[4]PES!E42)+([4]PES!Q43*[4]PES!E43)+([4]PES!Q44*[4]PES!E44)+([4]PES!Q45*[4]PES!E45)+([4]PES!Q46*[4]PES!E46))*[4]PES!B41)</f>
        <v>0</v>
      </c>
      <c r="AG12" s="175">
        <f>((([4]COM!P18*[4]COM!E18)+([4]COM!P19*[4]COM!E19)+([4]COM!P20*[4]COM!E20)+([4]COM!P21*[4]COM!E21)+([4]COM!P22*[4]COM!E22))*[4]COM!B18)+((([4]COM!P27*[4]COM!E27)+([4]COM!P28*[4]COM!E28)+([4]COM!P29*[4]COM!E29)+([4]COM!P30*[4]COM!E30)+([4]COM!P31*[4]COM!E31)+([4]COM!P32*[4]COM!E32)+([4]COM!P33*[4]COM!E33))*[4]COM!B27)+((([4]COM!P38*[4]COM!E38)+([4]COM!P39*[4]COM!E39)+([4]COM!P40*[4]COM!E40)+([4]COM!P41*[4]COM!E41)+([4]COM!P42*[4]COM!E42)+([4]COM!P43*[4]COM!E43))*[4]COM!B38)</f>
        <v>4.7909166666666662E-2</v>
      </c>
      <c r="AH12" s="175">
        <f>((([4]COM!Q18*[4]COM!E18)+([4]COM!Q19*[4]COM!E19)+([4]COM!Q20*[4]COM!E20)+([4]COM!Q21*[4]COM!E21)+([4]COM!Q22*[4]COM!E22))*[4]COM!B18)+((([4]COM!Q27*[4]COM!E27)+([4]COM!Q28*[4]COM!E28)+([4]COM!Q29*[4]COM!E29)+([4]COM!Q30*[4]COM!E30)+([4]COM!Q31*[4]COM!E31)+([4]COM!Q32*[4]COM!E32)+([4]COM!Q33*[4]COM!E33))*[4]COM!B27)+((([4]COM!Q38*[4]COM!E38)+([4]COM!Q39*[4]COM!E39)+([4]COM!Q40*[4]COM!E40)+([4]COM!Q41*[4]COM!E41)+([4]COM!Q42*[4]COM!E42)+([4]COM!Q43*[4]COM!E43))*[4]COM!B38)</f>
        <v>4.774256666666666E-2</v>
      </c>
      <c r="AI12" s="175">
        <f>((([4]PDV!P18*[4]PDV!E18)+([4]PDV!P19*[4]PDV!E19)+([4]PDV!P20*[4]PDV!E20)+([4]PDV!P21*[4]PDV!E21)+([4]PDV!P22*[4]PDV!E22)+([4]PDV!P23*[4]PDV!E23)+([4]PDV!P24*[4]PDV!E24)+([4]PDV!P25*[4]PDV!E25))*[4]PDV!B18)+((([4]PDV!P30*[4]PDV!E30)+([4]PDV!P31*[4]PDV!E31)+([4]PDV!P32*[4]PDV!E32)+([4]PDV!P33*[4]PDV!E33)+([4]PDV!P34*[4]PDV!E34)+([4]PDV!P35*[4]PDV!E35))*[4]PDV!B30)</f>
        <v>2.4170999999999998E-2</v>
      </c>
      <c r="AJ12" s="175">
        <f>((([4]PDV!Q18*[4]PDV!E18)+([4]PDV!Q19*[4]PDV!E19)+([4]PDV!Q20*[4]PDV!E20)+([4]PDV!Q21*[4]PDV!E21)+([4]PDV!Q22*[4]PDV!E22)+([4]PDV!Q23*[4]PDV!E23)+([4]PDV!Q24*[4]PDV!E24)+([4]PDV!Q25*[4]PDV!E25))*[4]PDV!B18)+((([4]PDV!Q30*[4]PDV!E30)+([4]PDV!Q31*[4]PDV!E31)+([4]PDV!Q32*[4]PDV!E32)+([4]PDV!Q33*[4]PDV!E33)+([4]PDV!Q34*[4]PDV!E34)+([4]PDV!Q35*[4]PDV!E35))*[4]PDV!B30)</f>
        <v>1.6281999999999998E-2</v>
      </c>
      <c r="AK12" s="175">
        <f>((([4]AII!P18*[4]AII!E18)+([4]AII!P19*[4]AII!E19)+([4]AII!P20*[4]AII!E20))*[4]AII!B18)+((([4]AII!P25*[4]AII!E25)+([4]AII!P26*[4]AII!E26))*[4]AII!B25)+((([4]AII!P31*[4]AII!E31)+([4]AII!P32*[4]AII!E32)+([4]AII!P33*[4]AII!E33)+([4]AII!P34*[4]AII!E34)+([4]AII!P35*[4]AII!E35)+([4]AII!P36*[4]AII!E36))*[4]AII!B31)</f>
        <v>0</v>
      </c>
      <c r="AL12" s="175">
        <f>((([4]AII!Q18*[4]AII!E18)+([4]AII!Q19*[4]AII!E19)+([4]AII!Q20*[4]AII!E20))*[4]AII!B18)+((([4]AII!Q25*[4]AII!E25)+([4]AII!Q26*[4]AII!E26))*[4]AII!B25)+((([4]AII!Q31*[4]AII!E31)+([4]AII!Q32*[4]AII!E32)+([4]AII!Q33*[4]AII!E33)+([4]AII!Q34*[4]AII!E34)+([4]AII!Q35*[4]AII!E35)+([4]AII!Q36*[4]AII!E36))*[4]AII!B31)</f>
        <v>0</v>
      </c>
      <c r="AM12" s="175">
        <f>((([4]PRO!P18*[4]PRO!E18)+([4]PRO!P19*[4]PRO!E19)+([4]PRO!P20*[4]PRO!E20)+([4]PRO!P21*[4]PRO!E21))*[4]PRO!B18)+((([4]PRO!P26*[4]PRO!E26)+([4]PRO!P27*[4]PRO!E27))*[4]PRO!B26)+((([4]PRO!P32*[4]PRO!E32)+([4]PRO!P33*[4]PRO!E33)+([4]PRO!P34*[4]PRO!E34)+([4]PRO!P35*[4]PRO!E35)+([4]PRO!P36*[4]PRO!E36)+([4]PRO!P37*[4]PRO!E37))*[4]PRO!B32)</f>
        <v>3.125E-2</v>
      </c>
      <c r="AN12" s="175">
        <f>((([4]PRO!Q18*[4]PRO!E18)+([4]PRO!Q19*[4]PRO!E19)+([4]PRO!Q20*[4]PRO!E20)+([4]PRO!Q21*[4]PRO!E21))*[4]PRO!B18)+((([4]PRO!Q26*[4]PRO!E26)+([4]PRO!Q27*[4]PRO!E27))*[4]PRO!B26)+((([4]PRO!Q32*[4]PRO!E32)+([4]PRO!Q33*[4]PRO!E33)+([4]PRO!Q34*[4]PRO!E34)+([4]PRO!Q35*[4]PRO!E35)+([4]PRO!Q36*[4]PRO!E36)+([4]PRO!Q37*[4]PRO!E37))*[4]PRO!B32)</f>
        <v>3.125E-2</v>
      </c>
      <c r="AO12" s="175">
        <f>((([4]IMV!P18*[4]IMV!E18)+([4]IMV!P19*[4]IMV!E19))*[4]IMV!B18)+((([4]IMV!P24*[4]IMV!E24)+([4]IMV!P25*[4]IMV!E25))*[4]IMV!B24)+((([4]IMV!P30*[4]IMV!E30)+([4]IMV!P31*[4]IMV!E31)+([4]IMV!P32*[4]IMV!E32)+([4]IMV!P33*[4]IMV!E33)+([4]IMV!P34*[4]IMV!E34)+([4]IMV!P35*[4]IMV!E35))*[4]IMV!B30)</f>
        <v>9.6005000000000007E-2</v>
      </c>
      <c r="AP12" s="175">
        <f>((([4]IMV!Q18*[4]IMV!E18)+([4]IMV!Q19*[4]IMV!E19))*[4]IMV!B18)+((([4]IMV!Q24*[4]IMV!E24)+([4]IMV!Q25*[4]IMV!E25))*[4]IMV!B24)+((([4]IMV!Q30*[4]IMV!E30)+([4]IMV!Q31*[4]IMV!E31)+([4]IMV!Q32*[4]IMV!E32)+([4]IMV!Q33*[4]IMV!E33)+([4]IMV!Q34*[4]IMV!E34)+([4]IMV!Q35*[4]IMV!E35))*[4]IMV!B30)</f>
        <v>4.7004999999999991E-2</v>
      </c>
      <c r="AQ12" s="175">
        <f>((([4]GAM!P18*[4]GAM!E18))*[4]GAM!B18)+((([4]GAM!P23*[4]GAM!E23)+([4]GAM!P24*[4]GAM!E24)+([4]GAM!P25*[4]GAM!E25)+([4]GAM!P26*[4]GAM!E26)+([4]GAM!P27*[4]GAM!E27)+([4]GAM!P28*[4]GAM!E28)+([4]GAM!P29*[4]GAM!E29)+([4]GAM!P30*[4]GAM!E30)+([4]GAM!P31*[4]GAM!E31)+([4]GAM!P32*[4]GAM!E32)+([4]GAM!P33*[4]GAM!E33)+([4]GAM!P34*[4]GAM!E34)+([4]GAM!P35*[4]GAM!E35))*[4]GAM!B23)+((([4]GAM!P40*[4]GAM!E40)+([4]GAM!P41*[4]GAM!E41)+([4]GAM!P42*[4]GAM!E42)+([4]GAM!P43*[4]GAM!E43)+([4]GAM!P44*[4]GAM!E44)+([4]GAM!P45*[4]GAM!E45))*[4]GAM!B40)</f>
        <v>4.2496000000000006E-2</v>
      </c>
      <c r="AR12" s="175">
        <f>((([4]GAM!Q18*[4]GAM!E18))*[4]GAM!B18)+((([4]GAM!Q23*[4]GAM!E23)+([4]GAM!Q24*[4]GAM!E24)+([4]GAM!Q25*[4]GAM!E25)+([4]GAM!Q26*[4]GAM!E26)+([4]GAM!Q27*[4]GAM!E27)+([4]GAM!Q28*[4]GAM!E28)+([4]GAM!Q29*[4]GAM!E29)+([4]GAM!Q30*[4]GAM!E30)+([4]GAM!Q31*[4]GAM!E31)+([4]GAM!Q32*[4]GAM!E32)+([4]GAM!Q33*[4]GAM!E33)+([4]GAM!Q34*[4]GAM!E34)+([4]GAM!Q35*[4]GAM!E35))*[4]GAM!B23)+((([4]GAM!Q40*[4]GAM!E40)+([4]GAM!Q41*[4]GAM!E41)+([4]GAM!Q42*[4]GAM!E42)+([4]GAM!Q43*[4]GAM!E43)+([4]GAM!Q44*[4]GAM!E44)+([4]GAM!Q45*[4]GAM!E45))*[4]GAM!B40)</f>
        <v>4.2496000000000006E-2</v>
      </c>
      <c r="AS12" s="175">
        <f>((([4]SAP!P18*[4]SAP!E18)+([4]SAP!P19*[4]SAP!E19)+([4]SAP!P20*[4]SAP!E20))*[4]SAP!B18)+((([4]SAP!P25*[4]SAP!E25)+([4]SAP!P26*[4]SAP!E26)+([4]SAP!P27*[4]SAP!E27))*[4]SAP!B25)+((([4]SAP!P32*[4]SAP!E32)+([4]SAP!P33*[4]SAP!E33)+([4]SAP!P34*[4]SAP!E34)+([4]SAP!P35*[4]SAP!E35)+([4]SAP!P36*[4]SAP!E36)+([4]SAP!P37*[4]SAP!E37))*[4]SAP!B32)+((([4]SAP!P42*[4]SAP!E42)+([4]SAP!P43*[4]SAP!E43)+([4]SAP!P44*[4]SAP!E44)+([4]SAP!P45*[4]SAP!E45))*[4]SAP!B42)</f>
        <v>4.4999999999999998E-2</v>
      </c>
      <c r="AT12" s="175">
        <f>((([4]SAP!Q18*[4]SAP!E18)+([4]SAP!Q19*[4]SAP!E19)+([4]SAP!Q20*[4]SAP!E20))*[4]SAP!B18)+((([4]SAP!Q25*[4]SAP!E25)+([4]SAP!Q26*[4]SAP!E26)+([4]SAP!Q27*[4]SAP!E27))*[4]SAP!B25)+((([4]SAP!Q32*[4]SAP!E32)+([4]SAP!Q33*[4]SAP!E33)+([4]SAP!Q34*[4]SAP!E34)+([4]SAP!Q35*[4]SAP!E35)+([4]SAP!Q36*[4]SAP!E36)+([4]SAP!Q37*[4]SAP!E37))*[4]SAP!B32)+((([4]SAP!Q42*[4]SAP!E42)+([4]SAP!Q43*[4]SAP!E43)+([4]SAP!Q44*[4]SAP!E44)+([4]SAP!Q45*[4]SAP!E45))*[4]SAP!B42)</f>
        <v>4.4999999999999998E-2</v>
      </c>
      <c r="AU12" s="175">
        <f>((([4]ACI!P18*[4]ACI!E18)+([4]ACI!P19*[4]ACI!E19))*[4]ACI!B18)+((([4]ACI!P24*[4]ACI!E24)+([4]ACI!P25*[4]ACI!E25))*[4]ACI!B24)+((([4]ACI!P30*[4]ACI!E30)+([4]ACI!P31*[4]ACI!E31)+([4]ACI!P32*[4]ACI!E32)+([4]ACI!P33*[4]ACI!E33)+([4]ACI!P34*[4]ACI!E34)+([4]ACI!P35*[4]ACI!E35))*[4]ACI!B30)</f>
        <v>3.9199999999999999E-2</v>
      </c>
      <c r="AV12" s="175">
        <f>((([4]ACI!Q18*[4]ACI!E18)+([4]ACI!Q19*[4]ACI!E19))*[4]ACI!B18)+((([4]ACI!Q24*[4]ACI!E24)+([4]ACI!Q25*[4]ACI!E25))*[4]ACI!B24)+((([4]ACI!Q30*[4]ACI!E30)+([4]ACI!Q31*[4]ACI!E31)+([4]ACI!Q32*[4]ACI!E32)+([4]ACI!Q33*[4]ACI!E33)+([4]ACI!Q34*[4]ACI!E34)+([4]ACI!Q35*[4]ACI!E35))*[4]ACI!B30)</f>
        <v>6.4700000000000008E-2</v>
      </c>
      <c r="AW12" s="175">
        <f>((([4]JUR!P18*[4]JUR!E18)+([4]JUR!P19*[4]JUR!E19))*[4]JUR!B18)+((([4]JUR!P24*[4]JUR!E24))*[4]JUR!B24)+((([4]JUR!P29*[4]JUR!E29)+([4]JUR!P30*[4]JUR!E30)+([4]JUR!P31*[4]JUR!E31)+([4]JUR!P32*[4]JUR!E32)+([4]JUR!P33*[4]JUR!E33)+([4]JUR!P34*[4]JUR!E34))*[4]JUR!B29)</f>
        <v>0.133325</v>
      </c>
      <c r="AX12" s="175">
        <f>((([4]JUR!Q18*[4]JUR!E18)+([4]JUR!Q19*[4]JUR!E19))*[4]JUR!B18)+((([4]JUR!Q24*[4]JUR!E24))*[4]JUR!B24)+((([4]JUR!Q29*[4]JUR!E29)+([4]JUR!Q30*[4]JUR!E30)+([4]JUR!Q31*[4]JUR!E31)+([4]JUR!Q32*[4]JUR!E32)+([4]JUR!Q33*[4]JUR!E33)+([4]JUR!Q34*[4]JUR!E34))*[4]JUR!B29)</f>
        <v>2.0825E-2</v>
      </c>
      <c r="AY12" s="175">
        <f>((([4]CON!P18*[4]CON!E18)+([4]CON!P19*[4]CON!E19)+([4]CON!P20*[4]CON!E20)+([4]CON!P21*[4]CON!E21))*[4]CON!B18)+((([4]CON!P26*[4]CON!E26)+([4]CON!P27*[4]CON!E27)+([4]CON!P28*[4]CON!E28)+([4]CON!P29*[4]CON!E29)+([4]CON!P30*[4]CON!E30)+([4]CON!P31*[4]CON!E31))*[4]CON!B26)</f>
        <v>5.5999999999999994E-2</v>
      </c>
      <c r="AZ12" s="175">
        <f>((([4]CON!Q18*[4]CON!E18)+([4]CON!Q19*[4]CON!E19)+([4]CON!Q20*[4]CON!E20)+([4]CON!Q21*[4]CON!E21))*[4]CON!B18)+((([4]CON!Q26*[4]CON!E26)+([4]CON!Q27*[4]CON!E27)+([4]CON!Q28*[4]CON!E28)+([4]CON!Q29*[4]CON!E29)+([4]CON!Q30*[4]CON!E30)+([4]CON!Q31*[4]CON!E31))*[4]CON!B26)</f>
        <v>6.6750000000000004E-2</v>
      </c>
      <c r="BA12" s="175">
        <f>((([4]GDO!P18*[4]GDO!E18)+([4]GDO!P19*[4]GDO!E19)+([4]GDO!P20*[4]GDO!E20)+([4]GDO!P21*[4]GDO!E21)+([4]GDO!P22*[4]GDO!E22))*[4]GDO!B18)+((([4]GDO!P27*[4]GDO!E27)+([4]GDO!P28*[4]GDO!E28)+([4]GDO!P29*[4]GDO!E29)+([4]GDO!P30*[4]GDO!E30)+([4]GDO!P31*[4]GDO!E31)+([4]GDO!P32*[4]GDO!E32))*[4]GDO!B27)</f>
        <v>1.3999999999999999E-2</v>
      </c>
      <c r="BB12" s="175">
        <f>((([4]GDO!Q18*[4]GDO!E18)+([4]GDO!Q19*[4]GDO!E19)+([4]GDO!Q20*[4]GDO!E20)+([4]GDO!Q21*[4]GDO!E21)+([4]GDO!Q22*[4]GDO!E22))*[4]GDO!B18)+((([4]GDO!Q27*[4]GDO!E27)+([4]GDO!Q28*[4]GDO!E28)+([4]GDO!Q29*[4]GDO!E29)+([4]GDO!Q30*[4]GDO!E30)+([4]GDO!Q31*[4]GDO!E31)+([4]GDO!Q32*[4]GDO!E32))*[4]GDO!B27)</f>
        <v>5.3999999999999999E-2</v>
      </c>
      <c r="BC12" s="175">
        <f>((([4]SIT!P18*[4]SIT!E18)+([4]SIT!P19*[4]SIT!E19)+([4]SIT!P20*[4]SIT!E20)+([4]SIT!P21*[4]SIT!E21))*[4]SIT!B18)+((([4]SIT!P26*[4]SIT!E26))*[4]SIT!B26)+((([4]SIT!P31*[4]SIT!E31)+([4]SIT!P32*[4]SIT!E32))*[4]SIT!B31)+((([4]SIT!P37*[4]SIT!E37)+([4]SIT!P38*[4]SIT!E38)+([4]SIT!P39*[4]SIT!E39))*[4]SIT!B37)+((([4]SIT!P44*[4]SIT!E44)+([4]SIT!P45*[4]SIT!E45)+([4]SIT!P46*[4]SIT!E46)+([4]SIT!P47*[4]SIT!E47))*[4]SIT!B44)+((([4]SIT!P52*[4]SIT!E52)+([4]SIT!P53*[4]SIT!E53)+([4]SIT!P54*[4]SIT!E54)+([4]SIT!P55*[4]SIT!E55)+([4]SIT!P56*[4]SIT!E56)+([4]SIT!P57*[4]SIT!E57))*[4]SIT!B52)</f>
        <v>7.3500000000000024E-2</v>
      </c>
      <c r="BD12" s="175">
        <f>((([4]SIT!Q18*[4]SIT!E18)+([4]SIT!Q19*[4]SIT!E19)+([4]SIT!Q20*[4]SIT!E20)+([4]SIT!Q21*[4]SIT!E21))*[4]SIT!B18)+((([4]SIT!Q26*[4]SIT!E26))*[4]SIT!B26)+((([4]SIT!Q31*[4]SIT!E31)+([4]SIT!Q32*[4]SIT!E32))*[4]SIT!B31)+((([4]SIT!Q37*[4]SIT!E37)+([4]SIT!Q38*[4]SIT!E38)+([4]SIT!Q39*[4]SIT!E39))*[4]SIT!B37)+((([4]SIT!Q44*[4]SIT!E44)+([4]SIT!Q45*[4]SIT!E45)+([4]SIT!Q46*[4]SIT!E46)+([4]SIT!Q47*[4]SIT!E47))*[4]SIT!B44)+((([4]SIT!Q52*[4]SIT!E52)+([4]SIT!Q53*[4]SIT!E53)+([4]SIT!Q54*[4]SIT!E54)+([4]SIT!Q55*[4]SIT!E55)+([4]SIT!Q56*[4]SIT!E56)+([4]SIT!Q57*[4]SIT!E57))*[4]SIT!B52)</f>
        <v>4.3050000000000005E-2</v>
      </c>
      <c r="BE12" s="175">
        <f>((([4]FIN!P18*[4]FIN!E18)+([4]FIN!P19*[4]FIN!E19)+([4]FIN!P20*[4]FIN!E20)+([4]FIN!P21*[4]FIN!E21)+([4]FIN!P22*[4]FIN!E22))*[4]FIN!B18)+((([4]FIN!P27*[4]FIN!E27)+([4]FIN!P28*[4]FIN!E28)+([4]FIN!P29*[4]FIN!E29)+([4]FIN!P30*[4]FIN!E30)+([4]FIN!P31*[4]FIN!E31)+([4]FIN!P32*[4]FIN!E32))*[4]FIN!B27)</f>
        <v>1.3999999999999999E-2</v>
      </c>
      <c r="BF12" s="175">
        <f>((([4]FIN!Q18*[4]FIN!E18)+([4]FIN!Q19*[4]FIN!E19)+([4]FIN!Q20*[4]FIN!E20)+([4]FIN!Q21*[4]FIN!E21)+([4]FIN!Q22*[4]FIN!E22))*[4]FIN!B18)+((([4]FIN!Q27*[4]FIN!E27)+([4]FIN!Q28*[4]FIN!E28)+([4]FIN!Q29*[4]FIN!E29)+([4]FIN!Q30*[4]FIN!E30)+([4]FIN!Q31*[4]FIN!E31)+([4]FIN!Q32*[4]FIN!E32))*[4]FIN!B27)</f>
        <v>1.12E-2</v>
      </c>
      <c r="BG12" s="175">
        <f>((([4]THU!P18*[4]THU!E18)+([4]THU!P19*[4]THU!E19)+([4]THU!P20*[4]THU!E20)+([4]THU!P21*[4]THU!E21)+([4]THU!P22*[4]THU!E22))*[4]THU!B18)+((([4]THU!P27*[4]THU!E27)+([4]THU!P28*[4]THU!E28)+([4]THU!P29*[4]THU!E29)+([4]THU!P30*[4]THU!E30)+([4]THU!P31*[4]THU!E31)+([4]THU!P32*[4]THU!E32)+([4]THU!P33*[4]THU!E33))*[4]THU!B27)+((([4]THU!P38*[4]THU!E38)+([4]THU!P39*[4]THU!E39)+([4]THU!P40*[4]THU!E40)+([4]THU!P41*[4]THU!E41)+([4]THU!P42*[4]THU!E42)+([4]THU!P43*[4]THU!E43))*[4]THU!B38)+((([4]THU!P48*[4]THU!E48)+([4]THU!P49*[4]THU!E49)+([4]THU!P50*[4]THU!E50)+([4]THU!P51*[4]THU!E51)+([4]THU!P52*[4]THU!E52)+([4]THU!P53*[4]THU!E53))*[4]THU!B48)</f>
        <v>6.0872000000000009E-2</v>
      </c>
      <c r="BH12" s="175">
        <f>((([4]THU!Q18*[4]THU!E18)+([4]THU!Q19*[4]THU!E19)+([4]THU!Q20*[4]THU!E20)+([4]THU!Q21*[4]THU!E21)+([4]THU!Q22*[4]THU!E22))*[4]THU!B18)+((([4]THU!Q27*[4]THU!E27)+([4]THU!Q28*[4]THU!E28)+([4]THU!Q29*[4]THU!E29)+([4]THU!Q30*[4]THU!E30)+([4]THU!Q31*[4]THU!E31)+([4]THU!Q32*[4]THU!E32)+([4]THU!Q33*[4]THU!E33))*[4]THU!B27)+((([4]THU!Q38*[4]THU!E38)+([4]THU!Q39*[4]THU!E39)+([4]THU!Q40*[4]THU!E40)+([4]THU!Q41*[4]THU!E41)+([4]THU!Q42*[4]THU!E42)+([4]THU!Q43*[4]THU!E43))*[4]THU!B38)+((([4]THU!Q48*[4]THU!E48)+([4]THU!Q49*[4]THU!E49)+([4]THU!Q50*[4]THU!E50)+([4]THU!Q51*[4]THU!E51)+([4]THU!Q52*[4]THU!E52)+([4]THU!Q53*[4]THU!E53))*[4]THU!B48)</f>
        <v>5.1392E-2</v>
      </c>
      <c r="BI12" s="175">
        <f>((([4]CDI!P18*[4]CDI!E18)+([4]CDI!P19*[4]CDI!E19))*[4]CDI!B18)+((([4]CDI!P24*[4]CDI!E24))*[4]CDI!B24)+((([4]CDI!P29*[4]CDI!E29)+([4]CDI!P30*[4]CDI!E30)+([4]CDI!P31*[4]CDI!E31)+([4]CDI!P32*[4]CDI!E32)+([4]CDI!P33*[4]CDI!E33)+([4]CDI!P34*[4]CDI!E34))*[4]CDI!B29)</f>
        <v>6.0899999999999996E-2</v>
      </c>
      <c r="BJ12" s="175">
        <f>((([4]CDI!Q18*[4]CDI!E18)+([4]CDI!Q19*[4]CDI!E19))*[4]CDI!B18)+((([4]CDI!Q24*[4]CDI!E24))*[4]CDI!B24)+((([4]CDI!Q29*[4]CDI!E29)+([4]CDI!Q30*[4]CDI!E30)+([4]CDI!Q31*[4]CDI!E31)+([4]CDI!Q32*[4]CDI!E32)+([4]CDI!Q33*[4]CDI!E33)+([4]CDI!Q34*[4]CDI!E34))*[4]CDI!B29)</f>
        <v>6.0899999999999996E-2</v>
      </c>
      <c r="BK12" s="175">
        <f>((([4]ABI!P18*[4]ABI!E18)+([4]ABI!P19*[4]ABI!E19))*[4]ABI!B18)+((([4]ABI!P24*[4]ABI!E24)+([4]ABI!P25*[4]ABI!E25)+([4]ABI!P26*[4]ABI!E26)+([4]ABI!P27*[4]ABI!E27))*[4]ABI!B24)+((([4]ABI!P32*[4]ABI!E32)+([4]ABI!P33*[4]ABI!E33)+([4]ABI!P34*[4]ABI!E34))*[4]ABI!B32)+((([4]ABI!P39*[4]ABI!E39)+([4]ABI!P40*[4]ABI!E40)+([4]ABI!P41*[4]ABI!E41)+([4]ABI!P42*[4]ABI!E42)+([4]ABI!P43*[4]ABI!E43)+([4]ABI!P44*[4]ABI!E44))*[4]ABI!B39)</f>
        <v>0.06</v>
      </c>
      <c r="BL12" s="175">
        <f>((([4]ABI!Q18*[4]ABI!E18)+([4]ABI!Q19*[4]ABI!E19))*[4]ABI!B18)+((([4]ABI!Q24*[4]ABI!E24)+([4]ABI!Q25*[4]ABI!E25)+([4]ABI!Q26*[4]ABI!E26)+([4]ABI!Q27*[4]ABI!E27))*[4]ABI!B24)+((([4]ABI!Q32*[4]ABI!E32)+([4]ABI!Q33*[4]ABI!E33)+([4]ABI!Q34*[4]ABI!E34))*[4]ABI!B32)+((([4]ABI!Q39*[4]ABI!E39)+([4]ABI!Q40*[4]ABI!E40)+([4]ABI!Q41*[4]ABI!E41)+([4]ABI!Q42*[4]ABI!E42)+([4]ABI!Q43*[4]ABI!E43)+([4]ABI!Q44*[4]ABI!E44))*[4]ABI!B39)</f>
        <v>5.9039999999999995E-2</v>
      </c>
      <c r="BM12" s="175">
        <f>((([4]ODM!P18*[4]ODM!E18)+([4]ODM!P19*[4]ODM!E19)+([4]ODM!P20*[4]ODM!E20)+([4]ODM!P21*[4]ODM!E21))*[4]ODM!B18)+((([4]ODM!P26*[4]ODM!E26)+([4]ODM!P27*[4]ODM!E27)+([4]ODM!P28*[4]ODM!E28))*[4]ODM!B26)+((([4]ODM!P33*[4]ODM!E33)+([4]ODM!P34*[4]ODM!E34)+([4]ODM!P35*[4]ODM!E35)+([4]ODM!P36*[4]ODM!E36)+([4]ODM!P37*[4]ODM!E37)+([4]ODM!P38*[4]ODM!E38))*[4]ODM!B33)</f>
        <v>6.1250000000000006E-2</v>
      </c>
      <c r="BN12" s="175">
        <f>((([4]ODM!Q18*[4]ODM!E18)+([4]ODM!Q19*[4]ODM!E19)+([4]ODM!Q20*[4]ODM!E20)+([4]ODM!Q21*[4]ODM!E21))*[4]ODM!B18)+((([4]ODM!Q26*[4]ODM!E26)+([4]ODM!Q27*[4]ODM!E27)+([4]ODM!Q28*[4]ODM!E28))*[4]ODM!B26)+((([4]ODM!Q33*[4]ODM!E33)+([4]ODM!Q34*[4]ODM!E34)+([4]ODM!Q35*[4]ODM!E35)+([4]ODM!Q36*[4]ODM!E36)+([4]ODM!Q37*[4]ODM!E37)+([4]ODM!Q38*[4]ODM!E38))*[4]ODM!B33)</f>
        <v>6.1250000000000006E-2</v>
      </c>
      <c r="BO12" s="175">
        <f>((([4]CMG!P18*[4]CMG!E18))*[4]CMG!B18)+((([4]CMG!P23*[4]CMG!E23)+([4]CMG!P24*[4]CMG!E24)+([4]CMG!P25*[4]CMG!E25)+([4]CMG!P26*[4]CMG!E26))*[4]CMG!B23)+((([4]CMG!P31*[4]CMG!E31)+([4]CMG!P32*[4]CMG!E32)+([4]CMG!P33*[4]CMG!E33))*[4]CMG!B31)+((([4]CMG!P38*[4]CMG!E38)+([4]CMG!P39*[4]CMG!E39)+([4]CMG!P40*[4]CMG!E40))*[4]CMG!B38)+((([4]CMG!P45*[4]CMG!E45))*[4]CMG!B45)+((([4]CMG!P50*[4]CMG!E50)+([4]CMG!P51*[4]CMG!E51)+([4]CMG!P52*[4]CMG!E52)+([4]CMG!P53*[4]CMG!E53)+([4]CMG!P54*[4]CMG!E54)+([4]CMG!P55*[4]CMG!E55))*[4]CMG!B50)</f>
        <v>2.2200000000000001E-2</v>
      </c>
      <c r="BP12" s="175">
        <f>((([4]CMG!Q18*[4]CMG!E18))*[4]CMG!B18)+((([4]CMG!Q23*[4]CMG!E23)+([4]CMG!Q24*[4]CMG!E24)+([4]CMG!Q25*[4]CMG!E25)+([4]CMG!Q26*[4]CMG!E26))*[4]CMG!B23)+((([4]CMG!Q31*[4]CMG!E31)+([4]CMG!Q32*[4]CMG!E32)+([4]CMG!Q33*[4]CMG!E33))*[4]CMG!B31)+((([4]CMG!Q38*[4]CMG!E38)+([4]CMG!Q39*[4]CMG!E39)+([4]CMG!Q40*[4]CMG!E40))*[4]CMG!B38)+((([4]CMG!Q45*[4]CMG!E45))*[4]CMG!B45)+((([4]CMG!Q50*[4]CMG!E50)+([4]CMG!Q51*[4]CMG!E51)+([4]CMG!Q52*[4]CMG!E52)+([4]CMG!Q53*[4]CMG!E53)+([4]CMG!Q54*[4]CMG!E54)+([4]CMG!Q55*[4]CMG!E55))*[4]CMG!B50)</f>
        <v>2.2200000000000001E-2</v>
      </c>
    </row>
    <row r="13" spans="1:135" ht="21" customHeight="1" x14ac:dyDescent="0.2">
      <c r="B13" s="378"/>
      <c r="C13" s="545" t="s">
        <v>2</v>
      </c>
      <c r="D13" s="546"/>
      <c r="E13" s="546"/>
      <c r="F13" s="546"/>
      <c r="G13" s="546"/>
      <c r="H13" s="547"/>
      <c r="I13" s="697" t="s">
        <v>713</v>
      </c>
      <c r="J13" s="698"/>
      <c r="K13" s="698"/>
      <c r="L13" s="698"/>
      <c r="M13" s="698"/>
      <c r="N13" s="698"/>
      <c r="O13" s="698"/>
      <c r="P13" s="698"/>
      <c r="Q13" s="698"/>
      <c r="R13" s="698"/>
      <c r="S13" s="699"/>
      <c r="T13" s="545" t="s">
        <v>3</v>
      </c>
      <c r="U13" s="546"/>
      <c r="V13" s="546"/>
      <c r="W13" s="546"/>
      <c r="X13" s="546"/>
      <c r="Y13" s="547"/>
      <c r="Z13" s="28"/>
      <c r="AB13" s="174" t="s">
        <v>252</v>
      </c>
      <c r="AC13" s="175">
        <f>((([4]SIG!R18*[4]SIG!E18)+([4]SIG!R19*[4]SIG!E19)+([4]SIG!R20*[4]SIG!E20)+([4]SIG!R21*[4]SIG!E21)+([4]SIG!R22*[4]SIG!E22))*[4]SIG!B18)+((([4]SIG!R27*[4]SIG!E27)+([4]SIG!R28*[4]SIG!E28)+([4]SIG!R29*[4]SIG!E29)+([4]SIG!R30*[4]SIG!E30)+([4]SIG!R31*[4]SIG!E31)+([4]SIG!R32*[4]SIG!E32))*[4]SIG!B27)+((([4]SIG!R37*[4]SIG!E37)+([4]SIG!R38*[4]SIG!E38)+([4]SIG!R39*[4]SIG!E39)+([4]SIG!R40*[4]SIG!E40))*[4]SIG!B37)+((([4]SIG!R45*[4]SIG!E45)+([4]SIG!R46*[4]SIG!E46)+([4]SIG!R47*[4]SIG!E47)+([4]SIG!R48*[4]SIG!E48)+([4]SIG!R49*[4]SIG!E49)+([4]SIG!R50*[4]SIG!E50))*[4]SIG!B45)</f>
        <v>0.1082</v>
      </c>
      <c r="AD13" s="175">
        <f>((([4]SIG!S18*[4]SIG!E18)+([4]SIG!S19*[4]SIG!E19)+([4]SIG!S20*[4]SIG!E20)+([4]SIG!S21*[4]SIG!E21)+([4]SIG!S22*[4]SIG!E22))*[4]SIG!B18)+((([4]SIG!S27*[4]SIG!E27)+([4]SIG!S28*[4]SIG!E28)+([4]SIG!S29*[4]SIG!E29)+([4]SIG!S30*[4]SIG!E30)+([4]SIG!S31*[4]SIG!E31)+([4]SIG!S32*[4]SIG!E32))*[4]SIG!B27)+((([4]SIG!S37*[4]SIG!E37)+([4]SIG!S38*[4]SIG!E38)+([4]SIG!S39*[4]SIG!E39)+([4]SIG!S40*[4]SIG!E40))*[4]SIG!B37)+((([4]SIG!S45*[4]SIG!E45)+([4]SIG!S46*[4]SIG!E46)+([4]SIG!S47*[4]SIG!E47)+([4]SIG!S48*[4]SIG!E48)+([4]SIG!S49*[4]SIG!E49)+([4]SIG!S50*[4]SIG!E50))*[4]SIG!B45)</f>
        <v>0.1082</v>
      </c>
      <c r="AE13" s="175">
        <f>((([4]PES!R18*[4]PES!E18)+([4]PES!R19*[4]PES!E19)+([4]PES!R20*[4]PES!E20)+([4]PES!R21*[4]PES!E21)+([4]PES!R22*[4]PES!E22))*[4]PES!B18)+((([4]PES!R27*[4]PES!E27)+([4]PES!R28*[4]PES!E28)+([4]PES!R29*[4]PES!E29))*[4]PES!B27)+((([4]PES!R34*[4]PES!E34)+([4]PES!R35*[4]PES!E35)+([4]PES!R36*[4]PES!E36))*[4]PES!B34)+((([4]PES!R41*[4]PES!E41)+([4]PES!R42*[4]PES!E42)+([4]PES!R43*[4]PES!E43)+([4]PES!R44*[4]PES!E44)+([4]PES!R45*[4]PES!E45)+([4]PES!R46*[4]PES!E46))*[4]PES!B41)</f>
        <v>5.6424000000000009E-2</v>
      </c>
      <c r="AF13" s="175">
        <f>((([4]PES!S18*[4]PES!E18)+([4]PES!S19*[4]PES!E19)+([4]PES!S20*[4]PES!E20)+([4]PES!S21*[4]PES!E21)+([4]PES!S22*[4]PES!E22))*[4]PES!B18)+((([4]PES!S27*[4]PES!E27)+([4]PES!S28*[4]PES!E28)+([4]PES!S29*[4]PES!E29))*[4]PES!B27)+((([4]PES!S34*[4]PES!E34)+([4]PES!S35*[4]PES!E35)+([4]PES!S36*[4]PES!E36))*[4]PES!B34)+((([4]PES!S41*[4]PES!E41)+([4]PES!S42*[4]PES!E42)+([4]PES!S43*[4]PES!E43)+([4]PES!S44*[4]PES!E44)+([4]PES!S45*[4]PES!E45)+([4]PES!S46*[4]PES!E46))*[4]PES!B41)</f>
        <v>1.1424000000000002E-2</v>
      </c>
      <c r="AG13" s="175">
        <f>((([4]COM!R18*[4]COM!E18)+([4]COM!R19*[4]COM!E19)+([4]COM!R20*[4]COM!E20)+([4]COM!R21*[4]COM!E21)+([4]COM!R22*[4]COM!E22))*[4]COM!B18)+((([4]COM!R27*[4]COM!E27)+([4]COM!R28*[4]COM!E28)+([4]COM!R29*[4]COM!E29)+([4]COM!R30*[4]COM!E30)+([4]COM!R31*[4]COM!E31)+([4]COM!R32*[4]COM!E32)+([4]COM!R33*[4]COM!E33))*[4]COM!B27)+((([4]COM!R38*[4]COM!E38)+([4]COM!R39*[4]COM!E39)+([4]COM!R40*[4]COM!E40)+([4]COM!R41*[4]COM!E41)+([4]COM!R42*[4]COM!E42)+([4]COM!R43*[4]COM!E43))*[4]COM!B38)</f>
        <v>9.0416666666666673E-2</v>
      </c>
      <c r="AH13" s="175">
        <f>((([4]COM!S18*[4]COM!E18)+([4]COM!S19*[4]COM!E19)+([4]COM!S20*[4]COM!E20)+([4]COM!S21*[4]COM!E21)+([4]COM!S22*[4]COM!E22))*[4]COM!B18)+((([4]COM!S27*[4]COM!E27)+([4]COM!S28*[4]COM!E28)+([4]COM!S29*[4]COM!E29)+([4]COM!S30*[4]COM!E30)+([4]COM!S31*[4]COM!E31)+([4]COM!S32*[4]COM!E32)+([4]COM!S33*[4]COM!E33))*[4]COM!B27)+((([4]COM!S38*[4]COM!E38)+([4]COM!S39*[4]COM!E39)+([4]COM!S40*[4]COM!E40)+([4]COM!S41*[4]COM!E41)+([4]COM!S42*[4]COM!E42)+([4]COM!S43*[4]COM!E43))*[4]COM!B38)</f>
        <v>9.0250066666666656E-2</v>
      </c>
      <c r="AI13" s="175">
        <f>((([4]PDV!R18*[4]PDV!E18)+([4]PDV!R19*[4]PDV!E19)+([4]PDV!R20*[4]PDV!E20)+([4]PDV!R21*[4]PDV!E21)+([4]PDV!R22*[4]PDV!E22)+([4]PDV!R23*[4]PDV!E23)+([4]PDV!R24*[4]PDV!E24)+([4]PDV!R25*[4]PDV!E25))*[4]PDV!B18)+((([4]PDV!R30*[4]PDV!E30)+([4]PDV!R31*[4]PDV!E31)+([4]PDV!R32*[4]PDV!E32)+([4]PDV!R33*[4]PDV!E33)+([4]PDV!R34*[4]PDV!E34)+([4]PDV!R35*[4]PDV!E35))*[4]PDV!B30)</f>
        <v>9.7671000000000008E-2</v>
      </c>
      <c r="AJ13" s="175">
        <f>((([4]PDV!S18*[4]PDV!E18)+([4]PDV!S19*[4]PDV!E19)+([4]PDV!S20*[4]PDV!E20)+([4]PDV!S21*[4]PDV!E21)+([4]PDV!S22*[4]PDV!E22)+([4]PDV!S23*[4]PDV!E23)+([4]PDV!S24*[4]PDV!E24)+([4]PDV!S25*[4]PDV!E25))*[4]PDV!B18)+((([4]PDV!S30*[4]PDV!E30)+([4]PDV!S31*[4]PDV!E31)+([4]PDV!S32*[4]PDV!E32)+([4]PDV!S33*[4]PDV!E33)+([4]PDV!S34*[4]PDV!E34)+([4]PDV!S35*[4]PDV!E35))*[4]PDV!B30)</f>
        <v>8.164239999999999E-2</v>
      </c>
      <c r="AK13" s="175">
        <f>((([4]AII!R18*[4]AII!E18)+([4]AII!R19*[4]AII!E19)+([4]AII!R20*[4]AII!E20))*[4]AII!B18)+((([4]AII!R25*[4]AII!E25)+([4]AII!R26*[4]AII!E26))*[4]AII!B25)+((([4]AII!R31*[4]AII!E31)+([4]AII!R32*[4]AII!E32)+([4]AII!R33*[4]AII!E33)+([4]AII!R34*[4]AII!E34)+([4]AII!R35*[4]AII!E35)+([4]AII!R36*[4]AII!E36))*[4]AII!B31)</f>
        <v>0</v>
      </c>
      <c r="AL13" s="175">
        <f>((([4]AII!S18*[4]AII!E18)+([4]AII!S19*[4]AII!E19)+([4]AII!S20*[4]AII!E20))*[4]AII!B18)+((([4]AII!S25*[4]AII!E25)+([4]AII!S26*[4]AII!E26))*[4]AII!B25)+((([4]AII!S31*[4]AII!E31)+([4]AII!S32*[4]AII!E32)+([4]AII!S33*[4]AII!E33)+([4]AII!S34*[4]AII!E34)+([4]AII!S35*[4]AII!E35)+([4]AII!S36*[4]AII!E36))*[4]AII!B31)</f>
        <v>0</v>
      </c>
      <c r="AM13" s="175">
        <f>((([4]PRO!R18*[4]PRO!E18)+([4]PRO!R19*[4]PRO!E19)+([4]PRO!R20*[4]PRO!E20)+([4]PRO!R21*[4]PRO!E21))*[4]PRO!B18)+((([4]PRO!R26*[4]PRO!E26)+([4]PRO!R27*[4]PRO!E27))*[4]PRO!B26)+((([4]PRO!R32*[4]PRO!E32)+([4]PRO!R33*[4]PRO!E33)+([4]PRO!R34*[4]PRO!E34)+([4]PRO!R35*[4]PRO!E35)+([4]PRO!R36*[4]PRO!E36)+([4]PRO!R37*[4]PRO!E37))*[4]PRO!B32)</f>
        <v>3.125E-2</v>
      </c>
      <c r="AN13" s="175">
        <f>((([4]PRO!S18*[4]PRO!E18)+([4]PRO!S19*[4]PRO!E19)+([4]PRO!S20*[4]PRO!E20)+([4]PRO!S21*[4]PRO!E21))*[4]PRO!B18)+((([4]PRO!S26*[4]PRO!E26)+([4]PRO!S27*[4]PRO!E27))*[4]PRO!B26)+((([4]PRO!S32*[4]PRO!E32)+([4]PRO!S33*[4]PRO!E33)+([4]PRO!S34*[4]PRO!E34)+([4]PRO!S35*[4]PRO!E35)+([4]PRO!S36*[4]PRO!E36)+([4]PRO!S37*[4]PRO!E37))*[4]PRO!B32)</f>
        <v>3.125E-2</v>
      </c>
      <c r="AO13" s="175">
        <f>((([4]IMV!R18*[4]IMV!E18)+([4]IMV!R19*[4]IMV!E19))*[4]IMV!B18)+((([4]IMV!R24*[4]IMV!E24)+([4]IMV!R25*[4]IMV!E25))*[4]IMV!B24)+((([4]IMV!R30*[4]IMV!E30)+([4]IMV!R31*[4]IMV!E31)+([4]IMV!R32*[4]IMV!E32)+([4]IMV!R33*[4]IMV!E33)+([4]IMV!R34*[4]IMV!E34)+([4]IMV!R35*[4]IMV!E35))*[4]IMV!B30)</f>
        <v>3.1954999999999997E-2</v>
      </c>
      <c r="AP13" s="175">
        <f>((([4]IMV!S18*[4]IMV!E18)+([4]IMV!S19*[4]IMV!E19))*[4]IMV!B18)+((([4]IMV!S24*[4]IMV!E24)+([4]IMV!S25*[4]IMV!E25))*[4]IMV!B24)+((([4]IMV!S30*[4]IMV!E30)+([4]IMV!S31*[4]IMV!E31)+([4]IMV!S32*[4]IMV!E32)+([4]IMV!S33*[4]IMV!E33)+([4]IMV!S34*[4]IMV!E34)+([4]IMV!S35*[4]IMV!E35))*[4]IMV!B30)</f>
        <v>6.6055000000000003E-2</v>
      </c>
      <c r="AQ13" s="175">
        <f>((([4]GAM!R18*[4]GAM!E18))*[4]GAM!B18)+((([4]GAM!R23*[4]GAM!E23)+([4]GAM!R24*[4]GAM!E24)+([4]GAM!R25*[4]GAM!E25)+([4]GAM!R26*[4]GAM!E26)+([4]GAM!R27*[4]GAM!E27)+([4]GAM!R28*[4]GAM!E28)+([4]GAM!R29*[4]GAM!E29)+([4]GAM!R30*[4]GAM!E30)+([4]GAM!R31*[4]GAM!E31)+([4]GAM!R32*[4]GAM!E32)+([4]GAM!R33*[4]GAM!E33)+([4]GAM!R34*[4]GAM!E34)+([4]GAM!R35*[4]GAM!E35))*[4]GAM!B23)+((([4]GAM!R40*[4]GAM!E40)+([4]GAM!R41*[4]GAM!E41)+([4]GAM!R42*[4]GAM!E42)+([4]GAM!R43*[4]GAM!E43)+([4]GAM!R44*[4]GAM!E44)+([4]GAM!R45*[4]GAM!E45))*[4]GAM!B40)</f>
        <v>4.9496000000000012E-2</v>
      </c>
      <c r="AR13" s="175">
        <f>((([4]GAM!S18*[4]GAM!E18))*[4]GAM!B18)+((([4]GAM!S23*[4]GAM!E23)+([4]GAM!S24*[4]GAM!E24)+([4]GAM!S25*[4]GAM!E25)+([4]GAM!S26*[4]GAM!E26)+([4]GAM!S27*[4]GAM!E27)+([4]GAM!S28*[4]GAM!E28)+([4]GAM!S29*[4]GAM!E29)+([4]GAM!S30*[4]GAM!E30)+([4]GAM!S31*[4]GAM!E31)+([4]GAM!S32*[4]GAM!E32)+([4]GAM!S33*[4]GAM!E33)+([4]GAM!S34*[4]GAM!E34)+([4]GAM!S35*[4]GAM!E35))*[4]GAM!B23)+((([4]GAM!S40*[4]GAM!E40)+([4]GAM!S41*[4]GAM!E41)+([4]GAM!S42*[4]GAM!E42)+([4]GAM!S43*[4]GAM!E43)+([4]GAM!S44*[4]GAM!E44)+([4]GAM!S45*[4]GAM!E45))*[4]GAM!B40)</f>
        <v>5.0496000000000006E-2</v>
      </c>
      <c r="AS13" s="175">
        <f>((([4]SAP!R18*[4]SAP!E18)+([4]SAP!R19*[4]SAP!E19)+([4]SAP!R20*[4]SAP!E20))*[4]SAP!B18)+((([4]SAP!R25*[4]SAP!E25)+([4]SAP!R26*[4]SAP!E26)+([4]SAP!R27*[4]SAP!E27))*[4]SAP!B25)+((([4]SAP!R32*[4]SAP!E32)+([4]SAP!R33*[4]SAP!E33)+([4]SAP!R34*[4]SAP!E34)+([4]SAP!R35*[4]SAP!E35)+([4]SAP!R36*[4]SAP!E36)+([4]SAP!R37*[4]SAP!E37))*[4]SAP!B32)+((([4]SAP!R42*[4]SAP!E42)+([4]SAP!R43*[4]SAP!E43)+([4]SAP!R44*[4]SAP!E44)+([4]SAP!R45*[4]SAP!E45))*[4]SAP!B42)</f>
        <v>0.10350000000000001</v>
      </c>
      <c r="AT13" s="175">
        <f>((([4]SAP!S18*[4]SAP!E18)+([4]SAP!S19*[4]SAP!E19)+([4]SAP!S20*[4]SAP!E20))*[4]SAP!B18)+((([4]SAP!S25*[4]SAP!E25)+([4]SAP!S26*[4]SAP!E26)+([4]SAP!S27*[4]SAP!E27))*[4]SAP!B25)+((([4]SAP!S32*[4]SAP!E32)+([4]SAP!S33*[4]SAP!E33)+([4]SAP!S34*[4]SAP!E34)+([4]SAP!S35*[4]SAP!E35)+([4]SAP!S36*[4]SAP!E36)+([4]SAP!S37*[4]SAP!E37))*[4]SAP!B32)+((([4]SAP!S42*[4]SAP!E42)+([4]SAP!S43*[4]SAP!E43)+([4]SAP!S44*[4]SAP!E44)+([4]SAP!S45*[4]SAP!E45))*[4]SAP!B42)</f>
        <v>7.350000000000001E-2</v>
      </c>
      <c r="AU13" s="175">
        <f>((([4]ACI!R18*[4]ACI!E18)+([4]ACI!R19*[4]ACI!E19))*[4]ACI!B18)+((([4]ACI!R24*[4]ACI!E24)+([4]ACI!R25*[4]ACI!E25))*[4]ACI!B24)+((([4]ACI!R30*[4]ACI!E30)+([4]ACI!R31*[4]ACI!E31)+([4]ACI!R32*[4]ACI!E32)+([4]ACI!R33*[4]ACI!E33)+([4]ACI!R34*[4]ACI!E34)+([4]ACI!R35*[4]ACI!E35))*[4]ACI!B30)</f>
        <v>3.9199999999999999E-2</v>
      </c>
      <c r="AV13" s="175">
        <f>((([4]ACI!S18*[4]ACI!E18)+([4]ACI!S19*[4]ACI!E19))*[4]ACI!B18)+((([4]ACI!S24*[4]ACI!E24)+([4]ACI!S25*[4]ACI!E25))*[4]ACI!B24)+((([4]ACI!S30*[4]ACI!E30)+([4]ACI!S31*[4]ACI!E31)+([4]ACI!S32*[4]ACI!E32)+([4]ACI!S33*[4]ACI!E33)+([4]ACI!S34*[4]ACI!E34)+([4]ACI!S35*[4]ACI!E35))*[4]ACI!B30)</f>
        <v>0.19445000000000001</v>
      </c>
      <c r="AW13" s="175">
        <f>((([4]JUR!R18*[4]JUR!E18)+([4]JUR!R19*[4]JUR!E19))*[4]JUR!B18)+((([4]JUR!R24*[4]JUR!E24))*[4]JUR!B24)+((([4]JUR!R29*[4]JUR!E29)+([4]JUR!R30*[4]JUR!E30)+([4]JUR!R31*[4]JUR!E31)+([4]JUR!R32*[4]JUR!E32)+([4]JUR!R33*[4]JUR!E33)+([4]JUR!R34*[4]JUR!E34))*[4]JUR!B29)</f>
        <v>0.133325</v>
      </c>
      <c r="AX13" s="175">
        <f>((([4]JUR!S18*[4]JUR!E18)+([4]JUR!S19*[4]JUR!E19))*[4]JUR!B18)+((([4]JUR!S24*[4]JUR!E24))*[4]JUR!B24)+((([4]JUR!S29*[4]JUR!E29)+([4]JUR!S30*[4]JUR!E30)+([4]JUR!S31*[4]JUR!E31)+([4]JUR!S32*[4]JUR!E32)+([4]JUR!S33*[4]JUR!E33)+([4]JUR!S34*[4]JUR!E34))*[4]JUR!B29)</f>
        <v>0.18432500000000002</v>
      </c>
      <c r="AY13" s="175">
        <f>((([4]CON!R18*[4]CON!E18)+([4]CON!R19*[4]CON!E19)+([4]CON!R20*[4]CON!E20)+([4]CON!R21*[4]CON!E21))*[4]CON!B18)+((([4]CON!R26*[4]CON!E26)+([4]CON!R27*[4]CON!E27)+([4]CON!R28*[4]CON!E28)+([4]CON!R29*[4]CON!E29)+([4]CON!R30*[4]CON!E30)+([4]CON!R31*[4]CON!E31))*[4]CON!B26)</f>
        <v>0.17499999999999999</v>
      </c>
      <c r="AZ13" s="175">
        <f>((([4]CON!S18*[4]CON!E18)+([4]CON!S19*[4]CON!E19)+([4]CON!S20*[4]CON!E20)+([4]CON!S21*[4]CON!E21))*[4]CON!B18)+((([4]CON!S26*[4]CON!E26)+([4]CON!S27*[4]CON!E27)+([4]CON!S28*[4]CON!E28)+([4]CON!S29*[4]CON!E29)+([4]CON!S30*[4]CON!E30)+([4]CON!S31*[4]CON!E31))*[4]CON!B26)</f>
        <v>0.105</v>
      </c>
      <c r="BA13" s="175">
        <f>((([4]GDO!R18*[4]GDO!E18)+([4]GDO!R19*[4]GDO!E19)+([4]GDO!R20*[4]GDO!E20)+([4]GDO!R21*[4]GDO!E21)+([4]GDO!R22*[4]GDO!E22))*[4]GDO!B18)+((([4]GDO!R27*[4]GDO!E27)+([4]GDO!R28*[4]GDO!E28)+([4]GDO!R29*[4]GDO!E29)+([4]GDO!R30*[4]GDO!E30)+([4]GDO!R31*[4]GDO!E31)+([4]GDO!R32*[4]GDO!E32))*[4]GDO!B27)</f>
        <v>3.6400000000000002E-2</v>
      </c>
      <c r="BB13" s="175">
        <f>((([4]GDO!S18*[4]GDO!E18)+([4]GDO!S19*[4]GDO!E19)+([4]GDO!S20*[4]GDO!E20)+([4]GDO!S21*[4]GDO!E21)+([4]GDO!S22*[4]GDO!E22))*[4]GDO!B18)+((([4]GDO!S27*[4]GDO!E27)+([4]GDO!S28*[4]GDO!E28)+([4]GDO!S29*[4]GDO!E29)+([4]GDO!S30*[4]GDO!E30)+([4]GDO!S31*[4]GDO!E31)+([4]GDO!S32*[4]GDO!E32))*[4]GDO!B27)</f>
        <v>2.8500000000000001E-2</v>
      </c>
      <c r="BC13" s="175">
        <f>((([4]SIT!R18*[4]SIT!E18)+([4]SIT!R19*[4]SIT!E19)+([4]SIT!R20*[4]SIT!E20)+([4]SIT!R21*[4]SIT!E21))*[4]SIT!B18)+((([4]SIT!R26*[4]SIT!E26))*[4]SIT!B26)+((([4]SIT!R31*[4]SIT!E31)+([4]SIT!R32*[4]SIT!E32))*[4]SIT!B31)+((([4]SIT!R37*[4]SIT!E37)+([4]SIT!R38*[4]SIT!E38)+([4]SIT!R39*[4]SIT!E39))*[4]SIT!B37)+((([4]SIT!R44*[4]SIT!E44)+([4]SIT!R45*[4]SIT!E45)+([4]SIT!R46*[4]SIT!E46)+([4]SIT!R47*[4]SIT!E47))*[4]SIT!B44)+((([4]SIT!R52*[4]SIT!E52)+([4]SIT!R53*[4]SIT!E53)+([4]SIT!R54*[4]SIT!E54)+([4]SIT!R55*[4]SIT!E55)+([4]SIT!R56*[4]SIT!E56)+([4]SIT!R57*[4]SIT!E57))*[4]SIT!B52)</f>
        <v>5.6000000000000008E-2</v>
      </c>
      <c r="BD13" s="175">
        <f>((([4]SIT!S18*[4]SIT!E18)+([4]SIT!S19*[4]SIT!E19)+([4]SIT!S20*[4]SIT!E20)+([4]SIT!S21*[4]SIT!E21))*[4]SIT!B18)+((([4]SIT!S26*[4]SIT!E26))*[4]SIT!B26)+((([4]SIT!S31*[4]SIT!E31)+([4]SIT!S32*[4]SIT!E32))*[4]SIT!B31)+((([4]SIT!S37*[4]SIT!E37)+([4]SIT!S38*[4]SIT!E38)+([4]SIT!S39*[4]SIT!E39))*[4]SIT!B37)+((([4]SIT!S44*[4]SIT!E44)+([4]SIT!S45*[4]SIT!E45)+([4]SIT!S46*[4]SIT!E46)+([4]SIT!S47*[4]SIT!E47))*[4]SIT!B44)+((([4]SIT!S52*[4]SIT!E52)+([4]SIT!S53*[4]SIT!E53)+([4]SIT!S54*[4]SIT!E54)+([4]SIT!S55*[4]SIT!E55)+([4]SIT!S56*[4]SIT!E56)+([4]SIT!S57*[4]SIT!E57))*[4]SIT!B52)</f>
        <v>6.8000000000000005E-2</v>
      </c>
      <c r="BE13" s="175">
        <f>((([4]FIN!R18*[4]FIN!E18)+([4]FIN!R19*[4]FIN!E19)+([4]FIN!R20*[4]FIN!E20)+([4]FIN!R21*[4]FIN!E21)+([4]FIN!R22*[4]FIN!E22))*[4]FIN!B18)+((([4]FIN!R27*[4]FIN!E27)+([4]FIN!R28*[4]FIN!E28)+([4]FIN!R29*[4]FIN!E29)+([4]FIN!R30*[4]FIN!E30)+([4]FIN!R31*[4]FIN!E31)+([4]FIN!R32*[4]FIN!E32))*[4]FIN!B27)</f>
        <v>0.11899999999999999</v>
      </c>
      <c r="BF13" s="175">
        <f>((([4]FIN!S18*[4]FIN!E18)+([4]FIN!S19*[4]FIN!E19)+([4]FIN!S20*[4]FIN!E20)+([4]FIN!S21*[4]FIN!E21)+([4]FIN!S22*[4]FIN!E22))*[4]FIN!B18)+((([4]FIN!S27*[4]FIN!E27)+([4]FIN!S28*[4]FIN!E28)+([4]FIN!S29*[4]FIN!E29)+([4]FIN!S30*[4]FIN!E30)+([4]FIN!S31*[4]FIN!E31)+([4]FIN!S32*[4]FIN!E32))*[4]FIN!B27)</f>
        <v>0.157</v>
      </c>
      <c r="BG13" s="175">
        <f>((([4]THU!R18*[4]THU!E18)+([4]THU!R19*[4]THU!E19)+([4]THU!R20*[4]THU!E20)+([4]THU!R21*[4]THU!E21)+([4]THU!R22*[4]THU!E22))*[4]THU!B18)+((([4]THU!R27*[4]THU!E27)+([4]THU!R28*[4]THU!E28)+([4]THU!R29*[4]THU!E29)+([4]THU!R30*[4]THU!E30)+([4]THU!R31*[4]THU!E31)+([4]THU!R32*[4]THU!E32)+([4]THU!R33*[4]THU!E33))*[4]THU!B27)+((([4]THU!R38*[4]THU!E38)+([4]THU!R39*[4]THU!E39)+([4]THU!R40*[4]THU!E40)+([4]THU!R41*[4]THU!E41)+([4]THU!R42*[4]THU!E42)+([4]THU!R43*[4]THU!E43))*[4]THU!B38)+((([4]THU!R48*[4]THU!E48)+([4]THU!R49*[4]THU!E49)+([4]THU!R50*[4]THU!E50)+([4]THU!R51*[4]THU!E51)+([4]THU!R52*[4]THU!E52)+([4]THU!R53*[4]THU!E53))*[4]THU!B48)</f>
        <v>0.10883100000000001</v>
      </c>
      <c r="BH13" s="175">
        <f>((([4]THU!S18*[4]THU!E18)+([4]THU!S19*[4]THU!E19)+([4]THU!S20*[4]THU!E20)+([4]THU!S21*[4]THU!E21)+([4]THU!S22*[4]THU!E22))*[4]THU!B18)+((([4]THU!S27*[4]THU!E27)+([4]THU!S28*[4]THU!E28)+([4]THU!S29*[4]THU!E29)+([4]THU!S30*[4]THU!E30)+([4]THU!S31*[4]THU!E31)+([4]THU!S32*[4]THU!E32)+([4]THU!S33*[4]THU!E33))*[4]THU!B27)+((([4]THU!S38*[4]THU!E38)+([4]THU!S39*[4]THU!E39)+([4]THU!S40*[4]THU!E40)+([4]THU!S41*[4]THU!E41)+([4]THU!S42*[4]THU!E42)+([4]THU!S43*[4]THU!E43))*[4]THU!B38)+((([4]THU!S48*[4]THU!E48)+([4]THU!S49*[4]THU!E49)+([4]THU!S50*[4]THU!E50)+([4]THU!S51*[4]THU!E51)+([4]THU!S52*[4]THU!E52)+([4]THU!S53*[4]THU!E53))*[4]THU!B48)</f>
        <v>7.2600000000000012E-2</v>
      </c>
      <c r="BI13" s="175">
        <f>((([4]CDI!R18*[4]CDI!E18)+([4]CDI!R19*[4]CDI!E19))*[4]CDI!B18)+((([4]CDI!R24*[4]CDI!E24))*[4]CDI!B24)+((([4]CDI!R29*[4]CDI!E29)+([4]CDI!R30*[4]CDI!E30)+([4]CDI!R31*[4]CDI!E31)+([4]CDI!R32*[4]CDI!E32)+([4]CDI!R33*[4]CDI!E33)+([4]CDI!R34*[4]CDI!E34))*[4]CDI!B29)</f>
        <v>6.0899999999999996E-2</v>
      </c>
      <c r="BJ13" s="175">
        <f>((([4]CDI!S18*[4]CDI!E18)+([4]CDI!S19*[4]CDI!E19))*[4]CDI!B18)+((([4]CDI!S24*[4]CDI!E24))*[4]CDI!B24)+((([4]CDI!S29*[4]CDI!E29)+([4]CDI!S30*[4]CDI!E30)+([4]CDI!S31*[4]CDI!E31)+([4]CDI!S32*[4]CDI!E32)+([4]CDI!S33*[4]CDI!E33)+([4]CDI!S34*[4]CDI!E34))*[4]CDI!B29)</f>
        <v>0.11115</v>
      </c>
      <c r="BK13" s="175">
        <f>((([4]ABI!R18*[4]ABI!E18)+([4]ABI!R19*[4]ABI!E19))*[4]ABI!B18)+((([4]ABI!R24*[4]ABI!E24)+([4]ABI!R25*[4]ABI!E25)+([4]ABI!R26*[4]ABI!E26)+([4]ABI!R27*[4]ABI!E27))*[4]ABI!B24)+((([4]ABI!R32*[4]ABI!E32)+([4]ABI!R33*[4]ABI!E33)+([4]ABI!R34*[4]ABI!E34))*[4]ABI!B32)+((([4]ABI!R39*[4]ABI!E39)+([4]ABI!R40*[4]ABI!E40)+([4]ABI!R41*[4]ABI!E41)+([4]ABI!R42*[4]ABI!E42)+([4]ABI!R43*[4]ABI!E43)+([4]ABI!R44*[4]ABI!E44))*[4]ABI!B39)</f>
        <v>0.10062500000000001</v>
      </c>
      <c r="BL13" s="175">
        <f>((([4]ABI!S18*[4]ABI!E18)+([4]ABI!S19*[4]ABI!E19))*[4]ABI!B18)+((([4]ABI!S24*[4]ABI!E24)+([4]ABI!S25*[4]ABI!E25)+([4]ABI!S26*[4]ABI!E26)+([4]ABI!S27*[4]ABI!E27))*[4]ABI!B24)+((([4]ABI!S32*[4]ABI!E32)+([4]ABI!S33*[4]ABI!E33)+([4]ABI!S34*[4]ABI!E34))*[4]ABI!B32)+((([4]ABI!S39*[4]ABI!E39)+([4]ABI!S40*[4]ABI!E40)+([4]ABI!S41*[4]ABI!E41)+([4]ABI!S42*[4]ABI!E42)+([4]ABI!S43*[4]ABI!E43)+([4]ABI!S44*[4]ABI!E44))*[4]ABI!B39)</f>
        <v>9.1569999999999999E-2</v>
      </c>
      <c r="BM13" s="175">
        <f>((([4]ODM!R18*[4]ODM!E18)+([4]ODM!R19*[4]ODM!E19)+([4]ODM!R20*[4]ODM!E20)+([4]ODM!R21*[4]ODM!E21))*[4]ODM!B18)+((([4]ODM!R26*[4]ODM!E26)+([4]ODM!R27*[4]ODM!E27)+([4]ODM!R28*[4]ODM!E28))*[4]ODM!B26)+((([4]ODM!R33*[4]ODM!E33)+([4]ODM!R34*[4]ODM!E34)+([4]ODM!R35*[4]ODM!E35)+([4]ODM!R36*[4]ODM!E36)+([4]ODM!R37*[4]ODM!E37)+([4]ODM!R38*[4]ODM!E38))*[4]ODM!B33)</f>
        <v>6.1250000000000006E-2</v>
      </c>
      <c r="BN13" s="175">
        <f>((([4]ODM!S18*[4]ODM!E18)+([4]ODM!S19*[4]ODM!E19)+([4]ODM!S20*[4]ODM!E20)+([4]ODM!S21*[4]ODM!E21))*[4]ODM!B18)+((([4]ODM!S26*[4]ODM!E26)+([4]ODM!S27*[4]ODM!E27)+([4]ODM!S28*[4]ODM!E28))*[4]ODM!B26)+((([4]ODM!S33*[4]ODM!E33)+([4]ODM!S34*[4]ODM!E34)+([4]ODM!S35*[4]ODM!E35)+([4]ODM!S36*[4]ODM!E36)+([4]ODM!S37*[4]ODM!E37)+([4]ODM!S38*[4]ODM!E38))*[4]ODM!B33)</f>
        <v>7.0000000000000007E-2</v>
      </c>
      <c r="BO13" s="175">
        <f>((([4]CMG!R18*[4]CMG!E18))*[4]CMG!B18)+((([4]CMG!R23*[4]CMG!E23)+([4]CMG!R24*[4]CMG!E24)+([4]CMG!R25*[4]CMG!E25)+([4]CMG!R26*[4]CMG!E26))*[4]CMG!B23)+((([4]CMG!R31*[4]CMG!E31)+([4]CMG!R32*[4]CMG!E32)+([4]CMG!R33*[4]CMG!E33))*[4]CMG!B31)+((([4]CMG!R38*[4]CMG!E38)+([4]CMG!R39*[4]CMG!E39)+([4]CMG!R40*[4]CMG!E40))*[4]CMG!B38)+((([4]CMG!R45*[4]CMG!E45))*[4]CMG!B45)+((([4]CMG!R50*[4]CMG!E50)+([4]CMG!R51*[4]CMG!E51)+([4]CMG!R52*[4]CMG!E52)+([4]CMG!R53*[4]CMG!E53)+([4]CMG!R54*[4]CMG!E54)+([4]CMG!R55*[4]CMG!E55))*[4]CMG!B50)</f>
        <v>0.11220000000000002</v>
      </c>
      <c r="BP13" s="175">
        <f>((([4]CMG!S18*[4]CMG!E18))*[4]CMG!B18)+((([4]CMG!S23*[4]CMG!E23)+([4]CMG!S24*[4]CMG!E24)+([4]CMG!S25*[4]CMG!E25)+([4]CMG!S26*[4]CMG!E26))*[4]CMG!B23)+((([4]CMG!S31*[4]CMG!E31)+([4]CMG!S32*[4]CMG!E32)+([4]CMG!S33*[4]CMG!E33))*[4]CMG!B31)+((([4]CMG!S38*[4]CMG!E38)+([4]CMG!S39*[4]CMG!E39)+([4]CMG!S40*[4]CMG!E40))*[4]CMG!B38)+((([4]CMG!S45*[4]CMG!E45))*[4]CMG!B45)+((([4]CMG!S50*[4]CMG!E50)+([4]CMG!S51*[4]CMG!E51)+([4]CMG!S52*[4]CMG!E52)+([4]CMG!S53*[4]CMG!E53)+([4]CMG!S54*[4]CMG!E54)+([4]CMG!S55*[4]CMG!E55))*[4]CMG!B50)</f>
        <v>0.11220000000000002</v>
      </c>
    </row>
    <row r="14" spans="1:135" ht="41.25" customHeight="1" thickBot="1" x14ac:dyDescent="0.25">
      <c r="B14" s="378"/>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c r="AB14" s="174" t="s">
        <v>253</v>
      </c>
      <c r="AC14" s="175">
        <f>((([4]SIG!T18*[4]SIG!E18)+([4]SIG!T19*[4]SIG!E19)+([4]SIG!T20*[4]SIG!E20)+([4]SIG!T21*[4]SIG!E21)+([4]SIG!T22*[4]SIG!E22))*[4]SIG!B18)+((([4]SIG!T27*[4]SIG!E27)+([4]SIG!T28*[4]SIG!E28)+([4]SIG!T29*[4]SIG!E29)+([4]SIG!T30*[4]SIG!E30)+([4]SIG!T31*[4]SIG!E31)+([4]SIG!T32*[4]SIG!E32))*[4]SIG!B27)+((([4]SIG!T37*[4]SIG!E37)+([4]SIG!T38*[4]SIG!E38)+([4]SIG!T39*[4]SIG!E39)+([4]SIG!T40*[4]SIG!E40))*[4]SIG!B37)+((([4]SIG!T45*[4]SIG!E45)+([4]SIG!T46*[4]SIG!E46)+([4]SIG!T47*[4]SIG!E47)+([4]SIG!T48*[4]SIG!E48)+([4]SIG!T49*[4]SIG!E49)+([4]SIG!T50*[4]SIG!E50))*[4]SIG!B45)</f>
        <v>0.29300000000000004</v>
      </c>
      <c r="AD14" s="175">
        <f>((([4]SIG!U18*[4]SIG!E18)+([4]SIG!U19*[4]SIG!E19)+([4]SIG!U20*[4]SIG!E20)+([4]SIG!U21*[4]SIG!E21)+([4]SIG!U22*[4]SIG!E22))*[4]SIG!B18)+((([4]SIG!U27*[4]SIG!E27)+([4]SIG!U28*[4]SIG!E28)+([4]SIG!U29*[4]SIG!E29)+([4]SIG!U30*[4]SIG!E30)+([4]SIG!U31*[4]SIG!E31)+([4]SIG!U32*[4]SIG!E32))*[4]SIG!B27)+((([4]SIG!U37*[4]SIG!E37)+([4]SIG!U38*[4]SIG!E38)+([4]SIG!U39*[4]SIG!E39)+([4]SIG!U40*[4]SIG!E40))*[4]SIG!B37)+((([4]SIG!U45*[4]SIG!E45)+([4]SIG!U46*[4]SIG!E46)+([4]SIG!U47*[4]SIG!E47)+([4]SIG!U48*[4]SIG!E48)+([4]SIG!U49*[4]SIG!E49)+([4]SIG!U50*[4]SIG!E50))*[4]SIG!B45)</f>
        <v>0.29300000000000004</v>
      </c>
      <c r="AE14" s="175">
        <f>((([4]PES!T18*[4]PES!E18)+([4]PES!T19*[4]PES!E19)+([4]PES!T20*[4]PES!E20)+([4]PES!T21*[4]PES!E21)+([4]PES!T22*[4]PES!E22))*[4]PES!B18)+((([4]PES!T27*[4]PES!E27)+([4]PES!T28*[4]PES!E28)+([4]PES!T29*[4]PES!E29))*[4]PES!B27)+((([4]PES!T34*[4]PES!E34)+([4]PES!T35*[4]PES!E35)+([4]PES!T36*[4]PES!E36))*[4]PES!B34)+((([4]PES!T41*[4]PES!E41)+([4]PES!T42*[4]PES!E42)+([4]PES!T43*[4]PES!E43)+([4]PES!T44*[4]PES!E44)+([4]PES!T45*[4]PES!E45)+([4]PES!T46*[4]PES!E46))*[4]PES!B41)</f>
        <v>0.17599999999999999</v>
      </c>
      <c r="AF14" s="175">
        <f>((([4]PES!U18*[4]PES!E18)+([4]PES!U19*[4]PES!E19)+([4]PES!U20*[4]PES!E20)+([4]PES!U21*[4]PES!E21)+([4]PES!U22*[4]PES!E22))*[4]PES!B18)+((([4]PES!U27*[4]PES!E27)+([4]PES!U28*[4]PES!E28)+([4]PES!U29*[4]PES!E29))*[4]PES!B27)+((([4]PES!U34*[4]PES!E34)+([4]PES!U35*[4]PES!E35)+([4]PES!U36*[4]PES!E36))*[4]PES!B34)+((([4]PES!U41*[4]PES!E41)+([4]PES!U42*[4]PES!E42)+([4]PES!U43*[4]PES!E43)+([4]PES!U44*[4]PES!E44)+([4]PES!U45*[4]PES!E45)+([4]PES!U46*[4]PES!E46))*[4]PES!B41)</f>
        <v>0.16127000000000002</v>
      </c>
      <c r="AG14" s="175">
        <f>((([4]COM!T18*[4]COM!E18)+([4]COM!T19*[4]COM!E19)+([4]COM!T20*[4]COM!E20)+([4]COM!T21*[4]COM!E21)+([4]COM!T22*[4]COM!E22))*[4]COM!B18)+((([4]COM!T27*[4]COM!E27)+([4]COM!T28*[4]COM!E28)+([4]COM!T29*[4]COM!E29)+([4]COM!T30*[4]COM!E30)+([4]COM!T31*[4]COM!E31)+([4]COM!T32*[4]COM!E32)+([4]COM!T33*[4]COM!E33))*[4]COM!B27)+((([4]COM!T38*[4]COM!E38)+([4]COM!T39*[4]COM!E39)+([4]COM!T40*[4]COM!E40)+([4]COM!T41*[4]COM!E41)+([4]COM!T42*[4]COM!E42)+([4]COM!T43*[4]COM!E43))*[4]COM!B38)</f>
        <v>0.12704416666666668</v>
      </c>
      <c r="AH14" s="175">
        <f>((([4]COM!U18*[4]COM!E18)+([4]COM!U19*[4]COM!E19)+([4]COM!U20*[4]COM!E20)+([4]COM!U21*[4]COM!E21)+([4]COM!U22*[4]COM!E22))*[4]COM!B18)+((([4]COM!U27*[4]COM!E27)+([4]COM!U28*[4]COM!E28)+([4]COM!U29*[4]COM!E29)+([4]COM!U30*[4]COM!E30)+([4]COM!U31*[4]COM!E31)+([4]COM!U32*[4]COM!E32)+([4]COM!U33*[4]COM!E33))*[4]COM!B27)+((([4]COM!U38*[4]COM!E38)+([4]COM!U39*[4]COM!E39)+([4]COM!U40*[4]COM!E40)+([4]COM!U41*[4]COM!E41)+([4]COM!U42*[4]COM!E42)+([4]COM!U43*[4]COM!E43))*[4]COM!B38)</f>
        <v>0.12704250066666667</v>
      </c>
      <c r="AI14" s="175">
        <f>((([4]PDV!T18*[4]PDV!E18)+([4]PDV!T19*[4]PDV!E19)+([4]PDV!T20*[4]PDV!E20)+([4]PDV!T21*[4]PDV!E21)+([4]PDV!T22*[4]PDV!E22)+([4]PDV!T23*[4]PDV!E23)+([4]PDV!T24*[4]PDV!E24)+([4]PDV!T25*[4]PDV!E25))*[4]PDV!B18)+((([4]PDV!T30*[4]PDV!E30)+([4]PDV!T31*[4]PDV!E31)+([4]PDV!T32*[4]PDV!E32)+([4]PDV!T33*[4]PDV!E33)+([4]PDV!T34*[4]PDV!E34)+([4]PDV!T35*[4]PDV!E35))*[4]PDV!B30)</f>
        <v>0.13967099999999999</v>
      </c>
      <c r="AJ14" s="175">
        <f>((([4]PDV!U18*[4]PDV!E18)+([4]PDV!U19*[4]PDV!E19)+([4]PDV!U20*[4]PDV!E20)+([4]PDV!U21*[4]PDV!E21)+([4]PDV!U22*[4]PDV!E22)+([4]PDV!U23*[4]PDV!E23)+([4]PDV!U24*[4]PDV!E24)+([4]PDV!U25*[4]PDV!E25))*[4]PDV!B18)+((([4]PDV!U30*[4]PDV!E30)+([4]PDV!U31*[4]PDV!E31)+([4]PDV!U32*[4]PDV!E32)+([4]PDV!U33*[4]PDV!E33)+([4]PDV!U34*[4]PDV!E34)+([4]PDV!U35*[4]PDV!E35))*[4]PDV!B30)</f>
        <v>0.10724840000000001</v>
      </c>
      <c r="AK14" s="175">
        <f>((([4]AII!T18*[4]AII!E18)+([4]AII!T19*[4]AII!E19)+([4]AII!T20*[4]AII!E20))*[4]AII!B18)+((([4]AII!T25*[4]AII!E25)+([4]AII!T26*[4]AII!E26))*[4]AII!B25)+((([4]AII!T31*[4]AII!E31)+([4]AII!T32*[4]AII!E32)+([4]AII!T33*[4]AII!E33)+([4]AII!T34*[4]AII!E34)+([4]AII!T35*[4]AII!E35)+([4]AII!T36*[4]AII!E36))*[4]AII!B31)</f>
        <v>6.3E-2</v>
      </c>
      <c r="AL14" s="175">
        <f>((([4]AII!U18*[4]AII!E18)+([4]AII!U19*[4]AII!E19)+([4]AII!U20*[4]AII!E20))*[4]AII!B18)+((([4]AII!U25*[4]AII!E25)+([4]AII!U26*[4]AII!E26))*[4]AII!B25)+((([4]AII!U31*[4]AII!E31)+([4]AII!U32*[4]AII!E32)+([4]AII!U33*[4]AII!E33)+([4]AII!U34*[4]AII!E34)+([4]AII!U35*[4]AII!E35)+([4]AII!U36*[4]AII!E36))*[4]AII!B31)</f>
        <v>6.3E-2</v>
      </c>
      <c r="AM14" s="175">
        <f>((([4]PRO!T18*[4]PRO!E18)+([4]PRO!T19*[4]PRO!E19)+([4]PRO!T20*[4]PRO!E20)+([4]PRO!T21*[4]PRO!E21))*[4]PRO!B18)+((([4]PRO!T26*[4]PRO!E26)+([4]PRO!T27*[4]PRO!E27))*[4]PRO!B26)+((([4]PRO!T32*[4]PRO!E32)+([4]PRO!T33*[4]PRO!E33)+([4]PRO!T34*[4]PRO!E34)+([4]PRO!T35*[4]PRO!E35)+([4]PRO!T36*[4]PRO!E36)+([4]PRO!T37*[4]PRO!E37))*[4]PRO!B32)</f>
        <v>0.18800749999999999</v>
      </c>
      <c r="AN14" s="175">
        <f>((([4]PRO!U18*[4]PRO!E18)+([4]PRO!U19*[4]PRO!E19)+([4]PRO!U20*[4]PRO!E20)+([4]PRO!U21*[4]PRO!E21))*[4]PRO!B18)+((([4]PRO!U26*[4]PRO!E26)+([4]PRO!U27*[4]PRO!E27))*[4]PRO!B26)+((([4]PRO!U32*[4]PRO!E32)+([4]PRO!U33*[4]PRO!E33)+([4]PRO!U34*[4]PRO!E34)+([4]PRO!U35*[4]PRO!E35)+([4]PRO!U36*[4]PRO!E36)+([4]PRO!U37*[4]PRO!E37))*[4]PRO!B32)</f>
        <v>0.18800749999999999</v>
      </c>
      <c r="AO14" s="175">
        <f>((([4]IMV!T18*[4]IMV!E18)+([4]IMV!T19*[4]IMV!E19))*[4]IMV!B18)+((([4]IMV!T24*[4]IMV!E24)+([4]IMV!T25*[4]IMV!E25))*[4]IMV!B24)+((([4]IMV!T30*[4]IMV!E30)+([4]IMV!T31*[4]IMV!E31)+([4]IMV!T32*[4]IMV!E32)+([4]IMV!T33*[4]IMV!E33)+([4]IMV!T34*[4]IMV!E34)+([4]IMV!T35*[4]IMV!E35))*[4]IMV!B30)</f>
        <v>0.15900500000000001</v>
      </c>
      <c r="AP14" s="175">
        <f>((([4]IMV!U18*[4]IMV!E18)+([4]IMV!U19*[4]IMV!E19))*[4]IMV!B18)+((([4]IMV!U24*[4]IMV!E24)+([4]IMV!U25*[4]IMV!E25))*[4]IMV!B24)+((([4]IMV!U30*[4]IMV!E30)+([4]IMV!U31*[4]IMV!E31)+([4]IMV!U32*[4]IMV!E32)+([4]IMV!U33*[4]IMV!E33)+([4]IMV!U34*[4]IMV!E34)+([4]IMV!U35*[4]IMV!E35))*[4]IMV!B30)</f>
        <v>0.11980499999999999</v>
      </c>
      <c r="AQ14" s="175">
        <f>((([4]GAM!T18*[4]GAM!E18))*[4]GAM!B18)+((([4]GAM!T23*[4]GAM!E23)+([4]GAM!T24*[4]GAM!E24)+([4]GAM!T25*[4]GAM!E25)+([4]GAM!T26*[4]GAM!E26)+([4]GAM!T27*[4]GAM!E27)+([4]GAM!T28*[4]GAM!E28)+([4]GAM!T29*[4]GAM!E29)+([4]GAM!T30*[4]GAM!E30)+([4]GAM!T31*[4]GAM!E31)+([4]GAM!T32*[4]GAM!E32)+([4]GAM!T33*[4]GAM!E33)+([4]GAM!T34*[4]GAM!E34)+([4]GAM!T35*[4]GAM!E35))*[4]GAM!B23)+((([4]GAM!T40*[4]GAM!E40)+([4]GAM!T41*[4]GAM!E41)+([4]GAM!T42*[4]GAM!E42)+([4]GAM!T43*[4]GAM!E43)+([4]GAM!T44*[4]GAM!E44)+([4]GAM!T45*[4]GAM!E45))*[4]GAM!B40)</f>
        <v>0.10600800000000001</v>
      </c>
      <c r="AR14" s="175">
        <f>((([4]GAM!U18*[4]GAM!E18))*[4]GAM!B18)+((([4]GAM!U23*[4]GAM!E23)+([4]GAM!U24*[4]GAM!E24)+([4]GAM!U25*[4]GAM!E25)+([4]GAM!U26*[4]GAM!E26)+([4]GAM!U27*[4]GAM!E27)+([4]GAM!U28*[4]GAM!E28)+([4]GAM!U29*[4]GAM!E29)+([4]GAM!U30*[4]GAM!E30)+([4]GAM!U31*[4]GAM!E31)+([4]GAM!U32*[4]GAM!E32)+([4]GAM!U33*[4]GAM!E33)+([4]GAM!U34*[4]GAM!E34)+([4]GAM!U35*[4]GAM!E35))*[4]GAM!B23)+((([4]GAM!U40*[4]GAM!E40)+([4]GAM!U41*[4]GAM!E41)+([4]GAM!U42*[4]GAM!E42)+([4]GAM!U43*[4]GAM!E43)+([4]GAM!U44*[4]GAM!E44)+([4]GAM!U45*[4]GAM!E45))*[4]GAM!B40)</f>
        <v>0.12600800000000001</v>
      </c>
      <c r="AS14" s="175">
        <f>((([4]SAP!T18*[4]SAP!E18)+([4]SAP!T19*[4]SAP!E19)+([4]SAP!T20*[4]SAP!E20))*[4]SAP!B18)+((([4]SAP!T25*[4]SAP!E25)+([4]SAP!T26*[4]SAP!E26)+([4]SAP!T27*[4]SAP!E27))*[4]SAP!B25)+((([4]SAP!T32*[4]SAP!E32)+([4]SAP!T33*[4]SAP!E33)+([4]SAP!T34*[4]SAP!E34)+([4]SAP!T35*[4]SAP!E35)+([4]SAP!T36*[4]SAP!E36)+([4]SAP!T37*[4]SAP!E37))*[4]SAP!B32)+((([4]SAP!T42*[4]SAP!E42)+([4]SAP!T43*[4]SAP!E43)+([4]SAP!T44*[4]SAP!E44)+([4]SAP!T45*[4]SAP!E45))*[4]SAP!B42)</f>
        <v>0.124</v>
      </c>
      <c r="AT14" s="175">
        <f>((([4]SAP!U18*[4]SAP!E18)+([4]SAP!U19*[4]SAP!E19)+([4]SAP!U20*[4]SAP!E20))*[4]SAP!B18)+((([4]SAP!U25*[4]SAP!E25)+([4]SAP!U26*[4]SAP!E26)+([4]SAP!U27*[4]SAP!E27))*[4]SAP!B25)+((([4]SAP!U32*[4]SAP!E32)+([4]SAP!U33*[4]SAP!E33)+([4]SAP!U34*[4]SAP!E34)+([4]SAP!U35*[4]SAP!E35)+([4]SAP!U36*[4]SAP!E36)+([4]SAP!U37*[4]SAP!E37))*[4]SAP!B32)+((([4]SAP!U42*[4]SAP!E42)+([4]SAP!U43*[4]SAP!E43)+([4]SAP!U44*[4]SAP!E44)+([4]SAP!U45*[4]SAP!E45))*[4]SAP!B42)</f>
        <v>0.15400000000000003</v>
      </c>
      <c r="AU14" s="175">
        <f>((([4]ACI!T18*[4]ACI!E18)+([4]ACI!T19*[4]ACI!E19))*[4]ACI!B18)+((([4]ACI!T24*[4]ACI!E24)+([4]ACI!T25*[4]ACI!E25))*[4]ACI!B24)+((([4]ACI!T30*[4]ACI!E30)+([4]ACI!T31*[4]ACI!E31)+([4]ACI!T32*[4]ACI!E32)+([4]ACI!T33*[4]ACI!E33)+([4]ACI!T34*[4]ACI!E34)+([4]ACI!T35*[4]ACI!E35))*[4]ACI!B30)</f>
        <v>0.1022</v>
      </c>
      <c r="AV14" s="175">
        <f>((([4]ACI!U18*[4]ACI!E18)+([4]ACI!U19*[4]ACI!E19))*[4]ACI!B18)+((([4]ACI!U24*[4]ACI!E24)+([4]ACI!U25*[4]ACI!E25))*[4]ACI!B24)+((([4]ACI!U30*[4]ACI!E30)+([4]ACI!U31*[4]ACI!E31)+([4]ACI!U32*[4]ACI!E32)+([4]ACI!U33*[4]ACI!E33)+([4]ACI!U34*[4]ACI!E34)+([4]ACI!U35*[4]ACI!E35))*[4]ACI!B30)</f>
        <v>0.19572499999999998</v>
      </c>
      <c r="AW14" s="175">
        <f>((([4]JUR!T18*[4]JUR!E18)+([4]JUR!T19*[4]JUR!E19))*[4]JUR!B18)+((([4]JUR!T24*[4]JUR!E24))*[4]JUR!B24)+((([4]JUR!T29*[4]JUR!E29)+([4]JUR!T30*[4]JUR!E30)+([4]JUR!T31*[4]JUR!E31)+([4]JUR!T32*[4]JUR!E32)+([4]JUR!T33*[4]JUR!E33)+([4]JUR!T34*[4]JUR!E34))*[4]JUR!B29)</f>
        <v>8.3824999999999997E-2</v>
      </c>
      <c r="AX14" s="175">
        <f>((([4]JUR!U18*[4]JUR!E18)+([4]JUR!U19*[4]JUR!E19))*[4]JUR!B18)+((([4]JUR!U24*[4]JUR!E24))*[4]JUR!B24)+((([4]JUR!U29*[4]JUR!E29)+([4]JUR!U30*[4]JUR!E30)+([4]JUR!U31*[4]JUR!E31)+([4]JUR!U32*[4]JUR!E32)+([4]JUR!U33*[4]JUR!E33)+([4]JUR!U34*[4]JUR!E34))*[4]JUR!B29)</f>
        <v>4.9579999999999999E-2</v>
      </c>
      <c r="AY14" s="175">
        <f>((([4]CON!T18*[4]CON!E18)+([4]CON!T19*[4]CON!E19)+([4]CON!T20*[4]CON!E20)+([4]CON!T21*[4]CON!E21))*[4]CON!B18)+((([4]CON!T26*[4]CON!E26)+([4]CON!T27*[4]CON!E27)+([4]CON!T28*[4]CON!E28)+([4]CON!T29*[4]CON!E29)+([4]CON!T30*[4]CON!E30)+([4]CON!T31*[4]CON!E31))*[4]CON!B26)</f>
        <v>0.11899999999999999</v>
      </c>
      <c r="AZ14" s="175">
        <f>((([4]CON!U18*[4]CON!E18)+([4]CON!U19*[4]CON!E19)+([4]CON!U20*[4]CON!E20)+([4]CON!U21*[4]CON!E21))*[4]CON!B18)+((([4]CON!U26*[4]CON!E26)+([4]CON!U27*[4]CON!E27)+([4]CON!U28*[4]CON!E28)+([4]CON!U29*[4]CON!E29)+([4]CON!U30*[4]CON!E30)+([4]CON!U31*[4]CON!E31))*[4]CON!B26)</f>
        <v>5.4749999999999993E-2</v>
      </c>
      <c r="BA14" s="175">
        <f>((([4]GDO!T18*[4]GDO!E18)+([4]GDO!T19*[4]GDO!E19)+([4]GDO!T20*[4]GDO!E20)+([4]GDO!T21*[4]GDO!E21)+([4]GDO!T22*[4]GDO!E22))*[4]GDO!B18)+((([4]GDO!T27*[4]GDO!E27)+([4]GDO!T28*[4]GDO!E28)+([4]GDO!T29*[4]GDO!E29)+([4]GDO!T30*[4]GDO!E30)+([4]GDO!T31*[4]GDO!E31)+([4]GDO!T32*[4]GDO!E32))*[4]GDO!B27)</f>
        <v>0.14910000000000001</v>
      </c>
      <c r="BB14" s="175">
        <f>((([4]GDO!U18*[4]GDO!E18)+([4]GDO!U19*[4]GDO!E19)+([4]GDO!U20*[4]GDO!E20)+([4]GDO!U21*[4]GDO!E21)+([4]GDO!U22*[4]GDO!E22))*[4]GDO!B18)+((([4]GDO!U27*[4]GDO!E27)+([4]GDO!U28*[4]GDO!E28)+([4]GDO!U29*[4]GDO!E29)+([4]GDO!U30*[4]GDO!E30)+([4]GDO!U31*[4]GDO!E31)+([4]GDO!U32*[4]GDO!E32))*[4]GDO!B27)</f>
        <v>8.5749999999999993E-2</v>
      </c>
      <c r="BC14" s="175">
        <f>((([4]SIT!T18*[4]SIT!E18)+([4]SIT!T19*[4]SIT!E19)+([4]SIT!T20*[4]SIT!E20)+([4]SIT!T21*[4]SIT!E21))*[4]SIT!B18)+((([4]SIT!T26*[4]SIT!E26))*[4]SIT!B26)+((([4]SIT!T31*[4]SIT!E31)+([4]SIT!T32*[4]SIT!E32))*[4]SIT!B31)+((([4]SIT!T37*[4]SIT!E37)+([4]SIT!T38*[4]SIT!E38)+([4]SIT!T39*[4]SIT!E39))*[4]SIT!B37)+((([4]SIT!T44*[4]SIT!E44)+([4]SIT!T45*[4]SIT!E45)+([4]SIT!T46*[4]SIT!E46)+([4]SIT!T47*[4]SIT!E47))*[4]SIT!B44)+((([4]SIT!T52*[4]SIT!E52)+([4]SIT!T53*[4]SIT!E53)+([4]SIT!T54*[4]SIT!E54)+([4]SIT!T55*[4]SIT!E55)+([4]SIT!T56*[4]SIT!E56)+([4]SIT!T57*[4]SIT!E57))*[4]SIT!B52)</f>
        <v>0.1295</v>
      </c>
      <c r="BD14" s="175">
        <f>((([4]SIT!U18*[4]SIT!E18)+([4]SIT!U19*[4]SIT!E19)+([4]SIT!U20*[4]SIT!E20)+([4]SIT!U21*[4]SIT!E21))*[4]SIT!B18)+((([4]SIT!U26*[4]SIT!E26))*[4]SIT!B26)+((([4]SIT!U31*[4]SIT!E31)+([4]SIT!U32*[4]SIT!E32))*[4]SIT!B31)+((([4]SIT!U37*[4]SIT!E37)+([4]SIT!U38*[4]SIT!E38)+([4]SIT!U39*[4]SIT!E39))*[4]SIT!B37)+((([4]SIT!U44*[4]SIT!E44)+([4]SIT!U45*[4]SIT!E45)+([4]SIT!U46*[4]SIT!E46)+([4]SIT!U47*[4]SIT!E47))*[4]SIT!B44)+((([4]SIT!U52*[4]SIT!E52)+([4]SIT!U53*[4]SIT!E53)+([4]SIT!U54*[4]SIT!E54)+([4]SIT!U55*[4]SIT!E55)+([4]SIT!U56*[4]SIT!E56)+([4]SIT!U57*[4]SIT!E57))*[4]SIT!B52)</f>
        <v>8.031000000000002E-2</v>
      </c>
      <c r="BE14" s="175">
        <f>((([4]FIN!T18*[4]FIN!E18)+([4]FIN!T19*[4]FIN!E19)+([4]FIN!T20*[4]FIN!E20)+([4]FIN!T21*[4]FIN!E21)+([4]FIN!T22*[4]FIN!E22))*[4]FIN!B18)+((([4]FIN!T27*[4]FIN!E27)+([4]FIN!T28*[4]FIN!E28)+([4]FIN!T29*[4]FIN!E29)+([4]FIN!T30*[4]FIN!E30)+([4]FIN!T31*[4]FIN!E31)+([4]FIN!T32*[4]FIN!E32))*[4]FIN!B27)</f>
        <v>7.6999999999999999E-2</v>
      </c>
      <c r="BF14" s="175">
        <f>((([4]FIN!U18*[4]FIN!E18)+([4]FIN!U19*[4]FIN!E19)+([4]FIN!U20*[4]FIN!E20)+([4]FIN!U21*[4]FIN!E21)+([4]FIN!U22*[4]FIN!E22))*[4]FIN!B18)+((([4]FIN!U27*[4]FIN!E27)+([4]FIN!U28*[4]FIN!E28)+([4]FIN!U29*[4]FIN!E29)+([4]FIN!U30*[4]FIN!E30)+([4]FIN!U31*[4]FIN!E31)+([4]FIN!U32*[4]FIN!E32))*[4]FIN!B27)</f>
        <v>9.8299999999999998E-2</v>
      </c>
      <c r="BG14" s="175">
        <f>((([4]THU!T18*[4]THU!E18)+([4]THU!T19*[4]THU!E19)+([4]THU!T20*[4]THU!E20)+([4]THU!T21*[4]THU!E21)+([4]THU!T22*[4]THU!E22))*[4]THU!B18)+((([4]THU!T27*[4]THU!E27)+([4]THU!T28*[4]THU!E28)+([4]THU!T29*[4]THU!E29)+([4]THU!T30*[4]THU!E30)+([4]THU!T31*[4]THU!E31)+([4]THU!T32*[4]THU!E32)+([4]THU!T33*[4]THU!E33))*[4]THU!B27)+((([4]THU!T38*[4]THU!E38)+([4]THU!T39*[4]THU!E39)+([4]THU!T40*[4]THU!E40)+([4]THU!T41*[4]THU!E41)+([4]THU!T42*[4]THU!E42)+([4]THU!T43*[4]THU!E43))*[4]THU!B38)+((([4]THU!T48*[4]THU!E48)+([4]THU!T49*[4]THU!E49)+([4]THU!T50*[4]THU!E50)+([4]THU!T51*[4]THU!E51)+([4]THU!T52*[4]THU!E52)+([4]THU!T53*[4]THU!E53))*[4]THU!B48)</f>
        <v>0.13995000000000002</v>
      </c>
      <c r="BH14" s="175">
        <f>((([4]THU!U18*[4]THU!E18)+([4]THU!U19*[4]THU!E19)+([4]THU!U20*[4]THU!E20)+([4]THU!U21*[4]THU!E21)+([4]THU!U22*[4]THU!E22))*[4]THU!B18)+((([4]THU!U27*[4]THU!E27)+([4]THU!U28*[4]THU!E28)+([4]THU!U29*[4]THU!E29)+([4]THU!U30*[4]THU!E30)+([4]THU!U31*[4]THU!E31)+([4]THU!U32*[4]THU!E32)+([4]THU!U33*[4]THU!E33))*[4]THU!B27)+((([4]THU!U38*[4]THU!E38)+([4]THU!U39*[4]THU!E39)+([4]THU!U40*[4]THU!E40)+([4]THU!U41*[4]THU!E41)+([4]THU!U42*[4]THU!E42)+([4]THU!U43*[4]THU!E43))*[4]THU!B38)+((([4]THU!U48*[4]THU!E48)+([4]THU!U49*[4]THU!E49)+([4]THU!U50*[4]THU!E50)+([4]THU!U51*[4]THU!E51)+([4]THU!U52*[4]THU!E52)+([4]THU!U53*[4]THU!E53))*[4]THU!B48)</f>
        <v>6.6656000000000007E-2</v>
      </c>
      <c r="BI14" s="175">
        <f>((([4]CDI!T18*[4]CDI!E18)+([4]CDI!T19*[4]CDI!E19))*[4]CDI!B18)+((([4]CDI!T24*[4]CDI!E24))*[4]CDI!B24)+((([4]CDI!T29*[4]CDI!E29)+([4]CDI!T30*[4]CDI!E30)+([4]CDI!T31*[4]CDI!E31)+([4]CDI!T32*[4]CDI!E32)+([4]CDI!T33*[4]CDI!E33)+([4]CDI!T34*[4]CDI!E34))*[4]CDI!B29)</f>
        <v>0.12740000000000001</v>
      </c>
      <c r="BJ14" s="175">
        <f>((([4]CDI!U18*[4]CDI!E18)+([4]CDI!U19*[4]CDI!E19))*[4]CDI!B18)+((([4]CDI!U24*[4]CDI!E24))*[4]CDI!B24)+((([4]CDI!U29*[4]CDI!E29)+([4]CDI!U30*[4]CDI!E30)+([4]CDI!U31*[4]CDI!E31)+([4]CDI!U32*[4]CDI!E32)+([4]CDI!U33*[4]CDI!E33)+([4]CDI!U34*[4]CDI!E34))*[4]CDI!B29)</f>
        <v>7.7149999999999996E-2</v>
      </c>
      <c r="BK14" s="175">
        <f>((([4]ABI!T18*[4]ABI!E18)+([4]ABI!T19*[4]ABI!E19))*[4]ABI!B18)+((([4]ABI!T24*[4]ABI!E24)+([4]ABI!T25*[4]ABI!E25)+([4]ABI!T26*[4]ABI!E26)+([4]ABI!T27*[4]ABI!E27))*[4]ABI!B24)+((([4]ABI!T32*[4]ABI!E32)+([4]ABI!T33*[4]ABI!E33)+([4]ABI!T34*[4]ABI!E34))*[4]ABI!B32)+((([4]ABI!T39*[4]ABI!E39)+([4]ABI!T40*[4]ABI!E40)+([4]ABI!T41*[4]ABI!E41)+([4]ABI!T42*[4]ABI!E42)+([4]ABI!T43*[4]ABI!E43)+([4]ABI!T44*[4]ABI!E44))*[4]ABI!B39)</f>
        <v>0.1038</v>
      </c>
      <c r="BL14" s="175">
        <f>((([4]ABI!U18*[4]ABI!E18)+([4]ABI!U19*[4]ABI!E19))*[4]ABI!B18)+((([4]ABI!U24*[4]ABI!E24)+([4]ABI!U25*[4]ABI!E25)+([4]ABI!U26*[4]ABI!E26)+([4]ABI!U27*[4]ABI!E27))*[4]ABI!B24)+((([4]ABI!U32*[4]ABI!E32)+([4]ABI!U33*[4]ABI!E33)+([4]ABI!U34*[4]ABI!E34))*[4]ABI!B32)+((([4]ABI!U39*[4]ABI!E39)+([4]ABI!U40*[4]ABI!E40)+([4]ABI!U41*[4]ABI!E41)+([4]ABI!U42*[4]ABI!E42)+([4]ABI!U43*[4]ABI!E43)+([4]ABI!U44*[4]ABI!E44))*[4]ABI!B39)</f>
        <v>0.10752500000000001</v>
      </c>
      <c r="BM14" s="175">
        <f>((([4]ODM!T18*[4]ODM!E18)+([4]ODM!T19*[4]ODM!E19)+([4]ODM!T20*[4]ODM!E20)+([4]ODM!T21*[4]ODM!E21))*[4]ODM!B18)+((([4]ODM!T26*[4]ODM!E26)+([4]ODM!T27*[4]ODM!E27)+([4]ODM!T28*[4]ODM!E28))*[4]ODM!B26)+((([4]ODM!T33*[4]ODM!E33)+([4]ODM!T34*[4]ODM!E34)+([4]ODM!T35*[4]ODM!E35)+([4]ODM!T36*[4]ODM!E36)+([4]ODM!T37*[4]ODM!E37)+([4]ODM!T38*[4]ODM!E38))*[4]ODM!B33)</f>
        <v>0.12425</v>
      </c>
      <c r="BN14" s="175">
        <f>((([4]ODM!U18*[4]ODM!E18)+([4]ODM!U19*[4]ODM!E19)+([4]ODM!U20*[4]ODM!E20)+([4]ODM!U21*[4]ODM!E21))*[4]ODM!B18)+((([4]ODM!U26*[4]ODM!E26)+([4]ODM!U27*[4]ODM!E27)+([4]ODM!U28*[4]ODM!E28))*[4]ODM!B26)+((([4]ODM!U33*[4]ODM!E33)+([4]ODM!U34*[4]ODM!E34)+([4]ODM!U35*[4]ODM!E35)+([4]ODM!U36*[4]ODM!E36)+([4]ODM!U37*[4]ODM!E37)+([4]ODM!U38*[4]ODM!E38))*[4]ODM!B33)</f>
        <v>0.12425</v>
      </c>
      <c r="BO14" s="175">
        <f>((([4]CMG!T18*[4]CMG!E18))*[4]CMG!B18)+((([4]CMG!T23*[4]CMG!E23)+([4]CMG!T24*[4]CMG!E24)+([4]CMG!T25*[4]CMG!E25)+([4]CMG!T26*[4]CMG!E26))*[4]CMG!B23)+((([4]CMG!T31*[4]CMG!E31)+([4]CMG!T32*[4]CMG!E32)+([4]CMG!T33*[4]CMG!E33))*[4]CMG!B31)+((([4]CMG!T38*[4]CMG!E38)+([4]CMG!T39*[4]CMG!E39)+([4]CMG!T40*[4]CMG!E40))*[4]CMG!B38)+((([4]CMG!T45*[4]CMG!E45))*[4]CMG!B45)+((([4]CMG!T50*[4]CMG!E50)+([4]CMG!T51*[4]CMG!E51)+([4]CMG!T52*[4]CMG!E52)+([4]CMG!T53*[4]CMG!E53)+([4]CMG!T54*[4]CMG!E54)+([4]CMG!T55*[4]CMG!E55))*[4]CMG!B50)</f>
        <v>9.6799999999999997E-2</v>
      </c>
      <c r="BP14" s="175">
        <f>((([4]CMG!U18*[4]CMG!E18))*[4]CMG!B18)+((([4]CMG!U23*[4]CMG!E23)+([4]CMG!U24*[4]CMG!E24)+([4]CMG!U25*[4]CMG!E25)+([4]CMG!U26*[4]CMG!E26))*[4]CMG!B23)+((([4]CMG!U31*[4]CMG!E31)+([4]CMG!U32*[4]CMG!E32)+([4]CMG!U33*[4]CMG!E33))*[4]CMG!B31)+((([4]CMG!U38*[4]CMG!E38)+([4]CMG!U39*[4]CMG!E39)+([4]CMG!U40*[4]CMG!E40))*[4]CMG!B38)+((([4]CMG!U45*[4]CMG!E45))*[4]CMG!B45)+((([4]CMG!U50*[4]CMG!E50)+([4]CMG!U51*[4]CMG!E51)+([4]CMG!U52*[4]CMG!E52)+([4]CMG!U53*[4]CMG!E53)+([4]CMG!U54*[4]CMG!E54)+([4]CMG!U55*[4]CMG!E55))*[4]CMG!B50)</f>
        <v>9.6799999999999997E-2</v>
      </c>
      <c r="BQ14" s="175"/>
      <c r="BR14" s="175"/>
      <c r="BS14" s="175"/>
      <c r="BT14" s="175"/>
      <c r="BU14" s="175"/>
      <c r="BV14" s="175"/>
      <c r="BW14" s="175"/>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c r="DH14" s="175"/>
      <c r="DI14" s="175"/>
      <c r="DJ14" s="175"/>
      <c r="DK14" s="175"/>
      <c r="DL14" s="175"/>
      <c r="DM14" s="175"/>
      <c r="DN14" s="175"/>
      <c r="DO14" s="175"/>
      <c r="DP14" s="175"/>
      <c r="DQ14" s="175"/>
      <c r="DR14" s="175"/>
      <c r="DS14" s="175"/>
      <c r="DT14" s="175"/>
      <c r="DU14" s="175"/>
      <c r="DV14" s="175"/>
      <c r="DW14" s="175"/>
      <c r="DX14" s="175"/>
      <c r="DY14" s="175"/>
      <c r="DZ14" s="175"/>
      <c r="EA14" s="175"/>
      <c r="EB14" s="175"/>
      <c r="EC14" s="175"/>
      <c r="ED14" s="175"/>
      <c r="EE14" s="175"/>
    </row>
    <row r="15" spans="1:135" ht="15" thickBot="1" x14ac:dyDescent="0.25">
      <c r="B15" s="378"/>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28"/>
      <c r="AB15" s="174" t="s">
        <v>254</v>
      </c>
      <c r="AC15" s="175">
        <f>((([4]SIG!V18*[4]SIG!E18)+([4]SIG!V19*[4]SIG!E19)+([4]SIG!V20*[4]SIG!E20)+([4]SIG!V21*[4]SIG!E21)+([4]SIG!V22*[4]SIG!E22))*[4]SIG!B18)+((([4]SIG!V27*[4]SIG!E27)+([4]SIG!V28*[4]SIG!E28)+([4]SIG!V29*[4]SIG!E29)+([4]SIG!V30*[4]SIG!E30)+([4]SIG!V31*[4]SIG!E31)+([4]SIG!V32*[4]SIG!E32))*[4]SIG!B27)+((([4]SIG!V37*[4]SIG!E37)+([4]SIG!V38*[4]SIG!E38)+([4]SIG!V39*[4]SIG!E39)+([4]SIG!V40*[4]SIG!E40))*[4]SIG!B37)+((([4]SIG!V45*[4]SIG!E45)+([4]SIG!V46*[4]SIG!E46)+([4]SIG!V47*[4]SIG!E47)+([4]SIG!V48*[4]SIG!E48)+([4]SIG!V49*[4]SIG!E49)+([4]SIG!V50*[4]SIG!E50))*[4]SIG!B45)</f>
        <v>1.4999999999999999E-2</v>
      </c>
      <c r="AD15" s="175">
        <f>((([4]SIG!W18*[4]SIG!E18)+([4]SIG!W19*[4]SIG!E19)+([4]SIG!W20*[4]SIG!E20)+([4]SIG!W21*[4]SIG!E21)+([4]SIG!W22*[4]SIG!E22))*[4]SIG!B18)+((([4]SIG!W27*[4]SIG!E27)+([4]SIG!W28*[4]SIG!E28)+([4]SIG!W29*[4]SIG!E29)+([4]SIG!W30*[4]SIG!E30)+([4]SIG!W31*[4]SIG!E31)+([4]SIG!W32*[4]SIG!E32))*[4]SIG!B27)+((([4]SIG!W37*[4]SIG!E37)+([4]SIG!W38*[4]SIG!E38)+([4]SIG!W39*[4]SIG!E39)+([4]SIG!W40*[4]SIG!E40))*[4]SIG!B37)+((([4]SIG!W45*[4]SIG!E45)+([4]SIG!W46*[4]SIG!E46)+([4]SIG!W47*[4]SIG!E47)+([4]SIG!W48*[4]SIG!E48)+([4]SIG!W49*[4]SIG!E49)+([4]SIG!W50*[4]SIG!E50))*[4]SIG!B45)</f>
        <v>1.4999999999999999E-2</v>
      </c>
      <c r="AE15" s="175">
        <f>((([4]PES!V18*[4]PES!E18)+([4]PES!V19*[4]PES!E19)+([4]PES!V20*[4]PES!E20)+([4]PES!V21*[4]PES!E21)+([4]PES!V22*[4]PES!E22))*[4]PES!B18)+((([4]PES!V27*[4]PES!E27)+([4]PES!V28*[4]PES!E28)+([4]PES!V29*[4]PES!E29))*[4]PES!B27)+((([4]PES!V34*[4]PES!E34)+([4]PES!V35*[4]PES!E35)+([4]PES!V36*[4]PES!E36))*[4]PES!B34)+((([4]PES!V41*[4]PES!E41)+([4]PES!V42*[4]PES!E42)+([4]PES!V43*[4]PES!E43)+([4]PES!V44*[4]PES!E44)+([4]PES!V45*[4]PES!E45)+([4]PES!V46*[4]PES!E46))*[4]PES!B41)</f>
        <v>0</v>
      </c>
      <c r="AF15" s="175">
        <f>((([4]PES!W18*[4]PES!E18)+([4]PES!W19*[4]PES!E19)+([4]PES!W20*[4]PES!E20)+([4]PES!W21*[4]PES!E21)+([4]PES!W22*[4]PES!E22))*[4]PES!B18)+((([4]PES!W27*[4]PES!E27)+([4]PES!W28*[4]PES!E28)+([4]PES!W29*[4]PES!E29))*[4]PES!B27)+((([4]PES!W34*[4]PES!E34)+([4]PES!W35*[4]PES!E35)+([4]PES!W36*[4]PES!E36))*[4]PES!B34)+((([4]PES!W41*[4]PES!E41)+([4]PES!W42*[4]PES!E42)+([4]PES!W43*[4]PES!E43)+([4]PES!W44*[4]PES!E44)+([4]PES!W45*[4]PES!E45)+([4]PES!W46*[4]PES!E46))*[4]PES!B41)</f>
        <v>0</v>
      </c>
      <c r="AG15" s="175">
        <f>((([4]COM!V18*[4]COM!E18)+([4]COM!V19*[4]COM!E19)+([4]COM!V20*[4]COM!E20)+([4]COM!V21*[4]COM!E21)+([4]COM!V22*[4]COM!E22))*[4]COM!B18)+((([4]COM!V27*[4]COM!E27)+([4]COM!V28*[4]COM!E28)+([4]COM!V29*[4]COM!E29)+([4]COM!V30*[4]COM!E30)+([4]COM!V31*[4]COM!E31)+([4]COM!V32*[4]COM!E32)+([4]COM!V33*[4]COM!E33))*[4]COM!B27)+((([4]COM!V38*[4]COM!E38)+([4]COM!V39*[4]COM!E39)+([4]COM!V40*[4]COM!E40)+([4]COM!V41*[4]COM!E41)+([4]COM!V42*[4]COM!E42)+([4]COM!V43*[4]COM!E43))*[4]COM!B38)</f>
        <v>5.3937566666666666E-2</v>
      </c>
      <c r="AH15" s="175">
        <f>((([4]COM!W18*[4]COM!E18)+([4]COM!W19*[4]COM!E19)+([4]COM!W20*[4]COM!E20)+([4]COM!W21*[4]COM!E21)+([4]COM!W22*[4]COM!E22))*[4]COM!B18)+((([4]COM!W27*[4]COM!E27)+([4]COM!W28*[4]COM!E28)+([4]COM!W29*[4]COM!E29)+([4]COM!W30*[4]COM!E30)+([4]COM!W31*[4]COM!E31)+([4]COM!W32*[4]COM!E32)+([4]COM!W33*[4]COM!E33))*[4]COM!B27)+((([4]COM!W38*[4]COM!E38)+([4]COM!W39*[4]COM!E39)+([4]COM!W40*[4]COM!E40)+([4]COM!W41*[4]COM!E41)+([4]COM!W42*[4]COM!E42)+([4]COM!W43*[4]COM!E43))*[4]COM!B38)</f>
        <v>5.3935900666666661E-2</v>
      </c>
      <c r="AI15" s="175">
        <f>((([4]PDV!V18*[4]PDV!E18)+([4]PDV!V19*[4]PDV!E19)+([4]PDV!V20*[4]PDV!E20)+([4]PDV!V21*[4]PDV!E21)+([4]PDV!V22*[4]PDV!E22)+([4]PDV!V23*[4]PDV!E23)+([4]PDV!V24*[4]PDV!E24)+([4]PDV!V25*[4]PDV!E25))*[4]PDV!B18)+((([4]PDV!V30*[4]PDV!E30)+([4]PDV!V31*[4]PDV!E31)+([4]PDV!V32*[4]PDV!E32)+([4]PDV!V33*[4]PDV!E33)+([4]PDV!V34*[4]PDV!E34)+([4]PDV!V35*[4]PDV!E35))*[4]PDV!B30)</f>
        <v>5.0420999999999994E-2</v>
      </c>
      <c r="AJ15" s="175">
        <f>((([4]PDV!W18*[4]PDV!E18)+([4]PDV!W19*[4]PDV!E19)+([4]PDV!W20*[4]PDV!E20)+([4]PDV!W21*[4]PDV!E21)+([4]PDV!W22*[4]PDV!E22)+([4]PDV!W23*[4]PDV!E23)+([4]PDV!W24*[4]PDV!E24)+([4]PDV!W25*[4]PDV!E25))*[4]PDV!B18)+((([4]PDV!W30*[4]PDV!E30)+([4]PDV!W31*[4]PDV!E31)+([4]PDV!W32*[4]PDV!E32)+([4]PDV!W33*[4]PDV!E33)+([4]PDV!W34*[4]PDV!E34)+([4]PDV!W35*[4]PDV!E35))*[4]PDV!B30)</f>
        <v>0.10260040000000001</v>
      </c>
      <c r="AK15" s="175">
        <f>((([4]AII!V18*[4]AII!E18)+([4]AII!V19*[4]AII!E19)+([4]AII!V20*[4]AII!E20))*[4]AII!B18)+((([4]AII!V25*[4]AII!E25)+([4]AII!V26*[4]AII!E26))*[4]AII!B25)+((([4]AII!V31*[4]AII!E31)+([4]AII!V32*[4]AII!E32)+([4]AII!V33*[4]AII!E33)+([4]AII!V34*[4]AII!E34)+([4]AII!V35*[4]AII!E35)+([4]AII!V36*[4]AII!E36))*[4]AII!B31)</f>
        <v>0</v>
      </c>
      <c r="AL15" s="175">
        <f>((([4]AII!W18*[4]AII!E18)+([4]AII!W19*[4]AII!E19)+([4]AII!W20*[4]AII!E20))*[4]AII!B18)+((([4]AII!W25*[4]AII!E25)+([4]AII!W26*[4]AII!E26))*[4]AII!B25)+((([4]AII!W31*[4]AII!E31)+([4]AII!W32*[4]AII!E32)+([4]AII!W33*[4]AII!E33)+([4]AII!W34*[4]AII!E34)+([4]AII!W35*[4]AII!E35)+([4]AII!W36*[4]AII!E36))*[4]AII!B31)</f>
        <v>0</v>
      </c>
      <c r="AM15" s="175">
        <f>((([4]PRO!V18*[4]PRO!E18)+([4]PRO!V19*[4]PRO!E19)+([4]PRO!V20*[4]PRO!E20)+([4]PRO!V21*[4]PRO!E21))*[4]PRO!B18)+((([4]PRO!V26*[4]PRO!E26)+([4]PRO!V27*[4]PRO!E27))*[4]PRO!B26)+((([4]PRO!V32*[4]PRO!E32)+([4]PRO!V33*[4]PRO!E33)+([4]PRO!V34*[4]PRO!E34)+([4]PRO!V35*[4]PRO!E35)+([4]PRO!V36*[4]PRO!E36)+([4]PRO!V37*[4]PRO!E37))*[4]PRO!B32)</f>
        <v>0.10625749999999999</v>
      </c>
      <c r="AN15" s="175">
        <f>((([4]PRO!W18*[4]PRO!E18)+([4]PRO!W19*[4]PRO!E19)+([4]PRO!W20*[4]PRO!E20)+([4]PRO!W21*[4]PRO!E21))*[4]PRO!B18)+((([4]PRO!W26*[4]PRO!E26)+([4]PRO!W27*[4]PRO!E27))*[4]PRO!B26)+((([4]PRO!W32*[4]PRO!E32)+([4]PRO!W33*[4]PRO!E33)+([4]PRO!W34*[4]PRO!E34)+([4]PRO!W35*[4]PRO!E35)+([4]PRO!W36*[4]PRO!E36)+([4]PRO!W37*[4]PRO!E37))*[4]PRO!B32)</f>
        <v>0.15438249999999998</v>
      </c>
      <c r="AO15" s="175">
        <f>((([4]IMV!V18*[4]IMV!E18)+([4]IMV!V19*[4]IMV!E19))*[4]IMV!B18)+((([4]IMV!V24*[4]IMV!E24)+([4]IMV!V25*[4]IMV!E25))*[4]IMV!B24)+((([4]IMV!V30*[4]IMV!E30)+([4]IMV!V31*[4]IMV!E31)+([4]IMV!V32*[4]IMV!E32)+([4]IMV!V33*[4]IMV!E33)+([4]IMV!V34*[4]IMV!E34)+([4]IMV!V35*[4]IMV!E35))*[4]IMV!B30)</f>
        <v>3.1954999999999997E-2</v>
      </c>
      <c r="AP15" s="175">
        <f>((([4]IMV!W18*[4]IMV!E18)+([4]IMV!W19*[4]IMV!E19))*[4]IMV!B18)+((([4]IMV!W24*[4]IMV!E24)+([4]IMV!W25*[4]IMV!E25))*[4]IMV!B24)+((([4]IMV!W30*[4]IMV!E30)+([4]IMV!W31*[4]IMV!E31)+([4]IMV!W32*[4]IMV!E32)+([4]IMV!W33*[4]IMV!E33)+([4]IMV!W34*[4]IMV!E34)+([4]IMV!W35*[4]IMV!E35))*[4]IMV!B30)</f>
        <v>6.8604999999999999E-2</v>
      </c>
      <c r="AQ15" s="175">
        <f>((([4]GAM!V18*[4]GAM!E18))*[4]GAM!B18)+((([4]GAM!V23*[4]GAM!E23)+([4]GAM!V24*[4]GAM!E24)+([4]GAM!V25*[4]GAM!E25)+([4]GAM!V26*[4]GAM!E26)+([4]GAM!V27*[4]GAM!E27)+([4]GAM!V28*[4]GAM!E28)+([4]GAM!V29*[4]GAM!E29)+([4]GAM!V30*[4]GAM!E30)+([4]GAM!V31*[4]GAM!E31)+([4]GAM!V32*[4]GAM!E32)+([4]GAM!V33*[4]GAM!E33)+([4]GAM!V34*[4]GAM!E34)+([4]GAM!V35*[4]GAM!E35))*[4]GAM!B23)+((([4]GAM!V40*[4]GAM!E40)+([4]GAM!V41*[4]GAM!E41)+([4]GAM!V42*[4]GAM!E42)+([4]GAM!V43*[4]GAM!E43)+([4]GAM!V44*[4]GAM!E44)+([4]GAM!V45*[4]GAM!E45))*[4]GAM!B40)</f>
        <v>4.3008000000000005E-2</v>
      </c>
      <c r="AR15" s="175">
        <f>((([4]GAM!W18*[4]GAM!E18))*[4]GAM!B18)+((([4]GAM!W23*[4]GAM!E23)+([4]GAM!W24*[4]GAM!E24)+([4]GAM!W25*[4]GAM!E25)+([4]GAM!W26*[4]GAM!E26)+([4]GAM!W27*[4]GAM!E27)+([4]GAM!W28*[4]GAM!E28)+([4]GAM!W29*[4]GAM!E29)+([4]GAM!W30*[4]GAM!E30)+([4]GAM!W31*[4]GAM!E31)+([4]GAM!W32*[4]GAM!E32)+([4]GAM!W33*[4]GAM!E33)+([4]GAM!W34*[4]GAM!E34)+([4]GAM!W35*[4]GAM!E35))*[4]GAM!B23)+((([4]GAM!W40*[4]GAM!E40)+([4]GAM!W41*[4]GAM!E41)+([4]GAM!W42*[4]GAM!E42)+([4]GAM!W43*[4]GAM!E43)+([4]GAM!W44*[4]GAM!E44)+([4]GAM!W45*[4]GAM!E45))*[4]GAM!B40)</f>
        <v>6.3008000000000008E-2</v>
      </c>
      <c r="AS15" s="175">
        <f>((([4]SAP!V18*[4]SAP!E18)+([4]SAP!V19*[4]SAP!E19)+([4]SAP!V20*[4]SAP!E20))*[4]SAP!B18)+((([4]SAP!V25*[4]SAP!E25)+([4]SAP!V26*[4]SAP!E26)+([4]SAP!V27*[4]SAP!E27))*[4]SAP!B25)+((([4]SAP!V32*[4]SAP!E32)+([4]SAP!V33*[4]SAP!E33)+([4]SAP!V34*[4]SAP!E34)+([4]SAP!V35*[4]SAP!E35)+([4]SAP!V36*[4]SAP!E36)+([4]SAP!V37*[4]SAP!E37))*[4]SAP!B32)+((([4]SAP!V42*[4]SAP!E42)+([4]SAP!V43*[4]SAP!E43)+([4]SAP!V44*[4]SAP!E44)+([4]SAP!V45*[4]SAP!E45))*[4]SAP!B42)</f>
        <v>6.0999999999999999E-2</v>
      </c>
      <c r="AT15" s="175">
        <f>((([4]SAP!W18*[4]SAP!E18)+([4]SAP!W19*[4]SAP!E19)+([4]SAP!W20*[4]SAP!E20))*[4]SAP!B18)+((([4]SAP!W25*[4]SAP!E25)+([4]SAP!W26*[4]SAP!E26)+([4]SAP!W27*[4]SAP!E27))*[4]SAP!B25)+((([4]SAP!W32*[4]SAP!E32)+([4]SAP!W33*[4]SAP!E33)+([4]SAP!W34*[4]SAP!E34)+([4]SAP!W35*[4]SAP!E35)+([4]SAP!W36*[4]SAP!E36)+([4]SAP!W37*[4]SAP!E37))*[4]SAP!B32)+((([4]SAP!W42*[4]SAP!E42)+([4]SAP!W43*[4]SAP!E43)+([4]SAP!W44*[4]SAP!E44)+([4]SAP!W45*[4]SAP!E45))*[4]SAP!B42)</f>
        <v>6.0999999999999999E-2</v>
      </c>
      <c r="AU15" s="175">
        <f>((([4]ACI!V18*[4]ACI!E18)+([4]ACI!V19*[4]ACI!E19))*[4]ACI!B18)+((([4]ACI!V24*[4]ACI!E24)+([4]ACI!V25*[4]ACI!E25))*[4]ACI!B24)+((([4]ACI!V30*[4]ACI!E30)+([4]ACI!V31*[4]ACI!E31)+([4]ACI!V32*[4]ACI!E32)+([4]ACI!V33*[4]ACI!E33)+([4]ACI!V34*[4]ACI!E34)+([4]ACI!V35*[4]ACI!E35))*[4]ACI!B30)</f>
        <v>3.9199999999999999E-2</v>
      </c>
      <c r="AV15" s="175">
        <f>((([4]ACI!W18*[4]ACI!E18)+([4]ACI!W19*[4]ACI!E19))*[4]ACI!B18)+((([4]ACI!W24*[4]ACI!E24)+([4]ACI!W25*[4]ACI!E25))*[4]ACI!B24)+((([4]ACI!W30*[4]ACI!E30)+([4]ACI!W31*[4]ACI!E31)+([4]ACI!W32*[4]ACI!E32)+([4]ACI!W33*[4]ACI!E33)+([4]ACI!W34*[4]ACI!E34)+([4]ACI!W35*[4]ACI!E35))*[4]ACI!B30)</f>
        <v>3.9199999999999999E-2</v>
      </c>
      <c r="AW15" s="175">
        <f>((([4]JUR!V18*[4]JUR!E18)+([4]JUR!V19*[4]JUR!E19))*[4]JUR!B18)+((([4]JUR!V24*[4]JUR!E24))*[4]JUR!B24)+((([4]JUR!V29*[4]JUR!E29)+([4]JUR!V30*[4]JUR!E30)+([4]JUR!V31*[4]JUR!E31)+([4]JUR!V32*[4]JUR!E32)+([4]JUR!V33*[4]JUR!E33)+([4]JUR!V34*[4]JUR!E34))*[4]JUR!B29)</f>
        <v>2.0825E-2</v>
      </c>
      <c r="AX15" s="175">
        <f>((([4]JUR!W18*[4]JUR!E18)+([4]JUR!W19*[4]JUR!E19))*[4]JUR!B18)+((([4]JUR!W24*[4]JUR!E24))*[4]JUR!B24)+((([4]JUR!W29*[4]JUR!E29)+([4]JUR!W30*[4]JUR!E30)+([4]JUR!W31*[4]JUR!E31)+([4]JUR!W32*[4]JUR!E32)+([4]JUR!W33*[4]JUR!E33)+([4]JUR!W34*[4]JUR!E34))*[4]JUR!B29)</f>
        <v>0.02</v>
      </c>
      <c r="AY15" s="175">
        <f>((([4]CON!V18*[4]CON!E18)+([4]CON!V19*[4]CON!E19)+([4]CON!V20*[4]CON!E20)+([4]CON!V21*[4]CON!E21))*[4]CON!B18)+((([4]CON!V26*[4]CON!E26)+([4]CON!V27*[4]CON!E27)+([4]CON!V28*[4]CON!E28)+([4]CON!V29*[4]CON!E29)+([4]CON!V30*[4]CON!E30)+([4]CON!V31*[4]CON!E31))*[4]CON!B26)</f>
        <v>0</v>
      </c>
      <c r="AZ15" s="175">
        <f>((([4]CON!W18*[4]CON!E18)+([4]CON!W19*[4]CON!E19)+([4]CON!W20*[4]CON!E20)+([4]CON!W21*[4]CON!E21))*[4]CON!B18)+((([4]CON!W26*[4]CON!E26)+([4]CON!W27*[4]CON!E27)+([4]CON!W28*[4]CON!E28)+([4]CON!W29*[4]CON!E29)+([4]CON!W30*[4]CON!E30)+([4]CON!W31*[4]CON!E31))*[4]CON!B26)</f>
        <v>0.1585</v>
      </c>
      <c r="BA15" s="175">
        <f>((([4]GDO!V18*[4]GDO!E18)+([4]GDO!V19*[4]GDO!E19)+([4]GDO!V20*[4]GDO!E20)+([4]GDO!V21*[4]GDO!E21)+([4]GDO!V22*[4]GDO!E22))*[4]GDO!B18)+((([4]GDO!V27*[4]GDO!E27)+([4]GDO!V28*[4]GDO!E28)+([4]GDO!V29*[4]GDO!E29)+([4]GDO!V30*[4]GDO!E30)+([4]GDO!V31*[4]GDO!E31)+([4]GDO!V32*[4]GDO!E32))*[4]GDO!B27)</f>
        <v>0.11409999999999999</v>
      </c>
      <c r="BB15" s="175">
        <f>((([4]GDO!W18*[4]GDO!E18)+([4]GDO!W19*[4]GDO!E19)+([4]GDO!W20*[4]GDO!E20)+([4]GDO!W21*[4]GDO!E21)+([4]GDO!W22*[4]GDO!E22))*[4]GDO!B18)+((([4]GDO!W27*[4]GDO!E27)+([4]GDO!W28*[4]GDO!E28)+([4]GDO!W29*[4]GDO!E29)+([4]GDO!W30*[4]GDO!E30)+([4]GDO!W31*[4]GDO!E31)+([4]GDO!W32*[4]GDO!E32))*[4]GDO!B27)</f>
        <v>1.3999999999999999E-2</v>
      </c>
      <c r="BC15" s="175">
        <f>((([4]SIT!V18*[4]SIT!E18)+([4]SIT!V19*[4]SIT!E19)+([4]SIT!V20*[4]SIT!E20)+([4]SIT!V21*[4]SIT!E21))*[4]SIT!B18)+((([4]SIT!V26*[4]SIT!E26))*[4]SIT!B26)+((([4]SIT!V31*[4]SIT!E31)+([4]SIT!V32*[4]SIT!E32))*[4]SIT!B31)+((([4]SIT!V37*[4]SIT!E37)+([4]SIT!V38*[4]SIT!E38)+([4]SIT!V39*[4]SIT!E39))*[4]SIT!B37)+((([4]SIT!V44*[4]SIT!E44)+([4]SIT!V45*[4]SIT!E45)+([4]SIT!V46*[4]SIT!E46)+([4]SIT!V47*[4]SIT!E47))*[4]SIT!B44)+((([4]SIT!V52*[4]SIT!E52)+([4]SIT!V53*[4]SIT!E53)+([4]SIT!V54*[4]SIT!E54)+([4]SIT!V55*[4]SIT!E55)+([4]SIT!V56*[4]SIT!E56)+([4]SIT!V57*[4]SIT!E57))*[4]SIT!B52)</f>
        <v>5.2500000000000005E-2</v>
      </c>
      <c r="BD15" s="175">
        <f>((([4]SIT!W18*[4]SIT!E18)+([4]SIT!W19*[4]SIT!E19)+([4]SIT!W20*[4]SIT!E20)+([4]SIT!W21*[4]SIT!E21))*[4]SIT!B18)+((([4]SIT!W26*[4]SIT!E26))*[4]SIT!B26)+((([4]SIT!W31*[4]SIT!E31)+([4]SIT!W32*[4]SIT!E32))*[4]SIT!B31)+((([4]SIT!W37*[4]SIT!E37)+([4]SIT!W38*[4]SIT!E38)+([4]SIT!W39*[4]SIT!E39))*[4]SIT!B37)+((([4]SIT!W44*[4]SIT!E44)+([4]SIT!W45*[4]SIT!E45)+([4]SIT!W46*[4]SIT!E46)+([4]SIT!W47*[4]SIT!E47))*[4]SIT!B44)+((([4]SIT!W52*[4]SIT!E52)+([4]SIT!W53*[4]SIT!E53)+([4]SIT!W54*[4]SIT!E54)+([4]SIT!W55*[4]SIT!E55)+([4]SIT!W56*[4]SIT!E56)+([4]SIT!W57*[4]SIT!E57))*[4]SIT!B52)</f>
        <v>3.1320000000000008E-2</v>
      </c>
      <c r="BE15" s="175">
        <f>((([4]FIN!V18*[4]FIN!E18)+([4]FIN!V19*[4]FIN!E19)+([4]FIN!V20*[4]FIN!E20)+([4]FIN!V21*[4]FIN!E21)+([4]FIN!V22*[4]FIN!E22))*[4]FIN!B18)+((([4]FIN!V27*[4]FIN!E27)+([4]FIN!V28*[4]FIN!E28)+([4]FIN!V29*[4]FIN!E29)+([4]FIN!V30*[4]FIN!E30)+([4]FIN!V31*[4]FIN!E31)+([4]FIN!V32*[4]FIN!E32))*[4]FIN!B27)</f>
        <v>3.7100000000000001E-2</v>
      </c>
      <c r="BF15" s="175">
        <f>((([4]FIN!W18*[4]FIN!E18)+([4]FIN!W19*[4]FIN!E19)+([4]FIN!W20*[4]FIN!E20)+([4]FIN!W21*[4]FIN!E21)+([4]FIN!W22*[4]FIN!E22))*[4]FIN!B18)+((([4]FIN!W27*[4]FIN!E27)+([4]FIN!W28*[4]FIN!E28)+([4]FIN!W29*[4]FIN!E29)+([4]FIN!W30*[4]FIN!E30)+([4]FIN!W31*[4]FIN!E31)+([4]FIN!W32*[4]FIN!E32))*[4]FIN!B27)</f>
        <v>4.2349999999999999E-2</v>
      </c>
      <c r="BG15" s="175">
        <f>((([4]THU!V18*[4]THU!E18)+([4]THU!V19*[4]THU!E19)+([4]THU!V20*[4]THU!E20)+([4]THU!V21*[4]THU!E21)+([4]THU!V22*[4]THU!E22))*[4]THU!B18)+((([4]THU!V27*[4]THU!E27)+([4]THU!V28*[4]THU!E28)+([4]THU!V29*[4]THU!E29)+([4]THU!V30*[4]THU!E30)+([4]THU!V31*[4]THU!E31)+([4]THU!V32*[4]THU!E32)+([4]THU!V33*[4]THU!E33))*[4]THU!B27)+((([4]THU!V38*[4]THU!E38)+([4]THU!V39*[4]THU!E39)+([4]THU!V40*[4]THU!E40)+([4]THU!V41*[4]THU!E41)+([4]THU!V42*[4]THU!E42)+([4]THU!V43*[4]THU!E43))*[4]THU!B38)+((([4]THU!V48*[4]THU!E48)+([4]THU!V49*[4]THU!E49)+([4]THU!V50*[4]THU!E50)+([4]THU!V51*[4]THU!E51)+([4]THU!V52*[4]THU!E52)+([4]THU!V53*[4]THU!E53))*[4]THU!B48)</f>
        <v>5.6550000000000003E-2</v>
      </c>
      <c r="BH15" s="175">
        <f>((([4]THU!W18*[4]THU!E18)+([4]THU!W19*[4]THU!E19)+([4]THU!W20*[4]THU!E20)+([4]THU!W21*[4]THU!E21)+([4]THU!W22*[4]THU!E22))*[4]THU!B18)+((([4]THU!W27*[4]THU!E27)+([4]THU!W28*[4]THU!E28)+([4]THU!W29*[4]THU!E29)+([4]THU!W30*[4]THU!E30)+([4]THU!W31*[4]THU!E31)+([4]THU!W32*[4]THU!E32)+([4]THU!W33*[4]THU!E33))*[4]THU!B27)+((([4]THU!W38*[4]THU!E38)+([4]THU!W39*[4]THU!E39)+([4]THU!W40*[4]THU!E40)+([4]THU!W41*[4]THU!E41)+([4]THU!W42*[4]THU!E42)+([4]THU!W43*[4]THU!E43))*[4]THU!B38)+((([4]THU!W48*[4]THU!E48)+([4]THU!W49*[4]THU!E49)+([4]THU!W50*[4]THU!E50)+([4]THU!W51*[4]THU!E51)+([4]THU!W52*[4]THU!E52)+([4]THU!W53*[4]THU!E53))*[4]THU!B48)</f>
        <v>7.4504000000000001E-2</v>
      </c>
      <c r="BI15" s="175">
        <f>((([4]CDI!V18*[4]CDI!E18)+([4]CDI!V19*[4]CDI!E19))*[4]CDI!B18)+((([4]CDI!V24*[4]CDI!E24))*[4]CDI!B24)+((([4]CDI!V29*[4]CDI!E29)+([4]CDI!V30*[4]CDI!E30)+([4]CDI!V31*[4]CDI!E31)+([4]CDI!V32*[4]CDI!E32)+([4]CDI!V33*[4]CDI!E33)+([4]CDI!V34*[4]CDI!E34))*[4]CDI!B29)</f>
        <v>6.0899999999999996E-2</v>
      </c>
      <c r="BJ15" s="175">
        <f>((([4]CDI!W18*[4]CDI!E18)+([4]CDI!W19*[4]CDI!E19))*[4]CDI!B18)+((([4]CDI!W24*[4]CDI!E24))*[4]CDI!B24)+((([4]CDI!W29*[4]CDI!E29)+([4]CDI!W30*[4]CDI!E30)+([4]CDI!W31*[4]CDI!E31)+([4]CDI!W32*[4]CDI!E32)+([4]CDI!W33*[4]CDI!E33)+([4]CDI!W34*[4]CDI!E34))*[4]CDI!B29)</f>
        <v>6.0899999999999996E-2</v>
      </c>
      <c r="BK15" s="175">
        <f>((([4]ABI!V18*[4]ABI!E18)+([4]ABI!V19*[4]ABI!E19))*[4]ABI!B18)+((([4]ABI!V24*[4]ABI!E24)+([4]ABI!V25*[4]ABI!E25)+([4]ABI!V26*[4]ABI!E26)+([4]ABI!V27*[4]ABI!E27))*[4]ABI!B24)+((([4]ABI!V32*[4]ABI!E32)+([4]ABI!V33*[4]ABI!E33)+([4]ABI!V34*[4]ABI!E34))*[4]ABI!B32)+((([4]ABI!V39*[4]ABI!E39)+([4]ABI!V40*[4]ABI!E40)+([4]ABI!V41*[4]ABI!E41)+([4]ABI!V42*[4]ABI!E42)+([4]ABI!V43*[4]ABI!E43)+([4]ABI!V44*[4]ABI!E44))*[4]ABI!B39)</f>
        <v>7.6705000000000009E-2</v>
      </c>
      <c r="BL15" s="175">
        <f>((([4]ABI!W18*[4]ABI!E18)+([4]ABI!W19*[4]ABI!E19))*[4]ABI!B18)+((([4]ABI!W24*[4]ABI!E24)+([4]ABI!W25*[4]ABI!E25)+([4]ABI!W26*[4]ABI!E26)+([4]ABI!W27*[4]ABI!E27))*[4]ABI!B24)+((([4]ABI!W32*[4]ABI!E32)+([4]ABI!W33*[4]ABI!E33)+([4]ABI!W34*[4]ABI!E34))*[4]ABI!B32)+((([4]ABI!W39*[4]ABI!E39)+([4]ABI!W40*[4]ABI!E40)+([4]ABI!W41*[4]ABI!E41)+([4]ABI!W42*[4]ABI!E42)+([4]ABI!W43*[4]ABI!E43)+([4]ABI!W44*[4]ABI!E44))*[4]ABI!B39)</f>
        <v>0.11555000000000001</v>
      </c>
      <c r="BM15" s="175">
        <f>((([4]ODM!V18*[4]ODM!E18)+([4]ODM!V19*[4]ODM!E19)+([4]ODM!V20*[4]ODM!E20)+([4]ODM!V21*[4]ODM!E21))*[4]ODM!B18)+((([4]ODM!V26*[4]ODM!E26)+([4]ODM!V27*[4]ODM!E27)+([4]ODM!V28*[4]ODM!E28))*[4]ODM!B26)+((([4]ODM!V33*[4]ODM!E33)+([4]ODM!V34*[4]ODM!E34)+([4]ODM!V35*[4]ODM!E35)+([4]ODM!V36*[4]ODM!E36)+([4]ODM!V37*[4]ODM!E37)+([4]ODM!V38*[4]ODM!E38))*[4]ODM!B33)</f>
        <v>6.1250000000000006E-2</v>
      </c>
      <c r="BN15" s="175">
        <f>((([4]ODM!W18*[4]ODM!E18)+([4]ODM!W19*[4]ODM!E19)+([4]ODM!W20*[4]ODM!E20)+([4]ODM!W21*[4]ODM!E21))*[4]ODM!B18)+((([4]ODM!W26*[4]ODM!E26)+([4]ODM!W27*[4]ODM!E27)+([4]ODM!W28*[4]ODM!E28))*[4]ODM!B26)+((([4]ODM!W33*[4]ODM!E33)+([4]ODM!W34*[4]ODM!E34)+([4]ODM!W35*[4]ODM!E35)+([4]ODM!W36*[4]ODM!E36)+([4]ODM!W37*[4]ODM!E37)+([4]ODM!W38*[4]ODM!E38))*[4]ODM!B33)</f>
        <v>6.1250000000000006E-2</v>
      </c>
      <c r="BO15" s="175">
        <f>((([4]CMG!V18*[4]CMG!E18))*[4]CMG!B18)+((([4]CMG!V23*[4]CMG!E23)+([4]CMG!V24*[4]CMG!E24)+([4]CMG!V25*[4]CMG!E25)+([4]CMG!V26*[4]CMG!E26))*[4]CMG!B23)+((([4]CMG!V31*[4]CMG!E31)+([4]CMG!V32*[4]CMG!E32)+([4]CMG!V33*[4]CMG!E33))*[4]CMG!B31)+((([4]CMG!V38*[4]CMG!E38)+([4]CMG!V39*[4]CMG!E39)+([4]CMG!V40*[4]CMG!E40))*[4]CMG!B38)+((([4]CMG!V45*[4]CMG!E45))*[4]CMG!B45)+((([4]CMG!V50*[4]CMG!E50)+([4]CMG!V51*[4]CMG!E51)+([4]CMG!V52*[4]CMG!E52)+([4]CMG!V53*[4]CMG!E53)+([4]CMG!V54*[4]CMG!E54)+([4]CMG!V55*[4]CMG!E55))*[4]CMG!B50)</f>
        <v>2.2200000000000001E-2</v>
      </c>
      <c r="BP15" s="175">
        <f>((([4]CMG!W18*[4]CMG!E18))*[4]CMG!B18)+((([4]CMG!W23*[4]CMG!E23)+([4]CMG!W24*[4]CMG!E24)+([4]CMG!W25*[4]CMG!E25)+([4]CMG!W26*[4]CMG!E26))*[4]CMG!B23)+((([4]CMG!W31*[4]CMG!E31)+([4]CMG!W32*[4]CMG!E32)+([4]CMG!W33*[4]CMG!E33))*[4]CMG!B31)+((([4]CMG!W38*[4]CMG!E38)+([4]CMG!W39*[4]CMG!E39)+([4]CMG!W40*[4]CMG!E40))*[4]CMG!B38)+((([4]CMG!W45*[4]CMG!E45))*[4]CMG!B45)+((([4]CMG!W50*[4]CMG!E50)+([4]CMG!W51*[4]CMG!E51)+([4]CMG!W52*[4]CMG!E52)+([4]CMG!W53*[4]CMG!E53)+([4]CMG!W54*[4]CMG!E54)+([4]CMG!W55*[4]CMG!E55))*[4]CMG!B50)</f>
        <v>2.2200000000000001E-2</v>
      </c>
      <c r="BQ15" s="175"/>
      <c r="BR15" s="175"/>
      <c r="BS15" s="175"/>
      <c r="BT15" s="175"/>
      <c r="BU15" s="175"/>
      <c r="BV15" s="175"/>
      <c r="BW15" s="175"/>
      <c r="BX15" s="175"/>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c r="DH15" s="175"/>
      <c r="DI15" s="175"/>
      <c r="DJ15" s="175"/>
      <c r="DK15" s="175"/>
      <c r="DL15" s="175"/>
      <c r="DM15" s="175"/>
      <c r="DN15" s="175"/>
      <c r="DO15" s="175"/>
      <c r="DP15" s="175"/>
      <c r="DQ15" s="175"/>
      <c r="DR15" s="175"/>
      <c r="DS15" s="175"/>
      <c r="DT15" s="175"/>
      <c r="DU15" s="175"/>
      <c r="DV15" s="175"/>
      <c r="DW15" s="175"/>
      <c r="DX15" s="175"/>
      <c r="DY15" s="175"/>
      <c r="DZ15" s="175"/>
      <c r="EA15" s="175"/>
      <c r="EB15" s="175"/>
      <c r="EC15" s="175"/>
      <c r="ED15" s="175"/>
      <c r="EE15" s="175"/>
    </row>
    <row r="16" spans="1:135" ht="35.25" customHeight="1" thickBot="1" x14ac:dyDescent="0.25">
      <c r="B16" s="378"/>
      <c r="C16" s="569" t="s">
        <v>4</v>
      </c>
      <c r="D16" s="570"/>
      <c r="E16" s="570"/>
      <c r="F16" s="570"/>
      <c r="G16" s="570"/>
      <c r="H16" s="571"/>
      <c r="I16" s="694" t="s">
        <v>182</v>
      </c>
      <c r="J16" s="695"/>
      <c r="K16" s="695"/>
      <c r="L16" s="695"/>
      <c r="M16" s="695"/>
      <c r="N16" s="695"/>
      <c r="O16" s="695"/>
      <c r="P16" s="695"/>
      <c r="Q16" s="695"/>
      <c r="R16" s="695"/>
      <c r="S16" s="695"/>
      <c r="T16" s="695"/>
      <c r="U16" s="695"/>
      <c r="V16" s="695"/>
      <c r="W16" s="695"/>
      <c r="X16" s="695"/>
      <c r="Y16" s="696"/>
      <c r="Z16" s="28"/>
      <c r="AB16" s="174" t="s">
        <v>255</v>
      </c>
      <c r="AC16" s="175">
        <f>((([4]SIG!X18*[4]SIG!E18)+([4]SIG!X19*[4]SIG!E19)+([4]SIG!X20*[4]SIG!E20)+([4]SIG!X21*[4]SIG!E21)+([4]SIG!X22*[4]SIG!E22))*[4]SIG!B18)+((([4]SIG!X27*[4]SIG!E27)+([4]SIG!X28*[4]SIG!E28)+([4]SIG!X29*[4]SIG!E29)+([4]SIG!X30*[4]SIG!E30)+([4]SIG!X31*[4]SIG!E31)+([4]SIG!X32*[4]SIG!E32))*[4]SIG!B27)+((([4]SIG!X37*[4]SIG!E37)+([4]SIG!X38*[4]SIG!E38)+([4]SIG!X39*[4]SIG!E39)+([4]SIG!X40*[4]SIG!E40))*[4]SIG!B37)+((([4]SIG!X45*[4]SIG!E45)+([4]SIG!X46*[4]SIG!E46)+([4]SIG!X47*[4]SIG!E47)+([4]SIG!X48*[4]SIG!E48)+([4]SIG!X49*[4]SIG!E49)+([4]SIG!X50*[4]SIG!E50))*[4]SIG!B45)</f>
        <v>1.4999999999999999E-2</v>
      </c>
      <c r="AD16" s="175">
        <f>((([4]SIG!Y18*[4]SIG!E18)+([4]SIG!Y19*[4]SIG!E19)+([4]SIG!Y20*[4]SIG!E20)+([4]SIG!Y21*[4]SIG!E21)+([4]SIG!Y22*[4]SIG!E22))*[4]SIG!B18)+((([4]SIG!Y27*[4]SIG!E27)+([4]SIG!Y28*[4]SIG!E28)+([4]SIG!Y29*[4]SIG!E29)+([4]SIG!Y30*[4]SIG!E30)+([4]SIG!Y31*[4]SIG!E31)+([4]SIG!Y32*[4]SIG!E32))*[4]SIG!B27)+((([4]SIG!Y37*[4]SIG!E37)+([4]SIG!Y38*[4]SIG!E38)+([4]SIG!Y39*[4]SIG!E39)+([4]SIG!Y40*[4]SIG!E40))*[4]SIG!B37)+((([4]SIG!Y45*[4]SIG!E45)+([4]SIG!Y46*[4]SIG!E46)+([4]SIG!Y47*[4]SIG!E47)+([4]SIG!Y48*[4]SIG!E48)+([4]SIG!Y49*[4]SIG!E49)+([4]SIG!Y50*[4]SIG!E50))*[4]SIG!B45)</f>
        <v>1.4999999999999999E-2</v>
      </c>
      <c r="AE16" s="175">
        <f>((([4]PES!X18*[4]PES!E18)+([4]PES!X19*[4]PES!E19)+([4]PES!X20*[4]PES!E20)+([4]PES!X21*[4]PES!E21)+([4]PES!X22*[4]PES!E22))*[4]PES!B18)+((([4]PES!X27*[4]PES!E27)+([4]PES!X28*[4]PES!E28)+([4]PES!X29*[4]PES!E29))*[4]PES!B27)+((([4]PES!X34*[4]PES!E34)+([4]PES!X35*[4]PES!E35)+([4]PES!X36*[4]PES!E36))*[4]PES!B34)+((([4]PES!X41*[4]PES!E41)+([4]PES!X42*[4]PES!E42)+([4]PES!X43*[4]PES!E43)+([4]PES!X44*[4]PES!E44)+([4]PES!X45*[4]PES!E45)+([4]PES!X46*[4]PES!E46))*[4]PES!B41)</f>
        <v>5.2924000000000006E-2</v>
      </c>
      <c r="AF16" s="175">
        <f>((([4]PES!Y18*[4]PES!E18)+([4]PES!Y19*[4]PES!E19)+([4]PES!Y20*[4]PES!E20)+([4]PES!Y21*[4]PES!E21)+([4]PES!Y22*[4]PES!E22))*[4]PES!B18)+((([4]PES!Y27*[4]PES!E27)+([4]PES!Y28*[4]PES!E28)+([4]PES!Y29*[4]PES!E29))*[4]PES!B27)+((([4]PES!Y34*[4]PES!E34)+([4]PES!Y35*[4]PES!E35)+([4]PES!Y36*[4]PES!E36))*[4]PES!B34)+((([4]PES!Y41*[4]PES!E41)+([4]PES!Y42*[4]PES!E42)+([4]PES!Y43*[4]PES!E43)+([4]PES!Y44*[4]PES!E44)+([4]PES!Y45*[4]PES!E45)+([4]PES!Y46*[4]PES!E46))*[4]PES!B41)</f>
        <v>7.6500000000000012E-2</v>
      </c>
      <c r="AG16" s="175">
        <f>((([4]COM!X18*[4]COM!E18)+([4]COM!X19*[4]COM!E19)+([4]COM!X20*[4]COM!E20)+([4]COM!X21*[4]COM!E21)+([4]COM!X22*[4]COM!E22))*[4]COM!B18)+((([4]COM!X27*[4]COM!E27)+([4]COM!X28*[4]COM!E28)+([4]COM!X29*[4]COM!E29)+([4]COM!X30*[4]COM!E30)+([4]COM!X31*[4]COM!E31)+([4]COM!X32*[4]COM!E32)+([4]COM!X33*[4]COM!E33))*[4]COM!B27)+((([4]COM!X38*[4]COM!E38)+([4]COM!X39*[4]COM!E39)+([4]COM!X40*[4]COM!E40)+([4]COM!X41*[4]COM!E41)+([4]COM!X42*[4]COM!E42)+([4]COM!X43*[4]COM!E43))*[4]COM!B38)</f>
        <v>8.7441666666666668E-2</v>
      </c>
      <c r="AH16" s="175">
        <f>((([4]COM!Y18*[4]COM!E18)+([4]COM!Y19*[4]COM!E19)+([4]COM!Y20*[4]COM!E20)+([4]COM!Y21*[4]COM!E21)+([4]COM!Y22*[4]COM!E22))*[4]COM!B18)+((([4]COM!Y27*[4]COM!E27)+([4]COM!Y28*[4]COM!E28)+([4]COM!Y29*[4]COM!E29)+([4]COM!Y30*[4]COM!E30)+([4]COM!Y31*[4]COM!E31)+([4]COM!Y32*[4]COM!E32)+([4]COM!Y33*[4]COM!E33))*[4]COM!B27)+((([4]COM!Y38*[4]COM!E38)+([4]COM!Y39*[4]COM!E39)+([4]COM!Y40*[4]COM!E40)+([4]COM!Y41*[4]COM!E41)+([4]COM!Y42*[4]COM!E42)+([4]COM!Y43*[4]COM!E43))*[4]COM!B38)</f>
        <v>8.744000066666667E-2</v>
      </c>
      <c r="AI16" s="175">
        <f>((([4]PDV!X18*[4]PDV!E18)+([4]PDV!X19*[4]PDV!E19)+([4]PDV!X20*[4]PDV!E20)+([4]PDV!X21*[4]PDV!E21)+([4]PDV!X22*[4]PDV!E22)+([4]PDV!X23*[4]PDV!E23)+([4]PDV!X24*[4]PDV!E24)+([4]PDV!X25*[4]PDV!E25))*[4]PDV!B18)+((([4]PDV!X30*[4]PDV!E30)+([4]PDV!X31*[4]PDV!E31)+([4]PDV!X32*[4]PDV!E32)+([4]PDV!X33*[4]PDV!E33)+([4]PDV!X34*[4]PDV!E34)+([4]PDV!X35*[4]PDV!E35))*[4]PDV!B30)</f>
        <v>0.13092099999999998</v>
      </c>
      <c r="AJ16" s="175">
        <f>((([4]PDV!Y18*[4]PDV!E18)+([4]PDV!Y19*[4]PDV!E19)+([4]PDV!Y20*[4]PDV!E20)+([4]PDV!Y21*[4]PDV!E21)+([4]PDV!Y22*[4]PDV!E22)+([4]PDV!Y23*[4]PDV!E23)+([4]PDV!Y24*[4]PDV!E24)+([4]PDV!Y25*[4]PDV!E25))*[4]PDV!B18)+((([4]PDV!Y30*[4]PDV!E30)+([4]PDV!Y31*[4]PDV!E31)+([4]PDV!Y32*[4]PDV!E32)+([4]PDV!Y33*[4]PDV!E33)+([4]PDV!Y34*[4]PDV!E34)+([4]PDV!Y35*[4]PDV!E35))*[4]PDV!B30)</f>
        <v>0.22883879999999995</v>
      </c>
      <c r="AK16" s="175">
        <f>((([4]AII!X18*[4]AII!E18)+([4]AII!X19*[4]AII!E19)+([4]AII!X20*[4]AII!E20))*[4]AII!B18)+((([4]AII!X25*[4]AII!E25)+([4]AII!X26*[4]AII!E26))*[4]AII!B25)+((([4]AII!X31*[4]AII!E31)+([4]AII!X32*[4]AII!E32)+([4]AII!X33*[4]AII!E33)+([4]AII!X34*[4]AII!E34)+([4]AII!X35*[4]AII!E35)+([4]AII!X36*[4]AII!E36))*[4]AII!B31)</f>
        <v>0</v>
      </c>
      <c r="AL16" s="175">
        <f>((([4]AII!Y18*[4]AII!E18)+([4]AII!Y19*[4]AII!E19)+([4]AII!Y20*[4]AII!E20))*[4]AII!B18)+((([4]AII!Y25*[4]AII!E25)+([4]AII!Y26*[4]AII!E26))*[4]AII!B25)+((([4]AII!Y31*[4]AII!E31)+([4]AII!Y32*[4]AII!E32)+([4]AII!Y33*[4]AII!E33)+([4]AII!Y34*[4]AII!E34)+([4]AII!Y35*[4]AII!E35)+([4]AII!Y36*[4]AII!E36))*[4]AII!B31)</f>
        <v>0</v>
      </c>
      <c r="AM16" s="175">
        <f>((([4]PRO!X18*[4]PRO!E18)+([4]PRO!X19*[4]PRO!E19)+([4]PRO!X20*[4]PRO!E20)+([4]PRO!X21*[4]PRO!E21))*[4]PRO!B18)+((([4]PRO!X26*[4]PRO!E26)+([4]PRO!X27*[4]PRO!E27))*[4]PRO!B26)+((([4]PRO!X32*[4]PRO!E32)+([4]PRO!X33*[4]PRO!E33)+([4]PRO!X34*[4]PRO!E34)+([4]PRO!X35*[4]PRO!E35)+([4]PRO!X36*[4]PRO!E36)+([4]PRO!X37*[4]PRO!E37))*[4]PRO!B32)</f>
        <v>6.8757499999999999E-2</v>
      </c>
      <c r="AN16" s="175">
        <f>((([4]PRO!Y18*[4]PRO!E18)+([4]PRO!Y19*[4]PRO!E19)+([4]PRO!Y20*[4]PRO!E20)+([4]PRO!Y21*[4]PRO!E21))*[4]PRO!B18)+((([4]PRO!Y26*[4]PRO!E26)+([4]PRO!Y27*[4]PRO!E27))*[4]PRO!B26)+((([4]PRO!Y32*[4]PRO!E32)+([4]PRO!Y33*[4]PRO!E33)+([4]PRO!Y34*[4]PRO!E34)+([4]PRO!Y35*[4]PRO!E35)+([4]PRO!Y36*[4]PRO!E36)+([4]PRO!Y37*[4]PRO!E37))*[4]PRO!B32)</f>
        <v>6.6882499999999998E-2</v>
      </c>
      <c r="AO16" s="175">
        <f>((([4]IMV!X18*[4]IMV!E18)+([4]IMV!X19*[4]IMV!E19))*[4]IMV!B18)+((([4]IMV!X24*[4]IMV!E24)+([4]IMV!X25*[4]IMV!E25))*[4]IMV!B24)+((([4]IMV!X30*[4]IMV!E30)+([4]IMV!X31*[4]IMV!E31)+([4]IMV!X32*[4]IMV!E32)+([4]IMV!X33*[4]IMV!E33)+([4]IMV!X34*[4]IMV!E34)+([4]IMV!X35*[4]IMV!E35))*[4]IMV!B30)</f>
        <v>6.1004999999999997E-2</v>
      </c>
      <c r="AP16" s="175">
        <f>((([4]IMV!Y18*[4]IMV!E18)+([4]IMV!Y19*[4]IMV!E19))*[4]IMV!B18)+((([4]IMV!Y24*[4]IMV!E24)+([4]IMV!Y25*[4]IMV!E25))*[4]IMV!B24)+((([4]IMV!Y30*[4]IMV!E30)+([4]IMV!Y31*[4]IMV!E31)+([4]IMV!Y32*[4]IMV!E32)+([4]IMV!Y33*[4]IMV!E33)+([4]IMV!Y34*[4]IMV!E34)+([4]IMV!Y35*[4]IMV!E35))*[4]IMV!B30)</f>
        <v>5.9604999999999991E-2</v>
      </c>
      <c r="AQ16" s="175">
        <f>((([4]GAM!X18*[4]GAM!E18))*[4]GAM!B18)+((([4]GAM!X23*[4]GAM!E23)+([4]GAM!X24*[4]GAM!E24)+([4]GAM!X25*[4]GAM!E25)+([4]GAM!X26*[4]GAM!E26)+([4]GAM!X27*[4]GAM!E27)+([4]GAM!X28*[4]GAM!E28)+([4]GAM!X29*[4]GAM!E29)+([4]GAM!X30*[4]GAM!E30)+([4]GAM!X31*[4]GAM!E31)+([4]GAM!X32*[4]GAM!E32)+([4]GAM!X33*[4]GAM!E33)+([4]GAM!X34*[4]GAM!E34)+([4]GAM!X35*[4]GAM!E35))*[4]GAM!B23)+((([4]GAM!X40*[4]GAM!E40)+([4]GAM!X41*[4]GAM!E41)+([4]GAM!X42*[4]GAM!E42)+([4]GAM!X43*[4]GAM!E43)+([4]GAM!X44*[4]GAM!E44)+([4]GAM!X45*[4]GAM!E45))*[4]GAM!B40)</f>
        <v>5.0008000000000011E-2</v>
      </c>
      <c r="AR16" s="175">
        <f>((([4]GAM!Y18*[4]GAM!E18))*[4]GAM!B18)+((([4]GAM!Y23*[4]GAM!E23)+([4]GAM!Y24*[4]GAM!E24)+([4]GAM!Y25*[4]GAM!E25)+([4]GAM!Y26*[4]GAM!E26)+([4]GAM!Y27*[4]GAM!E27)+([4]GAM!Y28*[4]GAM!E28)+([4]GAM!Y29*[4]GAM!E29)+([4]GAM!Y30*[4]GAM!E30)+([4]GAM!Y31*[4]GAM!E31)+([4]GAM!Y32*[4]GAM!E32)+([4]GAM!Y33*[4]GAM!E33)+([4]GAM!Y34*[4]GAM!E34)+([4]GAM!Y35*[4]GAM!E35))*[4]GAM!B23)+((([4]GAM!Y40*[4]GAM!E40)+([4]GAM!Y41*[4]GAM!E41)+([4]GAM!Y42*[4]GAM!E42)+([4]GAM!Y43*[4]GAM!E43)+([4]GAM!Y44*[4]GAM!E44)+([4]GAM!Y45*[4]GAM!E45))*[4]GAM!B40)</f>
        <v>5.0008000000000011E-2</v>
      </c>
      <c r="AS16" s="175">
        <f>((([4]SAP!X18*[4]SAP!E18)+([4]SAP!X19*[4]SAP!E19)+([4]SAP!X20*[4]SAP!E20))*[4]SAP!B18)+((([4]SAP!X25*[4]SAP!E25)+([4]SAP!X26*[4]SAP!E26)+([4]SAP!X27*[4]SAP!E27))*[4]SAP!B25)+((([4]SAP!X32*[4]SAP!E32)+([4]SAP!X33*[4]SAP!E33)+([4]SAP!X34*[4]SAP!E34)+([4]SAP!X35*[4]SAP!E35)+([4]SAP!X36*[4]SAP!E36)+([4]SAP!X37*[4]SAP!E37))*[4]SAP!B32)+((([4]SAP!X42*[4]SAP!E42)+([4]SAP!X43*[4]SAP!E43)+([4]SAP!X44*[4]SAP!E44)+([4]SAP!X45*[4]SAP!E45))*[4]SAP!B42)</f>
        <v>4.8500000000000001E-2</v>
      </c>
      <c r="AT16" s="175">
        <f>((([4]SAP!Y18*[4]SAP!E18)+([4]SAP!Y19*[4]SAP!E19)+([4]SAP!Y20*[4]SAP!E20))*[4]SAP!B18)+((([4]SAP!Y25*[4]SAP!E25)+([4]SAP!Y26*[4]SAP!E26)+([4]SAP!Y27*[4]SAP!E27))*[4]SAP!B25)+((([4]SAP!Y32*[4]SAP!E32)+([4]SAP!Y33*[4]SAP!E33)+([4]SAP!Y34*[4]SAP!E34)+([4]SAP!Y35*[4]SAP!E35)+([4]SAP!Y36*[4]SAP!E36)+([4]SAP!Y37*[4]SAP!E37))*[4]SAP!B32)+((([4]SAP!Y42*[4]SAP!E42)+([4]SAP!Y43*[4]SAP!E43)+([4]SAP!Y44*[4]SAP!E44)+([4]SAP!Y45*[4]SAP!E45))*[4]SAP!B42)</f>
        <v>4.8500000000000001E-2</v>
      </c>
      <c r="AU16" s="175">
        <f>((([4]ACI!X18*[4]ACI!E18)+([4]ACI!X19*[4]ACI!E19))*[4]ACI!B18)+((([4]ACI!X24*[4]ACI!E24)+([4]ACI!X25*[4]ACI!E25))*[4]ACI!B24)+((([4]ACI!X30*[4]ACI!E30)+([4]ACI!X31*[4]ACI!E31)+([4]ACI!X32*[4]ACI!E32)+([4]ACI!X33*[4]ACI!E33)+([4]ACI!X34*[4]ACI!E34)+([4]ACI!X35*[4]ACI!E35))*[4]ACI!B30)</f>
        <v>3.9199999999999999E-2</v>
      </c>
      <c r="AV16" s="175">
        <f>((([4]ACI!Y18*[4]ACI!E18)+([4]ACI!Y19*[4]ACI!E19))*[4]ACI!B18)+((([4]ACI!Y24*[4]ACI!E24)+([4]ACI!Y25*[4]ACI!E25))*[4]ACI!B24)+((([4]ACI!Y30*[4]ACI!E30)+([4]ACI!Y31*[4]ACI!E31)+([4]ACI!Y32*[4]ACI!E32)+([4]ACI!Y33*[4]ACI!E33)+([4]ACI!Y34*[4]ACI!E34)+([4]ACI!Y35*[4]ACI!E35))*[4]ACI!B30)</f>
        <v>3.9199999999999999E-2</v>
      </c>
      <c r="AW16" s="175">
        <f>((([4]JUR!X18*[4]JUR!E18)+([4]JUR!X19*[4]JUR!E19))*[4]JUR!B18)+((([4]JUR!X24*[4]JUR!E24))*[4]JUR!B24)+((([4]JUR!X29*[4]JUR!E29)+([4]JUR!X30*[4]JUR!E30)+([4]JUR!X31*[4]JUR!E31)+([4]JUR!X32*[4]JUR!E32)+([4]JUR!X33*[4]JUR!E33)+([4]JUR!X34*[4]JUR!E34))*[4]JUR!B29)</f>
        <v>2.0825E-2</v>
      </c>
      <c r="AX16" s="175">
        <f>((([4]JUR!Y18*[4]JUR!E18)+([4]JUR!Y19*[4]JUR!E19))*[4]JUR!B18)+((([4]JUR!Y24*[4]JUR!E24))*[4]JUR!B24)+((([4]JUR!Y29*[4]JUR!E29)+([4]JUR!Y30*[4]JUR!E30)+([4]JUR!Y31*[4]JUR!E31)+([4]JUR!Y32*[4]JUR!E32)+([4]JUR!Y33*[4]JUR!E33)+([4]JUR!Y34*[4]JUR!E34))*[4]JUR!B29)</f>
        <v>6.515E-2</v>
      </c>
      <c r="AY16" s="175">
        <f>((([4]CON!X18*[4]CON!E18)+([4]CON!X19*[4]CON!E19)+([4]CON!X20*[4]CON!E20)+([4]CON!X21*[4]CON!E21))*[4]CON!B18)+((([4]CON!X26*[4]CON!E26)+([4]CON!X27*[4]CON!E27)+([4]CON!X28*[4]CON!E28)+([4]CON!X29*[4]CON!E29)+([4]CON!X30*[4]CON!E30)+([4]CON!X31*[4]CON!E31))*[4]CON!B26)</f>
        <v>5.5999999999999994E-2</v>
      </c>
      <c r="AZ16" s="175">
        <f>((([4]CON!Y18*[4]CON!E18)+([4]CON!Y19*[4]CON!E19)+([4]CON!Y20*[4]CON!E20)+([4]CON!Y21*[4]CON!E21))*[4]CON!B18)+((([4]CON!Y26*[4]CON!E26)+([4]CON!Y27*[4]CON!E27)+([4]CON!Y28*[4]CON!E28)+([4]CON!Y29*[4]CON!E29)+([4]CON!Y30*[4]CON!E30)+([4]CON!Y31*[4]CON!E31))*[4]CON!B26)</f>
        <v>0.16799999999999998</v>
      </c>
      <c r="BA16" s="175">
        <f>((([4]GDO!X18*[4]GDO!E18)+([4]GDO!X19*[4]GDO!E19)+([4]GDO!X20*[4]GDO!E20)+([4]GDO!X21*[4]GDO!E21)+([4]GDO!X22*[4]GDO!E22))*[4]GDO!B18)+((([4]GDO!X27*[4]GDO!E27)+([4]GDO!X28*[4]GDO!E28)+([4]GDO!X29*[4]GDO!E29)+([4]GDO!X30*[4]GDO!E30)+([4]GDO!X31*[4]GDO!E31)+([4]GDO!X32*[4]GDO!E32))*[4]GDO!B27)</f>
        <v>6.1600000000000002E-2</v>
      </c>
      <c r="BB16" s="175">
        <f>((([4]GDO!Y18*[4]GDO!E18)+([4]GDO!Y19*[4]GDO!E19)+([4]GDO!Y20*[4]GDO!E20)+([4]GDO!Y21*[4]GDO!E21)+([4]GDO!Y22*[4]GDO!E22))*[4]GDO!B18)+((([4]GDO!Y27*[4]GDO!E27)+([4]GDO!Y28*[4]GDO!E28)+([4]GDO!Y29*[4]GDO!E29)+([4]GDO!Y30*[4]GDO!E30)+([4]GDO!Y31*[4]GDO!E31)+([4]GDO!Y32*[4]GDO!E32))*[4]GDO!B27)</f>
        <v>3.3599999999999998E-2</v>
      </c>
      <c r="BC16" s="175">
        <f>((([4]SIT!X18*[4]SIT!E18)+([4]SIT!X19*[4]SIT!E19)+([4]SIT!X20*[4]SIT!E20)+([4]SIT!X21*[4]SIT!E21))*[4]SIT!B18)+((([4]SIT!X26*[4]SIT!E26))*[4]SIT!B26)+((([4]SIT!X31*[4]SIT!E31)+([4]SIT!X32*[4]SIT!E32))*[4]SIT!B31)+((([4]SIT!X37*[4]SIT!E37)+([4]SIT!X38*[4]SIT!E38)+([4]SIT!X39*[4]SIT!E39))*[4]SIT!B37)+((([4]SIT!X44*[4]SIT!E44)+([4]SIT!X45*[4]SIT!E45)+([4]SIT!X46*[4]SIT!E46)+([4]SIT!X47*[4]SIT!E47))*[4]SIT!B44)+((([4]SIT!X52*[4]SIT!E52)+([4]SIT!X53*[4]SIT!E53)+([4]SIT!X54*[4]SIT!E54)+([4]SIT!X55*[4]SIT!E55)+([4]SIT!X56*[4]SIT!E56)+([4]SIT!X57*[4]SIT!E57))*[4]SIT!B52)</f>
        <v>6.4400000000000013E-2</v>
      </c>
      <c r="BD16" s="175">
        <f>((([4]SIT!Y18*[4]SIT!E18)+([4]SIT!Y19*[4]SIT!E19)+([4]SIT!Y20*[4]SIT!E20)+([4]SIT!Y21*[4]SIT!E21))*[4]SIT!B18)+((([4]SIT!Y26*[4]SIT!E26))*[4]SIT!B26)+((([4]SIT!Y31*[4]SIT!E31)+([4]SIT!Y32*[4]SIT!E32))*[4]SIT!B31)+((([4]SIT!Y37*[4]SIT!E37)+([4]SIT!Y38*[4]SIT!E38)+([4]SIT!Y39*[4]SIT!E39))*[4]SIT!B37)+((([4]SIT!Y44*[4]SIT!E44)+([4]SIT!Y45*[4]SIT!E45)+([4]SIT!Y46*[4]SIT!E46)+([4]SIT!Y47*[4]SIT!E47))*[4]SIT!B44)+((([4]SIT!Y52*[4]SIT!E52)+([4]SIT!Y53*[4]SIT!E53)+([4]SIT!Y54*[4]SIT!E54)+([4]SIT!Y55*[4]SIT!E55)+([4]SIT!Y56*[4]SIT!E56)+([4]SIT!Y57*[4]SIT!E57))*[4]SIT!B52)</f>
        <v>4.6230000000000007E-2</v>
      </c>
      <c r="BE16" s="175">
        <f>((([4]FIN!X18*[4]FIN!E18)+([4]FIN!X19*[4]FIN!E19)+([4]FIN!X20*[4]FIN!E20)+([4]FIN!X21*[4]FIN!E21)+([4]FIN!X22*[4]FIN!E22))*[4]FIN!B18)+((([4]FIN!X27*[4]FIN!E27)+([4]FIN!X28*[4]FIN!E28)+([4]FIN!X29*[4]FIN!E29)+([4]FIN!X30*[4]FIN!E30)+([4]FIN!X31*[4]FIN!E31)+([4]FIN!X32*[4]FIN!E32))*[4]FIN!B27)</f>
        <v>8.4000000000000005E-2</v>
      </c>
      <c r="BF16" s="175">
        <f>((([4]FIN!Y18*[4]FIN!E18)+([4]FIN!Y19*[4]FIN!E19)+([4]FIN!Y20*[4]FIN!E20)+([4]FIN!Y21*[4]FIN!E21)+([4]FIN!Y22*[4]FIN!E22))*[4]FIN!B18)+((([4]FIN!Y27*[4]FIN!E27)+([4]FIN!Y28*[4]FIN!E28)+([4]FIN!Y29*[4]FIN!E29)+([4]FIN!Y30*[4]FIN!E30)+([4]FIN!Y31*[4]FIN!E31)+([4]FIN!Y32*[4]FIN!E32))*[4]FIN!B27)</f>
        <v>1.0499999999999999E-2</v>
      </c>
      <c r="BG16" s="175">
        <f>((([4]THU!X18*[4]THU!E18)+([4]THU!X19*[4]THU!E19)+([4]THU!X20*[4]THU!E20)+([4]THU!X21*[4]THU!E21)+([4]THU!X22*[4]THU!E22))*[4]THU!B18)+((([4]THU!X27*[4]THU!E27)+([4]THU!X28*[4]THU!E28)+([4]THU!X29*[4]THU!E29)+([4]THU!X30*[4]THU!E30)+([4]THU!X31*[4]THU!E31)+([4]THU!X32*[4]THU!E32)+([4]THU!X33*[4]THU!E33))*[4]THU!B27)+((([4]THU!X38*[4]THU!E38)+([4]THU!X39*[4]THU!E39)+([4]THU!X40*[4]THU!E40)+([4]THU!X41*[4]THU!E41)+([4]THU!X42*[4]THU!E42)+([4]THU!X43*[4]THU!E43))*[4]THU!B38)+((([4]THU!X48*[4]THU!E48)+([4]THU!X49*[4]THU!E49)+([4]THU!X50*[4]THU!E50)+([4]THU!X51*[4]THU!E51)+([4]THU!X52*[4]THU!E52)+([4]THU!X53*[4]THU!E53))*[4]THU!B48)</f>
        <v>8.9749999999999996E-2</v>
      </c>
      <c r="BH16" s="175">
        <f>((([4]THU!Y18*[4]THU!E18)+([4]THU!Y19*[4]THU!E19)+([4]THU!Y20*[4]THU!E20)+([4]THU!Y21*[4]THU!E21)+([4]THU!Y22*[4]THU!E22))*[4]THU!B18)+((([4]THU!Y27*[4]THU!E27)+([4]THU!Y28*[4]THU!E28)+([4]THU!Y29*[4]THU!E29)+([4]THU!Y30*[4]THU!E30)+([4]THU!Y31*[4]THU!E31)+([4]THU!Y32*[4]THU!E32)+([4]THU!Y33*[4]THU!E33))*[4]THU!B27)+((([4]THU!Y38*[4]THU!E38)+([4]THU!Y39*[4]THU!E39)+([4]THU!Y40*[4]THU!E40)+([4]THU!Y41*[4]THU!E41)+([4]THU!Y42*[4]THU!E42)+([4]THU!Y43*[4]THU!E43))*[4]THU!B38)+((([4]THU!Y48*[4]THU!E48)+([4]THU!Y49*[4]THU!E49)+([4]THU!Y50*[4]THU!E50)+([4]THU!Y51*[4]THU!E51)+([4]THU!Y52*[4]THU!E52)+([4]THU!Y53*[4]THU!E53))*[4]THU!B48)</f>
        <v>6.5600000000000006E-2</v>
      </c>
      <c r="BI16" s="175">
        <f>((([4]CDI!X18*[4]CDI!E18)+([4]CDI!X19*[4]CDI!E19))*[4]CDI!B18)+((([4]CDI!X24*[4]CDI!E24))*[4]CDI!B24)+((([4]CDI!X29*[4]CDI!E29)+([4]CDI!X30*[4]CDI!E30)+([4]CDI!X31*[4]CDI!E31)+([4]CDI!X32*[4]CDI!E32)+([4]CDI!X33*[4]CDI!E33)+([4]CDI!X34*[4]CDI!E34))*[4]CDI!B29)</f>
        <v>6.0899999999999996E-2</v>
      </c>
      <c r="BJ16" s="175">
        <f>((([4]CDI!Y18*[4]CDI!E18)+([4]CDI!Y19*[4]CDI!E19))*[4]CDI!B18)+((([4]CDI!Y24*[4]CDI!E24))*[4]CDI!B24)+((([4]CDI!Y29*[4]CDI!E29)+([4]CDI!Y30*[4]CDI!E30)+([4]CDI!Y31*[4]CDI!E31)+([4]CDI!Y32*[4]CDI!E32)+([4]CDI!Y33*[4]CDI!E33)+([4]CDI!Y34*[4]CDI!E34))*[4]CDI!B29)</f>
        <v>6.0899999999999996E-2</v>
      </c>
      <c r="BK16" s="175">
        <f>((([4]ABI!X18*[4]ABI!E18)+([4]ABI!X19*[4]ABI!E19))*[4]ABI!B18)+((([4]ABI!X24*[4]ABI!E24)+([4]ABI!X25*[4]ABI!E25)+([4]ABI!X26*[4]ABI!E26)+([4]ABI!X27*[4]ABI!E27))*[4]ABI!B24)+((([4]ABI!X32*[4]ABI!E32)+([4]ABI!X33*[4]ABI!E33)+([4]ABI!X34*[4]ABI!E34))*[4]ABI!B32)+((([4]ABI!X39*[4]ABI!E39)+([4]ABI!X40*[4]ABI!E40)+([4]ABI!X41*[4]ABI!E41)+([4]ABI!X42*[4]ABI!E42)+([4]ABI!X43*[4]ABI!E43)+([4]ABI!X44*[4]ABI!E44))*[4]ABI!B39)</f>
        <v>2.5875000000000002E-2</v>
      </c>
      <c r="BL16" s="175">
        <f>((([4]ABI!Y18*[4]ABI!E18)+([4]ABI!Y19*[4]ABI!E19))*[4]ABI!B18)+((([4]ABI!Y24*[4]ABI!E24)+([4]ABI!Y25*[4]ABI!E25)+([4]ABI!Y26*[4]ABI!E26)+([4]ABI!Y27*[4]ABI!E27))*[4]ABI!B24)+((([4]ABI!Y32*[4]ABI!E32)+([4]ABI!Y33*[4]ABI!E33)+([4]ABI!Y34*[4]ABI!E34))*[4]ABI!B32)+((([4]ABI!Y39*[4]ABI!E39)+([4]ABI!Y40*[4]ABI!E40)+([4]ABI!Y41*[4]ABI!E41)+([4]ABI!Y42*[4]ABI!E42)+([4]ABI!Y43*[4]ABI!E43)+([4]ABI!Y44*[4]ABI!E44))*[4]ABI!B39)</f>
        <v>3.3775000000000006E-2</v>
      </c>
      <c r="BM16" s="175">
        <f>((([4]ODM!X18*[4]ODM!E18)+([4]ODM!X19*[4]ODM!E19)+([4]ODM!X20*[4]ODM!E20)+([4]ODM!X21*[4]ODM!E21))*[4]ODM!B18)+((([4]ODM!X26*[4]ODM!E26)+([4]ODM!X27*[4]ODM!E27)+([4]ODM!X28*[4]ODM!E28))*[4]ODM!B26)+((([4]ODM!X33*[4]ODM!E33)+([4]ODM!X34*[4]ODM!E34)+([4]ODM!X35*[4]ODM!E35)+([4]ODM!X36*[4]ODM!E36)+([4]ODM!X37*[4]ODM!E37)+([4]ODM!X38*[4]ODM!E38))*[4]ODM!B33)</f>
        <v>6.1250000000000006E-2</v>
      </c>
      <c r="BN16" s="175">
        <f>((([4]ODM!Y18*[4]ODM!E18)+([4]ODM!Y19*[4]ODM!E19)+([4]ODM!Y20*[4]ODM!E20)+([4]ODM!Y21*[4]ODM!E21))*[4]ODM!B18)+((([4]ODM!Y26*[4]ODM!E26)+([4]ODM!Y27*[4]ODM!E27)+([4]ODM!Y28*[4]ODM!E28))*[4]ODM!B26)+((([4]ODM!Y33*[4]ODM!E33)+([4]ODM!Y34*[4]ODM!E34)+([4]ODM!Y35*[4]ODM!E35)+([4]ODM!Y36*[4]ODM!E36)+([4]ODM!Y37*[4]ODM!E37)+([4]ODM!Y38*[4]ODM!E38))*[4]ODM!B33)</f>
        <v>6.1250000000000006E-2</v>
      </c>
      <c r="BO16" s="175">
        <f>((([4]CMG!X18*[4]CMG!E18))*[4]CMG!B18)+((([4]CMG!X23*[4]CMG!E23)+([4]CMG!X24*[4]CMG!E24)+([4]CMG!X25*[4]CMG!E25)+([4]CMG!X26*[4]CMG!E26))*[4]CMG!B23)+((([4]CMG!X31*[4]CMG!E31)+([4]CMG!X32*[4]CMG!E32)+([4]CMG!X33*[4]CMG!E33))*[4]CMG!B31)+((([4]CMG!X38*[4]CMG!E38)+([4]CMG!X39*[4]CMG!E39)+([4]CMG!X40*[4]CMG!E40))*[4]CMG!B38)+((([4]CMG!X45*[4]CMG!E45))*[4]CMG!B45)+((([4]CMG!X50*[4]CMG!E50)+([4]CMG!X51*[4]CMG!E51)+([4]CMG!X52*[4]CMG!E52)+([4]CMG!X53*[4]CMG!E53)+([4]CMG!X54*[4]CMG!E54)+([4]CMG!X55*[4]CMG!E55))*[4]CMG!B50)</f>
        <v>2.4599999999999997E-2</v>
      </c>
      <c r="BP16" s="175">
        <f>((([4]CMG!Y18*[4]CMG!E18))*[4]CMG!B18)+((([4]CMG!Y23*[4]CMG!E23)+([4]CMG!Y24*[4]CMG!E24)+([4]CMG!Y25*[4]CMG!E25)+([4]CMG!Y26*[4]CMG!E26))*[4]CMG!B23)+((([4]CMG!Y31*[4]CMG!E31)+([4]CMG!Y32*[4]CMG!E32)+([4]CMG!Y33*[4]CMG!E33))*[4]CMG!B31)+((([4]CMG!Y38*[4]CMG!E38)+([4]CMG!Y39*[4]CMG!E39)+([4]CMG!Y40*[4]CMG!E40))*[4]CMG!B38)+((([4]CMG!Y45*[4]CMG!E45))*[4]CMG!B45)+((([4]CMG!Y50*[4]CMG!E50)+([4]CMG!Y51*[4]CMG!E51)+([4]CMG!Y52*[4]CMG!E52)+([4]CMG!Y53*[4]CMG!E53)+([4]CMG!Y54*[4]CMG!E54)+([4]CMG!Y55*[4]CMG!E55))*[4]CMG!B50)</f>
        <v>2.4599999999999997E-2</v>
      </c>
      <c r="BQ16" s="175"/>
      <c r="BR16" s="175"/>
      <c r="BS16" s="175"/>
      <c r="BT16" s="175"/>
      <c r="BU16" s="175"/>
      <c r="BV16" s="175"/>
      <c r="BW16" s="175"/>
      <c r="BX16" s="175"/>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c r="DH16" s="175"/>
      <c r="DI16" s="175"/>
      <c r="DJ16" s="175"/>
      <c r="DK16" s="175"/>
      <c r="DL16" s="175"/>
      <c r="DM16" s="175"/>
      <c r="DN16" s="175"/>
      <c r="DO16" s="175"/>
      <c r="DP16" s="175"/>
      <c r="DQ16" s="175"/>
      <c r="DR16" s="175"/>
      <c r="DS16" s="175"/>
      <c r="DT16" s="175"/>
      <c r="DU16" s="175"/>
      <c r="DV16" s="175"/>
      <c r="DW16" s="175"/>
      <c r="DX16" s="175"/>
      <c r="DY16" s="175"/>
      <c r="DZ16" s="175"/>
      <c r="EA16" s="175"/>
      <c r="EB16" s="175"/>
      <c r="EC16" s="175"/>
      <c r="ED16" s="175"/>
      <c r="EE16" s="175"/>
    </row>
    <row r="17" spans="2:135" ht="15" thickBot="1" x14ac:dyDescent="0.25">
      <c r="B17" s="378"/>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28"/>
      <c r="AB17" s="174" t="s">
        <v>256</v>
      </c>
      <c r="AC17" s="175">
        <f>((([4]SIG!Z18*[4]SIG!E18)+([4]SIG!Z19*[4]SIG!E19)+([4]SIG!Z20*[4]SIG!E20)+([4]SIG!Z21*[4]SIG!E21)+([4]SIG!Z22*[4]SIG!E22))*[4]SIG!B18)+((([4]SIG!Z27*[4]SIG!E27)+([4]SIG!Z28*[4]SIG!E28)+([4]SIG!Z29*[4]SIG!E29)+([4]SIG!Z30*[4]SIG!E30)+([4]SIG!Z31*[4]SIG!E31)+([4]SIG!Z32*[4]SIG!E32))*[4]SIG!B27)+((([4]SIG!Z37*[4]SIG!E37)+([4]SIG!Z38*[4]SIG!E38)+([4]SIG!Z39*[4]SIG!E39)+([4]SIG!Z40*[4]SIG!E40))*[4]SIG!B37)+((([4]SIG!Z45*[4]SIG!E45)+([4]SIG!Z46*[4]SIG!E46)+([4]SIG!Z47*[4]SIG!E47)+([4]SIG!Z48*[4]SIG!E48)+([4]SIG!Z49*[4]SIG!E49)+([4]SIG!Z50*[4]SIG!E50))*[4]SIG!B45)</f>
        <v>9.6600000000000005E-2</v>
      </c>
      <c r="AD17" s="175">
        <f>((([4]SIG!AA18*[4]SIG!E18)+([4]SIG!AA19*[4]SIG!E19)+([4]SIG!AA20*[4]SIG!E20)+([4]SIG!AA21*[4]SIG!E21)+([4]SIG!AA22*[4]SIG!E22))*[4]SIG!B18)+((([4]SIG!AA27*[4]SIG!E27)+([4]SIG!AA28*[4]SIG!E28)+([4]SIG!AA29*[4]SIG!E29)+([4]SIG!AA30*[4]SIG!E30)+([4]SIG!AA31*[4]SIG!E31)+([4]SIG!AA32*[4]SIG!E32))*[4]SIG!B27)+((([4]SIG!AA37*[4]SIG!E37)+([4]SIG!AA38*[4]SIG!E38)+([4]SIG!AA39*[4]SIG!E39)+([4]SIG!AA40*[4]SIG!E40))*[4]SIG!B37)+((([4]SIG!AA45*[4]SIG!E45)+([4]SIG!AA46*[4]SIG!E46)+([4]SIG!AA47*[4]SIG!E47)+([4]SIG!AA48*[4]SIG!E48)+([4]SIG!AA49*[4]SIG!E49)+([4]SIG!AA50*[4]SIG!E50))*[4]SIG!B45)</f>
        <v>9.6600000000000005E-2</v>
      </c>
      <c r="AE17" s="175">
        <f>((([4]PES!Z18*[4]PES!E18)+([4]PES!Z19*[4]PES!E19)+([4]PES!Z20*[4]PES!E20)+([4]PES!Z21*[4]PES!E21)+([4]PES!Z22*[4]PES!E22))*[4]PES!B18)+((([4]PES!Z27*[4]PES!E27)+([4]PES!Z28*[4]PES!E28)+([4]PES!Z29*[4]PES!E29))*[4]PES!B27)+((([4]PES!Z34*[4]PES!E34)+([4]PES!Z35*[4]PES!E35)+([4]PES!Z36*[4]PES!E36))*[4]PES!B34)+((([4]PES!Z41*[4]PES!E41)+([4]PES!Z42*[4]PES!E42)+([4]PES!Z43*[4]PES!E43)+([4]PES!Z44*[4]PES!E44)+([4]PES!Z45*[4]PES!E45)+([4]PES!Z46*[4]PES!E46))*[4]PES!B41)</f>
        <v>0.125</v>
      </c>
      <c r="AF17" s="175">
        <f>((([4]PES!AA18*[4]PES!E18)+([4]PES!AA19*[4]PES!E19)+([4]PES!AA20*[4]PES!E20)+([4]PES!AA21*[4]PES!E21)+([4]PES!AA22*[4]PES!E22))*[4]PES!B18)+((([4]PES!AA27*[4]PES!E27)+([4]PES!AA28*[4]PES!E28)+([4]PES!AA29*[4]PES!E29))*[4]PES!B27)+((([4]PES!AA34*[4]PES!E34)+([4]PES!AA35*[4]PES!E35)+([4]PES!AA36*[4]PES!E36))*[4]PES!B34)+((([4]PES!AA41*[4]PES!E41)+([4]PES!AA42*[4]PES!E42)+([4]PES!AA43*[4]PES!E43)+([4]PES!AA44*[4]PES!E44)+([4]PES!AA45*[4]PES!E45)+([4]PES!AA46*[4]PES!E46))*[4]PES!B41)</f>
        <v>0.11027000000000001</v>
      </c>
      <c r="AG17" s="175">
        <f>((([4]COM!Z18*[4]COM!E18)+([4]COM!Z19*[4]COM!E19)+([4]COM!Z20*[4]COM!E20)+([4]COM!Z21*[4]COM!E21)+([4]COM!Z22*[4]COM!E22))*[4]COM!B18)+((([4]COM!Z27*[4]COM!E27)+([4]COM!Z28*[4]COM!E28)+([4]COM!Z29*[4]COM!E29)+([4]COM!Z30*[4]COM!E30)+([4]COM!Z31*[4]COM!E31)+([4]COM!Z32*[4]COM!E32)+([4]COM!Z33*[4]COM!E33))*[4]COM!B27)+((([4]COM!Z38*[4]COM!E38)+([4]COM!Z39*[4]COM!E39)+([4]COM!Z40*[4]COM!E40)+([4]COM!Z41*[4]COM!E41)+([4]COM!Z42*[4]COM!E42)+([4]COM!Z43*[4]COM!E43))*[4]COM!B38)</f>
        <v>0.10044416666666667</v>
      </c>
      <c r="AH17" s="175">
        <f>((([4]COM!AA18*[4]COM!E18)+([4]COM!AA19*[4]COM!E19)+([4]COM!AA20*[4]COM!E20)+([4]COM!AA21*[4]COM!E21)+([4]COM!AA22*[4]COM!E22))*[4]COM!B18)+((([4]COM!AA27*[4]COM!E27)+([4]COM!AA28*[4]COM!E28)+([4]COM!AA29*[4]COM!E29)+([4]COM!AA30*[4]COM!E30)+([4]COM!AA31*[4]COM!E31)+([4]COM!AA32*[4]COM!E32)+([4]COM!AA33*[4]COM!E33))*[4]COM!B27)+((([4]COM!AA38*[4]COM!E38)+([4]COM!AA39*[4]COM!E39)+([4]COM!AA40*[4]COM!E40)+([4]COM!AA41*[4]COM!E41)+([4]COM!AA42*[4]COM!E42)+([4]COM!AA43*[4]COM!E43))*[4]COM!B38)</f>
        <v>0.10042750666666667</v>
      </c>
      <c r="AI17" s="175">
        <f>((([4]PDV!Z18*[4]PDV!E18)+([4]PDV!Z19*[4]PDV!E19)+([4]PDV!Z20*[4]PDV!E20)+([4]PDV!Z21*[4]PDV!E21)+([4]PDV!Z22*[4]PDV!E22)+([4]PDV!Z23*[4]PDV!E23)+([4]PDV!Z24*[4]PDV!E24)+([4]PDV!Z25*[4]PDV!E25))*[4]PDV!B18)+((([4]PDV!Z30*[4]PDV!E30)+([4]PDV!Z31*[4]PDV!E31)+([4]PDV!Z32*[4]PDV!E32)+([4]PDV!Z33*[4]PDV!E33)+([4]PDV!Z34*[4]PDV!E34)+([4]PDV!Z35*[4]PDV!E35))*[4]PDV!B30)</f>
        <v>0.13967099999999999</v>
      </c>
      <c r="AJ17" s="175">
        <f>((([4]PDV!AA18*[4]PDV!E18)+([4]PDV!AA19*[4]PDV!E19)+([4]PDV!AA20*[4]PDV!E20)+([4]PDV!AA21*[4]PDV!E21)+([4]PDV!AA22*[4]PDV!E22)+([4]PDV!AA23*[4]PDV!E23)+([4]PDV!AA24*[4]PDV!E24)+([4]PDV!AA25*[4]PDV!E25))*[4]PDV!B18)+((([4]PDV!AA30*[4]PDV!E30)+([4]PDV!AA31*[4]PDV!E31)+([4]PDV!AA32*[4]PDV!E32)+([4]PDV!AA33*[4]PDV!E33)+([4]PDV!AA34*[4]PDV!E34)+([4]PDV!AA35*[4]PDV!E35))*[4]PDV!B30)</f>
        <v>8.999639999999999E-2</v>
      </c>
      <c r="AK17" s="175">
        <f>((([4]AII!Z18*[4]AII!E18)+([4]AII!Z19*[4]AII!E19)+([4]AII!Z20*[4]AII!E20))*[4]AII!B18)+((([4]AII!Z25*[4]AII!E25)+([4]AII!Z26*[4]AII!E26))*[4]AII!B25)+((([4]AII!Z31*[4]AII!E31)+([4]AII!Z32*[4]AII!E32)+([4]AII!Z33*[4]AII!E33)+([4]AII!Z34*[4]AII!E34)+([4]AII!Z35*[4]AII!E35)+([4]AII!Z36*[4]AII!E36))*[4]AII!B31)</f>
        <v>0.17965499999999998</v>
      </c>
      <c r="AL17" s="175">
        <f>((([4]AII!AA18*[4]AII!E18)+([4]AII!AA19*[4]AII!E19)+([4]AII!AA20*[4]AII!E20))*[4]AII!B18)+((([4]AII!AA25*[4]AII!E25)+([4]AII!AA26*[4]AII!E26))*[4]AII!B25)+((([4]AII!AA31*[4]AII!E31)+([4]AII!AA32*[4]AII!E32)+([4]AII!AA33*[4]AII!E33)+([4]AII!AA34*[4]AII!E34)+([4]AII!AA35*[4]AII!E35)+([4]AII!AA36*[4]AII!E36))*[4]AII!B31)</f>
        <v>0.17965499999999998</v>
      </c>
      <c r="AM17" s="175">
        <f>((([4]PRO!Z18*[4]PRO!E18)+([4]PRO!Z19*[4]PRO!E19)+([4]PRO!Z20*[4]PRO!E20)+([4]PRO!Z21*[4]PRO!E21))*[4]PRO!B18)+((([4]PRO!Z26*[4]PRO!E26)+([4]PRO!Z27*[4]PRO!E27))*[4]PRO!B26)+((([4]PRO!Z32*[4]PRO!E32)+([4]PRO!Z33*[4]PRO!E33)+([4]PRO!Z34*[4]PRO!E34)+([4]PRO!Z35*[4]PRO!E35)+([4]PRO!Z36*[4]PRO!E36)+([4]PRO!Z37*[4]PRO!E37))*[4]PRO!B32)</f>
        <v>0.1317575</v>
      </c>
      <c r="AN17" s="175">
        <f>((([4]PRO!AA18*[4]PRO!E18)+([4]PRO!AA19*[4]PRO!E19)+([4]PRO!AA20*[4]PRO!E20)+([4]PRO!AA21*[4]PRO!E21))*[4]PRO!B18)+((([4]PRO!AA26*[4]PRO!E26)+([4]PRO!AA27*[4]PRO!E27))*[4]PRO!B26)+((([4]PRO!AA32*[4]PRO!E32)+([4]PRO!AA33*[4]PRO!E33)+([4]PRO!AA34*[4]PRO!E34)+([4]PRO!AA35*[4]PRO!E35)+([4]PRO!AA36*[4]PRO!E36)+([4]PRO!AA37*[4]PRO!E37))*[4]PRO!B32)</f>
        <v>0.1161325</v>
      </c>
      <c r="AO17" s="175">
        <f>((([4]IMV!Z18*[4]IMV!E18)+([4]IMV!Z19*[4]IMV!E19))*[4]IMV!B18)+((([4]IMV!Z24*[4]IMV!E24)+([4]IMV!Z25*[4]IMV!E25))*[4]IMV!B24)+((([4]IMV!Z30*[4]IMV!E30)+([4]IMV!Z31*[4]IMV!E31)+([4]IMV!Z32*[4]IMV!E32)+([4]IMV!Z33*[4]IMV!E33)+([4]IMV!Z34*[4]IMV!E34)+([4]IMV!Z35*[4]IMV!E35))*[4]IMV!B30)</f>
        <v>0.12995499999999999</v>
      </c>
      <c r="AP17" s="175">
        <f>((([4]IMV!AA18*[4]IMV!E18)+([4]IMV!AA19*[4]IMV!E19))*[4]IMV!B18)+((([4]IMV!AA24*[4]IMV!E24)+([4]IMV!AA25*[4]IMV!E25))*[4]IMV!B24)+((([4]IMV!AA30*[4]IMV!E30)+([4]IMV!AA31*[4]IMV!E31)+([4]IMV!AA32*[4]IMV!E32)+([4]IMV!AA33*[4]IMV!E33)+([4]IMV!AA34*[4]IMV!E34)+([4]IMV!AA35*[4]IMV!E35))*[4]IMV!B30)</f>
        <v>9.6354999999999996E-2</v>
      </c>
      <c r="AQ17" s="175">
        <f>((([4]GAM!Z18*[4]GAM!E18))*[4]GAM!B18)+((([4]GAM!Z23*[4]GAM!E23)+([4]GAM!Z24*[4]GAM!E24)+([4]GAM!Z25*[4]GAM!E25)+([4]GAM!Z26*[4]GAM!E26)+([4]GAM!Z27*[4]GAM!E27)+([4]GAM!Z28*[4]GAM!E28)+([4]GAM!Z29*[4]GAM!E29)+([4]GAM!Z30*[4]GAM!E30)+([4]GAM!Z31*[4]GAM!E31)+([4]GAM!Z32*[4]GAM!E32)+([4]GAM!Z33*[4]GAM!E33)+([4]GAM!Z34*[4]GAM!E34)+([4]GAM!Z35*[4]GAM!E35))*[4]GAM!B23)+((([4]GAM!Z40*[4]GAM!E40)+([4]GAM!Z41*[4]GAM!E41)+([4]GAM!Z42*[4]GAM!E42)+([4]GAM!Z43*[4]GAM!E43)+([4]GAM!Z44*[4]GAM!E44)+([4]GAM!Z45*[4]GAM!E45))*[4]GAM!B40)</f>
        <v>0.12600800000000001</v>
      </c>
      <c r="AR17" s="175">
        <f>((([4]GAM!AA18*[4]GAM!E18))*[4]GAM!B18)+((([4]GAM!AA23*[4]GAM!E23)+([4]GAM!AA24*[4]GAM!E24)+([4]GAM!AA25*[4]GAM!E25)+([4]GAM!AA26*[4]GAM!E26)+([4]GAM!AA27*[4]GAM!E27)+([4]GAM!AA28*[4]GAM!E28)+([4]GAM!AA29*[4]GAM!E29)+([4]GAM!AA30*[4]GAM!E30)+([4]GAM!AA31*[4]GAM!E31)+([4]GAM!AA32*[4]GAM!E32)+([4]GAM!AA33*[4]GAM!E33)+([4]GAM!AA34*[4]GAM!E34)+([4]GAM!AA35*[4]GAM!E35))*[4]GAM!B23)+((([4]GAM!AA40*[4]GAM!E40)+([4]GAM!AA41*[4]GAM!E41)+([4]GAM!AA42*[4]GAM!E42)+([4]GAM!AA43*[4]GAM!E43)+([4]GAM!AA44*[4]GAM!E44)+([4]GAM!AA45*[4]GAM!E45))*[4]GAM!B40)</f>
        <v>0.13300800000000002</v>
      </c>
      <c r="AS17" s="175">
        <f>((([4]SAP!Z18*[4]SAP!E18)+([4]SAP!Z19*[4]SAP!E19)+([4]SAP!Z20*[4]SAP!E20))*[4]SAP!B18)+((([4]SAP!Z25*[4]SAP!E25)+([4]SAP!Z26*[4]SAP!E26)+([4]SAP!Z27*[4]SAP!E27))*[4]SAP!B25)+((([4]SAP!Z32*[4]SAP!E32)+([4]SAP!Z33*[4]SAP!E33)+([4]SAP!Z34*[4]SAP!E34)+([4]SAP!Z35*[4]SAP!E35)+([4]SAP!Z36*[4]SAP!E36)+([4]SAP!Z37*[4]SAP!E37))*[4]SAP!B32)+((([4]SAP!Z42*[4]SAP!E42)+([4]SAP!Z43*[4]SAP!E43)+([4]SAP!Z44*[4]SAP!E44)+([4]SAP!Z45*[4]SAP!E45))*[4]SAP!B42)</f>
        <v>0.1115</v>
      </c>
      <c r="AT17" s="175">
        <f>((([4]SAP!AA18*[4]SAP!E18)+([4]SAP!AA19*[4]SAP!E19)+([4]SAP!AA20*[4]SAP!E20))*[4]SAP!B18)+((([4]SAP!AA25*[4]SAP!E25)+([4]SAP!AA26*[4]SAP!E26)+([4]SAP!AA27*[4]SAP!E27))*[4]SAP!B25)+((([4]SAP!AA32*[4]SAP!E32)+([4]SAP!AA33*[4]SAP!E33)+([4]SAP!AA34*[4]SAP!E34)+([4]SAP!AA35*[4]SAP!E35)+([4]SAP!AA36*[4]SAP!E36)+([4]SAP!AA37*[4]SAP!E37))*[4]SAP!B32)+((([4]SAP!AA42*[4]SAP!E42)+([4]SAP!AA43*[4]SAP!E43)+([4]SAP!AA44*[4]SAP!E44)+([4]SAP!AA45*[4]SAP!E45))*[4]SAP!B42)</f>
        <v>0.1115</v>
      </c>
      <c r="AU17" s="175">
        <f>((([4]ACI!Z18*[4]ACI!E18)+([4]ACI!Z19*[4]ACI!E19))*[4]ACI!B18)+((([4]ACI!Z24*[4]ACI!E24)+([4]ACI!Z25*[4]ACI!E25))*[4]ACI!B24)+((([4]ACI!Z30*[4]ACI!E30)+([4]ACI!Z31*[4]ACI!E31)+([4]ACI!Z32*[4]ACI!E32)+([4]ACI!Z33*[4]ACI!E33)+([4]ACI!Z34*[4]ACI!E34)+([4]ACI!Z35*[4]ACI!E35))*[4]ACI!B30)</f>
        <v>0.1022</v>
      </c>
      <c r="AV17" s="175">
        <f>((([4]ACI!AA18*[4]ACI!E18)+([4]ACI!AA19*[4]ACI!E19))*[4]ACI!B18)+((([4]ACI!AA24*[4]ACI!E24)+([4]ACI!AA25*[4]ACI!E25))*[4]ACI!B24)+((([4]ACI!AA30*[4]ACI!E30)+([4]ACI!AA31*[4]ACI!E31)+([4]ACI!AA32*[4]ACI!E32)+([4]ACI!AA33*[4]ACI!E33)+([4]ACI!AA34*[4]ACI!E34)+([4]ACI!AA35*[4]ACI!E35))*[4]ACI!B30)</f>
        <v>0</v>
      </c>
      <c r="AW17" s="175">
        <f>((([4]JUR!Z18*[4]JUR!E18)+([4]JUR!Z19*[4]JUR!E19))*[4]JUR!B18)+((([4]JUR!Z24*[4]JUR!E24))*[4]JUR!B24)+((([4]JUR!Z29*[4]JUR!E29)+([4]JUR!Z30*[4]JUR!E30)+([4]JUR!Z31*[4]JUR!E31)+([4]JUR!Z32*[4]JUR!E32)+([4]JUR!Z33*[4]JUR!E33)+([4]JUR!Z34*[4]JUR!E34))*[4]JUR!B29)</f>
        <v>0.196325</v>
      </c>
      <c r="AX17" s="175">
        <f>((([4]JUR!AA18*[4]JUR!E18)+([4]JUR!AA19*[4]JUR!E19))*[4]JUR!B18)+((([4]JUR!AA24*[4]JUR!E24))*[4]JUR!B24)+((([4]JUR!AA29*[4]JUR!E29)+([4]JUR!AA30*[4]JUR!E30)+([4]JUR!AA31*[4]JUR!E31)+([4]JUR!AA32*[4]JUR!E32)+([4]JUR!AA33*[4]JUR!E33)+([4]JUR!AA34*[4]JUR!E34))*[4]JUR!B29)</f>
        <v>0.10100000000000001</v>
      </c>
      <c r="AY17" s="175">
        <f>((([4]CON!Z18*[4]CON!E18)+([4]CON!Z19*[4]CON!E19)+([4]CON!Z20*[4]CON!E20)+([4]CON!Z21*[4]CON!E21))*[4]CON!B18)+((([4]CON!Z26*[4]CON!E26)+([4]CON!Z27*[4]CON!E27)+([4]CON!Z28*[4]CON!E28)+([4]CON!Z29*[4]CON!E29)+([4]CON!Z30*[4]CON!E30)+([4]CON!Z31*[4]CON!E31))*[4]CON!B26)</f>
        <v>6.3E-2</v>
      </c>
      <c r="AZ17" s="175">
        <f>((([4]CON!AA18*[4]CON!E18)+([4]CON!AA19*[4]CON!E19)+([4]CON!AA20*[4]CON!E20)+([4]CON!AA21*[4]CON!E21))*[4]CON!B18)+((([4]CON!AA26*[4]CON!E26)+([4]CON!AA27*[4]CON!E27)+([4]CON!AA28*[4]CON!E28)+([4]CON!AA29*[4]CON!E29)+([4]CON!AA30*[4]CON!E30)+([4]CON!AA31*[4]CON!E31))*[4]CON!B26)</f>
        <v>6.3E-2</v>
      </c>
      <c r="BA17" s="175">
        <f>((([4]GDO!Z18*[4]GDO!E18)+([4]GDO!Z19*[4]GDO!E19)+([4]GDO!Z20*[4]GDO!E20)+([4]GDO!Z21*[4]GDO!E21)+([4]GDO!Z22*[4]GDO!E22))*[4]GDO!B18)+((([4]GDO!Z27*[4]GDO!E27)+([4]GDO!Z28*[4]GDO!E28)+([4]GDO!Z29*[4]GDO!E29)+([4]GDO!Z30*[4]GDO!E30)+([4]GDO!Z31*[4]GDO!E31)+([4]GDO!Z32*[4]GDO!E32))*[4]GDO!B27)</f>
        <v>0.1246</v>
      </c>
      <c r="BB17" s="175">
        <f>((([4]GDO!AA18*[4]GDO!E18)+([4]GDO!AA19*[4]GDO!E19)+([4]GDO!AA20*[4]GDO!E20)+([4]GDO!AA21*[4]GDO!E21)+([4]GDO!AA22*[4]GDO!E22))*[4]GDO!B18)+((([4]GDO!AA27*[4]GDO!E27)+([4]GDO!AA28*[4]GDO!E28)+([4]GDO!AA29*[4]GDO!E29)+([4]GDO!AA30*[4]GDO!E30)+([4]GDO!AA31*[4]GDO!E31)+([4]GDO!AA32*[4]GDO!E32))*[4]GDO!B27)</f>
        <v>0.1071</v>
      </c>
      <c r="BC17" s="175">
        <f>((([4]SIT!Z18*[4]SIT!E18)+([4]SIT!Z19*[4]SIT!E19)+([4]SIT!Z20*[4]SIT!E20)+([4]SIT!Z21*[4]SIT!E21))*[4]SIT!B18)+((([4]SIT!Z26*[4]SIT!E26))*[4]SIT!B26)+((([4]SIT!Z31*[4]SIT!E31)+([4]SIT!Z32*[4]SIT!E32))*[4]SIT!B31)+((([4]SIT!Z37*[4]SIT!E37)+([4]SIT!Z38*[4]SIT!E38)+([4]SIT!Z39*[4]SIT!E39))*[4]SIT!B37)+((([4]SIT!Z44*[4]SIT!E44)+([4]SIT!Z45*[4]SIT!E45)+([4]SIT!Z46*[4]SIT!E46)+([4]SIT!Z47*[4]SIT!E47))*[4]SIT!B44)+((([4]SIT!Z52*[4]SIT!E52)+([4]SIT!Z53*[4]SIT!E53)+([4]SIT!Z54*[4]SIT!E54)+([4]SIT!Z55*[4]SIT!E55)+([4]SIT!Z56*[4]SIT!E56)+([4]SIT!Z57*[4]SIT!E57))*[4]SIT!B52)</f>
        <v>7.4899999999999994E-2</v>
      </c>
      <c r="BD17" s="175">
        <f>((([4]SIT!AA18*[4]SIT!E18)+([4]SIT!AA19*[4]SIT!E19)+([4]SIT!AA20*[4]SIT!E20)+([4]SIT!AA21*[4]SIT!E21))*[4]SIT!B18)+((([4]SIT!AA26*[4]SIT!E26))*[4]SIT!B26)+((([4]SIT!AA31*[4]SIT!E31)+([4]SIT!AA32*[4]SIT!E32))*[4]SIT!B31)+((([4]SIT!AA37*[4]SIT!E37)+([4]SIT!AA38*[4]SIT!E38)+([4]SIT!AA39*[4]SIT!E39))*[4]SIT!B37)+((([4]SIT!AA44*[4]SIT!E44)+([4]SIT!AA45*[4]SIT!E45)+([4]SIT!AA46*[4]SIT!E46)+([4]SIT!AA47*[4]SIT!E47))*[4]SIT!B44)+((([4]SIT!AA52*[4]SIT!E52)+([4]SIT!AA53*[4]SIT!E53)+([4]SIT!AA54*[4]SIT!E54)+([4]SIT!AA55*[4]SIT!E55)+([4]SIT!AA56*[4]SIT!E56)+([4]SIT!AA57*[4]SIT!E57))*[4]SIT!B52)</f>
        <v>8.4800000000000014E-2</v>
      </c>
      <c r="BE17" s="175">
        <f>((([4]FIN!Z18*[4]FIN!E18)+([4]FIN!Z19*[4]FIN!E19)+([4]FIN!Z20*[4]FIN!E20)+([4]FIN!Z21*[4]FIN!E21)+([4]FIN!Z22*[4]FIN!E22))*[4]FIN!B18)+((([4]FIN!Z27*[4]FIN!E27)+([4]FIN!Z28*[4]FIN!E28)+([4]FIN!Z29*[4]FIN!E29)+([4]FIN!Z30*[4]FIN!E30)+([4]FIN!Z31*[4]FIN!E31)+([4]FIN!Z32*[4]FIN!E32))*[4]FIN!B27)</f>
        <v>7.6999999999999999E-2</v>
      </c>
      <c r="BF17" s="175">
        <f>((([4]FIN!AA18*[4]FIN!E18)+([4]FIN!AA19*[4]FIN!E19)+([4]FIN!AA20*[4]FIN!E20)+([4]FIN!AA21*[4]FIN!E21)+([4]FIN!AA22*[4]FIN!E22))*[4]FIN!B18)+((([4]FIN!AA27*[4]FIN!E27)+([4]FIN!AA28*[4]FIN!E28)+([4]FIN!AA29*[4]FIN!E29)+([4]FIN!AA30*[4]FIN!E30)+([4]FIN!AA31*[4]FIN!E31)+([4]FIN!AA32*[4]FIN!E32))*[4]FIN!B27)</f>
        <v>5.425E-2</v>
      </c>
      <c r="BG17" s="175">
        <f>((([4]THU!Z18*[4]THU!E18)+([4]THU!Z19*[4]THU!E19)+([4]THU!Z20*[4]THU!E20)+([4]THU!Z21*[4]THU!E21)+([4]THU!Z22*[4]THU!E22))*[4]THU!B18)+((([4]THU!Z27*[4]THU!E27)+([4]THU!Z28*[4]THU!E28)+([4]THU!Z29*[4]THU!E29)+([4]THU!Z30*[4]THU!E30)+([4]THU!Z31*[4]THU!E31)+([4]THU!Z32*[4]THU!E32)+([4]THU!Z33*[4]THU!E33))*[4]THU!B27)+((([4]THU!Z38*[4]THU!E38)+([4]THU!Z39*[4]THU!E39)+([4]THU!Z40*[4]THU!E40)+([4]THU!Z41*[4]THU!E41)+([4]THU!Z42*[4]THU!E42)+([4]THU!Z43*[4]THU!E43))*[4]THU!B38)+((([4]THU!Z48*[4]THU!E48)+([4]THU!Z49*[4]THU!E49)+([4]THU!Z50*[4]THU!E50)+([4]THU!Z51*[4]THU!E51)+([4]THU!Z52*[4]THU!E52)+([4]THU!Z53*[4]THU!E53))*[4]THU!B48)</f>
        <v>0.10517499999999999</v>
      </c>
      <c r="BH17" s="175">
        <f>((([4]THU!AA18*[4]THU!E18)+([4]THU!AA19*[4]THU!E19)+([4]THU!AA20*[4]THU!E20)+([4]THU!AA21*[4]THU!E21)+([4]THU!AA22*[4]THU!E22))*[4]THU!B18)+((([4]THU!AA27*[4]THU!E27)+([4]THU!AA28*[4]THU!E28)+([4]THU!AA29*[4]THU!E29)+([4]THU!AA30*[4]THU!E30)+([4]THU!AA31*[4]THU!E31)+([4]THU!AA32*[4]THU!E32)+([4]THU!AA33*[4]THU!E33))*[4]THU!B27)+((([4]THU!AA38*[4]THU!E38)+([4]THU!AA39*[4]THU!E39)+([4]THU!AA40*[4]THU!E40)+([4]THU!AA41*[4]THU!E41)+([4]THU!AA42*[4]THU!E42)+([4]THU!AA43*[4]THU!E43))*[4]THU!B38)+((([4]THU!AA48*[4]THU!E48)+([4]THU!AA49*[4]THU!E49)+([4]THU!AA50*[4]THU!E50)+([4]THU!AA51*[4]THU!E51)+([4]THU!AA52*[4]THU!E52)+([4]THU!AA53*[4]THU!E53))*[4]THU!B48)</f>
        <v>3.9300000000000002E-2</v>
      </c>
      <c r="BI17" s="175">
        <f>((([4]CDI!Z18*[4]CDI!E18)+([4]CDI!Z19*[4]CDI!E19))*[4]CDI!B18)+((([4]CDI!Z24*[4]CDI!E24))*[4]CDI!B24)+((([4]CDI!Z29*[4]CDI!E29)+([4]CDI!Z30*[4]CDI!E30)+([4]CDI!Z31*[4]CDI!E31)+([4]CDI!Z32*[4]CDI!E32)+([4]CDI!Z33*[4]CDI!E33)+([4]CDI!Z34*[4]CDI!E34))*[4]CDI!B29)</f>
        <v>0.12740000000000001</v>
      </c>
      <c r="BJ17" s="175">
        <f>((([4]CDI!AA18*[4]CDI!E18)+([4]CDI!AA19*[4]CDI!E19))*[4]CDI!B18)+((([4]CDI!AA24*[4]CDI!E24))*[4]CDI!B24)+((([4]CDI!AA29*[4]CDI!E29)+([4]CDI!AA30*[4]CDI!E30)+([4]CDI!AA31*[4]CDI!E31)+([4]CDI!AA32*[4]CDI!E32)+([4]CDI!AA33*[4]CDI!E33)+([4]CDI!AA34*[4]CDI!E34))*[4]CDI!B29)</f>
        <v>7.7149999999999996E-2</v>
      </c>
      <c r="BK17" s="175">
        <f>((([4]ABI!Z18*[4]ABI!E18)+([4]ABI!Z19*[4]ABI!E19))*[4]ABI!B18)+((([4]ABI!Z24*[4]ABI!E24)+([4]ABI!Z25*[4]ABI!E25)+([4]ABI!Z26*[4]ABI!E26)+([4]ABI!Z27*[4]ABI!E27))*[4]ABI!B24)+((([4]ABI!Z32*[4]ABI!E32)+([4]ABI!Z33*[4]ABI!E33)+([4]ABI!Z34*[4]ABI!E34))*[4]ABI!B32)+((([4]ABI!Z39*[4]ABI!E39)+([4]ABI!Z40*[4]ABI!E40)+([4]ABI!Z41*[4]ABI!E41)+([4]ABI!Z42*[4]ABI!E42)+([4]ABI!Z43*[4]ABI!E43)+([4]ABI!Z44*[4]ABI!E44))*[4]ABI!B39)</f>
        <v>0.17697499999999999</v>
      </c>
      <c r="BL17" s="175">
        <f>((([4]ABI!AA18*[4]ABI!E18)+([4]ABI!AA19*[4]ABI!E19))*[4]ABI!B18)+((([4]ABI!AA24*[4]ABI!E24)+([4]ABI!AA25*[4]ABI!E25)+([4]ABI!AA26*[4]ABI!E26)+([4]ABI!AA27*[4]ABI!E27))*[4]ABI!B24)+((([4]ABI!AA32*[4]ABI!E32)+([4]ABI!AA33*[4]ABI!E33)+([4]ABI!AA34*[4]ABI!E34))*[4]ABI!B32)+((([4]ABI!AA39*[4]ABI!E39)+([4]ABI!AA40*[4]ABI!E40)+([4]ABI!AA41*[4]ABI!E41)+([4]ABI!AA42*[4]ABI!E42)+([4]ABI!AA43*[4]ABI!E43)+([4]ABI!AA44*[4]ABI!E44))*[4]ABI!B39)</f>
        <v>8.647500000000001E-2</v>
      </c>
      <c r="BM17" s="175">
        <f>((([4]ODM!Z18*[4]ODM!E18)+([4]ODM!Z19*[4]ODM!E19)+([4]ODM!Z20*[4]ODM!E20)+([4]ODM!Z21*[4]ODM!E21))*[4]ODM!B18)+((([4]ODM!Z26*[4]ODM!E26)+([4]ODM!Z27*[4]ODM!E27)+([4]ODM!Z28*[4]ODM!E28))*[4]ODM!B26)+((([4]ODM!Z33*[4]ODM!E33)+([4]ODM!Z34*[4]ODM!E34)+([4]ODM!Z35*[4]ODM!E35)+([4]ODM!Z36*[4]ODM!E36)+([4]ODM!Z37*[4]ODM!E37)+([4]ODM!Z38*[4]ODM!E38))*[4]ODM!B33)</f>
        <v>0.12425</v>
      </c>
      <c r="BN17" s="175">
        <f>((([4]ODM!AA18*[4]ODM!E18)+([4]ODM!AA19*[4]ODM!E19)+([4]ODM!AA20*[4]ODM!E20)+([4]ODM!AA21*[4]ODM!E21))*[4]ODM!B18)+((([4]ODM!AA26*[4]ODM!E26)+([4]ODM!AA27*[4]ODM!E27)+([4]ODM!AA28*[4]ODM!E28))*[4]ODM!B26)+((([4]ODM!AA33*[4]ODM!E33)+([4]ODM!AA34*[4]ODM!E34)+([4]ODM!AA35*[4]ODM!E35)+([4]ODM!AA36*[4]ODM!E36)+([4]ODM!AA37*[4]ODM!E37)+([4]ODM!AA38*[4]ODM!E38))*[4]ODM!B33)</f>
        <v>9.8000000000000004E-2</v>
      </c>
      <c r="BO17" s="175">
        <f>((([4]CMG!Z18*[4]CMG!E18))*[4]CMG!B18)+((([4]CMG!Z23*[4]CMG!E23)+([4]CMG!Z24*[4]CMG!E24)+([4]CMG!Z25*[4]CMG!E25)+([4]CMG!Z26*[4]CMG!E26))*[4]CMG!B23)+((([4]CMG!Z31*[4]CMG!E31)+([4]CMG!Z32*[4]CMG!E32)+([4]CMG!Z33*[4]CMG!E33))*[4]CMG!B31)+((([4]CMG!Z38*[4]CMG!E38)+([4]CMG!Z39*[4]CMG!E39)+([4]CMG!Z40*[4]CMG!E40))*[4]CMG!B38)+((([4]CMG!Z45*[4]CMG!E45))*[4]CMG!B45)+((([4]CMG!Z50*[4]CMG!E50)+([4]CMG!Z51*[4]CMG!E51)+([4]CMG!Z52*[4]CMG!E52)+([4]CMG!Z53*[4]CMG!E53)+([4]CMG!Z54*[4]CMG!E54)+([4]CMG!Z55*[4]CMG!E55))*[4]CMG!B50)</f>
        <v>9.2600000000000002E-2</v>
      </c>
      <c r="BP17" s="175">
        <f>((([4]CMG!AA18*[4]CMG!E18))*[4]CMG!B18)+((([4]CMG!AA23*[4]CMG!E23)+([4]CMG!AA24*[4]CMG!E24)+([4]CMG!AA25*[4]CMG!E25)+([4]CMG!AA26*[4]CMG!E26))*[4]CMG!B23)+((([4]CMG!AA31*[4]CMG!E31)+([4]CMG!AA32*[4]CMG!E32)+([4]CMG!AA33*[4]CMG!E33))*[4]CMG!B31)+((([4]CMG!AA38*[4]CMG!E38)+([4]CMG!AA39*[4]CMG!E39)+([4]CMG!AA40*[4]CMG!E40))*[4]CMG!B38)+((([4]CMG!AA45*[4]CMG!E45))*[4]CMG!B45)+((([4]CMG!AA50*[4]CMG!E50)+([4]CMG!AA51*[4]CMG!E51)+([4]CMG!AA52*[4]CMG!E52)+([4]CMG!AA53*[4]CMG!E53)+([4]CMG!AA54*[4]CMG!E54)+([4]CMG!AA55*[4]CMG!E55))*[4]CMG!B50)</f>
        <v>9.2600000000000002E-2</v>
      </c>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c r="DH17" s="175"/>
      <c r="DI17" s="175"/>
      <c r="DJ17" s="175"/>
      <c r="DK17" s="175"/>
      <c r="DL17" s="175"/>
      <c r="DM17" s="175"/>
      <c r="DN17" s="175"/>
      <c r="DO17" s="175"/>
      <c r="DP17" s="175"/>
      <c r="DQ17" s="175"/>
      <c r="DR17" s="175"/>
      <c r="DS17" s="175"/>
      <c r="DT17" s="175"/>
      <c r="DU17" s="175"/>
      <c r="DV17" s="175"/>
      <c r="DW17" s="175"/>
      <c r="DX17" s="175"/>
      <c r="DY17" s="175"/>
      <c r="DZ17" s="175"/>
      <c r="EA17" s="175"/>
      <c r="EB17" s="175"/>
      <c r="EC17" s="175"/>
      <c r="ED17" s="175"/>
      <c r="EE17" s="175"/>
    </row>
    <row r="18" spans="2:135" s="371" customFormat="1" ht="15" customHeight="1" x14ac:dyDescent="0.2">
      <c r="B18" s="378"/>
      <c r="C18" s="575" t="s">
        <v>714</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c r="AB18" s="174" t="s">
        <v>257</v>
      </c>
      <c r="AC18" s="175">
        <f>((([4]SIG!AB18*[4]SIG!E18)+([4]SIG!AB19*[4]SIG!E19)+([4]SIG!AB20*[4]SIG!E20)+([4]SIG!AB21*[4]SIG!E21)+([4]SIG!AB22*[4]SIG!E22))*[4]SIG!B18)+((([4]SIG!AB27*[4]SIG!E27)+([4]SIG!AB28*[4]SIG!E28)+([4]SIG!AB29*[4]SIG!E29)+([4]SIG!AB30*[4]SIG!E30)+([4]SIG!AB31*[4]SIG!E31)+([4]SIG!AB32*[4]SIG!E32))*[4]SIG!B27)+((([4]SIG!AB37*[4]SIG!E37)+([4]SIG!AB38*[4]SIG!E38)+([4]SIG!AB39*[4]SIG!E39)+([4]SIG!AB40*[4]SIG!E40))*[4]SIG!B37)+((([4]SIG!AB45*[4]SIG!E45)+([4]SIG!AB46*[4]SIG!E46)+([4]SIG!AB47*[4]SIG!E47)+([4]SIG!AB48*[4]SIG!E48)+([4]SIG!AB49*[4]SIG!E49)+([4]SIG!AB50*[4]SIG!E50))*[4]SIG!B45)</f>
        <v>5.5000000000000007E-2</v>
      </c>
      <c r="AD18" s="175">
        <f>((([4]SIG!AC18*[4]SIG!E18)+([4]SIG!AC19*[4]SIG!E19)+([4]SIG!AC20*[4]SIG!E20)+([4]SIG!AC21*[4]SIG!E21)+([4]SIG!AC22*[4]SIG!E22))*[4]SIG!B18)+((([4]SIG!AC27*[4]SIG!E27)+([4]SIG!AC28*[4]SIG!E28)+([4]SIG!AC29*[4]SIG!E29)+([4]SIG!AC30*[4]SIG!E30)+([4]SIG!AC31*[4]SIG!E31)+([4]SIG!AC32*[4]SIG!E32))*[4]SIG!B27)+((([4]SIG!AC37*[4]SIG!E37)+([4]SIG!AC38*[4]SIG!E38)+([4]SIG!AC39*[4]SIG!E39)+([4]SIG!AC40*[4]SIG!E40))*[4]SIG!B37)+((([4]SIG!AC45*[4]SIG!E45)+([4]SIG!AC46*[4]SIG!E46)+([4]SIG!AC47*[4]SIG!E47)+([4]SIG!AC48*[4]SIG!E48)+([4]SIG!AC49*[4]SIG!E49)+([4]SIG!AC50*[4]SIG!E50))*[4]SIG!B45)</f>
        <v>6.5000000000000002E-2</v>
      </c>
      <c r="AE18" s="175">
        <f>((([4]PES!AB18*[4]PES!E18)+([4]PES!AB19*[4]PES!E19)+([4]PES!AB20*[4]PES!E20)+([4]PES!AB21*[4]PES!E21)+([4]PES!AB22*[4]PES!E22))*[4]PES!B18)+((([4]PES!AB27*[4]PES!E27)+([4]PES!AB28*[4]PES!E28)+([4]PES!AB29*[4]PES!E29))*[4]PES!B27)+((([4]PES!AB34*[4]PES!E34)+([4]PES!AB35*[4]PES!E35)+([4]PES!AB36*[4]PES!E36))*[4]PES!B34)+((([4]PES!AB41*[4]PES!E41)+([4]PES!AB42*[4]PES!E42)+([4]PES!AB43*[4]PES!E43)+([4]PES!AB44*[4]PES!E44)+([4]PES!AB45*[4]PES!E45)+([4]PES!AB46*[4]PES!E46))*[4]PES!B41)</f>
        <v>1.0000000000000002E-2</v>
      </c>
      <c r="AF18" s="175">
        <f>((([4]PES!AC18*[4]PES!E18)+([4]PES!AC19*[4]PES!E19)+([4]PES!AC20*[4]PES!E20)+([4]PES!AC21*[4]PES!E21)+([4]PES!AC22*[4]PES!E22))*[4]PES!B18)+((([4]PES!AC27*[4]PES!E27)+([4]PES!AC28*[4]PES!E28)+([4]PES!AC29*[4]PES!E29))*[4]PES!B27)+((([4]PES!AC34*[4]PES!E34)+([4]PES!AC35*[4]PES!E35)+([4]PES!AC36*[4]PES!E36))*[4]PES!B34)+((([4]PES!AC41*[4]PES!E41)+([4]PES!AC42*[4]PES!E42)+([4]PES!AC43*[4]PES!E43)+([4]PES!AC44*[4]PES!E44)+([4]PES!AC45*[4]PES!E45)+([4]PES!AC46*[4]PES!E46))*[4]PES!B41)</f>
        <v>2.1440000000000001E-2</v>
      </c>
      <c r="AG18" s="175">
        <f>((([4]COM!AB18*[4]COM!E18)+([4]COM!AB19*[4]COM!E19)+([4]COM!AB20*[4]COM!E20)+([4]COM!AB21*[4]COM!E21)+([4]COM!AB22*[4]COM!E22))*[4]COM!B18)+((([4]COM!AB27*[4]COM!E27)+([4]COM!AB28*[4]COM!E28)+([4]COM!AB29*[4]COM!E29)+([4]COM!AB30*[4]COM!E30)+([4]COM!AB31*[4]COM!E31)+([4]COM!AB32*[4]COM!E32)+([4]COM!AB33*[4]COM!E33))*[4]COM!B27)+((([4]COM!AB38*[4]COM!E38)+([4]COM!AB39*[4]COM!E39)+([4]COM!AB40*[4]COM!E40)+([4]COM!AB41*[4]COM!E41)+([4]COM!AB42*[4]COM!E42)+([4]COM!AB43*[4]COM!E43))*[4]COM!B38)</f>
        <v>3.744416666666666E-2</v>
      </c>
      <c r="AH18" s="175">
        <f>((([4]COM!AC18*[4]COM!E18)+([4]COM!AC19*[4]COM!E19)+([4]COM!AC20*[4]COM!E20)+([4]COM!AC21*[4]COM!E21)+([4]COM!AC22*[4]COM!E22))*[4]COM!B18)+((([4]COM!AC27*[4]COM!E27)+([4]COM!AC28*[4]COM!E28)+([4]COM!AC29*[4]COM!E29)+([4]COM!AC30*[4]COM!E30)+([4]COM!AC31*[4]COM!E31)+([4]COM!AC32*[4]COM!E32)+([4]COM!AC33*[4]COM!E33))*[4]COM!B27)+((([4]COM!AC38*[4]COM!E38)+([4]COM!AC39*[4]COM!E39)+([4]COM!AC40*[4]COM!E40)+([4]COM!AC41*[4]COM!E41)+([4]COM!AC42*[4]COM!E42)+([4]COM!AC43*[4]COM!E43))*[4]COM!B38)</f>
        <v>3.7442500666666663E-2</v>
      </c>
      <c r="AI18" s="175">
        <f>((([4]PDV!AB18*[4]PDV!E18)+([4]PDV!AB19*[4]PDV!E19)+([4]PDV!AB20*[4]PDV!E20)+([4]PDV!AB21*[4]PDV!E21)+([4]PDV!AB22*[4]PDV!E22)+([4]PDV!AB23*[4]PDV!E23)+([4]PDV!AB24*[4]PDV!E24)+([4]PDV!AB25*[4]PDV!E25))*[4]PDV!B18)+((([4]PDV!AB30*[4]PDV!E30)+([4]PDV!AB31*[4]PDV!E31)+([4]PDV!AB32*[4]PDV!E32)+([4]PDV!AB33*[4]PDV!E33)+([4]PDV!AB34*[4]PDV!E34)+([4]PDV!AB35*[4]PDV!E35))*[4]PDV!B30)</f>
        <v>2.4170999999999998E-2</v>
      </c>
      <c r="AJ18" s="175">
        <f>((([4]PDV!AC18*[4]PDV!E18)+([4]PDV!AC19*[4]PDV!E19)+([4]PDV!AC20*[4]PDV!E20)+([4]PDV!AC21*[4]PDV!E21)+([4]PDV!AC22*[4]PDV!E22)+([4]PDV!AC23*[4]PDV!E23)+([4]PDV!AC24*[4]PDV!E24)+([4]PDV!AC25*[4]PDV!E25))*[4]PDV!B18)+((([4]PDV!AC30*[4]PDV!E30)+([4]PDV!AC31*[4]PDV!E31)+([4]PDV!AC32*[4]PDV!E32)+([4]PDV!AC33*[4]PDV!E33)+([4]PDV!AC34*[4]PDV!E34)+([4]PDV!AC35*[4]PDV!E35))*[4]PDV!B30)</f>
        <v>3.2827200000000001E-2</v>
      </c>
      <c r="AK18" s="175">
        <f>((([4]AII!AB18*[4]AII!E18)+([4]AII!AB19*[4]AII!E19)+([4]AII!AB20*[4]AII!E20))*[4]AII!B18)+((([4]AII!AB25*[4]AII!E25)+([4]AII!AB26*[4]AII!E26))*[4]AII!B25)+((([4]AII!AB31*[4]AII!E31)+([4]AII!AB32*[4]AII!E32)+([4]AII!AB33*[4]AII!E33)+([4]AII!AB34*[4]AII!E34)+([4]AII!AB35*[4]AII!E35)+([4]AII!AB36*[4]AII!E36))*[4]AII!B31)</f>
        <v>0</v>
      </c>
      <c r="AL18" s="175">
        <f>((([4]AII!AC18*[4]AII!E18)+([4]AII!AC19*[4]AII!E19)+([4]AII!AC20*[4]AII!E20))*[4]AII!B18)+((([4]AII!AC25*[4]AII!E25)+([4]AII!AC26*[4]AII!E26))*[4]AII!B25)+((([4]AII!AC31*[4]AII!E31)+([4]AII!AC32*[4]AII!E32)+([4]AII!AC33*[4]AII!E33)+([4]AII!AC34*[4]AII!E34)+([4]AII!AC35*[4]AII!E35)+([4]AII!AC36*[4]AII!E36))*[4]AII!B31)</f>
        <v>0</v>
      </c>
      <c r="AM18" s="175">
        <f>((([4]PRO!AB18*[4]PRO!E18)+([4]PRO!AB19*[4]PRO!E19)+([4]PRO!AB20*[4]PRO!E20)+([4]PRO!AB21*[4]PRO!E21))*[4]PRO!B18)+((([4]PRO!AB26*[4]PRO!E26)+([4]PRO!AB27*[4]PRO!E27))*[4]PRO!B26)+((([4]PRO!AB32*[4]PRO!E32)+([4]PRO!AB33*[4]PRO!E33)+([4]PRO!AB34*[4]PRO!E34)+([4]PRO!AB35*[4]PRO!E35)+([4]PRO!AB36*[4]PRO!E36)+([4]PRO!AB37*[4]PRO!E37))*[4]PRO!B32)</f>
        <v>6.8757499999999999E-2</v>
      </c>
      <c r="AN18" s="175">
        <f>((([4]PRO!AC18*[4]PRO!E18)+([4]PRO!AC19*[4]PRO!E19)+([4]PRO!AC20*[4]PRO!E20)+([4]PRO!AC21*[4]PRO!E21))*[4]PRO!B18)+((([4]PRO!AC26*[4]PRO!E26)+([4]PRO!AC27*[4]PRO!E27))*[4]PRO!B26)+((([4]PRO!AC32*[4]PRO!E32)+([4]PRO!AC33*[4]PRO!E33)+([4]PRO!AC34*[4]PRO!E34)+([4]PRO!AC35*[4]PRO!E35)+([4]PRO!AC36*[4]PRO!E36)+([4]PRO!AC37*[4]PRO!E37))*[4]PRO!B32)</f>
        <v>5.3132499999999999E-2</v>
      </c>
      <c r="AO18" s="175">
        <f>((([4]IMV!AB18*[4]IMV!E18)+([4]IMV!AB19*[4]IMV!E19))*[4]IMV!B18)+((([4]IMV!AB24*[4]IMV!E24)+([4]IMV!AB25*[4]IMV!E25))*[4]IMV!B24)+((([4]IMV!AB30*[4]IMV!E30)+([4]IMV!AB31*[4]IMV!E31)+([4]IMV!AB32*[4]IMV!E32)+([4]IMV!AB33*[4]IMV!E33)+([4]IMV!AB34*[4]IMV!E34)+([4]IMV!AB35*[4]IMV!E35))*[4]IMV!B30)</f>
        <v>6.1004999999999997E-2</v>
      </c>
      <c r="AP18" s="175">
        <f>((([4]IMV!AC18*[4]IMV!E18)+([4]IMV!AC19*[4]IMV!E19))*[4]IMV!B18)+((([4]IMV!AC24*[4]IMV!E24)+([4]IMV!AC25*[4]IMV!E25))*[4]IMV!B24)+((([4]IMV!AC30*[4]IMV!E30)+([4]IMV!AC31*[4]IMV!E31)+([4]IMV!AC32*[4]IMV!E32)+([4]IMV!AC33*[4]IMV!E33)+([4]IMV!AC34*[4]IMV!E34)+([4]IMV!AC35*[4]IMV!E35))*[4]IMV!B30)</f>
        <v>7.4754999999999988E-2</v>
      </c>
      <c r="AQ18" s="175">
        <f>((([4]GAM!AB18*[4]GAM!E18))*[4]GAM!B18)+((([4]GAM!AB23*[4]GAM!E23)+([4]GAM!AB24*[4]GAM!E24)+([4]GAM!AB25*[4]GAM!E25)+([4]GAM!AB26*[4]GAM!E26)+([4]GAM!AB27*[4]GAM!E27)+([4]GAM!AB28*[4]GAM!E28)+([4]GAM!AB29*[4]GAM!E29)+([4]GAM!AB30*[4]GAM!E30)+([4]GAM!AB31*[4]GAM!E31)+([4]GAM!AB32*[4]GAM!E32)+([4]GAM!AB33*[4]GAM!E33)+([4]GAM!AB34*[4]GAM!E34)+([4]GAM!AB35*[4]GAM!E35))*[4]GAM!B23)+((([4]GAM!AB40*[4]GAM!E40)+([4]GAM!AB41*[4]GAM!E41)+([4]GAM!AB42*[4]GAM!E42)+([4]GAM!AB43*[4]GAM!E43)+([4]GAM!AB44*[4]GAM!E44)+([4]GAM!AB45*[4]GAM!E45))*[4]GAM!B40)</f>
        <v>4.3008000000000005E-2</v>
      </c>
      <c r="AR18" s="175">
        <f>((([4]GAM!AC18*[4]GAM!E18))*[4]GAM!B18)+((([4]GAM!AC23*[4]GAM!E23)+([4]GAM!AC24*[4]GAM!E24)+([4]GAM!AC25*[4]GAM!E25)+([4]GAM!AC26*[4]GAM!E26)+([4]GAM!AC27*[4]GAM!E27)+([4]GAM!AC28*[4]GAM!E28)+([4]GAM!AC29*[4]GAM!E29)+([4]GAM!AC30*[4]GAM!E30)+([4]GAM!AC31*[4]GAM!E31)+([4]GAM!AC32*[4]GAM!E32)+([4]GAM!AC33*[4]GAM!E33)+([4]GAM!AC34*[4]GAM!E34)+([4]GAM!AC35*[4]GAM!E35))*[4]GAM!B23)+((([4]GAM!AC40*[4]GAM!E40)+([4]GAM!AC41*[4]GAM!E41)+([4]GAM!AC42*[4]GAM!E42)+([4]GAM!AC43*[4]GAM!E43)+([4]GAM!AC44*[4]GAM!E44)+([4]GAM!AC45*[4]GAM!E45))*[4]GAM!B40)</f>
        <v>5.0008000000000011E-2</v>
      </c>
      <c r="AS18" s="175">
        <f>((([4]SAP!AB18*[4]SAP!E18)+([4]SAP!AB19*[4]SAP!E19)+([4]SAP!AB20*[4]SAP!E20))*[4]SAP!B18)+((([4]SAP!AB25*[4]SAP!E25)+([4]SAP!AB26*[4]SAP!E26)+([4]SAP!AB27*[4]SAP!E27))*[4]SAP!B25)+((([4]SAP!AB32*[4]SAP!E32)+([4]SAP!AB33*[4]SAP!E33)+([4]SAP!AB34*[4]SAP!E34)+([4]SAP!AB35*[4]SAP!E35)+([4]SAP!AB36*[4]SAP!E36)+([4]SAP!AB37*[4]SAP!E37))*[4]SAP!B32)+((([4]SAP!AB42*[4]SAP!E42)+([4]SAP!AB43*[4]SAP!E43)+([4]SAP!AB44*[4]SAP!E44)+([4]SAP!AB45*[4]SAP!E45))*[4]SAP!B42)</f>
        <v>4.8750000000000002E-2</v>
      </c>
      <c r="AT18" s="175">
        <f>((([4]SAP!AC18*[4]SAP!E18)+([4]SAP!AC19*[4]SAP!E19)+([4]SAP!AC20*[4]SAP!E20))*[4]SAP!B18)+((([4]SAP!AC25*[4]SAP!E25)+([4]SAP!AC26*[4]SAP!E26)+([4]SAP!AC27*[4]SAP!E27))*[4]SAP!B25)+((([4]SAP!AC32*[4]SAP!E32)+([4]SAP!AC33*[4]SAP!E33)+([4]SAP!AC34*[4]SAP!E34)+([4]SAP!AC35*[4]SAP!E35)+([4]SAP!AC36*[4]SAP!E36)+([4]SAP!AC37*[4]SAP!E37))*[4]SAP!B32)+((([4]SAP!AC42*[4]SAP!E42)+([4]SAP!AC43*[4]SAP!E43)+([4]SAP!AC44*[4]SAP!E44)+([4]SAP!AC45*[4]SAP!E45))*[4]SAP!B42)</f>
        <v>4.8750000000000002E-2</v>
      </c>
      <c r="AU18" s="175">
        <f>((([4]ACI!AB18*[4]ACI!E18)+([4]ACI!AB19*[4]ACI!E19))*[4]ACI!B18)+((([4]ACI!AB24*[4]ACI!E24)+([4]ACI!AB25*[4]ACI!E25))*[4]ACI!B24)+((([4]ACI!AB30*[4]ACI!E30)+([4]ACI!AB31*[4]ACI!E31)+([4]ACI!AB32*[4]ACI!E32)+([4]ACI!AB33*[4]ACI!E33)+([4]ACI!AB34*[4]ACI!E34)+([4]ACI!AB35*[4]ACI!E35))*[4]ACI!B30)</f>
        <v>3.9199999999999999E-2</v>
      </c>
      <c r="AV18" s="175">
        <f>((([4]ACI!AC18*[4]ACI!E18)+([4]ACI!AC19*[4]ACI!E19))*[4]ACI!B18)+((([4]ACI!AC24*[4]ACI!E24)+([4]ACI!AC25*[4]ACI!E25))*[4]ACI!B24)+((([4]ACI!AC30*[4]ACI!E30)+([4]ACI!AC31*[4]ACI!E31)+([4]ACI!AC32*[4]ACI!E32)+([4]ACI!AC33*[4]ACI!E33)+([4]ACI!AC34*[4]ACI!E34)+([4]ACI!AC35*[4]ACI!E35))*[4]ACI!B30)</f>
        <v>0</v>
      </c>
      <c r="AW18" s="175">
        <f>((([4]JUR!AB18*[4]JUR!E18)+([4]JUR!AB19*[4]JUR!E19))*[4]JUR!B18)+((([4]JUR!AB24*[4]JUR!E24))*[4]JUR!B24)+((([4]JUR!AB29*[4]JUR!E29)+([4]JUR!AB30*[4]JUR!E30)+([4]JUR!AB31*[4]JUR!E31)+([4]JUR!AB32*[4]JUR!E32)+([4]JUR!AB33*[4]JUR!E33)+([4]JUR!AB34*[4]JUR!E34))*[4]JUR!B29)</f>
        <v>2.0825E-2</v>
      </c>
      <c r="AX18" s="175">
        <f>((([4]JUR!AC18*[4]JUR!E18)+([4]JUR!AC19*[4]JUR!E19))*[4]JUR!B18)+((([4]JUR!AC24*[4]JUR!E24))*[4]JUR!B24)+((([4]JUR!AC29*[4]JUR!E29)+([4]JUR!AC30*[4]JUR!E30)+([4]JUR!AC31*[4]JUR!E31)+([4]JUR!AC32*[4]JUR!E32)+([4]JUR!AC33*[4]JUR!E33)+([4]JUR!AC34*[4]JUR!E34))*[4]JUR!B29)</f>
        <v>5.9875000000000005E-2</v>
      </c>
      <c r="AY18" s="175">
        <f>((([4]CON!AB18*[4]CON!E18)+([4]CON!AB19*[4]CON!E19)+([4]CON!AB20*[4]CON!E20)+([4]CON!AB21*[4]CON!E21))*[4]CON!B18)+((([4]CON!AB26*[4]CON!E26)+([4]CON!AB27*[4]CON!E27)+([4]CON!AB28*[4]CON!E28)+([4]CON!AB29*[4]CON!E29)+([4]CON!AB30*[4]CON!E30)+([4]CON!AB31*[4]CON!E31))*[4]CON!B26)</f>
        <v>0.16099999999999998</v>
      </c>
      <c r="AZ18" s="175">
        <f>((([4]CON!AC18*[4]CON!E18)+([4]CON!AC19*[4]CON!E19)+([4]CON!AC20*[4]CON!E20)+([4]CON!AC21*[4]CON!E21))*[4]CON!B18)+((([4]CON!AC26*[4]CON!E26)+([4]CON!AC27*[4]CON!E27)+([4]CON!AC28*[4]CON!E28)+([4]CON!AC29*[4]CON!E29)+([4]CON!AC30*[4]CON!E30)+([4]CON!AC31*[4]CON!E31))*[4]CON!B26)</f>
        <v>0.17499999999999999</v>
      </c>
      <c r="BA18" s="175">
        <f>((([4]GDO!AB18*[4]GDO!E18)+([4]GDO!AB19*[4]GDO!E19)+([4]GDO!AB20*[4]GDO!E20)+([4]GDO!AB21*[4]GDO!E21)+([4]GDO!AB22*[4]GDO!E22))*[4]GDO!B18)+((([4]GDO!AB27*[4]GDO!E27)+([4]GDO!AB28*[4]GDO!E28)+([4]GDO!AB29*[4]GDO!E29)+([4]GDO!AB30*[4]GDO!E30)+([4]GDO!AB31*[4]GDO!E31)+([4]GDO!AB32*[4]GDO!E32))*[4]GDO!B27)</f>
        <v>6.1600000000000002E-2</v>
      </c>
      <c r="BB18" s="175">
        <f>((([4]GDO!AC18*[4]GDO!E18)+([4]GDO!AC19*[4]GDO!E19)+([4]GDO!AC20*[4]GDO!E20)+([4]GDO!AC21*[4]GDO!E21)+([4]GDO!AC22*[4]GDO!E22))*[4]GDO!B18)+((([4]GDO!AC27*[4]GDO!E27)+([4]GDO!AC28*[4]GDO!E28)+([4]GDO!AC29*[4]GDO!E29)+([4]GDO!AC30*[4]GDO!E30)+([4]GDO!AC31*[4]GDO!E31)+([4]GDO!AC32*[4]GDO!E32))*[4]GDO!B27)</f>
        <v>4.41E-2</v>
      </c>
      <c r="BC18" s="175">
        <f>((([4]SIT!AB18*[4]SIT!E18)+([4]SIT!AB19*[4]SIT!E19)+([4]SIT!AB20*[4]SIT!E20)+([4]SIT!AB21*[4]SIT!E21))*[4]SIT!B18)+((([4]SIT!AB26*[4]SIT!E26))*[4]SIT!B26)+((([4]SIT!AB31*[4]SIT!E31)+([4]SIT!AB32*[4]SIT!E32))*[4]SIT!B31)+((([4]SIT!AB37*[4]SIT!E37)+([4]SIT!AB38*[4]SIT!E38)+([4]SIT!AB39*[4]SIT!E39))*[4]SIT!B37)+((([4]SIT!AB44*[4]SIT!E44)+([4]SIT!AB45*[4]SIT!E45)+([4]SIT!AB46*[4]SIT!E46)+([4]SIT!AB47*[4]SIT!E47))*[4]SIT!B44)+((([4]SIT!AB52*[4]SIT!E52)+([4]SIT!AB53*[4]SIT!E53)+([4]SIT!AB54*[4]SIT!E54)+([4]SIT!AB55*[4]SIT!E55)+([4]SIT!AB56*[4]SIT!E56)+([4]SIT!AB57*[4]SIT!E57))*[4]SIT!B52)</f>
        <v>2.9400000000000003E-2</v>
      </c>
      <c r="BD18" s="175">
        <f>((([4]SIT!AC18*[4]SIT!E18)+([4]SIT!AC19*[4]SIT!E19)+([4]SIT!AC20*[4]SIT!E20)+([4]SIT!AC21*[4]SIT!E21))*[4]SIT!B18)+((([4]SIT!AC26*[4]SIT!E26))*[4]SIT!B26)+((([4]SIT!AC31*[4]SIT!E31)+([4]SIT!AC32*[4]SIT!E32))*[4]SIT!B31)+((([4]SIT!AC37*[4]SIT!E37)+([4]SIT!AC38*[4]SIT!E38)+([4]SIT!AC39*[4]SIT!E39))*[4]SIT!B37)+((([4]SIT!AC44*[4]SIT!E44)+([4]SIT!AC45*[4]SIT!E45)+([4]SIT!AC46*[4]SIT!E46)+([4]SIT!AC47*[4]SIT!E47))*[4]SIT!B44)+((([4]SIT!AC52*[4]SIT!E52)+([4]SIT!AC53*[4]SIT!E53)+([4]SIT!AC54*[4]SIT!E54)+([4]SIT!AC55*[4]SIT!E55)+([4]SIT!AC56*[4]SIT!E56)+([4]SIT!AC57*[4]SIT!E57))*[4]SIT!B52)</f>
        <v>1.8400000000000003E-2</v>
      </c>
      <c r="BE18" s="175">
        <f>((([4]FIN!AB18*[4]FIN!E18)+([4]FIN!AB19*[4]FIN!E19)+([4]FIN!AB20*[4]FIN!E20)+([4]FIN!AB21*[4]FIN!E21)+([4]FIN!AB22*[4]FIN!E22))*[4]FIN!B18)+((([4]FIN!AB27*[4]FIN!E27)+([4]FIN!AB28*[4]FIN!E28)+([4]FIN!AB29*[4]FIN!E29)+([4]FIN!AB30*[4]FIN!E30)+([4]FIN!AB31*[4]FIN!E31)+([4]FIN!AB32*[4]FIN!E32))*[4]FIN!B27)</f>
        <v>1.3999999999999999E-2</v>
      </c>
      <c r="BF18" s="175">
        <f>((([4]FIN!AC18*[4]FIN!E18)+([4]FIN!AC19*[4]FIN!E19)+([4]FIN!AC20*[4]FIN!E20)+([4]FIN!AC21*[4]FIN!E21)+([4]FIN!AC22*[4]FIN!E22))*[4]FIN!B18)+((([4]FIN!AC27*[4]FIN!E27)+([4]FIN!AC28*[4]FIN!E28)+([4]FIN!AC29*[4]FIN!E29)+([4]FIN!AC30*[4]FIN!E30)+([4]FIN!AC31*[4]FIN!E31)+([4]FIN!AC32*[4]FIN!E32))*[4]FIN!B27)</f>
        <v>6.1249999999999999E-2</v>
      </c>
      <c r="BG18" s="175">
        <f>((([4]THU!AB18*[4]THU!E18)+([4]THU!AB19*[4]THU!E19)+([4]THU!AB20*[4]THU!E20)+([4]THU!AB21*[4]THU!E21)+([4]THU!AB22*[4]THU!E22))*[4]THU!B18)+((([4]THU!AB27*[4]THU!E27)+([4]THU!AB28*[4]THU!E28)+([4]THU!AB29*[4]THU!E29)+([4]THU!AB30*[4]THU!E30)+([4]THU!AB31*[4]THU!E31)+([4]THU!AB32*[4]THU!E32)+([4]THU!AB33*[4]THU!E33))*[4]THU!B27)+((([4]THU!AB38*[4]THU!E38)+([4]THU!AB39*[4]THU!E39)+([4]THU!AB40*[4]THU!E40)+([4]THU!AB41*[4]THU!E41)+([4]THU!AB42*[4]THU!E42)+([4]THU!AB43*[4]THU!E43))*[4]THU!B38)+((([4]THU!AB48*[4]THU!E48)+([4]THU!AB49*[4]THU!E49)+([4]THU!AB50*[4]THU!E50)+([4]THU!AB51*[4]THU!E51)+([4]THU!AB52*[4]THU!E52)+([4]THU!AB53*[4]THU!E53))*[4]THU!B48)</f>
        <v>5.0799999999999998E-2</v>
      </c>
      <c r="BH18" s="175">
        <f>((([4]THU!AC18*[4]THU!E18)+([4]THU!AC19*[4]THU!E19)+([4]THU!AC20*[4]THU!E20)+([4]THU!AC21*[4]THU!E21)+([4]THU!AC22*[4]THU!E22))*[4]THU!B18)+((([4]THU!AC27*[4]THU!E27)+([4]THU!AC28*[4]THU!E28)+([4]THU!AC29*[4]THU!E29)+([4]THU!AC30*[4]THU!E30)+([4]THU!AC31*[4]THU!E31)+([4]THU!AC32*[4]THU!E32)+([4]THU!AC33*[4]THU!E33))*[4]THU!B27)+((([4]THU!AC38*[4]THU!E38)+([4]THU!AC39*[4]THU!E39)+([4]THU!AC40*[4]THU!E40)+([4]THU!AC41*[4]THU!E41)+([4]THU!AC42*[4]THU!E42)+([4]THU!AC43*[4]THU!E43))*[4]THU!B38)+((([4]THU!AC48*[4]THU!E48)+([4]THU!AC49*[4]THU!E49)+([4]THU!AC50*[4]THU!E50)+([4]THU!AC51*[4]THU!E51)+([4]THU!AC52*[4]THU!E52)+([4]THU!AC53*[4]THU!E53))*[4]THU!B48)</f>
        <v>6.0102000000000003E-2</v>
      </c>
      <c r="BI18" s="175">
        <f>((([4]CDI!AB18*[4]CDI!E18)+([4]CDI!AB19*[4]CDI!E19))*[4]CDI!B18)+((([4]CDI!AB24*[4]CDI!E24))*[4]CDI!B24)+((([4]CDI!AB29*[4]CDI!E29)+([4]CDI!AB30*[4]CDI!E30)+([4]CDI!AB31*[4]CDI!E31)+([4]CDI!AB32*[4]CDI!E32)+([4]CDI!AB33*[4]CDI!E33)+([4]CDI!AB34*[4]CDI!E34))*[4]CDI!B29)</f>
        <v>6.4399999999999999E-2</v>
      </c>
      <c r="BJ18" s="175">
        <f>((([4]CDI!AC18*[4]CDI!E18)+([4]CDI!AC19*[4]CDI!E19))*[4]CDI!B18)+((([4]CDI!AC24*[4]CDI!E24))*[4]CDI!B24)+((([4]CDI!AC29*[4]CDI!E29)+([4]CDI!AC30*[4]CDI!E30)+([4]CDI!AC31*[4]CDI!E31)+([4]CDI!AC32*[4]CDI!E32)+([4]CDI!AC33*[4]CDI!E33)+([4]CDI!AC34*[4]CDI!E34))*[4]CDI!B29)</f>
        <v>6.4399999999999999E-2</v>
      </c>
      <c r="BK18" s="175">
        <f>((([4]ABI!AB18*[4]ABI!E18)+([4]ABI!AB19*[4]ABI!E19))*[4]ABI!B18)+((([4]ABI!AB24*[4]ABI!E24)+([4]ABI!AB25*[4]ABI!E25)+([4]ABI!AB26*[4]ABI!E26)+([4]ABI!AB27*[4]ABI!E27))*[4]ABI!B24)+((([4]ABI!AB32*[4]ABI!E32)+([4]ABI!AB33*[4]ABI!E33)+([4]ABI!AB34*[4]ABI!E34))*[4]ABI!B32)+((([4]ABI!AB39*[4]ABI!E39)+([4]ABI!AB40*[4]ABI!E40)+([4]ABI!AB41*[4]ABI!E41)+([4]ABI!AB42*[4]ABI!E42)+([4]ABI!AB43*[4]ABI!E43)+([4]ABI!AB44*[4]ABI!E44))*[4]ABI!B39)</f>
        <v>0</v>
      </c>
      <c r="BL18" s="175">
        <f>((([4]ABI!AC18*[4]ABI!E18)+([4]ABI!AC19*[4]ABI!E19))*[4]ABI!B18)+((([4]ABI!AC24*[4]ABI!E24)+([4]ABI!AC25*[4]ABI!E25)+([4]ABI!AC26*[4]ABI!E26)+([4]ABI!AC27*[4]ABI!E27))*[4]ABI!B24)+((([4]ABI!AC32*[4]ABI!E32)+([4]ABI!AC33*[4]ABI!E33)+([4]ABI!AC34*[4]ABI!E34))*[4]ABI!B32)+((([4]ABI!AC39*[4]ABI!E39)+([4]ABI!AC40*[4]ABI!E40)+([4]ABI!AC41*[4]ABI!E41)+([4]ABI!AC42*[4]ABI!E42)+([4]ABI!AC43*[4]ABI!E43)+([4]ABI!AC44*[4]ABI!E44))*[4]ABI!B39)</f>
        <v>2.7260000000000003E-2</v>
      </c>
      <c r="BM18" s="175">
        <f>((([4]ODM!AB18*[4]ODM!E18)+([4]ODM!AB19*[4]ODM!E19)+([4]ODM!AB20*[4]ODM!E20)+([4]ODM!AB21*[4]ODM!E21))*[4]ODM!B18)+((([4]ODM!AB26*[4]ODM!E26)+([4]ODM!AB27*[4]ODM!E27)+([4]ODM!AB28*[4]ODM!E28))*[4]ODM!B26)+((([4]ODM!AB33*[4]ODM!E33)+([4]ODM!AB34*[4]ODM!E34)+([4]ODM!AB35*[4]ODM!E35)+([4]ODM!AB36*[4]ODM!E36)+([4]ODM!AB37*[4]ODM!E37)+([4]ODM!AB38*[4]ODM!E38))*[4]ODM!B33)</f>
        <v>6.1250000000000006E-2</v>
      </c>
      <c r="BN18" s="175">
        <f>((([4]ODM!AC18*[4]ODM!E18)+([4]ODM!AC19*[4]ODM!E19)+([4]ODM!AC20*[4]ODM!E20)+([4]ODM!AC21*[4]ODM!E21))*[4]ODM!B18)+((([4]ODM!AC26*[4]ODM!E26)+([4]ODM!AC27*[4]ODM!E27)+([4]ODM!AC28*[4]ODM!E28))*[4]ODM!B26)+((([4]ODM!AC33*[4]ODM!E33)+([4]ODM!AC34*[4]ODM!E34)+([4]ODM!AC35*[4]ODM!E35)+([4]ODM!AC36*[4]ODM!E36)+([4]ODM!AC37*[4]ODM!E37)+([4]ODM!AC38*[4]ODM!E38))*[4]ODM!B33)</f>
        <v>3.5000000000000003E-2</v>
      </c>
      <c r="BO18" s="175">
        <f>((([4]CMG!AB18*[4]CMG!E18))*[4]CMG!B18)+((([4]CMG!AB23*[4]CMG!E23)+([4]CMG!AB24*[4]CMG!E24)+([4]CMG!AB25*[4]CMG!E25)+([4]CMG!AB26*[4]CMG!E26))*[4]CMG!B23)+((([4]CMG!AB31*[4]CMG!E31)+([4]CMG!AB32*[4]CMG!E32)+([4]CMG!AB33*[4]CMG!E33))*[4]CMG!B31)+((([4]CMG!AB38*[4]CMG!E38)+([4]CMG!AB39*[4]CMG!E39)+([4]CMG!AB40*[4]CMG!E40))*[4]CMG!B38)+((([4]CMG!AB45*[4]CMG!E45))*[4]CMG!B45)+((([4]CMG!AB50*[4]CMG!E50)+([4]CMG!AB51*[4]CMG!E51)+([4]CMG!AB52*[4]CMG!E52)+([4]CMG!AB53*[4]CMG!E53)+([4]CMG!AB54*[4]CMG!E54)+([4]CMG!AB55*[4]CMG!E55))*[4]CMG!B50)</f>
        <v>0.16139999999999999</v>
      </c>
      <c r="BP18" s="175">
        <f>((([4]CMG!AC18*[4]CMG!E18))*[4]CMG!B18)+((([4]CMG!AC23*[4]CMG!E23)+([4]CMG!AC24*[4]CMG!E24)+([4]CMG!AC25*[4]CMG!E25)+([4]CMG!AC26*[4]CMG!E26))*[4]CMG!B23)+((([4]CMG!AC31*[4]CMG!E31)+([4]CMG!AC32*[4]CMG!E32)+([4]CMG!AC33*[4]CMG!E33))*[4]CMG!B31)+((([4]CMG!AC38*[4]CMG!E38)+([4]CMG!AC39*[4]CMG!E39)+([4]CMG!AC40*[4]CMG!E40))*[4]CMG!B38)+((([4]CMG!AC45*[4]CMG!E45))*[4]CMG!B45)+((([4]CMG!AC50*[4]CMG!E50)+([4]CMG!AC51*[4]CMG!E51)+([4]CMG!AC52*[4]CMG!E52)+([4]CMG!AC53*[4]CMG!E53)+([4]CMG!AC54*[4]CMG!E54)+([4]CMG!AC55*[4]CMG!E55))*[4]CMG!B50)</f>
        <v>0.16139999999999999</v>
      </c>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c r="DH18" s="175"/>
      <c r="DI18" s="175"/>
      <c r="DJ18" s="175"/>
      <c r="DK18" s="175"/>
      <c r="DL18" s="175"/>
      <c r="DM18" s="175"/>
      <c r="DN18" s="175"/>
      <c r="DO18" s="175"/>
      <c r="DP18" s="175"/>
      <c r="DQ18" s="175"/>
      <c r="DR18" s="175"/>
      <c r="DS18" s="175"/>
      <c r="DT18" s="175"/>
      <c r="DU18" s="175"/>
      <c r="DV18" s="175"/>
      <c r="DW18" s="175"/>
      <c r="DX18" s="175"/>
      <c r="DY18" s="175"/>
      <c r="DZ18" s="175"/>
      <c r="EA18" s="175"/>
      <c r="EB18" s="175"/>
      <c r="EC18" s="175"/>
      <c r="ED18" s="175"/>
      <c r="EE18" s="175"/>
    </row>
    <row r="19" spans="2:135" s="371" customFormat="1" ht="15.75" customHeight="1" thickBot="1" x14ac:dyDescent="0.25">
      <c r="B19" s="378"/>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c r="AB19" s="174" t="s">
        <v>258</v>
      </c>
      <c r="AC19" s="176">
        <f>((([4]SIG!AD18*[4]SIG!E18)+([4]SIG!AD19*[4]SIG!E19)+([4]SIG!AD20*[4]SIG!E20)+([4]SIG!AD21*[4]SIG!E21)+([4]SIG!AD22*[4]SIG!E22))*[4]SIG!B18)+((([4]SIG!AD27*[4]SIG!E27)+([4]SIG!AD28*[4]SIG!E28)+([4]SIG!AD29*[4]SIG!E29)+([4]SIG!AD30*[4]SIG!E30)+([4]SIG!AD31*[4]SIG!E31)+([4]SIG!AD32*[4]SIG!E32))*[4]SIG!B27)+((([4]SIG!AD37*[4]SIG!E37)+([4]SIG!AD38*[4]SIG!E38)+([4]SIG!AD39*[4]SIG!E39)+([4]SIG!AD40*[4]SIG!E40))*[4]SIG!B37)+((([4]SIG!AD45*[4]SIG!E45)+([4]SIG!AD46*[4]SIG!E46)+([4]SIG!AD47*[4]SIG!E47)+([4]SIG!AD48*[4]SIG!E48)+([4]SIG!AD49*[4]SIG!E49)+([4]SIG!AD50*[4]SIG!E50))*[4]SIG!B45)</f>
        <v>0.11800000000000001</v>
      </c>
      <c r="AD19" s="176">
        <f>((([4]SIG!AE18*[4]SIG!E18)+([4]SIG!AE19*[4]SIG!E19)+([4]SIG!AE20*[4]SIG!E20)+([4]SIG!AE21*[4]SIG!E21)+([4]SIG!AE22*[4]SIG!E22))*[4]SIG!B18)+((([4]SIG!AE27*[4]SIG!E27)+([4]SIG!AE28*[4]SIG!E28)+([4]SIG!AE29*[4]SIG!E29)+([4]SIG!AE30*[4]SIG!E30)+([4]SIG!AE31*[4]SIG!E31)+([4]SIG!AE32*[4]SIG!E32))*[4]SIG!B27)+((([4]SIG!AE37*[4]SIG!E37)+([4]SIG!AE38*[4]SIG!E38)+([4]SIG!AE39*[4]SIG!E39)+([4]SIG!AE40*[4]SIG!E40))*[4]SIG!B37)+((([4]SIG!AE45*[4]SIG!E45)+([4]SIG!AE46*[4]SIG!E46)+([4]SIG!AE47*[4]SIG!E47)+([4]SIG!AE48*[4]SIG!E48)+([4]SIG!AE49*[4]SIG!E49)+([4]SIG!AE50*[4]SIG!E50))*[4]SIG!B45)</f>
        <v>0.10800000000000001</v>
      </c>
      <c r="AE19" s="176">
        <f>((([4]PES!AD18*[4]PES!E18)+([4]PES!AD19*[4]PES!E19)+([4]PES!AD20*[4]PES!E20)+([4]PES!AD21*[4]PES!E21)+([4]PES!AD22*[4]PES!E22))*[4]PES!B18)+((([4]PES!AD27*[4]PES!E27)+([4]PES!AD28*[4]PES!E28)+([4]PES!AD29*[4]PES!E29))*[4]PES!B27)+((([4]PES!AD34*[4]PES!E34)+([4]PES!AD35*[4]PES!E35)+([4]PES!AD36*[4]PES!E36))*[4]PES!B34)+((([4]PES!AD41*[4]PES!E41)+([4]PES!AD42*[4]PES!E42)+([4]PES!AD43*[4]PES!E43)+([4]PES!AD44*[4]PES!E44)+([4]PES!AD45*[4]PES!E45)+([4]PES!AD46*[4]PES!E46))*[4]PES!B41)</f>
        <v>0.26658900000000002</v>
      </c>
      <c r="AF19" s="176">
        <f>((([4]PES!AE18*[4]PES!E18)+([4]PES!AE19*[4]PES!E19)+([4]PES!AE20*[4]PES!E20)+([4]PES!AE21*[4]PES!E21)+([4]PES!AE22*[4]PES!E22))*[4]PES!B18)+((([4]PES!AE27*[4]PES!E27)+([4]PES!AE28*[4]PES!E28)+([4]PES!AE29*[4]PES!E29))*[4]PES!B27)+((([4]PES!AE34*[4]PES!E34)+([4]PES!AE35*[4]PES!E35)+([4]PES!AE36*[4]PES!E36))*[4]PES!B34)+((([4]PES!AE41*[4]PES!E41)+([4]PES!AE42*[4]PES!E42)+([4]PES!AE43*[4]PES!E43)+([4]PES!AE44*[4]PES!E44)+([4]PES!AE45*[4]PES!E45)+([4]PES!AE46*[4]PES!E46))*[4]PES!B41)</f>
        <v>0.24802000000000002</v>
      </c>
      <c r="AG19" s="175">
        <f>((([4]COM!AD18*[4]COM!E18)+([4]COM!AD19*[4]COM!E19)+([4]COM!AD20*[4]COM!E20)+([4]COM!AD21*[4]COM!E21)+([4]COM!AD22*[4]COM!E22))*[4]COM!B18)+((([4]COM!AD27*[4]COM!E27)+([4]COM!AD28*[4]COM!E28)+([4]COM!AD29*[4]COM!E29)+([4]COM!AD30*[4]COM!E30)+([4]COM!AD31*[4]COM!E31)+([4]COM!AD32*[4]COM!E32)+([4]COM!AD33*[4]COM!E33))*[4]COM!B27)+((([4]COM!AD38*[4]COM!E38)+([4]COM!AD39*[4]COM!E39)+([4]COM!AD40*[4]COM!E40)+([4]COM!AD41*[4]COM!E41)+([4]COM!AD42*[4]COM!E42)+([4]COM!AD43*[4]COM!E43))*[4]COM!B38)</f>
        <v>0.21118486666666667</v>
      </c>
      <c r="AH19" s="176">
        <f>((([4]COM!AE18*[4]COM!E18)+([4]COM!AE19*[4]COM!E19)+([4]COM!AE20*[4]COM!E20)+([4]COM!AE21*[4]COM!E21)+([4]COM!AE22*[4]COM!E22))*[4]COM!B18)+((([4]COM!AE27*[4]COM!E27)+([4]COM!AE28*[4]COM!E28)+([4]COM!AE29*[4]COM!E29)+([4]COM!AE30*[4]COM!E30)+([4]COM!AE31*[4]COM!E31)+([4]COM!AE32*[4]COM!E32)+([4]COM!AE33*[4]COM!E33))*[4]COM!B27)+((([4]COM!AE38*[4]COM!E38)+([4]COM!AE39*[4]COM!E39)+([4]COM!AE40*[4]COM!E40)+([4]COM!AE41*[4]COM!E41)+([4]COM!AE42*[4]COM!E42)+([4]COM!AE43*[4]COM!E43))*[4]COM!B38)</f>
        <v>0.21118320066666668</v>
      </c>
      <c r="AI19" s="176">
        <f>((([4]PDV!AD18*[4]PDV!E18)+([4]PDV!AD19*[4]PDV!E19)+([4]PDV!AD20*[4]PDV!E20)+([4]PDV!AD21*[4]PDV!E21)+([4]PDV!AD22*[4]PDV!E22)+([4]PDV!AD23*[4]PDV!E23)+([4]PDV!AD24*[4]PDV!E24)+([4]PDV!AD25*[4]PDV!E25))*[4]PDV!B18)+((([4]PDV!AD30*[4]PDV!E30)+([4]PDV!AD31*[4]PDV!E31)+([4]PDV!AD32*[4]PDV!E32)+([4]PDV!AD33*[4]PDV!E33)+([4]PDV!AD34*[4]PDV!E34)+([4]PDV!AD35*[4]PDV!E35))*[4]PDV!B30)</f>
        <v>0.12917099999999998</v>
      </c>
      <c r="AJ19" s="176">
        <f>((([4]PDV!AE18*[4]PDV!E18)+([4]PDV!AE19*[4]PDV!E19)+([4]PDV!AE20*[4]PDV!E20)+([4]PDV!AE21*[4]PDV!E21)+([4]PDV!AE22*[4]PDV!E22)+([4]PDV!AE23*[4]PDV!E23)+([4]PDV!AE24*[4]PDV!E24)+([4]PDV!AE25*[4]PDV!E25))*[4]PDV!B18)+((([4]PDV!AE30*[4]PDV!E30)+([4]PDV!AE31*[4]PDV!E31)+([4]PDV!AE32*[4]PDV!E32)+([4]PDV!AE33*[4]PDV!E33)+([4]PDV!AE34*[4]PDV!E34)+([4]PDV!AE35*[4]PDV!E35))*[4]PDV!B30)</f>
        <v>5.6594399999999996E-2</v>
      </c>
      <c r="AK19" s="176">
        <f>((([4]AII!AD18*[4]AII!E18)+([4]AII!AD19*[4]AII!E19)+([4]AII!AD20*[4]AII!E20))*[4]AII!B18)+((([4]AII!AD25*[4]AII!E25)+([4]AII!AD26*[4]AII!E26))*[4]AII!B25)+((([4]AII!AD31*[4]AII!E31)+([4]AII!AD32*[4]AII!E32)+([4]AII!AD33*[4]AII!E33)+([4]AII!AD34*[4]AII!E34)+([4]AII!AD35*[4]AII!E35)+([4]AII!AD36*[4]AII!E36))*[4]AII!B31)</f>
        <v>0.64630999999999994</v>
      </c>
      <c r="AL19" s="176">
        <f>((([4]AII!AE18*[4]AII!E18)+([4]AII!AE19*[4]AII!E19)+([4]AII!AE20*[4]AII!E20))*[4]AII!B18)+((([4]AII!AE25*[4]AII!E25)+([4]AII!AE26*[4]AII!E26))*[4]AII!B25)+((([4]AII!AE31*[4]AII!E31)+([4]AII!AE32*[4]AII!E32)+([4]AII!AE33*[4]AII!E33)+([4]AII!AE34*[4]AII!E34)+([4]AII!AE35*[4]AII!E35)+([4]AII!AE36*[4]AII!E36))*[4]AII!B31)</f>
        <v>0.64630999999999994</v>
      </c>
      <c r="AM19" s="176">
        <f>((([4]PRO!AD18*[4]PRO!E18)+([4]PRO!AD19*[4]PRO!E19)+([4]PRO!AD20*[4]PRO!E20)+([4]PRO!AD21*[4]PRO!E21))*[4]PRO!B18)+((([4]PRO!AD26*[4]PRO!E26)+([4]PRO!AD27*[4]PRO!E27))*[4]PRO!B26)+((([4]PRO!AD32*[4]PRO!E32)+([4]PRO!AD33*[4]PRO!E33)+([4]PRO!AD34*[4]PRO!E34)+([4]PRO!AD35*[4]PRO!E35)+([4]PRO!AD36*[4]PRO!E36)+([4]PRO!AD37*[4]PRO!E37))*[4]PRO!B32)</f>
        <v>0.16925750000000001</v>
      </c>
      <c r="AN19" s="176">
        <f>((([4]PRO!AE18*[4]PRO!E18)+([4]PRO!AE19*[4]PRO!E19)+([4]PRO!AE20*[4]PRO!E20)+([4]PRO!AE21*[4]PRO!E21))*[4]PRO!B18)+((([4]PRO!AE26*[4]PRO!E26)+([4]PRO!AE27*[4]PRO!E27))*[4]PRO!B26)+((([4]PRO!AE32*[4]PRO!E32)+([4]PRO!AE33*[4]PRO!E33)+([4]PRO!AE34*[4]PRO!E34)+([4]PRO!AE35*[4]PRO!E35)+([4]PRO!AE36*[4]PRO!E36)+([4]PRO!AE37*[4]PRO!E37))*[4]PRO!B32)</f>
        <v>0.15363250000000001</v>
      </c>
      <c r="AO19" s="176">
        <f>((([4]IMV!AD18*[4]IMV!E18)+([4]IMV!AD19*[4]IMV!E19))*[4]IMV!B18)+((([4]IMV!AD24*[4]IMV!E24)+([4]IMV!AD25*[4]IMV!E25))*[4]IMV!B24)+((([4]IMV!AD30*[4]IMV!E30)+([4]IMV!AD31*[4]IMV!E31)+([4]IMV!AD32*[4]IMV!E32)+([4]IMV!AD33*[4]IMV!E33)+([4]IMV!AD34*[4]IMV!E34)+([4]IMV!AD35*[4]IMV!E35))*[4]IMV!B30)</f>
        <v>9.6110000000000001E-2</v>
      </c>
      <c r="AP19" s="176">
        <f>((([4]IMV!AE18*[4]IMV!E18)+([4]IMV!AE19*[4]IMV!E19))*[4]IMV!B18)+((([4]IMV!AE24*[4]IMV!E24)+([4]IMV!AE25*[4]IMV!E25))*[4]IMV!B24)+((([4]IMV!AE30*[4]IMV!E30)+([4]IMV!AE31*[4]IMV!E31)+([4]IMV!AE32*[4]IMV!E32)+([4]IMV!AE33*[4]IMV!E33)+([4]IMV!AE34*[4]IMV!E34)+([4]IMV!AE35*[4]IMV!E35))*[4]IMV!B30)</f>
        <v>4.5709999999999994E-2</v>
      </c>
      <c r="AQ19" s="176">
        <f>((([4]GAM!AD18*[4]GAM!E18))*[4]GAM!B18)+((([4]GAM!AD23*[4]GAM!E23)+([4]GAM!AD24*[4]GAM!E24)+([4]GAM!AD25*[4]GAM!E25)+([4]GAM!AD26*[4]GAM!E26)+([4]GAM!AD27*[4]GAM!E27)+([4]GAM!AD28*[4]GAM!E28)+([4]GAM!AD29*[4]GAM!E29)+([4]GAM!AD30*[4]GAM!E30)+([4]GAM!AD31*[4]GAM!E31)+([4]GAM!AD32*[4]GAM!E32)+([4]GAM!AD33*[4]GAM!E33)+([4]GAM!AD34*[4]GAM!E34)+([4]GAM!AD35*[4]GAM!E35))*[4]GAM!B23)+((([4]GAM!AD40*[4]GAM!E40)+([4]GAM!AD41*[4]GAM!E41)+([4]GAM!AD42*[4]GAM!E42)+([4]GAM!AD43*[4]GAM!E43)+([4]GAM!AD44*[4]GAM!E44)+([4]GAM!AD45*[4]GAM!E45))*[4]GAM!B40)</f>
        <v>0.11352000000000001</v>
      </c>
      <c r="AR19" s="176">
        <f>((([4]GAM!AE18*[4]GAM!E18))*[4]GAM!B18)+((([4]GAM!AE23*[4]GAM!E23)+([4]GAM!AE24*[4]GAM!E24)+([4]GAM!AE25*[4]GAM!E25)+([4]GAM!AE26*[4]GAM!E26)+([4]GAM!AE27*[4]GAM!E27)+([4]GAM!AE28*[4]GAM!E28)+([4]GAM!AE29*[4]GAM!E29)+([4]GAM!AE30*[4]GAM!E30)+([4]GAM!AE31*[4]GAM!E31)+([4]GAM!AE32*[4]GAM!E32)+([4]GAM!AE33*[4]GAM!E33)+([4]GAM!AE34*[4]GAM!E34)+([4]GAM!AE35*[4]GAM!E35))*[4]GAM!B23)+((([4]GAM!AE40*[4]GAM!E40)+([4]GAM!AE41*[4]GAM!E41)+([4]GAM!AE42*[4]GAM!E42)+([4]GAM!AE43*[4]GAM!E43)+([4]GAM!AE44*[4]GAM!E44)+([4]GAM!AE45*[4]GAM!E45))*[4]GAM!B40)</f>
        <v>0.11352000000000001</v>
      </c>
      <c r="AS19" s="176">
        <f>((([4]SAP!AD18*[4]SAP!E18)+([4]SAP!AD19*[4]SAP!E19)+([4]SAP!AD20*[4]SAP!E20))*[4]SAP!B18)+((([4]SAP!AD25*[4]SAP!E25)+([4]SAP!AD26*[4]SAP!E26)+([4]SAP!AD27*[4]SAP!E27))*[4]SAP!B25)+((([4]SAP!AD32*[4]SAP!E32)+([4]SAP!AD33*[4]SAP!E33)+([4]SAP!AD34*[4]SAP!E34)+([4]SAP!AD35*[4]SAP!E35)+([4]SAP!AD36*[4]SAP!E36)+([4]SAP!AD37*[4]SAP!E37))*[4]SAP!B32)+((([4]SAP!AD42*[4]SAP!E42)+([4]SAP!AD43*[4]SAP!E43)+([4]SAP!AD44*[4]SAP!E44)+([4]SAP!AD45*[4]SAP!E45))*[4]SAP!B42)</f>
        <v>0.16675000000000001</v>
      </c>
      <c r="AT19" s="176">
        <f>((([4]SAP!AE18*[4]SAP!E18)+([4]SAP!AE19*[4]SAP!E19)+([4]SAP!AE20*[4]SAP!E20))*[4]SAP!B18)+((([4]SAP!AE25*[4]SAP!E25)+([4]SAP!AE26*[4]SAP!E26)+([4]SAP!AE27*[4]SAP!E27))*[4]SAP!B25)+((([4]SAP!AE32*[4]SAP!E32)+([4]SAP!AE33*[4]SAP!E33)+([4]SAP!AE34*[4]SAP!E34)+([4]SAP!AE35*[4]SAP!E35)+([4]SAP!AE36*[4]SAP!E36)+([4]SAP!AE37*[4]SAP!E37))*[4]SAP!B32)+((([4]SAP!AE42*[4]SAP!E42)+([4]SAP!AE43*[4]SAP!E43)+([4]SAP!AE44*[4]SAP!E44)+([4]SAP!AE45*[4]SAP!E45))*[4]SAP!B42)</f>
        <v>0.16675000000000001</v>
      </c>
      <c r="AU19" s="176">
        <f>((([4]ACI!AD18*[4]ACI!E18)+([4]ACI!AD19*[4]ACI!E19))*[4]ACI!B18)+((([4]ACI!AD24*[4]ACI!E24)+([4]ACI!AD25*[4]ACI!E25))*[4]ACI!B24)+((([4]ACI!AD30*[4]ACI!E30)+([4]ACI!AD31*[4]ACI!E31)+([4]ACI!AD32*[4]ACI!E32)+([4]ACI!AD33*[4]ACI!E33)+([4]ACI!AD34*[4]ACI!E34)+([4]ACI!AD35*[4]ACI!E35))*[4]ACI!B30)</f>
        <v>0.12179999999999999</v>
      </c>
      <c r="AV19" s="176">
        <f>((([4]ACI!AE18*[4]ACI!E18)+([4]ACI!AE19*[4]ACI!E19))*[4]ACI!B18)+((([4]ACI!AE24*[4]ACI!E24)+([4]ACI!AE25*[4]ACI!E25))*[4]ACI!B24)+((([4]ACI!AE30*[4]ACI!E30)+([4]ACI!AE31*[4]ACI!E31)+([4]ACI!AE32*[4]ACI!E32)+([4]ACI!AE33*[4]ACI!E33)+([4]ACI!AE34*[4]ACI!E34)+([4]ACI!AE35*[4]ACI!E35))*[4]ACI!B30)</f>
        <v>0</v>
      </c>
      <c r="AW19" s="176">
        <f>((([4]JUR!AD18*[4]JUR!E18)+([4]JUR!AD19*[4]JUR!E19))*[4]JUR!B18)+((([4]JUR!AD24*[4]JUR!E24))*[4]JUR!B24)+((([4]JUR!AD29*[4]JUR!E29)+([4]JUR!AD30*[4]JUR!E30)+([4]JUR!AD31*[4]JUR!E31)+([4]JUR!AD32*[4]JUR!E32)+([4]JUR!AD33*[4]JUR!E33)+([4]JUR!AD34*[4]JUR!E34))*[4]JUR!B29)</f>
        <v>0.196325</v>
      </c>
      <c r="AX19" s="176">
        <f>((([4]JUR!AE18*[4]JUR!E18)+([4]JUR!AE19*[4]JUR!E19))*[4]JUR!B18)+((([4]JUR!AE24*[4]JUR!E24))*[4]JUR!B24)+((([4]JUR!AE29*[4]JUR!E29)+([4]JUR!AE30*[4]JUR!E30)+([4]JUR!AE31*[4]JUR!E31)+([4]JUR!AE32*[4]JUR!E32)+([4]JUR!AE33*[4]JUR!E33)+([4]JUR!AE34*[4]JUR!E34))*[4]JUR!B29)</f>
        <v>0.13467000000000001</v>
      </c>
      <c r="AY19" s="176">
        <f>((([4]CON!AD18*[4]CON!E18)+([4]CON!AD19*[4]CON!E19)+([4]CON!AD20*[4]CON!E20)+([4]CON!AD21*[4]CON!E21))*[4]CON!B18)+((([4]CON!AD26*[4]CON!E26)+([4]CON!AD27*[4]CON!E27)+([4]CON!AD28*[4]CON!E28)+([4]CON!AD29*[4]CON!E29)+([4]CON!AD30*[4]CON!E30)+([4]CON!AD31*[4]CON!E31))*[4]CON!B26)</f>
        <v>0.14700000000000002</v>
      </c>
      <c r="AZ19" s="176">
        <f>((([4]CON!AE18*[4]CON!E18)+([4]CON!AE19*[4]CON!E19)+([4]CON!AE20*[4]CON!E20)+([4]CON!AE21*[4]CON!E21))*[4]CON!B18)+((([4]CON!AE26*[4]CON!E26)+([4]CON!AE27*[4]CON!E27)+([4]CON!AE28*[4]CON!E28)+([4]CON!AE29*[4]CON!E29)+([4]CON!AE30*[4]CON!E30)+([4]CON!AE31*[4]CON!E31))*[4]CON!B26)</f>
        <v>7.8250000000000014E-2</v>
      </c>
      <c r="BA19" s="176">
        <f>((([4]GDO!AD18*[4]GDO!E18)+([4]GDO!AD19*[4]GDO!E19)+([4]GDO!AD20*[4]GDO!E20)+([4]GDO!AD21*[4]GDO!E21)+([4]GDO!AD22*[4]GDO!E22))*[4]GDO!B18)+((([4]GDO!AD27*[4]GDO!E27)+([4]GDO!AD28*[4]GDO!E28)+([4]GDO!AD29*[4]GDO!E29)+([4]GDO!AD30*[4]GDO!E30)+([4]GDO!AD31*[4]GDO!E31)+([4]GDO!AD32*[4]GDO!E32))*[4]GDO!B27)</f>
        <v>0.1246</v>
      </c>
      <c r="BB19" s="176">
        <f>((([4]GDO!AE18*[4]GDO!E18)+([4]GDO!AE19*[4]GDO!E19)+([4]GDO!AE20*[4]GDO!E20)+([4]GDO!AE21*[4]GDO!E21)+([4]GDO!AE22*[4]GDO!E22))*[4]GDO!B18)+((([4]GDO!AE27*[4]GDO!E27)+([4]GDO!AE28*[4]GDO!E28)+([4]GDO!AE29*[4]GDO!E29)+([4]GDO!AE30*[4]GDO!E30)+([4]GDO!AE31*[4]GDO!E31)+([4]GDO!AE32*[4]GDO!E32))*[4]GDO!B27)</f>
        <v>0.10455</v>
      </c>
      <c r="BC19" s="175">
        <f>((([4]SIT!AD18*[4]SIT!E18)+([4]SIT!AD19*[4]SIT!E19)+([4]SIT!AD20*[4]SIT!E20)+([4]SIT!AD21*[4]SIT!E21))*[4]SIT!B18)+((([4]SIT!AD26*[4]SIT!E26))*[4]SIT!B26)+((([4]SIT!AD31*[4]SIT!E31)+([4]SIT!AD32*[4]SIT!E32))*[4]SIT!B31)+((([4]SIT!AD37*[4]SIT!E37)+([4]SIT!AD38*[4]SIT!E38)+([4]SIT!AD39*[4]SIT!E39))*[4]SIT!B37)+((([4]SIT!AD44*[4]SIT!E44)+([4]SIT!AD45*[4]SIT!E45)+([4]SIT!AD46*[4]SIT!E46)+([4]SIT!AD47*[4]SIT!E47))*[4]SIT!B44)+((([4]SIT!AD52*[4]SIT!E52)+([4]SIT!AD53*[4]SIT!E53)+([4]SIT!AD54*[4]SIT!E54)+([4]SIT!AD55*[4]SIT!E55)+([4]SIT!AD56*[4]SIT!E56)+([4]SIT!AD57*[4]SIT!E57))*[4]SIT!B52)</f>
        <v>0.1134</v>
      </c>
      <c r="BD19" s="175">
        <f>((([4]SIT!AE18*[4]SIT!E18)+([4]SIT!AE19*[4]SIT!E19)+([4]SIT!AE20*[4]SIT!E20)+([4]SIT!AE21*[4]SIT!E21))*[4]SIT!B18)+((([4]SIT!AE26*[4]SIT!E26))*[4]SIT!B26)+((([4]SIT!AE31*[4]SIT!E31)+([4]SIT!AE32*[4]SIT!E32))*[4]SIT!B31)+((([4]SIT!AE37*[4]SIT!E37)+([4]SIT!AE38*[4]SIT!E38)+([4]SIT!AE39*[4]SIT!E39))*[4]SIT!B37)+((([4]SIT!AE44*[4]SIT!E44)+([4]SIT!AE45*[4]SIT!E45)+([4]SIT!AE46*[4]SIT!E46)+([4]SIT!AE47*[4]SIT!E47))*[4]SIT!B44)+((([4]SIT!AE52*[4]SIT!E52)+([4]SIT!AE53*[4]SIT!E53)+([4]SIT!AE54*[4]SIT!E54)+([4]SIT!AE55*[4]SIT!E55)+([4]SIT!AE56*[4]SIT!E56)+([4]SIT!AE57*[4]SIT!E57))*[4]SIT!B52)</f>
        <v>7.3970000000000008E-2</v>
      </c>
      <c r="BE19" s="175">
        <f>((([4]FIN!AD18*[4]FIN!E18)+([4]FIN!AD19*[4]FIN!E19)+([4]FIN!AD20*[4]FIN!E20)+([4]FIN!AD21*[4]FIN!E21)+([4]FIN!AD22*[4]FIN!E22))*[4]FIN!B18)+((([4]FIN!AD27*[4]FIN!E27)+([4]FIN!AD28*[4]FIN!E28)+([4]FIN!AD29*[4]FIN!E29)+([4]FIN!AD30*[4]FIN!E30)+([4]FIN!AD31*[4]FIN!E31)+([4]FIN!AD32*[4]FIN!E32))*[4]FIN!B27)</f>
        <v>0.1008</v>
      </c>
      <c r="BF19" s="175">
        <f>((([4]FIN!AE18*[4]FIN!E18)+([4]FIN!AE19*[4]FIN!E19)+([4]FIN!AE20*[4]FIN!E20)+([4]FIN!AE21*[4]FIN!E21)+([4]FIN!AE22*[4]FIN!E22))*[4]FIN!B18)+((([4]FIN!AE27*[4]FIN!E27)+([4]FIN!AE28*[4]FIN!E28)+([4]FIN!AE29*[4]FIN!E29)+([4]FIN!AE30*[4]FIN!E30)+([4]FIN!AE31*[4]FIN!E31)+([4]FIN!AE32*[4]FIN!E32))*[4]FIN!B27)</f>
        <v>0.23760000000000003</v>
      </c>
      <c r="BG19" s="175">
        <f>((([4]THU!AD18*[4]THU!E18)+([4]THU!AD19*[4]THU!E19)+([4]THU!AD20*[4]THU!E20)+([4]THU!AD21*[4]THU!E21)+([4]THU!AD22*[4]THU!E22))*[4]THU!B18)+((([4]THU!AD27*[4]THU!E27)+([4]THU!AD28*[4]THU!E28)+([4]THU!AD29*[4]THU!E29)+([4]THU!AD30*[4]THU!E30)+([4]THU!AD31*[4]THU!E31)+([4]THU!AD32*[4]THU!E32)+([4]THU!AD33*[4]THU!E33))*[4]THU!B27)+((([4]THU!AD38*[4]THU!E38)+([4]THU!AD39*[4]THU!E39)+([4]THU!AD40*[4]THU!E40)+([4]THU!AD41*[4]THU!E41)+([4]THU!AD42*[4]THU!E42)+([4]THU!AD43*[4]THU!E43))*[4]THU!B38)+((([4]THU!AD48*[4]THU!E48)+([4]THU!AD49*[4]THU!E49)+([4]THU!AD50*[4]THU!E50)+([4]THU!AD51*[4]THU!E51)+([4]THU!AD52*[4]THU!E52)+([4]THU!AD53*[4]THU!E53))*[4]THU!B48)</f>
        <v>0.12584000000000001</v>
      </c>
      <c r="BH19" s="175">
        <f>((([4]THU!AE18*[4]THU!E18)+([4]THU!AE19*[4]THU!E19)+([4]THU!AE20*[4]THU!E20)+([4]THU!AE21*[4]THU!E21)+([4]THU!AE22*[4]THU!E22))*[4]THU!B18)+((([4]THU!AE27*[4]THU!E27)+([4]THU!AE28*[4]THU!E28)+([4]THU!AE29*[4]THU!E29)+([4]THU!AE30*[4]THU!E30)+([4]THU!AE31*[4]THU!E31)+([4]THU!AE32*[4]THU!E32)+([4]THU!AE33*[4]THU!E33))*[4]THU!B27)+((([4]THU!AE38*[4]THU!E38)+([4]THU!AE39*[4]THU!E39)+([4]THU!AE40*[4]THU!E40)+([4]THU!AE41*[4]THU!E41)+([4]THU!AE42*[4]THU!E42)+([4]THU!AE43*[4]THU!E43))*[4]THU!B38)+((([4]THU!AE48*[4]THU!E48)+([4]THU!AE49*[4]THU!E49)+([4]THU!AE50*[4]THU!E50)+([4]THU!AE51*[4]THU!E51)+([4]THU!AE52*[4]THU!E52)+([4]THU!AE53*[4]THU!E53))*[4]THU!B48)</f>
        <v>0</v>
      </c>
      <c r="BI19" s="175">
        <f>((([4]CDI!AD18*[4]CDI!E18)+([4]CDI!AD19*[4]CDI!E19))*[4]CDI!B18)+((([4]CDI!AD24*[4]CDI!E24))*[4]CDI!B24)+((([4]CDI!AD29*[4]CDI!E29)+([4]CDI!AD30*[4]CDI!E30)+([4]CDI!AD31*[4]CDI!E31)+([4]CDI!AD32*[4]CDI!E32)+([4]CDI!AD33*[4]CDI!E33)+([4]CDI!AD34*[4]CDI!E34))*[4]CDI!B29)</f>
        <v>0.12740000000000001</v>
      </c>
      <c r="BJ19" s="175">
        <f>((([4]CDI!AE18*[4]CDI!E18)+([4]CDI!AE19*[4]CDI!E19))*[4]CDI!B18)+((([4]CDI!AE24*[4]CDI!E24))*[4]CDI!B24)+((([4]CDI!AE29*[4]CDI!E29)+([4]CDI!AE30*[4]CDI!E30)+([4]CDI!AE31*[4]CDI!E31)+([4]CDI!AE32*[4]CDI!E32)+([4]CDI!AE33*[4]CDI!E33)+([4]CDI!AE34*[4]CDI!E34))*[4]CDI!B29)</f>
        <v>7.7149999999999996E-2</v>
      </c>
      <c r="BK19" s="175">
        <f>((([4]ABI!AD18*[4]ABI!E18)+([4]ABI!AD19*[4]ABI!E19))*[4]ABI!B18)+((([4]ABI!AD24*[4]ABI!E24)+([4]ABI!AD25*[4]ABI!E25)+([4]ABI!AD26*[4]ABI!E26)+([4]ABI!AD27*[4]ABI!E27))*[4]ABI!B24)+((([4]ABI!AD32*[4]ABI!E32)+([4]ABI!AD33*[4]ABI!E33)+([4]ABI!AD34*[4]ABI!E34))*[4]ABI!B32)+((([4]ABI!AD39*[4]ABI!E39)+([4]ABI!AD40*[4]ABI!E40)+([4]ABI!AD41*[4]ABI!E41)+([4]ABI!AD42*[4]ABI!E42)+([4]ABI!AD43*[4]ABI!E43)+([4]ABI!AD44*[4]ABI!E44))*[4]ABI!B39)</f>
        <v>0.112335</v>
      </c>
      <c r="BL19" s="175">
        <f>((([4]ABI!AE18*[4]ABI!E18)+([4]ABI!AE19*[4]ABI!E19))*[4]ABI!B18)+((([4]ABI!AE24*[4]ABI!E24)+([4]ABI!AE25*[4]ABI!E25)+([4]ABI!AE26*[4]ABI!E26)+([4]ABI!AE27*[4]ABI!E27))*[4]ABI!B24)+((([4]ABI!AE32*[4]ABI!E32)+([4]ABI!AE33*[4]ABI!E33)+([4]ABI!AE34*[4]ABI!E34))*[4]ABI!B32)+((([4]ABI!AE39*[4]ABI!E39)+([4]ABI!AE40*[4]ABI!E40)+([4]ABI!AE41*[4]ABI!E41)+([4]ABI!AE42*[4]ABI!E42)+([4]ABI!AE43*[4]ABI!E43)+([4]ABI!AE44*[4]ABI!E44))*[4]ABI!B39)</f>
        <v>0.141625</v>
      </c>
      <c r="BM19" s="175">
        <f>((([4]ODM!AD18*[4]ODM!E18)+([4]ODM!AD19*[4]ODM!E19)+([4]ODM!AD20*[4]ODM!E20)+([4]ODM!AD21*[4]ODM!E21))*[4]ODM!B18)+((([4]ODM!AD26*[4]ODM!E26)+([4]ODM!AD27*[4]ODM!E27)+([4]ODM!AD28*[4]ODM!E28))*[4]ODM!B26)+((([4]ODM!AD33*[4]ODM!E33)+([4]ODM!AD34*[4]ODM!E34)+([4]ODM!AD35*[4]ODM!E35)+([4]ODM!AD36*[4]ODM!E36)+([4]ODM!AD37*[4]ODM!E37)+([4]ODM!AD38*[4]ODM!E38))*[4]ODM!B33)</f>
        <v>0.12425</v>
      </c>
      <c r="BN19" s="175">
        <f>((([4]ODM!AE18*[4]ODM!E18)+([4]ODM!AE19*[4]ODM!E19)+([4]ODM!AE20*[4]ODM!E20)+([4]ODM!AE21*[4]ODM!E21))*[4]ODM!B18)+((([4]ODM!AE26*[4]ODM!E26)+([4]ODM!AE27*[4]ODM!E27)+([4]ODM!AE28*[4]ODM!E28))*[4]ODM!B26)+((([4]ODM!AE33*[4]ODM!E33)+([4]ODM!AE34*[4]ODM!E34)+([4]ODM!AE35*[4]ODM!E35)+([4]ODM!AE36*[4]ODM!E36)+([4]ODM!AE37*[4]ODM!E37)+([4]ODM!AE38*[4]ODM!E38))*[4]ODM!B33)</f>
        <v>9.8000000000000004E-2</v>
      </c>
      <c r="BO19" s="175">
        <f>((([4]CMG!AD18*[4]CMG!E18))*[4]CMG!B18)+((([4]CMG!AD23*[4]CMG!E23)+([4]CMG!AD24*[4]CMG!E24)+([4]CMG!AD25*[4]CMG!E25)+([4]CMG!AD26*[4]CMG!E26))*[4]CMG!B23)+((([4]CMG!AD31*[4]CMG!E31)+([4]CMG!AD32*[4]CMG!E32)+([4]CMG!AD33*[4]CMG!E33))*[4]CMG!B31)+((([4]CMG!AD38*[4]CMG!E38)+([4]CMG!AD39*[4]CMG!E39)+([4]CMG!AD40*[4]CMG!E40))*[4]CMG!B38)+((([4]CMG!AD45*[4]CMG!E45))*[4]CMG!B45)+((([4]CMG!AD50*[4]CMG!E50)+([4]CMG!AD51*[4]CMG!E51)+([4]CMG!AD52*[4]CMG!E52)+([4]CMG!AD53*[4]CMG!E53)+([4]CMG!AD54*[4]CMG!E54)+([4]CMG!AD55*[4]CMG!E55))*[4]CMG!B50)</f>
        <v>0.2576</v>
      </c>
      <c r="BP19" s="175">
        <f>((([4]CMG!AE18*[4]CMG!E18))*[4]CMG!B18)+((([4]CMG!AE23*[4]CMG!E23)+([4]CMG!AE24*[4]CMG!E24)+([4]CMG!AE25*[4]CMG!E25)+([4]CMG!AE26*[4]CMG!E26))*[4]CMG!B23)+((([4]CMG!AE31*[4]CMG!E31)+([4]CMG!AE32*[4]CMG!E32)+([4]CMG!AE33*[4]CMG!E33))*[4]CMG!B31)+((([4]CMG!AE38*[4]CMG!E38)+([4]CMG!AE39*[4]CMG!E39)+([4]CMG!AE40*[4]CMG!E40))*[4]CMG!B38)+((([4]CMG!AE45*[4]CMG!E45))*[4]CMG!B45)+((([4]CMG!AE50*[4]CMG!E50)+([4]CMG!AE51*[4]CMG!E51)+([4]CMG!AE52*[4]CMG!E52)+([4]CMG!AE53*[4]CMG!E53)+([4]CMG!AE54*[4]CMG!E54)+([4]CMG!AE55*[4]CMG!E55))*[4]CMG!B50)</f>
        <v>0.2576</v>
      </c>
      <c r="BQ19" s="175"/>
      <c r="BR19" s="175"/>
      <c r="BS19" s="175"/>
      <c r="BT19" s="175"/>
      <c r="BU19" s="175"/>
      <c r="BV19" s="175"/>
      <c r="BW19" s="175"/>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c r="DH19" s="175"/>
      <c r="DI19" s="175"/>
      <c r="DJ19" s="175"/>
      <c r="DK19" s="175"/>
      <c r="DL19" s="175"/>
      <c r="DM19" s="175"/>
      <c r="DN19" s="175"/>
      <c r="DO19" s="175"/>
      <c r="DP19" s="175"/>
      <c r="DQ19" s="175"/>
      <c r="DR19" s="175"/>
      <c r="DS19" s="175"/>
      <c r="DT19" s="175"/>
      <c r="DU19" s="175"/>
      <c r="DV19" s="175"/>
      <c r="DW19" s="175"/>
    </row>
    <row r="20" spans="2:135" ht="15" thickBot="1" x14ac:dyDescent="0.25">
      <c r="B20" s="378"/>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28"/>
      <c r="AB20" s="177"/>
      <c r="AC20" s="177"/>
      <c r="AD20" s="177"/>
      <c r="AE20" s="177"/>
      <c r="AF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E20" s="178"/>
      <c r="BF20" s="178"/>
      <c r="BG20" s="178"/>
      <c r="BH20" s="178"/>
      <c r="BI20" s="178"/>
      <c r="BJ20" s="178"/>
      <c r="BK20" s="178"/>
      <c r="BL20" s="178"/>
      <c r="BM20" s="178"/>
      <c r="BN20" s="178"/>
      <c r="BO20" s="178"/>
      <c r="BP20" s="179"/>
      <c r="BQ20" s="179"/>
      <c r="BR20" s="179"/>
    </row>
    <row r="21" spans="2:135" ht="15.75" customHeight="1" x14ac:dyDescent="0.2">
      <c r="B21" s="378"/>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c r="BE21" s="178"/>
      <c r="BF21" s="178"/>
      <c r="BG21" s="178"/>
      <c r="BH21" s="178"/>
      <c r="BI21" s="178"/>
      <c r="BJ21" s="178"/>
      <c r="BK21" s="178"/>
      <c r="BL21" s="178"/>
      <c r="BM21" s="178"/>
      <c r="BN21" s="178"/>
      <c r="BO21" s="178"/>
      <c r="BP21" s="179"/>
      <c r="BQ21" s="179"/>
      <c r="BR21" s="179"/>
    </row>
    <row r="22" spans="2:135" ht="30.75" customHeight="1" thickBot="1" x14ac:dyDescent="0.25">
      <c r="B22" s="378"/>
      <c r="C22" s="591" t="s">
        <v>173</v>
      </c>
      <c r="D22" s="592"/>
      <c r="E22" s="592"/>
      <c r="F22" s="592"/>
      <c r="G22" s="592"/>
      <c r="H22" s="592"/>
      <c r="I22" s="593"/>
      <c r="J22" s="591" t="s">
        <v>35</v>
      </c>
      <c r="K22" s="592"/>
      <c r="L22" s="592"/>
      <c r="M22" s="592"/>
      <c r="N22" s="592"/>
      <c r="O22" s="592"/>
      <c r="P22" s="593"/>
      <c r="Q22" s="809" t="s">
        <v>36</v>
      </c>
      <c r="R22" s="558"/>
      <c r="S22" s="558"/>
      <c r="T22" s="558"/>
      <c r="U22" s="558"/>
      <c r="V22" s="558"/>
      <c r="W22" s="558"/>
      <c r="X22" s="558"/>
      <c r="Y22" s="559"/>
      <c r="Z22" s="28"/>
      <c r="AB22" s="174" t="s">
        <v>715</v>
      </c>
      <c r="AC22" s="180">
        <f>+AC8+AC9+AC10</f>
        <v>0.18620000000000003</v>
      </c>
      <c r="AD22" s="180">
        <f>+AD8+AD9+AD10</f>
        <v>0.18620000000000003</v>
      </c>
      <c r="AE22" s="180">
        <f>+AE8+AE9+AE10</f>
        <v>0.17677200000000001</v>
      </c>
      <c r="AF22" s="180">
        <f>+AF8+AF9+AF10</f>
        <v>0.18115550000000002</v>
      </c>
      <c r="AG22" s="180">
        <f t="shared" ref="AG22:BP22" si="0">+AG8+AG9+AG10</f>
        <v>0.14176499999999997</v>
      </c>
      <c r="AH22" s="180">
        <f t="shared" si="0"/>
        <v>0.141760002</v>
      </c>
      <c r="AI22" s="180">
        <f t="shared" si="0"/>
        <v>0.18438800000000002</v>
      </c>
      <c r="AJ22" s="180">
        <f t="shared" si="0"/>
        <v>0.21877200000000002</v>
      </c>
      <c r="AK22" s="180">
        <f t="shared" si="0"/>
        <v>4.8000000000000001E-2</v>
      </c>
      <c r="AL22" s="180">
        <f t="shared" si="0"/>
        <v>4.8000000000000001E-2</v>
      </c>
      <c r="AM22" s="180">
        <f t="shared" si="0"/>
        <v>0.10425000000000001</v>
      </c>
      <c r="AN22" s="180">
        <f t="shared" si="0"/>
        <v>0.10425000000000001</v>
      </c>
      <c r="AO22" s="180">
        <f t="shared" si="0"/>
        <v>0.23805000000000001</v>
      </c>
      <c r="AP22" s="180">
        <f t="shared" si="0"/>
        <v>0.28325</v>
      </c>
      <c r="AQ22" s="180">
        <f t="shared" si="0"/>
        <v>0.30095200000000005</v>
      </c>
      <c r="AR22" s="180">
        <f t="shared" si="0"/>
        <v>0.24595200000000003</v>
      </c>
      <c r="AS22" s="180">
        <f t="shared" si="0"/>
        <v>0.183</v>
      </c>
      <c r="AT22" s="180">
        <f t="shared" si="0"/>
        <v>0.183</v>
      </c>
      <c r="AU22" s="180">
        <f t="shared" si="0"/>
        <v>0.27060000000000001</v>
      </c>
      <c r="AV22" s="180">
        <f t="shared" si="0"/>
        <v>0.15439999999999998</v>
      </c>
      <c r="AW22" s="180">
        <f t="shared" si="0"/>
        <v>0.11047499999999999</v>
      </c>
      <c r="AX22" s="180">
        <f t="shared" si="0"/>
        <v>0.28075000000000006</v>
      </c>
      <c r="AY22" s="180">
        <f t="shared" si="0"/>
        <v>0.09</v>
      </c>
      <c r="AZ22" s="180">
        <f t="shared" si="0"/>
        <v>0.09</v>
      </c>
      <c r="BA22" s="180">
        <f t="shared" si="0"/>
        <v>0.23525000000000001</v>
      </c>
      <c r="BB22" s="180">
        <f t="shared" si="0"/>
        <v>0.19675000000000001</v>
      </c>
      <c r="BC22" s="180">
        <f t="shared" si="0"/>
        <v>0.29790000000000005</v>
      </c>
      <c r="BD22" s="180">
        <f t="shared" si="0"/>
        <v>0.40751999999999999</v>
      </c>
      <c r="BE22" s="178">
        <f t="shared" si="0"/>
        <v>0.36300000000000004</v>
      </c>
      <c r="BF22" s="178">
        <f t="shared" si="0"/>
        <v>0.22299999999999998</v>
      </c>
      <c r="BG22" s="178">
        <f t="shared" si="0"/>
        <v>9.1952000000000006E-2</v>
      </c>
      <c r="BH22" s="178">
        <f t="shared" si="0"/>
        <v>6.8951999999999999E-2</v>
      </c>
      <c r="BI22" s="178">
        <f t="shared" si="0"/>
        <v>0.18589999999999998</v>
      </c>
      <c r="BJ22" s="178">
        <f t="shared" si="0"/>
        <v>0.16594999999999999</v>
      </c>
      <c r="BK22" s="178">
        <f t="shared" si="0"/>
        <v>0.18025000000000002</v>
      </c>
      <c r="BL22" s="178">
        <f t="shared" si="0"/>
        <v>0.12792500000000001</v>
      </c>
      <c r="BM22" s="178">
        <f t="shared" si="0"/>
        <v>0.19674999999999998</v>
      </c>
      <c r="BN22" s="178">
        <f t="shared" si="0"/>
        <v>0.188</v>
      </c>
      <c r="BO22" s="178">
        <f t="shared" si="0"/>
        <v>0.12020000000000002</v>
      </c>
      <c r="BP22" s="178">
        <f t="shared" si="0"/>
        <v>0.12020000000000002</v>
      </c>
      <c r="BQ22" s="178"/>
      <c r="BR22" s="179"/>
    </row>
    <row r="23" spans="2:135" ht="29.25" thickBot="1" x14ac:dyDescent="0.25">
      <c r="B23" s="378"/>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28"/>
      <c r="AB23" s="174" t="s">
        <v>716</v>
      </c>
      <c r="AC23" s="180">
        <f>+AC11+AC12+AC13</f>
        <v>0.22120000000000001</v>
      </c>
      <c r="AD23" s="180">
        <f>+AD11+AD12+AD13</f>
        <v>0.22120000000000001</v>
      </c>
      <c r="AE23" s="180">
        <f>+AE11+AE12+AE13</f>
        <v>0.19284799999999999</v>
      </c>
      <c r="AF23" s="180">
        <f>+AF11+AF12+AF13</f>
        <v>0.145868</v>
      </c>
      <c r="AG23" s="180">
        <f t="shared" ref="AG23:BP23" si="1">+AG11+AG12+AG13</f>
        <v>0.24073840000000002</v>
      </c>
      <c r="AH23" s="180">
        <f t="shared" si="1"/>
        <v>0.24023859999999997</v>
      </c>
      <c r="AI23" s="180">
        <f t="shared" si="1"/>
        <v>0.20113800000000001</v>
      </c>
      <c r="AJ23" s="180">
        <f t="shared" si="1"/>
        <v>0.17181360000000001</v>
      </c>
      <c r="AK23" s="180">
        <f t="shared" si="1"/>
        <v>6.3E-2</v>
      </c>
      <c r="AL23" s="180">
        <f t="shared" si="1"/>
        <v>6.3E-2</v>
      </c>
      <c r="AM23" s="180">
        <f t="shared" si="1"/>
        <v>0.16300000000000001</v>
      </c>
      <c r="AN23" s="180">
        <f t="shared" si="1"/>
        <v>0.16300000000000001</v>
      </c>
      <c r="AO23" s="180">
        <f t="shared" si="1"/>
        <v>0.22291500000000003</v>
      </c>
      <c r="AP23" s="180">
        <f t="shared" si="1"/>
        <v>0.251915</v>
      </c>
      <c r="AQ23" s="180">
        <f t="shared" si="1"/>
        <v>0.21748800000000001</v>
      </c>
      <c r="AR23" s="180">
        <f t="shared" si="1"/>
        <v>0.21848800000000002</v>
      </c>
      <c r="AS23" s="180">
        <f t="shared" si="1"/>
        <v>0.25650000000000001</v>
      </c>
      <c r="AT23" s="180">
        <f t="shared" si="1"/>
        <v>0.22650000000000001</v>
      </c>
      <c r="AU23" s="180">
        <f t="shared" si="1"/>
        <v>0.28560000000000002</v>
      </c>
      <c r="AV23" s="180">
        <f t="shared" si="1"/>
        <v>0.32310000000000005</v>
      </c>
      <c r="AW23" s="180">
        <f t="shared" si="1"/>
        <v>0.35047499999999998</v>
      </c>
      <c r="AX23" s="180">
        <f t="shared" si="1"/>
        <v>0.28897499999999998</v>
      </c>
      <c r="AY23" s="180">
        <f t="shared" si="1"/>
        <v>0.36399999999999999</v>
      </c>
      <c r="AZ23" s="180">
        <f t="shared" si="1"/>
        <v>0.17175000000000001</v>
      </c>
      <c r="BA23" s="180">
        <f t="shared" si="1"/>
        <v>0.12914999999999999</v>
      </c>
      <c r="BB23" s="180">
        <f t="shared" si="1"/>
        <v>0.10580000000000001</v>
      </c>
      <c r="BC23" s="180">
        <f t="shared" si="1"/>
        <v>0.23800000000000004</v>
      </c>
      <c r="BD23" s="180">
        <f t="shared" si="1"/>
        <v>0.17495000000000002</v>
      </c>
      <c r="BE23" s="178">
        <f t="shared" si="1"/>
        <v>0.24709999999999999</v>
      </c>
      <c r="BF23" s="178">
        <f t="shared" si="1"/>
        <v>0.23016999999999999</v>
      </c>
      <c r="BG23" s="178">
        <f t="shared" si="1"/>
        <v>0.33998300000000004</v>
      </c>
      <c r="BH23" s="178">
        <f t="shared" si="1"/>
        <v>0.21288400000000002</v>
      </c>
      <c r="BI23" s="178">
        <f t="shared" si="1"/>
        <v>0.24569999999999997</v>
      </c>
      <c r="BJ23" s="178">
        <f t="shared" si="1"/>
        <v>0.2457</v>
      </c>
      <c r="BK23" s="178">
        <f t="shared" si="1"/>
        <v>0.32406000000000001</v>
      </c>
      <c r="BL23" s="178">
        <f t="shared" si="1"/>
        <v>0.215035</v>
      </c>
      <c r="BM23" s="178">
        <f t="shared" si="1"/>
        <v>0.24675</v>
      </c>
      <c r="BN23" s="178">
        <f t="shared" si="1"/>
        <v>0.2555</v>
      </c>
      <c r="BO23" s="178">
        <f t="shared" si="1"/>
        <v>0.22460000000000002</v>
      </c>
      <c r="BP23" s="178">
        <f t="shared" si="1"/>
        <v>0.22460000000000002</v>
      </c>
      <c r="BQ23" s="178"/>
      <c r="BR23" s="179"/>
    </row>
    <row r="24" spans="2:135" ht="60.75" customHeight="1" thickBot="1" x14ac:dyDescent="0.25">
      <c r="B24" s="378"/>
      <c r="C24" s="569" t="s">
        <v>10</v>
      </c>
      <c r="D24" s="570"/>
      <c r="E24" s="570"/>
      <c r="F24" s="570"/>
      <c r="G24" s="570"/>
      <c r="H24" s="571"/>
      <c r="I24" s="572" t="s">
        <v>184</v>
      </c>
      <c r="J24" s="573"/>
      <c r="K24" s="573"/>
      <c r="L24" s="573"/>
      <c r="M24" s="573"/>
      <c r="N24" s="573"/>
      <c r="O24" s="573"/>
      <c r="P24" s="573"/>
      <c r="Q24" s="573"/>
      <c r="R24" s="573"/>
      <c r="S24" s="573"/>
      <c r="T24" s="573"/>
      <c r="U24" s="573"/>
      <c r="V24" s="573"/>
      <c r="W24" s="573"/>
      <c r="X24" s="573"/>
      <c r="Y24" s="574"/>
      <c r="Z24" s="28"/>
      <c r="AB24" s="174" t="s">
        <v>717</v>
      </c>
      <c r="AC24" s="180">
        <f>+AC14+AC15+AC16</f>
        <v>0.32300000000000006</v>
      </c>
      <c r="AD24" s="180">
        <f t="shared" ref="AD24:BP24" si="2">+AD14+AD15+AD16</f>
        <v>0.32300000000000006</v>
      </c>
      <c r="AE24" s="180">
        <f t="shared" si="2"/>
        <v>0.22892399999999999</v>
      </c>
      <c r="AF24" s="180">
        <f t="shared" si="2"/>
        <v>0.23777000000000004</v>
      </c>
      <c r="AG24" s="180">
        <f>+AG14+AG15+AG16</f>
        <v>0.26842339999999998</v>
      </c>
      <c r="AH24" s="180">
        <f t="shared" si="2"/>
        <v>0.268418402</v>
      </c>
      <c r="AI24" s="180">
        <f t="shared" si="2"/>
        <v>0.32101299999999999</v>
      </c>
      <c r="AJ24" s="180">
        <f t="shared" si="2"/>
        <v>0.43868759999999996</v>
      </c>
      <c r="AK24" s="180">
        <f t="shared" si="2"/>
        <v>6.3E-2</v>
      </c>
      <c r="AL24" s="180">
        <f t="shared" si="2"/>
        <v>6.3E-2</v>
      </c>
      <c r="AM24" s="180">
        <f t="shared" si="2"/>
        <v>0.36302250000000003</v>
      </c>
      <c r="AN24" s="180">
        <f t="shared" si="2"/>
        <v>0.40927249999999998</v>
      </c>
      <c r="AO24" s="180">
        <f t="shared" si="2"/>
        <v>0.25196499999999999</v>
      </c>
      <c r="AP24" s="180">
        <f t="shared" si="2"/>
        <v>0.24801499999999999</v>
      </c>
      <c r="AQ24" s="180">
        <f t="shared" si="2"/>
        <v>0.19902400000000003</v>
      </c>
      <c r="AR24" s="180">
        <f t="shared" si="2"/>
        <v>0.23902400000000001</v>
      </c>
      <c r="AS24" s="180">
        <f t="shared" si="2"/>
        <v>0.23349999999999999</v>
      </c>
      <c r="AT24" s="180">
        <f t="shared" si="2"/>
        <v>0.26350000000000001</v>
      </c>
      <c r="AU24" s="180">
        <f t="shared" si="2"/>
        <v>0.18059999999999998</v>
      </c>
      <c r="AV24" s="180">
        <f t="shared" si="2"/>
        <v>0.27412500000000001</v>
      </c>
      <c r="AW24" s="180">
        <f t="shared" si="2"/>
        <v>0.125475</v>
      </c>
      <c r="AX24" s="180">
        <f t="shared" si="2"/>
        <v>0.13473000000000002</v>
      </c>
      <c r="AY24" s="180">
        <f t="shared" si="2"/>
        <v>0.17499999999999999</v>
      </c>
      <c r="AZ24" s="180">
        <f t="shared" si="2"/>
        <v>0.38124999999999998</v>
      </c>
      <c r="BA24" s="180">
        <f t="shared" si="2"/>
        <v>0.32479999999999998</v>
      </c>
      <c r="BB24" s="180">
        <f t="shared" si="2"/>
        <v>0.13335</v>
      </c>
      <c r="BC24" s="180">
        <f t="shared" si="2"/>
        <v>0.24640000000000001</v>
      </c>
      <c r="BD24" s="180">
        <f t="shared" si="2"/>
        <v>0.15786000000000006</v>
      </c>
      <c r="BE24" s="180">
        <f t="shared" si="2"/>
        <v>0.1981</v>
      </c>
      <c r="BF24" s="180">
        <f t="shared" si="2"/>
        <v>0.15115000000000001</v>
      </c>
      <c r="BG24" s="180">
        <f t="shared" si="2"/>
        <v>0.28625</v>
      </c>
      <c r="BH24" s="180">
        <f t="shared" si="2"/>
        <v>0.20676</v>
      </c>
      <c r="BI24" s="180">
        <f t="shared" si="2"/>
        <v>0.24920000000000003</v>
      </c>
      <c r="BJ24" s="180">
        <f t="shared" si="2"/>
        <v>0.19895000000000002</v>
      </c>
      <c r="BK24" s="180">
        <f t="shared" si="2"/>
        <v>0.20638000000000004</v>
      </c>
      <c r="BL24" s="180">
        <f t="shared" si="2"/>
        <v>0.25685000000000002</v>
      </c>
      <c r="BM24" s="180">
        <f t="shared" si="2"/>
        <v>0.24675</v>
      </c>
      <c r="BN24" s="180">
        <f t="shared" si="2"/>
        <v>0.24675</v>
      </c>
      <c r="BO24" s="180">
        <f t="shared" si="2"/>
        <v>0.14360000000000001</v>
      </c>
      <c r="BP24" s="180">
        <f t="shared" si="2"/>
        <v>0.14360000000000001</v>
      </c>
    </row>
    <row r="25" spans="2:135" ht="29.25" thickBot="1" x14ac:dyDescent="0.25">
      <c r="B25" s="378"/>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28"/>
      <c r="AB25" s="174" t="s">
        <v>718</v>
      </c>
      <c r="AC25" s="180">
        <f>+AC17+AC18+AC19</f>
        <v>0.26960000000000001</v>
      </c>
      <c r="AD25" s="180">
        <f t="shared" ref="AD25:BP25" si="3">+AD17+AD18+AD19</f>
        <v>0.26960000000000006</v>
      </c>
      <c r="AE25" s="180">
        <f t="shared" si="3"/>
        <v>0.40158900000000003</v>
      </c>
      <c r="AF25" s="180">
        <f t="shared" si="3"/>
        <v>0.37973000000000001</v>
      </c>
      <c r="AG25" s="180">
        <f t="shared" si="3"/>
        <v>0.34907319999999997</v>
      </c>
      <c r="AH25" s="180">
        <f t="shared" si="3"/>
        <v>0.349053208</v>
      </c>
      <c r="AI25" s="180">
        <f t="shared" si="3"/>
        <v>0.29301299999999997</v>
      </c>
      <c r="AJ25" s="180">
        <f t="shared" si="3"/>
        <v>0.17941799999999999</v>
      </c>
      <c r="AK25" s="180">
        <f t="shared" si="3"/>
        <v>0.82596499999999995</v>
      </c>
      <c r="AL25" s="180">
        <f t="shared" si="3"/>
        <v>0.82596499999999995</v>
      </c>
      <c r="AM25" s="180">
        <f t="shared" si="3"/>
        <v>0.3697725</v>
      </c>
      <c r="AN25" s="180">
        <f t="shared" si="3"/>
        <v>0.3228975</v>
      </c>
      <c r="AO25" s="180">
        <f t="shared" si="3"/>
        <v>0.28706999999999999</v>
      </c>
      <c r="AP25" s="180">
        <f t="shared" si="3"/>
        <v>0.21681999999999998</v>
      </c>
      <c r="AQ25" s="180">
        <f t="shared" si="3"/>
        <v>0.28253600000000001</v>
      </c>
      <c r="AR25" s="180">
        <f t="shared" si="3"/>
        <v>0.29653600000000002</v>
      </c>
      <c r="AS25" s="180">
        <f t="shared" si="3"/>
        <v>0.32700000000000001</v>
      </c>
      <c r="AT25" s="180">
        <f t="shared" si="3"/>
        <v>0.32700000000000001</v>
      </c>
      <c r="AU25" s="180">
        <f t="shared" si="3"/>
        <v>0.26319999999999999</v>
      </c>
      <c r="AV25" s="180">
        <f t="shared" si="3"/>
        <v>0</v>
      </c>
      <c r="AW25" s="180">
        <f t="shared" si="3"/>
        <v>0.41347500000000004</v>
      </c>
      <c r="AX25" s="180">
        <f t="shared" si="3"/>
        <v>0.29554500000000006</v>
      </c>
      <c r="AY25" s="180">
        <f t="shared" si="3"/>
        <v>0.371</v>
      </c>
      <c r="AZ25" s="180">
        <f t="shared" si="3"/>
        <v>0.31625000000000003</v>
      </c>
      <c r="BA25" s="180">
        <f t="shared" si="3"/>
        <v>0.31080000000000002</v>
      </c>
      <c r="BB25" s="180">
        <f t="shared" si="3"/>
        <v>0.25575000000000003</v>
      </c>
      <c r="BC25" s="180">
        <f t="shared" si="3"/>
        <v>0.2177</v>
      </c>
      <c r="BD25" s="180">
        <f t="shared" si="3"/>
        <v>0.17717000000000002</v>
      </c>
      <c r="BE25" s="180">
        <f t="shared" si="3"/>
        <v>0.1918</v>
      </c>
      <c r="BF25" s="180">
        <f t="shared" si="3"/>
        <v>0.35310000000000002</v>
      </c>
      <c r="BG25" s="180">
        <f t="shared" si="3"/>
        <v>0.28181499999999998</v>
      </c>
      <c r="BH25" s="180">
        <f t="shared" si="3"/>
        <v>9.9402000000000004E-2</v>
      </c>
      <c r="BI25" s="180">
        <f t="shared" si="3"/>
        <v>0.31920000000000004</v>
      </c>
      <c r="BJ25" s="180">
        <f t="shared" si="3"/>
        <v>0.21870000000000001</v>
      </c>
      <c r="BK25" s="180">
        <f t="shared" si="3"/>
        <v>0.28931000000000001</v>
      </c>
      <c r="BL25" s="180">
        <f t="shared" si="3"/>
        <v>0.25536000000000003</v>
      </c>
      <c r="BM25" s="180">
        <f t="shared" si="3"/>
        <v>0.30974999999999997</v>
      </c>
      <c r="BN25" s="180">
        <f t="shared" si="3"/>
        <v>0.23100000000000001</v>
      </c>
      <c r="BO25" s="180">
        <f t="shared" si="3"/>
        <v>0.51160000000000005</v>
      </c>
      <c r="BP25" s="180">
        <f t="shared" si="3"/>
        <v>0.51160000000000005</v>
      </c>
    </row>
    <row r="26" spans="2:135"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c r="AB26" s="174"/>
      <c r="AC26" s="174"/>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81"/>
      <c r="BD26" s="181"/>
      <c r="BE26" s="181"/>
      <c r="BF26" s="181"/>
      <c r="BG26" s="181"/>
      <c r="BH26" s="181"/>
      <c r="BI26" s="181"/>
      <c r="BJ26" s="181"/>
      <c r="BK26" s="181"/>
      <c r="BL26" s="181"/>
      <c r="BM26" s="181"/>
      <c r="BN26" s="181"/>
      <c r="BO26" s="181"/>
    </row>
    <row r="27" spans="2:135" ht="15" customHeight="1" thickBot="1" x14ac:dyDescent="0.25">
      <c r="B27" s="378"/>
      <c r="C27" s="712"/>
      <c r="D27" s="713"/>
      <c r="E27" s="713"/>
      <c r="F27" s="713"/>
      <c r="G27" s="713"/>
      <c r="H27" s="713"/>
      <c r="I27" s="713"/>
      <c r="J27" s="713"/>
      <c r="K27" s="713"/>
      <c r="L27" s="713"/>
      <c r="M27" s="713"/>
      <c r="N27" s="713"/>
      <c r="O27" s="713"/>
      <c r="P27" s="713"/>
      <c r="Q27" s="713"/>
      <c r="R27" s="713"/>
      <c r="S27" s="713"/>
      <c r="T27" s="713"/>
      <c r="U27" s="713"/>
      <c r="V27" s="713"/>
      <c r="W27" s="713"/>
      <c r="X27" s="713"/>
      <c r="Y27" s="808"/>
      <c r="Z27" s="28"/>
      <c r="AB27" s="181"/>
      <c r="AC27" s="811" t="s">
        <v>38</v>
      </c>
      <c r="AD27" s="811"/>
      <c r="AE27" s="810" t="s">
        <v>39</v>
      </c>
      <c r="AF27" s="810"/>
      <c r="AG27" s="810" t="s">
        <v>40</v>
      </c>
      <c r="AH27" s="810"/>
      <c r="AI27" s="810" t="s">
        <v>41</v>
      </c>
      <c r="AJ27" s="810"/>
      <c r="AK27" s="810" t="s">
        <v>43</v>
      </c>
      <c r="AL27" s="810"/>
      <c r="AM27" s="810" t="s">
        <v>44</v>
      </c>
      <c r="AN27" s="810"/>
      <c r="AO27" s="810" t="s">
        <v>45</v>
      </c>
      <c r="AP27" s="810"/>
      <c r="AQ27" s="810" t="s">
        <v>46</v>
      </c>
      <c r="AR27" s="810"/>
      <c r="AS27" s="810" t="s">
        <v>47</v>
      </c>
      <c r="AT27" s="810"/>
      <c r="AU27" s="810" t="s">
        <v>48</v>
      </c>
      <c r="AV27" s="810"/>
      <c r="AW27" s="810" t="s">
        <v>49</v>
      </c>
      <c r="AX27" s="810"/>
      <c r="AY27" s="810" t="s">
        <v>50</v>
      </c>
      <c r="AZ27" s="810"/>
      <c r="BA27" s="810" t="s">
        <v>51</v>
      </c>
      <c r="BB27" s="810"/>
      <c r="BC27" s="810" t="s">
        <v>52</v>
      </c>
      <c r="BD27" s="810"/>
      <c r="BE27" s="810" t="s">
        <v>53</v>
      </c>
      <c r="BF27" s="810"/>
      <c r="BG27" s="810" t="s">
        <v>709</v>
      </c>
      <c r="BH27" s="810"/>
      <c r="BI27" s="810" t="s">
        <v>55</v>
      </c>
      <c r="BJ27" s="810"/>
      <c r="BK27" s="810" t="s">
        <v>56</v>
      </c>
      <c r="BL27" s="810"/>
      <c r="BM27" s="810" t="s">
        <v>57</v>
      </c>
      <c r="BN27" s="810"/>
      <c r="BO27" s="811" t="s">
        <v>58</v>
      </c>
      <c r="BP27" s="811"/>
    </row>
    <row r="28" spans="2:135" ht="23.25" customHeight="1" x14ac:dyDescent="0.2">
      <c r="B28" s="57"/>
      <c r="C28" s="793" t="s">
        <v>185</v>
      </c>
      <c r="D28" s="795"/>
      <c r="E28" s="795"/>
      <c r="F28" s="795"/>
      <c r="G28" s="794"/>
      <c r="H28" s="788" t="s">
        <v>95</v>
      </c>
      <c r="I28" s="789"/>
      <c r="J28" s="793" t="s">
        <v>96</v>
      </c>
      <c r="K28" s="794"/>
      <c r="L28" s="793" t="s">
        <v>97</v>
      </c>
      <c r="M28" s="794"/>
      <c r="N28" s="793" t="s">
        <v>98</v>
      </c>
      <c r="O28" s="794"/>
      <c r="P28" s="793" t="s">
        <v>188</v>
      </c>
      <c r="Q28" s="794"/>
      <c r="R28" s="799" t="s">
        <v>12</v>
      </c>
      <c r="S28" s="799"/>
      <c r="T28" s="799"/>
      <c r="U28" s="799"/>
      <c r="V28" s="799"/>
      <c r="W28" s="799"/>
      <c r="X28" s="799"/>
      <c r="Y28" s="800"/>
      <c r="Z28" s="372"/>
      <c r="AC28" s="811"/>
      <c r="AD28" s="811"/>
      <c r="AE28" s="811"/>
      <c r="AF28" s="811"/>
      <c r="AG28" s="811"/>
      <c r="AH28" s="811"/>
      <c r="AI28" s="811"/>
      <c r="AJ28" s="811"/>
      <c r="AK28" s="811"/>
      <c r="AL28" s="811"/>
      <c r="AM28" s="811"/>
      <c r="AN28" s="811"/>
      <c r="AO28" s="811"/>
      <c r="AP28" s="811"/>
      <c r="AQ28" s="811"/>
      <c r="AR28" s="811"/>
      <c r="AS28" s="811"/>
      <c r="AT28" s="811"/>
      <c r="AU28" s="811"/>
      <c r="AV28" s="811"/>
      <c r="AW28" s="811"/>
      <c r="AX28" s="811"/>
      <c r="AY28" s="811"/>
      <c r="AZ28" s="811"/>
      <c r="BA28" s="811"/>
      <c r="BB28" s="811"/>
      <c r="BC28" s="811"/>
      <c r="BD28" s="811"/>
      <c r="BE28" s="811"/>
      <c r="BF28" s="811"/>
      <c r="BG28" s="811"/>
      <c r="BH28" s="811"/>
      <c r="BI28" s="811"/>
      <c r="BJ28" s="811"/>
      <c r="BK28" s="811"/>
      <c r="BL28" s="811"/>
      <c r="BM28" s="811"/>
      <c r="BN28" s="811"/>
      <c r="BO28" s="811"/>
      <c r="BP28" s="811"/>
    </row>
    <row r="29" spans="2:135" ht="23.25" customHeight="1" thickBot="1" x14ac:dyDescent="0.25">
      <c r="B29" s="57"/>
      <c r="C29" s="796"/>
      <c r="D29" s="797"/>
      <c r="E29" s="797"/>
      <c r="F29" s="797"/>
      <c r="G29" s="798"/>
      <c r="H29" s="446" t="s">
        <v>186</v>
      </c>
      <c r="I29" s="447" t="s">
        <v>187</v>
      </c>
      <c r="J29" s="182" t="s">
        <v>186</v>
      </c>
      <c r="K29" s="183" t="s">
        <v>187</v>
      </c>
      <c r="L29" s="182" t="s">
        <v>186</v>
      </c>
      <c r="M29" s="183" t="s">
        <v>187</v>
      </c>
      <c r="N29" s="182" t="s">
        <v>186</v>
      </c>
      <c r="O29" s="183" t="s">
        <v>187</v>
      </c>
      <c r="P29" s="182" t="s">
        <v>186</v>
      </c>
      <c r="Q29" s="183" t="s">
        <v>187</v>
      </c>
      <c r="R29" s="801"/>
      <c r="S29" s="801"/>
      <c r="T29" s="801"/>
      <c r="U29" s="801"/>
      <c r="V29" s="801"/>
      <c r="W29" s="801"/>
      <c r="X29" s="801"/>
      <c r="Y29" s="802"/>
      <c r="Z29" s="372"/>
      <c r="AC29" s="811"/>
      <c r="AD29" s="811"/>
      <c r="AE29" s="811"/>
      <c r="AF29" s="811"/>
      <c r="AG29" s="811"/>
      <c r="AH29" s="811"/>
      <c r="AI29" s="811"/>
      <c r="AJ29" s="811"/>
      <c r="AK29" s="811"/>
      <c r="AL29" s="811"/>
      <c r="AM29" s="811"/>
      <c r="AN29" s="811"/>
      <c r="AO29" s="811"/>
      <c r="AP29" s="811"/>
      <c r="AQ29" s="811"/>
      <c r="AR29" s="811"/>
      <c r="AS29" s="811"/>
      <c r="AT29" s="811"/>
      <c r="AU29" s="811"/>
      <c r="AV29" s="811"/>
      <c r="AW29" s="811"/>
      <c r="AX29" s="811"/>
      <c r="AY29" s="811"/>
      <c r="AZ29" s="811"/>
      <c r="BA29" s="811"/>
      <c r="BB29" s="811"/>
      <c r="BC29" s="811"/>
      <c r="BD29" s="811"/>
      <c r="BE29" s="811"/>
      <c r="BF29" s="811"/>
      <c r="BG29" s="811"/>
      <c r="BH29" s="811"/>
      <c r="BI29" s="811"/>
      <c r="BJ29" s="811"/>
      <c r="BK29" s="811"/>
      <c r="BL29" s="811"/>
      <c r="BM29" s="811"/>
      <c r="BN29" s="811"/>
      <c r="BO29" s="811"/>
      <c r="BP29" s="811"/>
    </row>
    <row r="30" spans="2:135" ht="18.75" customHeight="1" x14ac:dyDescent="0.2">
      <c r="B30" s="57"/>
      <c r="C30" s="813" t="s">
        <v>38</v>
      </c>
      <c r="D30" s="814"/>
      <c r="E30" s="814"/>
      <c r="F30" s="814"/>
      <c r="G30" s="815"/>
      <c r="H30" s="448">
        <f>+AC22</f>
        <v>0.18620000000000003</v>
      </c>
      <c r="I30" s="449">
        <f>+AD22</f>
        <v>0.18620000000000003</v>
      </c>
      <c r="J30" s="185">
        <f>+AC23</f>
        <v>0.22120000000000001</v>
      </c>
      <c r="K30" s="184">
        <f>+AD23</f>
        <v>0.22120000000000001</v>
      </c>
      <c r="L30" s="185">
        <f>+AC24</f>
        <v>0.32300000000000006</v>
      </c>
      <c r="M30" s="184">
        <f>+AD24</f>
        <v>0.32300000000000006</v>
      </c>
      <c r="N30" s="189">
        <f>+AC25</f>
        <v>0.26960000000000001</v>
      </c>
      <c r="O30" s="188">
        <f>+AD25</f>
        <v>0.26960000000000006</v>
      </c>
      <c r="P30" s="189">
        <f>+H30+J30+L30+N30</f>
        <v>1.0000000000000002</v>
      </c>
      <c r="Q30" s="188">
        <f>+I30+K30+M30+O30</f>
        <v>1.0000000000000002</v>
      </c>
      <c r="R30" s="803"/>
      <c r="S30" s="803"/>
      <c r="T30" s="803"/>
      <c r="U30" s="803"/>
      <c r="V30" s="803"/>
      <c r="W30" s="803"/>
      <c r="X30" s="803"/>
      <c r="Y30" s="804"/>
      <c r="Z30" s="372"/>
      <c r="AA30" s="73">
        <f>+(Q30-P30)+1</f>
        <v>1</v>
      </c>
      <c r="AC30" s="811"/>
      <c r="AD30" s="811"/>
      <c r="AE30" s="811"/>
      <c r="AF30" s="811"/>
      <c r="AG30" s="811"/>
      <c r="AH30" s="811"/>
      <c r="AI30" s="811"/>
      <c r="AJ30" s="811"/>
      <c r="AK30" s="811"/>
      <c r="AL30" s="811"/>
      <c r="AM30" s="811"/>
      <c r="AN30" s="811"/>
      <c r="AO30" s="811"/>
      <c r="AP30" s="811"/>
      <c r="AQ30" s="811"/>
      <c r="AR30" s="811"/>
      <c r="AS30" s="811"/>
      <c r="AT30" s="811"/>
      <c r="AU30" s="811"/>
      <c r="AV30" s="811"/>
      <c r="AW30" s="811"/>
      <c r="AX30" s="811"/>
      <c r="AY30" s="811"/>
      <c r="AZ30" s="811"/>
      <c r="BA30" s="811"/>
      <c r="BB30" s="811"/>
      <c r="BC30" s="811"/>
      <c r="BD30" s="811"/>
      <c r="BE30" s="811"/>
      <c r="BF30" s="811"/>
      <c r="BG30" s="811"/>
      <c r="BH30" s="811"/>
      <c r="BI30" s="811"/>
      <c r="BJ30" s="811"/>
      <c r="BK30" s="811"/>
      <c r="BL30" s="811"/>
      <c r="BM30" s="811"/>
      <c r="BN30" s="811"/>
      <c r="BO30" s="811"/>
      <c r="BP30" s="811"/>
    </row>
    <row r="31" spans="2:135" ht="13.5" customHeight="1" x14ac:dyDescent="0.2">
      <c r="B31" s="57"/>
      <c r="C31" s="790" t="s">
        <v>39</v>
      </c>
      <c r="D31" s="791"/>
      <c r="E31" s="791"/>
      <c r="F31" s="791"/>
      <c r="G31" s="792"/>
      <c r="H31" s="450">
        <f>+AE22</f>
        <v>0.17677200000000001</v>
      </c>
      <c r="I31" s="451">
        <f>+AF22</f>
        <v>0.18115550000000002</v>
      </c>
      <c r="J31" s="186">
        <f>+AE23</f>
        <v>0.19284799999999999</v>
      </c>
      <c r="K31" s="187">
        <f>+AF23</f>
        <v>0.145868</v>
      </c>
      <c r="L31" s="186">
        <f>+AE24</f>
        <v>0.22892399999999999</v>
      </c>
      <c r="M31" s="187">
        <f>+AF24</f>
        <v>0.23777000000000004</v>
      </c>
      <c r="N31" s="452">
        <f>+AE25</f>
        <v>0.40158900000000003</v>
      </c>
      <c r="O31" s="453">
        <f>+AF25</f>
        <v>0.37973000000000001</v>
      </c>
      <c r="P31" s="454">
        <f t="shared" ref="P31:Q49" si="4">+H31+J31+L31+N31</f>
        <v>1.0001329999999999</v>
      </c>
      <c r="Q31" s="453">
        <f t="shared" si="4"/>
        <v>0.94452350000000007</v>
      </c>
      <c r="R31" s="784"/>
      <c r="S31" s="784"/>
      <c r="T31" s="784"/>
      <c r="U31" s="784"/>
      <c r="V31" s="784"/>
      <c r="W31" s="784"/>
      <c r="X31" s="784"/>
      <c r="Y31" s="785"/>
      <c r="Z31" s="372"/>
      <c r="AA31" s="73">
        <f t="shared" ref="AA31:AA50" si="5">+(Q31-P31)+1</f>
        <v>0.94439050000000013</v>
      </c>
      <c r="AC31" s="812"/>
      <c r="AD31" s="812"/>
      <c r="AE31" s="812"/>
      <c r="AF31" s="812"/>
      <c r="AG31" s="812"/>
      <c r="AH31" s="812"/>
      <c r="AI31" s="812"/>
      <c r="AJ31" s="812"/>
      <c r="AK31" s="812"/>
      <c r="AL31" s="812"/>
      <c r="AM31" s="812"/>
      <c r="AN31" s="812"/>
      <c r="AO31" s="812"/>
      <c r="AP31" s="812"/>
      <c r="AQ31" s="812"/>
      <c r="AR31" s="812"/>
      <c r="AS31" s="812"/>
      <c r="AT31" s="812"/>
      <c r="AU31" s="812"/>
      <c r="AV31" s="812"/>
      <c r="AW31" s="812"/>
      <c r="AX31" s="812"/>
      <c r="AY31" s="812"/>
      <c r="AZ31" s="812"/>
      <c r="BA31" s="812"/>
      <c r="BB31" s="812"/>
      <c r="BC31" s="812"/>
      <c r="BD31" s="812"/>
      <c r="BE31" s="812"/>
      <c r="BF31" s="812"/>
      <c r="BG31" s="812"/>
      <c r="BH31" s="812"/>
      <c r="BI31" s="812"/>
      <c r="BJ31" s="812"/>
      <c r="BK31" s="812"/>
      <c r="BL31" s="812"/>
      <c r="BM31" s="812"/>
      <c r="BN31" s="812"/>
      <c r="BO31" s="811"/>
      <c r="BP31" s="811"/>
    </row>
    <row r="32" spans="2:135" ht="14.25" customHeight="1" x14ac:dyDescent="0.2">
      <c r="B32" s="57"/>
      <c r="C32" s="790" t="s">
        <v>40</v>
      </c>
      <c r="D32" s="791"/>
      <c r="E32" s="791"/>
      <c r="F32" s="791"/>
      <c r="G32" s="792"/>
      <c r="H32" s="450">
        <f>+AG22</f>
        <v>0.14176499999999997</v>
      </c>
      <c r="I32" s="451">
        <f>+AH22</f>
        <v>0.141760002</v>
      </c>
      <c r="J32" s="186">
        <f>+AG23</f>
        <v>0.24073840000000002</v>
      </c>
      <c r="K32" s="187">
        <f>+AH23</f>
        <v>0.24023859999999997</v>
      </c>
      <c r="L32" s="186">
        <f>+AG24</f>
        <v>0.26842339999999998</v>
      </c>
      <c r="M32" s="187">
        <f>+AH24</f>
        <v>0.268418402</v>
      </c>
      <c r="N32" s="454">
        <f>+AG25</f>
        <v>0.34907319999999997</v>
      </c>
      <c r="O32" s="453">
        <f>+AH25</f>
        <v>0.349053208</v>
      </c>
      <c r="P32" s="454">
        <f t="shared" si="4"/>
        <v>0.99999999999999989</v>
      </c>
      <c r="Q32" s="453">
        <f t="shared" si="4"/>
        <v>0.99947021199999986</v>
      </c>
      <c r="R32" s="784"/>
      <c r="S32" s="784"/>
      <c r="T32" s="784"/>
      <c r="U32" s="784"/>
      <c r="V32" s="784"/>
      <c r="W32" s="784"/>
      <c r="X32" s="784"/>
      <c r="Y32" s="785"/>
      <c r="Z32" s="372"/>
      <c r="AA32" s="73">
        <f t="shared" si="5"/>
        <v>0.99947021199999997</v>
      </c>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row>
    <row r="33" spans="2:54" ht="22.5" customHeight="1" x14ac:dyDescent="0.2">
      <c r="B33" s="57"/>
      <c r="C33" s="790" t="s">
        <v>41</v>
      </c>
      <c r="D33" s="791"/>
      <c r="E33" s="791"/>
      <c r="F33" s="791"/>
      <c r="G33" s="792"/>
      <c r="H33" s="450">
        <f>+AI22</f>
        <v>0.18438800000000002</v>
      </c>
      <c r="I33" s="451">
        <f>+AJ22</f>
        <v>0.21877200000000002</v>
      </c>
      <c r="J33" s="186">
        <f>+AI23</f>
        <v>0.20113800000000001</v>
      </c>
      <c r="K33" s="187">
        <f>+AJ23</f>
        <v>0.17181360000000001</v>
      </c>
      <c r="L33" s="186">
        <f>+AI24</f>
        <v>0.32101299999999999</v>
      </c>
      <c r="M33" s="187">
        <f>+AJ24</f>
        <v>0.43868759999999996</v>
      </c>
      <c r="N33" s="454">
        <f>+AI25</f>
        <v>0.29301299999999997</v>
      </c>
      <c r="O33" s="453">
        <f>+AJ25</f>
        <v>0.17941799999999999</v>
      </c>
      <c r="P33" s="454">
        <f t="shared" si="4"/>
        <v>0.999552</v>
      </c>
      <c r="Q33" s="453">
        <f t="shared" si="4"/>
        <v>1.0086912000000001</v>
      </c>
      <c r="R33" s="784"/>
      <c r="S33" s="784"/>
      <c r="T33" s="784"/>
      <c r="U33" s="784"/>
      <c r="V33" s="784"/>
      <c r="W33" s="784"/>
      <c r="X33" s="784"/>
      <c r="Y33" s="785"/>
      <c r="Z33" s="372"/>
      <c r="AA33" s="73">
        <f t="shared" si="5"/>
        <v>1.0091392000000001</v>
      </c>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row>
    <row r="34" spans="2:54" ht="15" customHeight="1" x14ac:dyDescent="0.2">
      <c r="B34" s="57"/>
      <c r="C34" s="790" t="s">
        <v>43</v>
      </c>
      <c r="D34" s="791"/>
      <c r="E34" s="791"/>
      <c r="F34" s="791"/>
      <c r="G34" s="792"/>
      <c r="H34" s="450">
        <f>+AK22</f>
        <v>4.8000000000000001E-2</v>
      </c>
      <c r="I34" s="451">
        <f>+AL22</f>
        <v>4.8000000000000001E-2</v>
      </c>
      <c r="J34" s="186">
        <f>+AK23</f>
        <v>6.3E-2</v>
      </c>
      <c r="K34" s="187">
        <f>+AL23</f>
        <v>6.3E-2</v>
      </c>
      <c r="L34" s="186">
        <f>+AK24</f>
        <v>6.3E-2</v>
      </c>
      <c r="M34" s="187">
        <f>+AL24</f>
        <v>6.3E-2</v>
      </c>
      <c r="N34" s="454">
        <f>+AK25</f>
        <v>0.82596499999999995</v>
      </c>
      <c r="O34" s="453">
        <f>+AL25</f>
        <v>0.82596499999999995</v>
      </c>
      <c r="P34" s="454">
        <f t="shared" si="4"/>
        <v>0.99996499999999999</v>
      </c>
      <c r="Q34" s="453">
        <f t="shared" si="4"/>
        <v>0.99996499999999999</v>
      </c>
      <c r="R34" s="784"/>
      <c r="S34" s="784"/>
      <c r="T34" s="784"/>
      <c r="U34" s="784"/>
      <c r="V34" s="784"/>
      <c r="W34" s="784"/>
      <c r="X34" s="784"/>
      <c r="Y34" s="785"/>
      <c r="Z34" s="372"/>
      <c r="AA34" s="73">
        <f t="shared" si="5"/>
        <v>1</v>
      </c>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row>
    <row r="35" spans="2:54" ht="13.5" customHeight="1" x14ac:dyDescent="0.2">
      <c r="B35" s="57"/>
      <c r="C35" s="790" t="s">
        <v>44</v>
      </c>
      <c r="D35" s="791"/>
      <c r="E35" s="791"/>
      <c r="F35" s="791"/>
      <c r="G35" s="792"/>
      <c r="H35" s="450">
        <f>+AM22</f>
        <v>0.10425000000000001</v>
      </c>
      <c r="I35" s="451">
        <f>+AN22</f>
        <v>0.10425000000000001</v>
      </c>
      <c r="J35" s="186">
        <f>+AM23</f>
        <v>0.16300000000000001</v>
      </c>
      <c r="K35" s="187">
        <f>+AN23</f>
        <v>0.16300000000000001</v>
      </c>
      <c r="L35" s="186">
        <f>+AM24</f>
        <v>0.36302250000000003</v>
      </c>
      <c r="M35" s="187">
        <f>+AN24</f>
        <v>0.40927249999999998</v>
      </c>
      <c r="N35" s="454">
        <f>+AM25</f>
        <v>0.3697725</v>
      </c>
      <c r="O35" s="453">
        <f>+AN25</f>
        <v>0.3228975</v>
      </c>
      <c r="P35" s="454">
        <f t="shared" si="4"/>
        <v>1.0000450000000001</v>
      </c>
      <c r="Q35" s="453">
        <f t="shared" si="4"/>
        <v>0.99941999999999998</v>
      </c>
      <c r="R35" s="784"/>
      <c r="S35" s="784"/>
      <c r="T35" s="784"/>
      <c r="U35" s="784"/>
      <c r="V35" s="784"/>
      <c r="W35" s="784"/>
      <c r="X35" s="784"/>
      <c r="Y35" s="785"/>
      <c r="Z35" s="372"/>
      <c r="AA35" s="73">
        <f t="shared" si="5"/>
        <v>0.9993749999999999</v>
      </c>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row>
    <row r="36" spans="2:54" ht="14.25" customHeight="1" x14ac:dyDescent="0.2">
      <c r="B36" s="57"/>
      <c r="C36" s="790" t="s">
        <v>45</v>
      </c>
      <c r="D36" s="791"/>
      <c r="E36" s="791"/>
      <c r="F36" s="791"/>
      <c r="G36" s="792"/>
      <c r="H36" s="450">
        <f>+AO22</f>
        <v>0.23805000000000001</v>
      </c>
      <c r="I36" s="451">
        <f>+AP22</f>
        <v>0.28325</v>
      </c>
      <c r="J36" s="186">
        <f>+AO23</f>
        <v>0.22291500000000003</v>
      </c>
      <c r="K36" s="187">
        <f>+AP23</f>
        <v>0.251915</v>
      </c>
      <c r="L36" s="186">
        <f>+AO24</f>
        <v>0.25196499999999999</v>
      </c>
      <c r="M36" s="187">
        <f>+AP24</f>
        <v>0.24801499999999999</v>
      </c>
      <c r="N36" s="454">
        <f>+AO25</f>
        <v>0.28706999999999999</v>
      </c>
      <c r="O36" s="453">
        <f>+AP25</f>
        <v>0.21681999999999998</v>
      </c>
      <c r="P36" s="454">
        <f t="shared" si="4"/>
        <v>1</v>
      </c>
      <c r="Q36" s="453">
        <f t="shared" si="4"/>
        <v>1</v>
      </c>
      <c r="R36" s="784"/>
      <c r="S36" s="784"/>
      <c r="T36" s="784"/>
      <c r="U36" s="784"/>
      <c r="V36" s="784"/>
      <c r="W36" s="784"/>
      <c r="X36" s="784"/>
      <c r="Y36" s="785"/>
      <c r="Z36" s="372"/>
      <c r="AA36" s="73">
        <f t="shared" si="5"/>
        <v>1</v>
      </c>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row>
    <row r="37" spans="2:54" ht="15.75" customHeight="1" x14ac:dyDescent="0.2">
      <c r="B37" s="57"/>
      <c r="C37" s="790" t="s">
        <v>46</v>
      </c>
      <c r="D37" s="791"/>
      <c r="E37" s="791"/>
      <c r="F37" s="791"/>
      <c r="G37" s="792"/>
      <c r="H37" s="450">
        <f>+AQ22</f>
        <v>0.30095200000000005</v>
      </c>
      <c r="I37" s="451">
        <f>+AR22</f>
        <v>0.24595200000000003</v>
      </c>
      <c r="J37" s="186">
        <f>+AQ23</f>
        <v>0.21748800000000001</v>
      </c>
      <c r="K37" s="187">
        <f>+AR23</f>
        <v>0.21848800000000002</v>
      </c>
      <c r="L37" s="186">
        <f>+AQ24</f>
        <v>0.19902400000000003</v>
      </c>
      <c r="M37" s="187">
        <f>+AR24</f>
        <v>0.23902400000000001</v>
      </c>
      <c r="N37" s="454">
        <f>+AQ25</f>
        <v>0.28253600000000001</v>
      </c>
      <c r="O37" s="453">
        <f>+AR25</f>
        <v>0.29653600000000002</v>
      </c>
      <c r="P37" s="454">
        <f t="shared" si="4"/>
        <v>1</v>
      </c>
      <c r="Q37" s="453">
        <f t="shared" si="4"/>
        <v>1</v>
      </c>
      <c r="R37" s="784"/>
      <c r="S37" s="784"/>
      <c r="T37" s="784"/>
      <c r="U37" s="784"/>
      <c r="V37" s="784"/>
      <c r="W37" s="784"/>
      <c r="X37" s="784"/>
      <c r="Y37" s="785"/>
      <c r="Z37" s="372"/>
      <c r="AA37" s="73">
        <f t="shared" si="5"/>
        <v>1</v>
      </c>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row>
    <row r="38" spans="2:54" ht="12.75" customHeight="1" x14ac:dyDescent="0.2">
      <c r="B38" s="57"/>
      <c r="C38" s="790" t="s">
        <v>47</v>
      </c>
      <c r="D38" s="791"/>
      <c r="E38" s="791"/>
      <c r="F38" s="791"/>
      <c r="G38" s="792"/>
      <c r="H38" s="450">
        <f>+AS22</f>
        <v>0.183</v>
      </c>
      <c r="I38" s="451">
        <f>+AT22</f>
        <v>0.183</v>
      </c>
      <c r="J38" s="186">
        <f>+AS23</f>
        <v>0.25650000000000001</v>
      </c>
      <c r="K38" s="187">
        <f>+AT23</f>
        <v>0.22650000000000001</v>
      </c>
      <c r="L38" s="186">
        <f>+AS24</f>
        <v>0.23349999999999999</v>
      </c>
      <c r="M38" s="187">
        <f>+AT24</f>
        <v>0.26350000000000001</v>
      </c>
      <c r="N38" s="454">
        <f>+AS25</f>
        <v>0.32700000000000001</v>
      </c>
      <c r="O38" s="453">
        <f>+AT25</f>
        <v>0.32700000000000001</v>
      </c>
      <c r="P38" s="454">
        <f t="shared" si="4"/>
        <v>1</v>
      </c>
      <c r="Q38" s="453">
        <f t="shared" si="4"/>
        <v>1</v>
      </c>
      <c r="R38" s="784"/>
      <c r="S38" s="784"/>
      <c r="T38" s="784"/>
      <c r="U38" s="784"/>
      <c r="V38" s="784"/>
      <c r="W38" s="784"/>
      <c r="X38" s="784"/>
      <c r="Y38" s="785"/>
      <c r="Z38" s="372"/>
      <c r="AA38" s="73">
        <f t="shared" si="5"/>
        <v>1</v>
      </c>
    </row>
    <row r="39" spans="2:54" ht="21.75" customHeight="1" x14ac:dyDescent="0.2">
      <c r="B39" s="57"/>
      <c r="C39" s="790" t="s">
        <v>48</v>
      </c>
      <c r="D39" s="791"/>
      <c r="E39" s="791"/>
      <c r="F39" s="791"/>
      <c r="G39" s="792"/>
      <c r="H39" s="450">
        <f>+AU22</f>
        <v>0.27060000000000001</v>
      </c>
      <c r="I39" s="451">
        <f>+AV22</f>
        <v>0.15439999999999998</v>
      </c>
      <c r="J39" s="186">
        <f>+AU23</f>
        <v>0.28560000000000002</v>
      </c>
      <c r="K39" s="187">
        <f>+AV23</f>
        <v>0.32310000000000005</v>
      </c>
      <c r="L39" s="186">
        <f>+AU24</f>
        <v>0.18059999999999998</v>
      </c>
      <c r="M39" s="187">
        <f>+AV24</f>
        <v>0.27412500000000001</v>
      </c>
      <c r="N39" s="454">
        <f>+AU25</f>
        <v>0.26319999999999999</v>
      </c>
      <c r="O39" s="453">
        <f>+AV25</f>
        <v>0</v>
      </c>
      <c r="P39" s="454">
        <f t="shared" si="4"/>
        <v>1</v>
      </c>
      <c r="Q39" s="453">
        <f t="shared" si="4"/>
        <v>0.75162499999999999</v>
      </c>
      <c r="R39" s="784"/>
      <c r="S39" s="784"/>
      <c r="T39" s="784"/>
      <c r="U39" s="784"/>
      <c r="V39" s="784"/>
      <c r="W39" s="784"/>
      <c r="X39" s="784"/>
      <c r="Y39" s="785"/>
      <c r="Z39" s="372"/>
      <c r="AA39" s="73">
        <f t="shared" si="5"/>
        <v>0.75162499999999999</v>
      </c>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row>
    <row r="40" spans="2:54" ht="14.25" customHeight="1" x14ac:dyDescent="0.2">
      <c r="B40" s="57"/>
      <c r="C40" s="790" t="s">
        <v>49</v>
      </c>
      <c r="D40" s="791"/>
      <c r="E40" s="791"/>
      <c r="F40" s="791"/>
      <c r="G40" s="792"/>
      <c r="H40" s="450">
        <f>+AW22</f>
        <v>0.11047499999999999</v>
      </c>
      <c r="I40" s="451">
        <f>+AX22</f>
        <v>0.28075000000000006</v>
      </c>
      <c r="J40" s="186">
        <f>+AW23</f>
        <v>0.35047499999999998</v>
      </c>
      <c r="K40" s="187">
        <f>+AX23</f>
        <v>0.28897499999999998</v>
      </c>
      <c r="L40" s="186">
        <f>+AW24</f>
        <v>0.125475</v>
      </c>
      <c r="M40" s="187">
        <f>+AX24</f>
        <v>0.13473000000000002</v>
      </c>
      <c r="N40" s="454">
        <f>+AW25</f>
        <v>0.41347500000000004</v>
      </c>
      <c r="O40" s="453">
        <f>+AX25</f>
        <v>0.29554500000000006</v>
      </c>
      <c r="P40" s="454">
        <f t="shared" si="4"/>
        <v>0.99990000000000001</v>
      </c>
      <c r="Q40" s="455">
        <f t="shared" si="4"/>
        <v>1</v>
      </c>
      <c r="R40" s="784"/>
      <c r="S40" s="784"/>
      <c r="T40" s="784"/>
      <c r="U40" s="784"/>
      <c r="V40" s="784"/>
      <c r="W40" s="784"/>
      <c r="X40" s="784"/>
      <c r="Y40" s="785"/>
      <c r="Z40" s="372"/>
      <c r="AA40" s="73">
        <f t="shared" si="5"/>
        <v>1.0001</v>
      </c>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row>
    <row r="41" spans="2:54" ht="14.25" customHeight="1" x14ac:dyDescent="0.2">
      <c r="B41" s="57"/>
      <c r="C41" s="790" t="s">
        <v>50</v>
      </c>
      <c r="D41" s="791"/>
      <c r="E41" s="791"/>
      <c r="F41" s="791"/>
      <c r="G41" s="792"/>
      <c r="H41" s="450">
        <f>+AY22</f>
        <v>0.09</v>
      </c>
      <c r="I41" s="451">
        <f>+AZ22</f>
        <v>0.09</v>
      </c>
      <c r="J41" s="186">
        <f>+AY23</f>
        <v>0.36399999999999999</v>
      </c>
      <c r="K41" s="187">
        <f>+AZ23</f>
        <v>0.17175000000000001</v>
      </c>
      <c r="L41" s="186">
        <f>+AY24</f>
        <v>0.17499999999999999</v>
      </c>
      <c r="M41" s="187">
        <f>+AZ24</f>
        <v>0.38124999999999998</v>
      </c>
      <c r="N41" s="454">
        <f>+AY25</f>
        <v>0.371</v>
      </c>
      <c r="O41" s="453">
        <f>+AZ25</f>
        <v>0.31625000000000003</v>
      </c>
      <c r="P41" s="454">
        <f t="shared" si="4"/>
        <v>1</v>
      </c>
      <c r="Q41" s="453">
        <f t="shared" si="4"/>
        <v>0.95925000000000005</v>
      </c>
      <c r="R41" s="784"/>
      <c r="S41" s="784"/>
      <c r="T41" s="784"/>
      <c r="U41" s="784"/>
      <c r="V41" s="784"/>
      <c r="W41" s="784"/>
      <c r="X41" s="784"/>
      <c r="Y41" s="785"/>
      <c r="Z41" s="372"/>
      <c r="AA41" s="73">
        <f t="shared" si="5"/>
        <v>0.95925000000000005</v>
      </c>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row>
    <row r="42" spans="2:54" ht="14.25" customHeight="1" x14ac:dyDescent="0.2">
      <c r="B42" s="57"/>
      <c r="C42" s="790" t="s">
        <v>51</v>
      </c>
      <c r="D42" s="791"/>
      <c r="E42" s="791"/>
      <c r="F42" s="791"/>
      <c r="G42" s="792"/>
      <c r="H42" s="450">
        <f>+BA22</f>
        <v>0.23525000000000001</v>
      </c>
      <c r="I42" s="451">
        <f>+BB22</f>
        <v>0.19675000000000001</v>
      </c>
      <c r="J42" s="186">
        <f>+BA23</f>
        <v>0.12914999999999999</v>
      </c>
      <c r="K42" s="187">
        <f>+BB23</f>
        <v>0.10580000000000001</v>
      </c>
      <c r="L42" s="186">
        <f>+BA24</f>
        <v>0.32479999999999998</v>
      </c>
      <c r="M42" s="187">
        <f>+BB24</f>
        <v>0.13335</v>
      </c>
      <c r="N42" s="454">
        <f>+BA25</f>
        <v>0.31080000000000002</v>
      </c>
      <c r="O42" s="453">
        <f>+BB25</f>
        <v>0.25575000000000003</v>
      </c>
      <c r="P42" s="454">
        <f t="shared" si="4"/>
        <v>1</v>
      </c>
      <c r="Q42" s="453">
        <f t="shared" si="4"/>
        <v>0.69164999999999999</v>
      </c>
      <c r="R42" s="784"/>
      <c r="S42" s="784"/>
      <c r="T42" s="784"/>
      <c r="U42" s="784"/>
      <c r="V42" s="784"/>
      <c r="W42" s="784"/>
      <c r="X42" s="784"/>
      <c r="Y42" s="785"/>
      <c r="Z42" s="372"/>
      <c r="AA42" s="73">
        <f t="shared" si="5"/>
        <v>0.69164999999999999</v>
      </c>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row>
    <row r="43" spans="2:54" ht="14.25" customHeight="1" x14ac:dyDescent="0.2">
      <c r="B43" s="57"/>
      <c r="C43" s="790" t="s">
        <v>52</v>
      </c>
      <c r="D43" s="791"/>
      <c r="E43" s="791"/>
      <c r="F43" s="791"/>
      <c r="G43" s="792"/>
      <c r="H43" s="450">
        <f>+BC22</f>
        <v>0.29790000000000005</v>
      </c>
      <c r="I43" s="451">
        <f>+BD22</f>
        <v>0.40751999999999999</v>
      </c>
      <c r="J43" s="186">
        <f>+BC23</f>
        <v>0.23800000000000004</v>
      </c>
      <c r="K43" s="187">
        <f>+BD23</f>
        <v>0.17495000000000002</v>
      </c>
      <c r="L43" s="186">
        <f>+BC24</f>
        <v>0.24640000000000001</v>
      </c>
      <c r="M43" s="187">
        <f>+BD24</f>
        <v>0.15786000000000006</v>
      </c>
      <c r="N43" s="454">
        <f>+BC25</f>
        <v>0.2177</v>
      </c>
      <c r="O43" s="453">
        <f>+BD25</f>
        <v>0.17717000000000002</v>
      </c>
      <c r="P43" s="454">
        <f t="shared" si="4"/>
        <v>1</v>
      </c>
      <c r="Q43" s="453">
        <f t="shared" si="4"/>
        <v>0.9175000000000002</v>
      </c>
      <c r="R43" s="784"/>
      <c r="S43" s="784"/>
      <c r="T43" s="784"/>
      <c r="U43" s="784"/>
      <c r="V43" s="784"/>
      <c r="W43" s="784"/>
      <c r="X43" s="784"/>
      <c r="Y43" s="785"/>
      <c r="Z43" s="372"/>
      <c r="AA43" s="73">
        <f t="shared" si="5"/>
        <v>0.9175000000000002</v>
      </c>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row>
    <row r="44" spans="2:54" ht="22.5" customHeight="1" x14ac:dyDescent="0.2">
      <c r="B44" s="57"/>
      <c r="C44" s="790" t="s">
        <v>53</v>
      </c>
      <c r="D44" s="791"/>
      <c r="E44" s="791"/>
      <c r="F44" s="791"/>
      <c r="G44" s="792"/>
      <c r="H44" s="450">
        <f>+BE22</f>
        <v>0.36300000000000004</v>
      </c>
      <c r="I44" s="451">
        <f>+BF22</f>
        <v>0.22299999999999998</v>
      </c>
      <c r="J44" s="186">
        <f>+BE23</f>
        <v>0.24709999999999999</v>
      </c>
      <c r="K44" s="187">
        <f>+BF23</f>
        <v>0.23016999999999999</v>
      </c>
      <c r="L44" s="186">
        <f>+BE24</f>
        <v>0.1981</v>
      </c>
      <c r="M44" s="187">
        <f>+BF24</f>
        <v>0.15115000000000001</v>
      </c>
      <c r="N44" s="454">
        <f>+BE25</f>
        <v>0.1918</v>
      </c>
      <c r="O44" s="453">
        <f>+BF25</f>
        <v>0.35310000000000002</v>
      </c>
      <c r="P44" s="454">
        <f t="shared" si="4"/>
        <v>1</v>
      </c>
      <c r="Q44" s="453">
        <f t="shared" si="4"/>
        <v>0.95741999999999994</v>
      </c>
      <c r="R44" s="784"/>
      <c r="S44" s="784"/>
      <c r="T44" s="784"/>
      <c r="U44" s="784"/>
      <c r="V44" s="784"/>
      <c r="W44" s="784"/>
      <c r="X44" s="784"/>
      <c r="Y44" s="785"/>
      <c r="Z44" s="372"/>
      <c r="AA44" s="73">
        <f t="shared" si="5"/>
        <v>0.95741999999999994</v>
      </c>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row>
    <row r="45" spans="2:54" ht="12" customHeight="1" x14ac:dyDescent="0.2">
      <c r="B45" s="57"/>
      <c r="C45" s="790" t="s">
        <v>54</v>
      </c>
      <c r="D45" s="791"/>
      <c r="E45" s="791"/>
      <c r="F45" s="791"/>
      <c r="G45" s="792"/>
      <c r="H45" s="450">
        <f>+BG22</f>
        <v>9.1952000000000006E-2</v>
      </c>
      <c r="I45" s="451">
        <f>+BH22</f>
        <v>6.8951999999999999E-2</v>
      </c>
      <c r="J45" s="186">
        <f>+BG23</f>
        <v>0.33998300000000004</v>
      </c>
      <c r="K45" s="187">
        <f>+BH23</f>
        <v>0.21288400000000002</v>
      </c>
      <c r="L45" s="186">
        <f>+BG24</f>
        <v>0.28625</v>
      </c>
      <c r="M45" s="187">
        <f>+BH24</f>
        <v>0.20676</v>
      </c>
      <c r="N45" s="454">
        <f>+BG25</f>
        <v>0.28181499999999998</v>
      </c>
      <c r="O45" s="453">
        <f>+BH25</f>
        <v>9.9402000000000004E-2</v>
      </c>
      <c r="P45" s="454">
        <f t="shared" si="4"/>
        <v>1</v>
      </c>
      <c r="Q45" s="453">
        <f t="shared" si="4"/>
        <v>0.58799800000000002</v>
      </c>
      <c r="R45" s="784"/>
      <c r="S45" s="784"/>
      <c r="T45" s="784"/>
      <c r="U45" s="784"/>
      <c r="V45" s="784"/>
      <c r="W45" s="784"/>
      <c r="X45" s="784"/>
      <c r="Y45" s="785"/>
      <c r="Z45" s="372"/>
      <c r="AA45" s="73">
        <f t="shared" si="5"/>
        <v>0.58799800000000002</v>
      </c>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row>
    <row r="46" spans="2:54" ht="12" customHeight="1" x14ac:dyDescent="0.2">
      <c r="B46" s="57"/>
      <c r="C46" s="790" t="s">
        <v>55</v>
      </c>
      <c r="D46" s="791"/>
      <c r="E46" s="791"/>
      <c r="F46" s="791"/>
      <c r="G46" s="792"/>
      <c r="H46" s="450">
        <f>+BI22</f>
        <v>0.18589999999999998</v>
      </c>
      <c r="I46" s="451">
        <f>+BJ22</f>
        <v>0.16594999999999999</v>
      </c>
      <c r="J46" s="186">
        <f>+BI23</f>
        <v>0.24569999999999997</v>
      </c>
      <c r="K46" s="187">
        <f>+BJ23</f>
        <v>0.2457</v>
      </c>
      <c r="L46" s="186">
        <f>+BI24</f>
        <v>0.24920000000000003</v>
      </c>
      <c r="M46" s="187">
        <f>+BJ24</f>
        <v>0.19895000000000002</v>
      </c>
      <c r="N46" s="454">
        <f>+BI25</f>
        <v>0.31920000000000004</v>
      </c>
      <c r="O46" s="453">
        <f>+BJ25</f>
        <v>0.21870000000000001</v>
      </c>
      <c r="P46" s="454">
        <f t="shared" si="4"/>
        <v>1</v>
      </c>
      <c r="Q46" s="453">
        <f t="shared" si="4"/>
        <v>0.82930000000000004</v>
      </c>
      <c r="R46" s="784"/>
      <c r="S46" s="784"/>
      <c r="T46" s="784"/>
      <c r="U46" s="784"/>
      <c r="V46" s="784"/>
      <c r="W46" s="784"/>
      <c r="X46" s="784"/>
      <c r="Y46" s="785"/>
      <c r="Z46" s="372"/>
      <c r="AA46" s="73">
        <f t="shared" si="5"/>
        <v>0.82930000000000004</v>
      </c>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row>
    <row r="47" spans="2:54" ht="15" customHeight="1" x14ac:dyDescent="0.2">
      <c r="B47" s="57"/>
      <c r="C47" s="790" t="s">
        <v>56</v>
      </c>
      <c r="D47" s="791"/>
      <c r="E47" s="791"/>
      <c r="F47" s="791"/>
      <c r="G47" s="792"/>
      <c r="H47" s="450">
        <f>+BK22</f>
        <v>0.18025000000000002</v>
      </c>
      <c r="I47" s="451">
        <f>+BL22</f>
        <v>0.12792500000000001</v>
      </c>
      <c r="J47" s="186">
        <f>+BK23</f>
        <v>0.32406000000000001</v>
      </c>
      <c r="K47" s="187">
        <f>+BL23</f>
        <v>0.215035</v>
      </c>
      <c r="L47" s="186">
        <f>+BK24</f>
        <v>0.20638000000000004</v>
      </c>
      <c r="M47" s="187">
        <f>+BL24</f>
        <v>0.25685000000000002</v>
      </c>
      <c r="N47" s="454">
        <f>+BK25</f>
        <v>0.28931000000000001</v>
      </c>
      <c r="O47" s="453">
        <f>+BL25</f>
        <v>0.25536000000000003</v>
      </c>
      <c r="P47" s="454">
        <f t="shared" si="4"/>
        <v>1</v>
      </c>
      <c r="Q47" s="453">
        <f t="shared" si="4"/>
        <v>0.8551700000000001</v>
      </c>
      <c r="R47" s="784"/>
      <c r="S47" s="784"/>
      <c r="T47" s="784"/>
      <c r="U47" s="784"/>
      <c r="V47" s="784"/>
      <c r="W47" s="784"/>
      <c r="X47" s="784"/>
      <c r="Y47" s="785"/>
      <c r="Z47" s="372"/>
      <c r="AA47" s="73">
        <f t="shared" si="5"/>
        <v>0.8551700000000001</v>
      </c>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row>
    <row r="48" spans="2:54" ht="22.5" customHeight="1" x14ac:dyDescent="0.2">
      <c r="B48" s="57"/>
      <c r="C48" s="790" t="s">
        <v>57</v>
      </c>
      <c r="D48" s="791"/>
      <c r="E48" s="791"/>
      <c r="F48" s="791"/>
      <c r="G48" s="792"/>
      <c r="H48" s="450">
        <f>+BM22</f>
        <v>0.19674999999999998</v>
      </c>
      <c r="I48" s="451">
        <f>+BN22</f>
        <v>0.188</v>
      </c>
      <c r="J48" s="186">
        <f>+BM23</f>
        <v>0.24675</v>
      </c>
      <c r="K48" s="187">
        <f>+BN23</f>
        <v>0.2555</v>
      </c>
      <c r="L48" s="186">
        <f>+BM24</f>
        <v>0.24675</v>
      </c>
      <c r="M48" s="187">
        <f>+BN24</f>
        <v>0.24675</v>
      </c>
      <c r="N48" s="454">
        <f>+BM25</f>
        <v>0.30974999999999997</v>
      </c>
      <c r="O48" s="453">
        <f>+BN25</f>
        <v>0.23100000000000001</v>
      </c>
      <c r="P48" s="454">
        <f t="shared" si="4"/>
        <v>1</v>
      </c>
      <c r="Q48" s="453">
        <f t="shared" si="4"/>
        <v>0.92125000000000001</v>
      </c>
      <c r="R48" s="784"/>
      <c r="S48" s="784"/>
      <c r="T48" s="784"/>
      <c r="U48" s="784"/>
      <c r="V48" s="784"/>
      <c r="W48" s="784"/>
      <c r="X48" s="784"/>
      <c r="Y48" s="785"/>
      <c r="Z48" s="372"/>
      <c r="AA48" s="73">
        <f t="shared" si="5"/>
        <v>0.92125000000000001</v>
      </c>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row>
    <row r="49" spans="2:54" ht="14.25" customHeight="1" thickBot="1" x14ac:dyDescent="0.25">
      <c r="B49" s="57"/>
      <c r="C49" s="805" t="s">
        <v>58</v>
      </c>
      <c r="D49" s="806"/>
      <c r="E49" s="806"/>
      <c r="F49" s="806"/>
      <c r="G49" s="807"/>
      <c r="H49" s="456">
        <f>+BO22</f>
        <v>0.12020000000000002</v>
      </c>
      <c r="I49" s="457">
        <f>+BP22</f>
        <v>0.12020000000000002</v>
      </c>
      <c r="J49" s="458">
        <f>+BO23</f>
        <v>0.22460000000000002</v>
      </c>
      <c r="K49" s="459">
        <f>+BP23</f>
        <v>0.22460000000000002</v>
      </c>
      <c r="L49" s="458">
        <f>+BO24</f>
        <v>0.14360000000000001</v>
      </c>
      <c r="M49" s="459">
        <f>+BP24</f>
        <v>0.14360000000000001</v>
      </c>
      <c r="N49" s="460">
        <f>+BO25</f>
        <v>0.51160000000000005</v>
      </c>
      <c r="O49" s="461">
        <f>+BP25</f>
        <v>0.51160000000000005</v>
      </c>
      <c r="P49" s="460">
        <f t="shared" si="4"/>
        <v>1</v>
      </c>
      <c r="Q49" s="461">
        <f t="shared" si="4"/>
        <v>1</v>
      </c>
      <c r="R49" s="786"/>
      <c r="S49" s="786"/>
      <c r="T49" s="786"/>
      <c r="U49" s="786"/>
      <c r="V49" s="786"/>
      <c r="W49" s="786"/>
      <c r="X49" s="786"/>
      <c r="Y49" s="787"/>
      <c r="Z49" s="372"/>
      <c r="AA49" s="73">
        <f t="shared" si="5"/>
        <v>1</v>
      </c>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row>
    <row r="50" spans="2:54" ht="23.25" customHeight="1" thickBot="1" x14ac:dyDescent="0.35">
      <c r="B50" s="57"/>
      <c r="C50" s="665" t="s">
        <v>13</v>
      </c>
      <c r="D50" s="666"/>
      <c r="E50" s="666"/>
      <c r="F50" s="666"/>
      <c r="G50" s="666"/>
      <c r="H50" s="462">
        <f>IFERROR(AVERAGE(H30:H49),"")</f>
        <v>0.18528270000000002</v>
      </c>
      <c r="I50" s="463">
        <f t="shared" ref="I50:Q50" si="6">IFERROR(AVERAGE(I30:I49),"")</f>
        <v>0.18078932509999998</v>
      </c>
      <c r="J50" s="464">
        <f t="shared" si="6"/>
        <v>0.23871226999999995</v>
      </c>
      <c r="K50" s="465">
        <f t="shared" si="6"/>
        <v>0.20752435999999999</v>
      </c>
      <c r="L50" s="464">
        <f t="shared" si="6"/>
        <v>0.23172134499999997</v>
      </c>
      <c r="M50" s="465">
        <f t="shared" si="6"/>
        <v>0.23880312510000001</v>
      </c>
      <c r="N50" s="464">
        <f t="shared" si="6"/>
        <v>0.34426343500000006</v>
      </c>
      <c r="O50" s="465">
        <f t="shared" si="6"/>
        <v>0.29404483540000009</v>
      </c>
      <c r="P50" s="464">
        <f t="shared" si="6"/>
        <v>0.99997974999999995</v>
      </c>
      <c r="Q50" s="465">
        <f t="shared" si="6"/>
        <v>0.92116164560000002</v>
      </c>
      <c r="R50" s="89"/>
      <c r="S50" s="89"/>
      <c r="T50" s="89"/>
      <c r="U50" s="89"/>
      <c r="V50" s="89"/>
      <c r="W50" s="89"/>
      <c r="X50" s="89"/>
      <c r="Y50" s="90"/>
      <c r="Z50" s="372"/>
      <c r="AA50" s="73">
        <f t="shared" si="5"/>
        <v>0.92118189560000008</v>
      </c>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row>
    <row r="51" spans="2:54" x14ac:dyDescent="0.2">
      <c r="B51" s="57"/>
      <c r="C51" s="379"/>
      <c r="D51" s="379"/>
      <c r="E51" s="379"/>
      <c r="F51" s="379"/>
      <c r="G51" s="379"/>
      <c r="H51" s="6"/>
      <c r="I51" s="6"/>
      <c r="J51" s="7"/>
      <c r="K51" s="379"/>
      <c r="L51" s="379"/>
      <c r="M51" s="379"/>
      <c r="N51" s="379"/>
      <c r="O51" s="379"/>
      <c r="P51" s="379"/>
      <c r="Q51" s="379"/>
      <c r="R51" s="379"/>
      <c r="S51" s="379"/>
      <c r="T51" s="379"/>
      <c r="U51" s="379"/>
      <c r="V51" s="379"/>
      <c r="W51" s="379"/>
      <c r="X51" s="379"/>
      <c r="Y51" s="379"/>
      <c r="Z51" s="372"/>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row>
    <row r="52" spans="2:54" ht="15" thickBot="1" x14ac:dyDescent="0.25">
      <c r="B52" s="404"/>
      <c r="C52" s="379"/>
      <c r="D52" s="379"/>
      <c r="E52" s="379"/>
      <c r="F52" s="379"/>
      <c r="G52" s="379"/>
      <c r="H52" s="6"/>
      <c r="I52" s="6"/>
      <c r="J52" s="7"/>
      <c r="K52" s="379"/>
      <c r="L52" s="379"/>
      <c r="M52" s="379"/>
      <c r="N52" s="379"/>
      <c r="O52" s="379"/>
      <c r="P52" s="379"/>
      <c r="Q52" s="379"/>
      <c r="R52" s="379"/>
      <c r="S52" s="379"/>
      <c r="T52" s="379"/>
      <c r="U52" s="379"/>
      <c r="V52" s="379"/>
      <c r="W52" s="379"/>
      <c r="X52" s="379"/>
      <c r="Y52" s="379"/>
      <c r="Z52" s="60"/>
    </row>
    <row r="53" spans="2:54" ht="14.25" customHeight="1" x14ac:dyDescent="0.2">
      <c r="B53" s="57"/>
      <c r="C53" s="623" t="s">
        <v>14</v>
      </c>
      <c r="D53" s="624"/>
      <c r="E53" s="624"/>
      <c r="F53" s="624"/>
      <c r="G53" s="624"/>
      <c r="H53" s="624"/>
      <c r="I53" s="624"/>
      <c r="J53" s="624"/>
      <c r="K53" s="624"/>
      <c r="L53" s="624"/>
      <c r="M53" s="624"/>
      <c r="N53" s="624"/>
      <c r="O53" s="624"/>
      <c r="P53" s="624"/>
      <c r="Q53" s="624"/>
      <c r="R53" s="624"/>
      <c r="S53" s="624"/>
      <c r="T53" s="624"/>
      <c r="U53" s="624"/>
      <c r="V53" s="624"/>
      <c r="W53" s="624"/>
      <c r="X53" s="624"/>
      <c r="Y53" s="625"/>
      <c r="Z53" s="372"/>
    </row>
    <row r="54" spans="2:54" ht="14.25" customHeight="1" thickBot="1" x14ac:dyDescent="0.25">
      <c r="B54" s="57"/>
      <c r="C54" s="626"/>
      <c r="D54" s="627"/>
      <c r="E54" s="627"/>
      <c r="F54" s="627"/>
      <c r="G54" s="627"/>
      <c r="H54" s="627"/>
      <c r="I54" s="627"/>
      <c r="J54" s="627"/>
      <c r="K54" s="627"/>
      <c r="L54" s="627"/>
      <c r="M54" s="627"/>
      <c r="N54" s="627"/>
      <c r="O54" s="627"/>
      <c r="P54" s="627"/>
      <c r="Q54" s="627"/>
      <c r="R54" s="627"/>
      <c r="S54" s="627"/>
      <c r="T54" s="627"/>
      <c r="U54" s="627"/>
      <c r="V54" s="627"/>
      <c r="W54" s="627"/>
      <c r="X54" s="627"/>
      <c r="Y54" s="628"/>
      <c r="Z54" s="372"/>
    </row>
    <row r="55" spans="2:54" ht="15" customHeight="1" x14ac:dyDescent="0.2">
      <c r="B55" s="57"/>
      <c r="C55" s="629" t="s">
        <v>24</v>
      </c>
      <c r="D55" s="630"/>
      <c r="E55" s="630"/>
      <c r="F55" s="630"/>
      <c r="G55" s="630"/>
      <c r="H55" s="630"/>
      <c r="I55" s="630"/>
      <c r="J55" s="630"/>
      <c r="K55" s="630"/>
      <c r="L55" s="630"/>
      <c r="M55" s="630"/>
      <c r="N55" s="630"/>
      <c r="O55" s="630"/>
      <c r="P55" s="630"/>
      <c r="Q55" s="630"/>
      <c r="R55" s="630"/>
      <c r="S55" s="630"/>
      <c r="T55" s="630"/>
      <c r="U55" s="630"/>
      <c r="V55" s="630"/>
      <c r="W55" s="630"/>
      <c r="X55" s="630"/>
      <c r="Y55" s="631"/>
      <c r="Z55" s="372"/>
    </row>
    <row r="56" spans="2:54" ht="29.25" customHeight="1" x14ac:dyDescent="0.2">
      <c r="B56" s="57"/>
      <c r="C56" s="632"/>
      <c r="D56" s="633"/>
      <c r="E56" s="633"/>
      <c r="F56" s="633"/>
      <c r="G56" s="633"/>
      <c r="H56" s="633"/>
      <c r="I56" s="633"/>
      <c r="J56" s="633"/>
      <c r="K56" s="633"/>
      <c r="L56" s="633"/>
      <c r="M56" s="633"/>
      <c r="N56" s="633"/>
      <c r="O56" s="633"/>
      <c r="P56" s="633"/>
      <c r="Q56" s="633"/>
      <c r="R56" s="633"/>
      <c r="S56" s="633"/>
      <c r="T56" s="633"/>
      <c r="U56" s="633"/>
      <c r="V56" s="633"/>
      <c r="W56" s="633"/>
      <c r="X56" s="633"/>
      <c r="Y56" s="634"/>
      <c r="Z56" s="372"/>
    </row>
    <row r="57" spans="2:54" ht="29.25" customHeight="1" x14ac:dyDescent="0.2">
      <c r="B57" s="57"/>
      <c r="C57" s="632"/>
      <c r="D57" s="633"/>
      <c r="E57" s="633"/>
      <c r="F57" s="633"/>
      <c r="G57" s="633"/>
      <c r="H57" s="633"/>
      <c r="I57" s="633"/>
      <c r="J57" s="633"/>
      <c r="K57" s="633"/>
      <c r="L57" s="633"/>
      <c r="M57" s="633"/>
      <c r="N57" s="633"/>
      <c r="O57" s="633"/>
      <c r="P57" s="633"/>
      <c r="Q57" s="633"/>
      <c r="R57" s="633"/>
      <c r="S57" s="633"/>
      <c r="T57" s="633"/>
      <c r="U57" s="633"/>
      <c r="V57" s="633"/>
      <c r="W57" s="633"/>
      <c r="X57" s="633"/>
      <c r="Y57" s="634"/>
      <c r="Z57" s="372"/>
    </row>
    <row r="58" spans="2:54" ht="29.25" customHeight="1" x14ac:dyDescent="0.2">
      <c r="B58" s="57"/>
      <c r="C58" s="632"/>
      <c r="D58" s="633"/>
      <c r="E58" s="633"/>
      <c r="F58" s="633"/>
      <c r="G58" s="633"/>
      <c r="H58" s="633"/>
      <c r="I58" s="633"/>
      <c r="J58" s="633"/>
      <c r="K58" s="633"/>
      <c r="L58" s="633"/>
      <c r="M58" s="633"/>
      <c r="N58" s="633"/>
      <c r="O58" s="633"/>
      <c r="P58" s="633"/>
      <c r="Q58" s="633"/>
      <c r="R58" s="633"/>
      <c r="S58" s="633"/>
      <c r="T58" s="633"/>
      <c r="U58" s="633"/>
      <c r="V58" s="633"/>
      <c r="W58" s="633"/>
      <c r="X58" s="633"/>
      <c r="Y58" s="634"/>
      <c r="Z58" s="372"/>
    </row>
    <row r="59" spans="2:54" ht="29.25" customHeight="1" x14ac:dyDescent="0.2">
      <c r="B59" s="57"/>
      <c r="C59" s="632"/>
      <c r="D59" s="633"/>
      <c r="E59" s="633"/>
      <c r="F59" s="633"/>
      <c r="G59" s="633"/>
      <c r="H59" s="633"/>
      <c r="I59" s="633"/>
      <c r="J59" s="633"/>
      <c r="K59" s="633"/>
      <c r="L59" s="633"/>
      <c r="M59" s="633"/>
      <c r="N59" s="633"/>
      <c r="O59" s="633"/>
      <c r="P59" s="633"/>
      <c r="Q59" s="633"/>
      <c r="R59" s="633"/>
      <c r="S59" s="633"/>
      <c r="T59" s="633"/>
      <c r="U59" s="633"/>
      <c r="V59" s="633"/>
      <c r="W59" s="633"/>
      <c r="X59" s="633"/>
      <c r="Y59" s="634"/>
      <c r="Z59" s="372"/>
    </row>
    <row r="60" spans="2:54" ht="29.25" customHeight="1" x14ac:dyDescent="0.2">
      <c r="B60" s="57"/>
      <c r="C60" s="632"/>
      <c r="D60" s="633"/>
      <c r="E60" s="633"/>
      <c r="F60" s="633"/>
      <c r="G60" s="633"/>
      <c r="H60" s="633"/>
      <c r="I60" s="633"/>
      <c r="J60" s="633"/>
      <c r="K60" s="633"/>
      <c r="L60" s="633"/>
      <c r="M60" s="633"/>
      <c r="N60" s="633"/>
      <c r="O60" s="633"/>
      <c r="P60" s="633"/>
      <c r="Q60" s="633"/>
      <c r="R60" s="633"/>
      <c r="S60" s="633"/>
      <c r="T60" s="633"/>
      <c r="U60" s="633"/>
      <c r="V60" s="633"/>
      <c r="W60" s="633"/>
      <c r="X60" s="633"/>
      <c r="Y60" s="634"/>
      <c r="Z60" s="372"/>
    </row>
    <row r="61" spans="2:54" ht="29.25" customHeight="1" x14ac:dyDescent="0.2">
      <c r="B61" s="57"/>
      <c r="C61" s="632"/>
      <c r="D61" s="633"/>
      <c r="E61" s="633"/>
      <c r="F61" s="633"/>
      <c r="G61" s="633"/>
      <c r="H61" s="633"/>
      <c r="I61" s="633"/>
      <c r="J61" s="633"/>
      <c r="K61" s="633"/>
      <c r="L61" s="633"/>
      <c r="M61" s="633"/>
      <c r="N61" s="633"/>
      <c r="O61" s="633"/>
      <c r="P61" s="633"/>
      <c r="Q61" s="633"/>
      <c r="R61" s="633"/>
      <c r="S61" s="633"/>
      <c r="T61" s="633"/>
      <c r="U61" s="633"/>
      <c r="V61" s="633"/>
      <c r="W61" s="633"/>
      <c r="X61" s="633"/>
      <c r="Y61" s="634"/>
      <c r="Z61" s="372"/>
    </row>
    <row r="62" spans="2:54" ht="29.25" customHeight="1" x14ac:dyDescent="0.2">
      <c r="B62" s="57"/>
      <c r="C62" s="632"/>
      <c r="D62" s="633"/>
      <c r="E62" s="633"/>
      <c r="F62" s="633"/>
      <c r="G62" s="633"/>
      <c r="H62" s="633"/>
      <c r="I62" s="633"/>
      <c r="J62" s="633"/>
      <c r="K62" s="633"/>
      <c r="L62" s="633"/>
      <c r="M62" s="633"/>
      <c r="N62" s="633"/>
      <c r="O62" s="633"/>
      <c r="P62" s="633"/>
      <c r="Q62" s="633"/>
      <c r="R62" s="633"/>
      <c r="S62" s="633"/>
      <c r="T62" s="633"/>
      <c r="U62" s="633"/>
      <c r="V62" s="633"/>
      <c r="W62" s="633"/>
      <c r="X62" s="633"/>
      <c r="Y62" s="634"/>
      <c r="Z62" s="372"/>
    </row>
    <row r="63" spans="2:54" ht="29.25" customHeight="1" x14ac:dyDescent="0.2">
      <c r="B63" s="57"/>
      <c r="C63" s="632"/>
      <c r="D63" s="633"/>
      <c r="E63" s="633"/>
      <c r="F63" s="633"/>
      <c r="G63" s="633"/>
      <c r="H63" s="633"/>
      <c r="I63" s="633"/>
      <c r="J63" s="633"/>
      <c r="K63" s="633"/>
      <c r="L63" s="633"/>
      <c r="M63" s="633"/>
      <c r="N63" s="633"/>
      <c r="O63" s="633"/>
      <c r="P63" s="633"/>
      <c r="Q63" s="633"/>
      <c r="R63" s="633"/>
      <c r="S63" s="633"/>
      <c r="T63" s="633"/>
      <c r="U63" s="633"/>
      <c r="V63" s="633"/>
      <c r="W63" s="633"/>
      <c r="X63" s="633"/>
      <c r="Y63" s="634"/>
      <c r="Z63" s="372"/>
    </row>
    <row r="64" spans="2:54" ht="29.25" customHeight="1" x14ac:dyDescent="0.2">
      <c r="B64" s="57"/>
      <c r="C64" s="632"/>
      <c r="D64" s="633"/>
      <c r="E64" s="633"/>
      <c r="F64" s="633"/>
      <c r="G64" s="633"/>
      <c r="H64" s="633"/>
      <c r="I64" s="633"/>
      <c r="J64" s="633"/>
      <c r="K64" s="633"/>
      <c r="L64" s="633"/>
      <c r="M64" s="633"/>
      <c r="N64" s="633"/>
      <c r="O64" s="633"/>
      <c r="P64" s="633"/>
      <c r="Q64" s="633"/>
      <c r="R64" s="633"/>
      <c r="S64" s="633"/>
      <c r="T64" s="633"/>
      <c r="U64" s="633"/>
      <c r="V64" s="633"/>
      <c r="W64" s="633"/>
      <c r="X64" s="633"/>
      <c r="Y64" s="634"/>
      <c r="Z64" s="372"/>
    </row>
    <row r="65" spans="2:26" ht="29.25" customHeight="1" x14ac:dyDescent="0.2">
      <c r="B65" s="57"/>
      <c r="C65" s="632"/>
      <c r="D65" s="633"/>
      <c r="E65" s="633"/>
      <c r="F65" s="633"/>
      <c r="G65" s="633"/>
      <c r="H65" s="633"/>
      <c r="I65" s="633"/>
      <c r="J65" s="633"/>
      <c r="K65" s="633"/>
      <c r="L65" s="633"/>
      <c r="M65" s="633"/>
      <c r="N65" s="633"/>
      <c r="O65" s="633"/>
      <c r="P65" s="633"/>
      <c r="Q65" s="633"/>
      <c r="R65" s="633"/>
      <c r="S65" s="633"/>
      <c r="T65" s="633"/>
      <c r="U65" s="633"/>
      <c r="V65" s="633"/>
      <c r="W65" s="633"/>
      <c r="X65" s="633"/>
      <c r="Y65" s="634"/>
      <c r="Z65" s="372"/>
    </row>
    <row r="66" spans="2:26" ht="29.25" customHeight="1" x14ac:dyDescent="0.2">
      <c r="B66" s="57"/>
      <c r="C66" s="632"/>
      <c r="D66" s="633"/>
      <c r="E66" s="633"/>
      <c r="F66" s="633"/>
      <c r="G66" s="633"/>
      <c r="H66" s="633"/>
      <c r="I66" s="633"/>
      <c r="J66" s="633"/>
      <c r="K66" s="633"/>
      <c r="L66" s="633"/>
      <c r="M66" s="633"/>
      <c r="N66" s="633"/>
      <c r="O66" s="633"/>
      <c r="P66" s="633"/>
      <c r="Q66" s="633"/>
      <c r="R66" s="633"/>
      <c r="S66" s="633"/>
      <c r="T66" s="633"/>
      <c r="U66" s="633"/>
      <c r="V66" s="633"/>
      <c r="W66" s="633"/>
      <c r="X66" s="633"/>
      <c r="Y66" s="634"/>
      <c r="Z66" s="372"/>
    </row>
    <row r="67" spans="2:26" ht="29.25" customHeight="1" thickBot="1" x14ac:dyDescent="0.25">
      <c r="B67" s="57"/>
      <c r="C67" s="635"/>
      <c r="D67" s="636"/>
      <c r="E67" s="636"/>
      <c r="F67" s="636"/>
      <c r="G67" s="636"/>
      <c r="H67" s="636"/>
      <c r="I67" s="636"/>
      <c r="J67" s="636"/>
      <c r="K67" s="636"/>
      <c r="L67" s="636"/>
      <c r="M67" s="636"/>
      <c r="N67" s="636"/>
      <c r="O67" s="636"/>
      <c r="P67" s="636"/>
      <c r="Q67" s="636"/>
      <c r="R67" s="636"/>
      <c r="S67" s="636"/>
      <c r="T67" s="636"/>
      <c r="U67" s="636"/>
      <c r="V67" s="636"/>
      <c r="W67" s="636"/>
      <c r="X67" s="636"/>
      <c r="Y67" s="637"/>
      <c r="Z67" s="372"/>
    </row>
    <row r="68" spans="2:26" ht="29.25" customHeight="1" x14ac:dyDescent="0.2">
      <c r="B68" s="404"/>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60"/>
    </row>
  </sheetData>
  <mergeCells count="124">
    <mergeCell ref="C53:Y54"/>
    <mergeCell ref="C55:Y67"/>
    <mergeCell ref="BG27:BH31"/>
    <mergeCell ref="BI27:BJ31"/>
    <mergeCell ref="BK27:BL31"/>
    <mergeCell ref="BM27:BN31"/>
    <mergeCell ref="BO27:BP31"/>
    <mergeCell ref="AW27:AX31"/>
    <mergeCell ref="AY27:AZ31"/>
    <mergeCell ref="BA27:BB31"/>
    <mergeCell ref="BC27:BD31"/>
    <mergeCell ref="BE27:BF31"/>
    <mergeCell ref="AM27:AN31"/>
    <mergeCell ref="AO27:AP31"/>
    <mergeCell ref="AQ27:AR31"/>
    <mergeCell ref="AS27:AT31"/>
    <mergeCell ref="AU27:AV31"/>
    <mergeCell ref="AC27:AD31"/>
    <mergeCell ref="AE27:AF31"/>
    <mergeCell ref="AG27:AH31"/>
    <mergeCell ref="AI27:AJ31"/>
    <mergeCell ref="AK27:AL31"/>
    <mergeCell ref="C31:G31"/>
    <mergeCell ref="C30:G30"/>
    <mergeCell ref="BG2:BH6"/>
    <mergeCell ref="BI2:BJ6"/>
    <mergeCell ref="BK2:BL6"/>
    <mergeCell ref="BM2:BN6"/>
    <mergeCell ref="BO2:BP6"/>
    <mergeCell ref="AW2:AX6"/>
    <mergeCell ref="AY2:AZ6"/>
    <mergeCell ref="BA2:BB6"/>
    <mergeCell ref="BC2:BD6"/>
    <mergeCell ref="BE2:BF6"/>
    <mergeCell ref="AM2:AN6"/>
    <mergeCell ref="AO2:AP6"/>
    <mergeCell ref="AQ2:AR6"/>
    <mergeCell ref="AS2:AT6"/>
    <mergeCell ref="AU2:AV6"/>
    <mergeCell ref="AC2:AD6"/>
    <mergeCell ref="AE2:AF6"/>
    <mergeCell ref="AG2:AH6"/>
    <mergeCell ref="AI2:AJ6"/>
    <mergeCell ref="AK2:AL6"/>
    <mergeCell ref="C7:H8"/>
    <mergeCell ref="I7:S8"/>
    <mergeCell ref="T7:Y7"/>
    <mergeCell ref="T8:Y8"/>
    <mergeCell ref="B2:G4"/>
    <mergeCell ref="H2:Z2"/>
    <mergeCell ref="H3:O3"/>
    <mergeCell ref="P3:Z3"/>
    <mergeCell ref="H4:Z4"/>
    <mergeCell ref="C10:H11"/>
    <mergeCell ref="I10:S11"/>
    <mergeCell ref="T10:Y10"/>
    <mergeCell ref="T11:Y11"/>
    <mergeCell ref="C13:H14"/>
    <mergeCell ref="I13:S14"/>
    <mergeCell ref="T13:Y13"/>
    <mergeCell ref="T14:Y14"/>
    <mergeCell ref="C16:H16"/>
    <mergeCell ref="I16:Y16"/>
    <mergeCell ref="C18:H19"/>
    <mergeCell ref="I18:L19"/>
    <mergeCell ref="M18:S18"/>
    <mergeCell ref="T18:Y18"/>
    <mergeCell ref="M19:S19"/>
    <mergeCell ref="T19:Y19"/>
    <mergeCell ref="C24:H24"/>
    <mergeCell ref="I24:Y24"/>
    <mergeCell ref="C26:Y27"/>
    <mergeCell ref="C21:I21"/>
    <mergeCell ref="J21:P21"/>
    <mergeCell ref="Q21:Y21"/>
    <mergeCell ref="C22:I22"/>
    <mergeCell ref="J22:P22"/>
    <mergeCell ref="Q22:Y22"/>
    <mergeCell ref="C43:G43"/>
    <mergeCell ref="C44:G44"/>
    <mergeCell ref="C45:G45"/>
    <mergeCell ref="C46:G46"/>
    <mergeCell ref="C47:G47"/>
    <mergeCell ref="C48:G48"/>
    <mergeCell ref="C49:G49"/>
    <mergeCell ref="C50:G50"/>
    <mergeCell ref="C36:G36"/>
    <mergeCell ref="C37:G37"/>
    <mergeCell ref="C39:G39"/>
    <mergeCell ref="C40:G40"/>
    <mergeCell ref="C41:G41"/>
    <mergeCell ref="C42:G42"/>
    <mergeCell ref="H28:I28"/>
    <mergeCell ref="C32:G32"/>
    <mergeCell ref="C33:G33"/>
    <mergeCell ref="C34:G34"/>
    <mergeCell ref="C35:G35"/>
    <mergeCell ref="R38:Y38"/>
    <mergeCell ref="P28:Q28"/>
    <mergeCell ref="C28:G29"/>
    <mergeCell ref="R28:Y29"/>
    <mergeCell ref="R30:Y30"/>
    <mergeCell ref="R31:Y31"/>
    <mergeCell ref="R32:Y32"/>
    <mergeCell ref="J28:K28"/>
    <mergeCell ref="L28:M28"/>
    <mergeCell ref="N28:O28"/>
    <mergeCell ref="R33:Y33"/>
    <mergeCell ref="R34:Y34"/>
    <mergeCell ref="R35:Y35"/>
    <mergeCell ref="R36:Y36"/>
    <mergeCell ref="R37:Y37"/>
    <mergeCell ref="C38:G38"/>
    <mergeCell ref="R48:Y48"/>
    <mergeCell ref="R49:Y49"/>
    <mergeCell ref="R39:Y39"/>
    <mergeCell ref="R40:Y40"/>
    <mergeCell ref="R41:Y41"/>
    <mergeCell ref="R42:Y42"/>
    <mergeCell ref="R43:Y43"/>
    <mergeCell ref="R44:Y44"/>
    <mergeCell ref="R45:Y45"/>
    <mergeCell ref="R46:Y46"/>
    <mergeCell ref="R47:Y47"/>
  </mergeCells>
  <pageMargins left="0.7" right="0.7" top="0.75" bottom="0.75" header="0.3" footer="0.3"/>
  <pageSetup scale="49" orientation="portrait" r:id="rId1"/>
  <headerFooter>
    <oddFooter>&amp;LCarrera 30 25-90 Piso 16 C.A.D. – C.P. 111311
PBX: 7470909 – Información: Línea 195
www.umv.gov.co&amp;CPES-FM-001
Página  &amp;N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51"/>
  <sheetViews>
    <sheetView view="pageLayout" topLeftCell="A31" zoomScale="85" zoomScaleNormal="100" zoomScalePageLayoutView="85" workbookViewId="0">
      <selection activeCell="Q29" sqref="Q29:T32"/>
    </sheetView>
  </sheetViews>
  <sheetFormatPr baseColWidth="10" defaultColWidth="3.7109375" defaultRowHeight="14.25" x14ac:dyDescent="0.2"/>
  <cols>
    <col min="1" max="1" width="3.7109375" style="3"/>
    <col min="2" max="2" width="2.85546875" style="3" customWidth="1"/>
    <col min="3" max="7" width="9.42578125" style="3" customWidth="1"/>
    <col min="8" max="8" width="10.7109375" style="3" customWidth="1"/>
    <col min="9" max="9" width="13.42578125" style="3" customWidth="1"/>
    <col min="10" max="10" width="13.85546875" style="3" customWidth="1"/>
    <col min="11" max="12" width="3.42578125" style="3" customWidth="1"/>
    <col min="13" max="15" width="2.7109375" style="3" customWidth="1"/>
    <col min="16" max="16" width="8.4257812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27" width="6.85546875" style="3" customWidth="1"/>
    <col min="28" max="16384" width="3.7109375" style="3"/>
  </cols>
  <sheetData>
    <row r="1" spans="1:26" x14ac:dyDescent="0.2">
      <c r="A1" s="1"/>
      <c r="B1" s="2"/>
      <c r="C1" s="2"/>
      <c r="D1" s="2"/>
      <c r="E1" s="2"/>
      <c r="F1" s="2"/>
    </row>
    <row r="2" spans="1:26" ht="45.75" customHeight="1" x14ac:dyDescent="0.2">
      <c r="A2" s="1"/>
      <c r="B2" s="560"/>
      <c r="C2" s="560"/>
      <c r="D2" s="560"/>
      <c r="E2" s="560"/>
      <c r="F2" s="560"/>
      <c r="G2" s="560"/>
      <c r="H2" s="561" t="s">
        <v>0</v>
      </c>
      <c r="I2" s="561"/>
      <c r="J2" s="561"/>
      <c r="K2" s="561"/>
      <c r="L2" s="561"/>
      <c r="M2" s="561"/>
      <c r="N2" s="561"/>
      <c r="O2" s="561"/>
      <c r="P2" s="561"/>
      <c r="Q2" s="561"/>
      <c r="R2" s="561"/>
      <c r="S2" s="561"/>
      <c r="T2" s="561"/>
      <c r="U2" s="561"/>
      <c r="V2" s="561"/>
      <c r="W2" s="561"/>
      <c r="X2" s="561"/>
      <c r="Y2" s="561"/>
      <c r="Z2" s="561"/>
    </row>
    <row r="3" spans="1:26" ht="15" customHeight="1" x14ac:dyDescent="0.2">
      <c r="A3" s="1"/>
      <c r="B3" s="560"/>
      <c r="C3" s="560"/>
      <c r="D3" s="560"/>
      <c r="E3" s="560"/>
      <c r="F3" s="560"/>
      <c r="G3" s="560"/>
      <c r="H3" s="562" t="s">
        <v>19</v>
      </c>
      <c r="I3" s="562"/>
      <c r="J3" s="562"/>
      <c r="K3" s="562"/>
      <c r="L3" s="562"/>
      <c r="M3" s="562"/>
      <c r="N3" s="562"/>
      <c r="O3" s="562"/>
      <c r="P3" s="562" t="s">
        <v>23</v>
      </c>
      <c r="Q3" s="562"/>
      <c r="R3" s="562"/>
      <c r="S3" s="562"/>
      <c r="T3" s="562"/>
      <c r="U3" s="562"/>
      <c r="V3" s="562"/>
      <c r="W3" s="562"/>
      <c r="X3" s="562"/>
      <c r="Y3" s="562"/>
      <c r="Z3" s="562"/>
    </row>
    <row r="4" spans="1:26" ht="15" customHeight="1" x14ac:dyDescent="0.2">
      <c r="A4" s="1"/>
      <c r="B4" s="560"/>
      <c r="C4" s="560"/>
      <c r="D4" s="560"/>
      <c r="E4" s="560"/>
      <c r="F4" s="560"/>
      <c r="G4" s="560"/>
      <c r="H4" s="562" t="s">
        <v>600</v>
      </c>
      <c r="I4" s="562"/>
      <c r="J4" s="562"/>
      <c r="K4" s="562"/>
      <c r="L4" s="562"/>
      <c r="M4" s="562"/>
      <c r="N4" s="562"/>
      <c r="O4" s="562"/>
      <c r="P4" s="562"/>
      <c r="Q4" s="562"/>
      <c r="R4" s="562"/>
      <c r="S4" s="562"/>
      <c r="T4" s="562"/>
      <c r="U4" s="562"/>
      <c r="V4" s="562"/>
      <c r="W4" s="562"/>
      <c r="X4" s="562"/>
      <c r="Y4" s="562"/>
      <c r="Z4" s="562"/>
    </row>
    <row r="5" spans="1:26" ht="15" x14ac:dyDescent="0.2">
      <c r="A5" s="1"/>
      <c r="B5" s="1"/>
      <c r="C5" s="1"/>
      <c r="D5" s="1"/>
      <c r="E5" s="1"/>
      <c r="F5" s="1"/>
      <c r="G5" s="1"/>
      <c r="H5" s="10"/>
      <c r="I5" s="10"/>
      <c r="J5" s="10"/>
      <c r="K5" s="10"/>
      <c r="L5" s="10"/>
      <c r="M5" s="10"/>
      <c r="N5" s="10"/>
      <c r="O5" s="10"/>
      <c r="P5" s="10"/>
      <c r="Q5" s="10"/>
      <c r="R5" s="10"/>
      <c r="S5" s="10"/>
      <c r="T5" s="10"/>
      <c r="U5" s="10"/>
      <c r="V5" s="10"/>
      <c r="W5" s="10"/>
      <c r="X5" s="10"/>
      <c r="Y5" s="10"/>
      <c r="Z5" s="10"/>
    </row>
    <row r="6" spans="1:26" ht="15.75" thickBot="1" x14ac:dyDescent="0.25">
      <c r="B6" s="20"/>
      <c r="C6" s="21"/>
      <c r="D6" s="21"/>
      <c r="E6" s="21"/>
      <c r="F6" s="21"/>
      <c r="G6" s="21"/>
      <c r="H6" s="21"/>
      <c r="I6" s="22"/>
      <c r="J6" s="22"/>
      <c r="K6" s="22"/>
      <c r="L6" s="22"/>
      <c r="M6" s="22"/>
      <c r="N6" s="22"/>
      <c r="O6" s="22"/>
      <c r="P6" s="22"/>
      <c r="Q6" s="22"/>
      <c r="R6" s="23"/>
      <c r="S6" s="23"/>
      <c r="T6" s="23"/>
      <c r="U6" s="23"/>
      <c r="V6" s="23"/>
      <c r="W6" s="21"/>
      <c r="X6" s="21"/>
      <c r="Y6" s="21"/>
      <c r="Z6" s="24"/>
    </row>
    <row r="7" spans="1:26" ht="15" customHeight="1" x14ac:dyDescent="0.2">
      <c r="B7" s="25"/>
      <c r="C7" s="545" t="s">
        <v>21</v>
      </c>
      <c r="D7" s="546"/>
      <c r="E7" s="546"/>
      <c r="F7" s="546"/>
      <c r="G7" s="546"/>
      <c r="H7" s="547"/>
      <c r="I7" s="551" t="s">
        <v>168</v>
      </c>
      <c r="J7" s="552"/>
      <c r="K7" s="552"/>
      <c r="L7" s="552"/>
      <c r="M7" s="552"/>
      <c r="N7" s="552"/>
      <c r="O7" s="552"/>
      <c r="P7" s="552"/>
      <c r="Q7" s="552"/>
      <c r="R7" s="552"/>
      <c r="S7" s="553"/>
      <c r="T7" s="545" t="s">
        <v>25</v>
      </c>
      <c r="U7" s="546"/>
      <c r="V7" s="546"/>
      <c r="W7" s="546"/>
      <c r="X7" s="546"/>
      <c r="Y7" s="547"/>
      <c r="Z7" s="26"/>
    </row>
    <row r="8" spans="1:26" ht="15.75" customHeight="1" thickBot="1" x14ac:dyDescent="0.25">
      <c r="B8" s="25"/>
      <c r="C8" s="548"/>
      <c r="D8" s="549"/>
      <c r="E8" s="549"/>
      <c r="F8" s="549"/>
      <c r="G8" s="549"/>
      <c r="H8" s="550"/>
      <c r="I8" s="554"/>
      <c r="J8" s="555"/>
      <c r="K8" s="555"/>
      <c r="L8" s="555"/>
      <c r="M8" s="555"/>
      <c r="N8" s="555"/>
      <c r="O8" s="555"/>
      <c r="P8" s="555"/>
      <c r="Q8" s="555"/>
      <c r="R8" s="555"/>
      <c r="S8" s="556"/>
      <c r="T8" s="557" t="s">
        <v>175</v>
      </c>
      <c r="U8" s="558"/>
      <c r="V8" s="558"/>
      <c r="W8" s="558"/>
      <c r="X8" s="558"/>
      <c r="Y8" s="559"/>
      <c r="Z8" s="26"/>
    </row>
    <row r="9" spans="1:26" ht="15.75" thickBot="1" x14ac:dyDescent="0.25">
      <c r="B9" s="25"/>
      <c r="C9" s="9"/>
      <c r="D9" s="9"/>
      <c r="E9" s="9"/>
      <c r="F9" s="9"/>
      <c r="G9" s="9"/>
      <c r="H9" s="9"/>
      <c r="I9" s="8"/>
      <c r="J9" s="8"/>
      <c r="K9" s="8"/>
      <c r="L9" s="8"/>
      <c r="M9" s="8"/>
      <c r="N9" s="8"/>
      <c r="O9" s="8"/>
      <c r="P9" s="8"/>
      <c r="Q9" s="8"/>
      <c r="R9" s="11"/>
      <c r="S9" s="11"/>
      <c r="T9" s="11"/>
      <c r="U9" s="11"/>
      <c r="V9" s="11"/>
      <c r="W9" s="9"/>
      <c r="X9" s="9"/>
      <c r="Y9" s="9"/>
      <c r="Z9" s="26"/>
    </row>
    <row r="10" spans="1:26" ht="15" customHeight="1" x14ac:dyDescent="0.2">
      <c r="B10" s="25"/>
      <c r="C10" s="545" t="s">
        <v>22</v>
      </c>
      <c r="D10" s="546"/>
      <c r="E10" s="546"/>
      <c r="F10" s="546"/>
      <c r="G10" s="546"/>
      <c r="H10" s="547"/>
      <c r="I10" s="563" t="s">
        <v>176</v>
      </c>
      <c r="J10" s="564"/>
      <c r="K10" s="564"/>
      <c r="L10" s="564"/>
      <c r="M10" s="564"/>
      <c r="N10" s="564"/>
      <c r="O10" s="564"/>
      <c r="P10" s="564"/>
      <c r="Q10" s="564"/>
      <c r="R10" s="564"/>
      <c r="S10" s="565"/>
      <c r="T10" s="545" t="s">
        <v>26</v>
      </c>
      <c r="U10" s="546"/>
      <c r="V10" s="546"/>
      <c r="W10" s="546"/>
      <c r="X10" s="546"/>
      <c r="Y10" s="547"/>
      <c r="Z10" s="26"/>
    </row>
    <row r="11" spans="1:26" ht="15.75" customHeight="1" thickBot="1" x14ac:dyDescent="0.25">
      <c r="B11" s="25"/>
      <c r="C11" s="548"/>
      <c r="D11" s="549"/>
      <c r="E11" s="549"/>
      <c r="F11" s="549"/>
      <c r="G11" s="549"/>
      <c r="H11" s="550"/>
      <c r="I11" s="566"/>
      <c r="J11" s="567"/>
      <c r="K11" s="567"/>
      <c r="L11" s="567"/>
      <c r="M11" s="567"/>
      <c r="N11" s="567"/>
      <c r="O11" s="567"/>
      <c r="P11" s="567"/>
      <c r="Q11" s="567"/>
      <c r="R11" s="567"/>
      <c r="S11" s="568"/>
      <c r="T11" s="557" t="s">
        <v>605</v>
      </c>
      <c r="U11" s="558"/>
      <c r="V11" s="558"/>
      <c r="W11" s="558"/>
      <c r="X11" s="558"/>
      <c r="Y11" s="559"/>
      <c r="Z11" s="26"/>
    </row>
    <row r="12" spans="1:26" ht="15" thickBot="1" x14ac:dyDescent="0.25">
      <c r="B12" s="27"/>
      <c r="C12" s="4"/>
      <c r="D12" s="4"/>
      <c r="E12" s="4"/>
      <c r="F12" s="4"/>
      <c r="G12" s="4"/>
      <c r="H12" s="4"/>
      <c r="I12" s="4"/>
      <c r="J12" s="4"/>
      <c r="K12" s="4"/>
      <c r="L12" s="4"/>
      <c r="M12" s="4"/>
      <c r="N12" s="4"/>
      <c r="O12" s="4"/>
      <c r="P12" s="4"/>
      <c r="Q12" s="4"/>
      <c r="R12" s="4"/>
      <c r="S12" s="4"/>
      <c r="T12" s="4"/>
      <c r="U12" s="4"/>
      <c r="V12" s="4"/>
      <c r="W12" s="4"/>
      <c r="X12" s="4"/>
      <c r="Y12" s="4"/>
      <c r="Z12" s="28"/>
    </row>
    <row r="13" spans="1:26" ht="21" customHeight="1" x14ac:dyDescent="0.2">
      <c r="B13" s="27"/>
      <c r="C13" s="545" t="s">
        <v>2</v>
      </c>
      <c r="D13" s="546"/>
      <c r="E13" s="546"/>
      <c r="F13" s="546"/>
      <c r="G13" s="546"/>
      <c r="H13" s="547"/>
      <c r="I13" s="697" t="s">
        <v>518</v>
      </c>
      <c r="J13" s="698"/>
      <c r="K13" s="698"/>
      <c r="L13" s="698"/>
      <c r="M13" s="698"/>
      <c r="N13" s="698"/>
      <c r="O13" s="698"/>
      <c r="P13" s="698"/>
      <c r="Q13" s="698"/>
      <c r="R13" s="698"/>
      <c r="S13" s="699"/>
      <c r="T13" s="545" t="s">
        <v>3</v>
      </c>
      <c r="U13" s="546"/>
      <c r="V13" s="546"/>
      <c r="W13" s="546"/>
      <c r="X13" s="546"/>
      <c r="Y13" s="547"/>
      <c r="Z13" s="28"/>
    </row>
    <row r="14" spans="1:26" ht="41.25" customHeight="1" thickBot="1" x14ac:dyDescent="0.25">
      <c r="B14" s="27"/>
      <c r="C14" s="548"/>
      <c r="D14" s="549"/>
      <c r="E14" s="549"/>
      <c r="F14" s="549"/>
      <c r="G14" s="549"/>
      <c r="H14" s="550"/>
      <c r="I14" s="700"/>
      <c r="J14" s="701"/>
      <c r="K14" s="701"/>
      <c r="L14" s="701"/>
      <c r="M14" s="701"/>
      <c r="N14" s="701"/>
      <c r="O14" s="701"/>
      <c r="P14" s="701"/>
      <c r="Q14" s="701"/>
      <c r="R14" s="701"/>
      <c r="S14" s="702"/>
      <c r="T14" s="557" t="s">
        <v>343</v>
      </c>
      <c r="U14" s="558"/>
      <c r="V14" s="558"/>
      <c r="W14" s="558"/>
      <c r="X14" s="558"/>
      <c r="Y14" s="559"/>
      <c r="Z14" s="28"/>
    </row>
    <row r="15" spans="1:26" ht="15" thickBot="1" x14ac:dyDescent="0.25">
      <c r="B15" s="27"/>
      <c r="C15" s="4"/>
      <c r="D15" s="4"/>
      <c r="E15" s="4"/>
      <c r="F15" s="4"/>
      <c r="G15" s="4"/>
      <c r="H15" s="4"/>
      <c r="I15" s="4"/>
      <c r="J15" s="4"/>
      <c r="K15" s="4"/>
      <c r="L15" s="4"/>
      <c r="M15" s="4"/>
      <c r="N15" s="4"/>
      <c r="O15" s="4"/>
      <c r="P15" s="4"/>
      <c r="Q15" s="4"/>
      <c r="R15" s="4"/>
      <c r="S15" s="4"/>
      <c r="T15" s="4"/>
      <c r="U15" s="4"/>
      <c r="V15" s="4"/>
      <c r="W15" s="4"/>
      <c r="X15" s="4"/>
      <c r="Y15" s="4"/>
      <c r="Z15" s="28"/>
    </row>
    <row r="16" spans="1:26" ht="35.25" customHeight="1" thickBot="1" x14ac:dyDescent="0.25">
      <c r="B16" s="27"/>
      <c r="C16" s="569" t="s">
        <v>4</v>
      </c>
      <c r="D16" s="570"/>
      <c r="E16" s="570"/>
      <c r="F16" s="570"/>
      <c r="G16" s="570"/>
      <c r="H16" s="571"/>
      <c r="I16" s="694" t="s">
        <v>177</v>
      </c>
      <c r="J16" s="695"/>
      <c r="K16" s="695"/>
      <c r="L16" s="695"/>
      <c r="M16" s="695"/>
      <c r="N16" s="695"/>
      <c r="O16" s="695"/>
      <c r="P16" s="695"/>
      <c r="Q16" s="695"/>
      <c r="R16" s="695"/>
      <c r="S16" s="695"/>
      <c r="T16" s="695"/>
      <c r="U16" s="695"/>
      <c r="V16" s="695"/>
      <c r="W16" s="695"/>
      <c r="X16" s="695"/>
      <c r="Y16" s="696"/>
      <c r="Z16" s="28"/>
    </row>
    <row r="17" spans="2:27" ht="15" thickBot="1" x14ac:dyDescent="0.25">
      <c r="B17" s="27"/>
      <c r="C17" s="4"/>
      <c r="D17" s="4"/>
      <c r="E17" s="4"/>
      <c r="F17" s="4"/>
      <c r="G17" s="4"/>
      <c r="H17" s="4"/>
      <c r="I17" s="4"/>
      <c r="J17" s="4"/>
      <c r="K17" s="4"/>
      <c r="L17" s="4"/>
      <c r="M17" s="4"/>
      <c r="N17" s="4"/>
      <c r="O17" s="4"/>
      <c r="P17" s="4"/>
      <c r="Q17" s="4"/>
      <c r="R17" s="4"/>
      <c r="S17" s="4"/>
      <c r="T17" s="4"/>
      <c r="U17" s="4"/>
      <c r="V17" s="4"/>
      <c r="W17" s="4"/>
      <c r="X17" s="4"/>
      <c r="Y17" s="4"/>
      <c r="Z17" s="28"/>
    </row>
    <row r="18" spans="2:27" s="1" customFormat="1" ht="15" customHeight="1" x14ac:dyDescent="0.2">
      <c r="B18" s="27"/>
      <c r="C18" s="575" t="s">
        <v>20</v>
      </c>
      <c r="D18" s="576"/>
      <c r="E18" s="576"/>
      <c r="F18" s="576"/>
      <c r="G18" s="576"/>
      <c r="H18" s="577"/>
      <c r="I18" s="581" t="s">
        <v>602</v>
      </c>
      <c r="J18" s="582"/>
      <c r="K18" s="582"/>
      <c r="L18" s="583"/>
      <c r="M18" s="545" t="s">
        <v>5</v>
      </c>
      <c r="N18" s="546"/>
      <c r="O18" s="546"/>
      <c r="P18" s="546"/>
      <c r="Q18" s="546"/>
      <c r="R18" s="546"/>
      <c r="S18" s="547"/>
      <c r="T18" s="545" t="s">
        <v>6</v>
      </c>
      <c r="U18" s="546"/>
      <c r="V18" s="546"/>
      <c r="W18" s="546"/>
      <c r="X18" s="546"/>
      <c r="Y18" s="547"/>
      <c r="Z18" s="28"/>
    </row>
    <row r="19" spans="2:27" s="1" customFormat="1" ht="15.75" customHeight="1" thickBot="1" x14ac:dyDescent="0.25">
      <c r="B19" s="27"/>
      <c r="C19" s="578"/>
      <c r="D19" s="579"/>
      <c r="E19" s="579"/>
      <c r="F19" s="579"/>
      <c r="G19" s="579"/>
      <c r="H19" s="580"/>
      <c r="I19" s="584"/>
      <c r="J19" s="585"/>
      <c r="K19" s="585"/>
      <c r="L19" s="586"/>
      <c r="M19" s="587" t="s">
        <v>89</v>
      </c>
      <c r="N19" s="588"/>
      <c r="O19" s="588"/>
      <c r="P19" s="588"/>
      <c r="Q19" s="588"/>
      <c r="R19" s="588"/>
      <c r="S19" s="589"/>
      <c r="T19" s="587" t="s">
        <v>110</v>
      </c>
      <c r="U19" s="588"/>
      <c r="V19" s="588"/>
      <c r="W19" s="588"/>
      <c r="X19" s="588"/>
      <c r="Y19" s="589"/>
      <c r="Z19" s="28"/>
    </row>
    <row r="20" spans="2:27" ht="15" thickBot="1" x14ac:dyDescent="0.25">
      <c r="B20" s="27"/>
      <c r="C20" s="4"/>
      <c r="D20" s="4"/>
      <c r="E20" s="4"/>
      <c r="F20" s="4"/>
      <c r="G20" s="4"/>
      <c r="H20" s="4"/>
      <c r="I20" s="4"/>
      <c r="J20" s="4"/>
      <c r="K20" s="4"/>
      <c r="L20" s="4"/>
      <c r="M20" s="4"/>
      <c r="N20" s="4"/>
      <c r="O20" s="4"/>
      <c r="P20" s="4"/>
      <c r="Q20" s="4"/>
      <c r="R20" s="4"/>
      <c r="S20" s="4"/>
      <c r="T20" s="4"/>
      <c r="U20" s="4"/>
      <c r="V20" s="4"/>
      <c r="W20" s="4"/>
      <c r="X20" s="4"/>
      <c r="Y20" s="4"/>
      <c r="Z20" s="28"/>
    </row>
    <row r="21" spans="2:27" ht="15.75" customHeight="1" x14ac:dyDescent="0.2">
      <c r="B21" s="27"/>
      <c r="C21" s="545" t="s">
        <v>7</v>
      </c>
      <c r="D21" s="546"/>
      <c r="E21" s="546"/>
      <c r="F21" s="546"/>
      <c r="G21" s="546"/>
      <c r="H21" s="546"/>
      <c r="I21" s="547"/>
      <c r="J21" s="545" t="s">
        <v>8</v>
      </c>
      <c r="K21" s="546"/>
      <c r="L21" s="546"/>
      <c r="M21" s="546"/>
      <c r="N21" s="546"/>
      <c r="O21" s="546"/>
      <c r="P21" s="547"/>
      <c r="Q21" s="590" t="s">
        <v>9</v>
      </c>
      <c r="R21" s="546"/>
      <c r="S21" s="546"/>
      <c r="T21" s="546"/>
      <c r="U21" s="546"/>
      <c r="V21" s="546"/>
      <c r="W21" s="546"/>
      <c r="X21" s="546"/>
      <c r="Y21" s="547"/>
      <c r="Z21" s="28"/>
    </row>
    <row r="22" spans="2:27" ht="30.75" customHeight="1" thickBot="1" x14ac:dyDescent="0.25">
      <c r="B22" s="27"/>
      <c r="C22" s="591" t="s">
        <v>173</v>
      </c>
      <c r="D22" s="592"/>
      <c r="E22" s="592"/>
      <c r="F22" s="592"/>
      <c r="G22" s="592"/>
      <c r="H22" s="592"/>
      <c r="I22" s="593"/>
      <c r="J22" s="591" t="s">
        <v>35</v>
      </c>
      <c r="K22" s="592"/>
      <c r="L22" s="592"/>
      <c r="M22" s="592"/>
      <c r="N22" s="592"/>
      <c r="O22" s="592"/>
      <c r="P22" s="593"/>
      <c r="Q22" s="809" t="s">
        <v>36</v>
      </c>
      <c r="R22" s="558"/>
      <c r="S22" s="558"/>
      <c r="T22" s="558"/>
      <c r="U22" s="558"/>
      <c r="V22" s="558"/>
      <c r="W22" s="558"/>
      <c r="X22" s="558"/>
      <c r="Y22" s="559"/>
      <c r="Z22" s="28"/>
    </row>
    <row r="23" spans="2:27" ht="15" thickBot="1" x14ac:dyDescent="0.25">
      <c r="B23" s="27"/>
      <c r="C23" s="4"/>
      <c r="D23" s="4"/>
      <c r="E23" s="4"/>
      <c r="F23" s="4"/>
      <c r="G23" s="4"/>
      <c r="H23" s="4"/>
      <c r="I23" s="4"/>
      <c r="J23" s="4"/>
      <c r="K23" s="4"/>
      <c r="L23" s="4"/>
      <c r="M23" s="4"/>
      <c r="N23" s="4"/>
      <c r="O23" s="4"/>
      <c r="P23" s="4"/>
      <c r="Q23" s="4"/>
      <c r="R23" s="4"/>
      <c r="S23" s="4"/>
      <c r="T23" s="4"/>
      <c r="U23" s="4"/>
      <c r="V23" s="4"/>
      <c r="W23" s="4"/>
      <c r="X23" s="4"/>
      <c r="Y23" s="4"/>
      <c r="Z23" s="28"/>
    </row>
    <row r="24" spans="2:27" ht="60.75" customHeight="1" thickBot="1" x14ac:dyDescent="0.25">
      <c r="B24" s="27"/>
      <c r="C24" s="569" t="s">
        <v>10</v>
      </c>
      <c r="D24" s="570"/>
      <c r="E24" s="570"/>
      <c r="F24" s="570"/>
      <c r="G24" s="570"/>
      <c r="H24" s="571"/>
      <c r="I24" s="572" t="s">
        <v>174</v>
      </c>
      <c r="J24" s="573"/>
      <c r="K24" s="573"/>
      <c r="L24" s="573"/>
      <c r="M24" s="573"/>
      <c r="N24" s="573"/>
      <c r="O24" s="573"/>
      <c r="P24" s="573"/>
      <c r="Q24" s="573"/>
      <c r="R24" s="573"/>
      <c r="S24" s="573"/>
      <c r="T24" s="573"/>
      <c r="U24" s="573"/>
      <c r="V24" s="573"/>
      <c r="W24" s="573"/>
      <c r="X24" s="573"/>
      <c r="Y24" s="574"/>
      <c r="Z24" s="28"/>
    </row>
    <row r="25" spans="2:27" ht="15" thickBot="1" x14ac:dyDescent="0.25">
      <c r="B25" s="27"/>
      <c r="C25" s="4"/>
      <c r="D25" s="4"/>
      <c r="E25" s="4"/>
      <c r="F25" s="4"/>
      <c r="G25" s="4"/>
      <c r="H25" s="4"/>
      <c r="I25" s="4"/>
      <c r="J25" s="4"/>
      <c r="K25" s="4"/>
      <c r="L25" s="4"/>
      <c r="M25" s="4"/>
      <c r="N25" s="4"/>
      <c r="O25" s="4"/>
      <c r="P25" s="4"/>
      <c r="Q25" s="4"/>
      <c r="R25" s="4"/>
      <c r="S25" s="4"/>
      <c r="T25" s="4"/>
      <c r="U25" s="4"/>
      <c r="V25" s="4"/>
      <c r="W25" s="4"/>
      <c r="X25" s="4"/>
      <c r="Y25" s="4"/>
      <c r="Z25" s="28"/>
    </row>
    <row r="26" spans="2:27" s="5" customFormat="1" x14ac:dyDescent="0.2">
      <c r="B26" s="29"/>
      <c r="C26" s="595" t="s">
        <v>11</v>
      </c>
      <c r="D26" s="596"/>
      <c r="E26" s="596"/>
      <c r="F26" s="596"/>
      <c r="G26" s="596"/>
      <c r="H26" s="596"/>
      <c r="I26" s="596"/>
      <c r="J26" s="596"/>
      <c r="K26" s="596"/>
      <c r="L26" s="596"/>
      <c r="M26" s="596"/>
      <c r="N26" s="596"/>
      <c r="O26" s="596"/>
      <c r="P26" s="596"/>
      <c r="Q26" s="596"/>
      <c r="R26" s="596"/>
      <c r="S26" s="596"/>
      <c r="T26" s="596"/>
      <c r="U26" s="596"/>
      <c r="V26" s="596"/>
      <c r="W26" s="596"/>
      <c r="X26" s="596"/>
      <c r="Y26" s="597"/>
      <c r="Z26" s="28"/>
    </row>
    <row r="27" spans="2:27" ht="15" thickBot="1" x14ac:dyDescent="0.25">
      <c r="B27" s="27"/>
      <c r="C27" s="712"/>
      <c r="D27" s="713"/>
      <c r="E27" s="713"/>
      <c r="F27" s="713"/>
      <c r="G27" s="713"/>
      <c r="H27" s="713"/>
      <c r="I27" s="713"/>
      <c r="J27" s="713"/>
      <c r="K27" s="713"/>
      <c r="L27" s="713"/>
      <c r="M27" s="713"/>
      <c r="N27" s="713"/>
      <c r="O27" s="713"/>
      <c r="P27" s="713"/>
      <c r="Q27" s="713"/>
      <c r="R27" s="713"/>
      <c r="S27" s="713"/>
      <c r="T27" s="713"/>
      <c r="U27" s="713"/>
      <c r="V27" s="713"/>
      <c r="W27" s="713"/>
      <c r="X27" s="713"/>
      <c r="Y27" s="808"/>
      <c r="Z27" s="28"/>
    </row>
    <row r="28" spans="2:27" ht="23.25" customHeight="1" thickBot="1" x14ac:dyDescent="0.25">
      <c r="B28" s="57"/>
      <c r="C28" s="819" t="s">
        <v>178</v>
      </c>
      <c r="D28" s="820"/>
      <c r="E28" s="820"/>
      <c r="F28" s="820"/>
      <c r="G28" s="820"/>
      <c r="H28" s="123" t="s">
        <v>179</v>
      </c>
      <c r="I28" s="823" t="s">
        <v>80</v>
      </c>
      <c r="J28" s="824"/>
      <c r="K28" s="825" t="s">
        <v>64</v>
      </c>
      <c r="L28" s="826"/>
      <c r="M28" s="826"/>
      <c r="N28" s="826"/>
      <c r="O28" s="826"/>
      <c r="P28" s="827"/>
      <c r="Q28" s="830" t="s">
        <v>180</v>
      </c>
      <c r="R28" s="830"/>
      <c r="S28" s="830"/>
      <c r="T28" s="830"/>
      <c r="U28" s="820" t="s">
        <v>12</v>
      </c>
      <c r="V28" s="820"/>
      <c r="W28" s="820"/>
      <c r="X28" s="820"/>
      <c r="Y28" s="833"/>
      <c r="Z28" s="58"/>
      <c r="AA28" s="190"/>
    </row>
    <row r="29" spans="2:27" ht="55.5" customHeight="1" x14ac:dyDescent="0.2">
      <c r="B29" s="57"/>
      <c r="C29" s="821" t="s">
        <v>525</v>
      </c>
      <c r="D29" s="822"/>
      <c r="E29" s="822"/>
      <c r="F29" s="822"/>
      <c r="G29" s="822"/>
      <c r="H29" s="191">
        <f>+'[5]Plan Estratégico'!J219</f>
        <v>0.6</v>
      </c>
      <c r="I29" s="828">
        <v>0.19567761428571442</v>
      </c>
      <c r="J29" s="828"/>
      <c r="K29" s="829">
        <f>+AA29-I29</f>
        <v>0.35900748857142883</v>
      </c>
      <c r="L29" s="829"/>
      <c r="M29" s="829"/>
      <c r="N29" s="829"/>
      <c r="O29" s="829"/>
      <c r="P29" s="829"/>
      <c r="Q29" s="831">
        <f>SUM(I29:P29)</f>
        <v>0.55468510285714323</v>
      </c>
      <c r="R29" s="832"/>
      <c r="S29" s="832"/>
      <c r="T29" s="832"/>
      <c r="U29" s="831"/>
      <c r="V29" s="832"/>
      <c r="W29" s="832"/>
      <c r="X29" s="832"/>
      <c r="Y29" s="834"/>
      <c r="Z29" s="58"/>
      <c r="AA29" s="192">
        <f>+'[5]Plan Estratégico'!K219</f>
        <v>0.55468510285714323</v>
      </c>
    </row>
    <row r="30" spans="2:27" ht="55.5" customHeight="1" x14ac:dyDescent="0.2">
      <c r="B30" s="57"/>
      <c r="C30" s="840" t="s">
        <v>526</v>
      </c>
      <c r="D30" s="841"/>
      <c r="E30" s="841"/>
      <c r="F30" s="841"/>
      <c r="G30" s="841"/>
      <c r="H30" s="88">
        <f>+'[5]Plan Estratégico'!J9</f>
        <v>0.14000000000000001</v>
      </c>
      <c r="I30" s="842">
        <v>5.5811838833333308E-2</v>
      </c>
      <c r="J30" s="842"/>
      <c r="K30" s="850">
        <f>+AA30-I30</f>
        <v>6.8670394473333313E-2</v>
      </c>
      <c r="L30" s="850"/>
      <c r="M30" s="850"/>
      <c r="N30" s="850"/>
      <c r="O30" s="850"/>
      <c r="P30" s="850"/>
      <c r="Q30" s="838">
        <f>SUM(I30:P30)</f>
        <v>0.12448223330666662</v>
      </c>
      <c r="R30" s="615"/>
      <c r="S30" s="615"/>
      <c r="T30" s="615"/>
      <c r="U30" s="839"/>
      <c r="V30" s="609"/>
      <c r="W30" s="609"/>
      <c r="X30" s="609"/>
      <c r="Y30" s="610"/>
      <c r="Z30" s="58"/>
      <c r="AA30" s="192">
        <f>+'[5]Plan Estratégico'!K9</f>
        <v>0.12448223330666662</v>
      </c>
    </row>
    <row r="31" spans="2:27" ht="55.5" customHeight="1" x14ac:dyDescent="0.2">
      <c r="B31" s="57"/>
      <c r="C31" s="840" t="s">
        <v>527</v>
      </c>
      <c r="D31" s="841"/>
      <c r="E31" s="841"/>
      <c r="F31" s="841"/>
      <c r="G31" s="841"/>
      <c r="H31" s="88">
        <f>+'[5]Plan Estratégico'!J199</f>
        <v>0.13</v>
      </c>
      <c r="I31" s="842">
        <v>7.5480600000000023E-2</v>
      </c>
      <c r="J31" s="842"/>
      <c r="K31" s="851">
        <f>+AA31-I31</f>
        <v>4.3703400000000003E-2</v>
      </c>
      <c r="L31" s="851"/>
      <c r="M31" s="851"/>
      <c r="N31" s="851"/>
      <c r="O31" s="851"/>
      <c r="P31" s="851"/>
      <c r="Q31" s="838">
        <f>SUM(I31:P31)</f>
        <v>0.11918400000000003</v>
      </c>
      <c r="R31" s="615"/>
      <c r="S31" s="615"/>
      <c r="T31" s="615"/>
      <c r="U31" s="839"/>
      <c r="V31" s="609"/>
      <c r="W31" s="609"/>
      <c r="X31" s="609"/>
      <c r="Y31" s="610"/>
      <c r="Z31" s="58"/>
      <c r="AA31" s="192">
        <f>+'[5]Plan Estratégico'!K199</f>
        <v>0.11918400000000003</v>
      </c>
    </row>
    <row r="32" spans="2:27" ht="55.5" customHeight="1" thickBot="1" x14ac:dyDescent="0.25">
      <c r="B32" s="57"/>
      <c r="C32" s="843" t="s">
        <v>528</v>
      </c>
      <c r="D32" s="844"/>
      <c r="E32" s="844"/>
      <c r="F32" s="844"/>
      <c r="G32" s="844"/>
      <c r="H32" s="91">
        <f>+'[5]Plan Estratégico'!J184</f>
        <v>0.13</v>
      </c>
      <c r="I32" s="852">
        <v>4.3817800000000004E-2</v>
      </c>
      <c r="J32" s="852"/>
      <c r="K32" s="853">
        <f>+AA32-I32</f>
        <v>6.7267199999999999E-2</v>
      </c>
      <c r="L32" s="853"/>
      <c r="M32" s="853"/>
      <c r="N32" s="853"/>
      <c r="O32" s="853"/>
      <c r="P32" s="853"/>
      <c r="Q32" s="845">
        <f>SUM(I32:P32)</f>
        <v>0.111085</v>
      </c>
      <c r="R32" s="846"/>
      <c r="S32" s="846"/>
      <c r="T32" s="846"/>
      <c r="U32" s="816"/>
      <c r="V32" s="817"/>
      <c r="W32" s="817"/>
      <c r="X32" s="817"/>
      <c r="Y32" s="818"/>
      <c r="Z32" s="58"/>
      <c r="AA32" s="192">
        <f>+'[5]Plan Estratégico'!K184</f>
        <v>0.111085</v>
      </c>
    </row>
    <row r="33" spans="2:27" ht="15.75" customHeight="1" thickBot="1" x14ac:dyDescent="0.25">
      <c r="B33" s="57"/>
      <c r="C33" s="835" t="s">
        <v>13</v>
      </c>
      <c r="D33" s="836"/>
      <c r="E33" s="836"/>
      <c r="F33" s="836"/>
      <c r="G33" s="837"/>
      <c r="H33" s="154">
        <f>SUM(H29:H32)</f>
        <v>1</v>
      </c>
      <c r="I33" s="847">
        <f>SUM(I29:J32)</f>
        <v>0.37078785311904777</v>
      </c>
      <c r="J33" s="847"/>
      <c r="K33" s="848">
        <f>SUM(K29:P32)</f>
        <v>0.53864848304476221</v>
      </c>
      <c r="L33" s="775"/>
      <c r="M33" s="775"/>
      <c r="N33" s="775"/>
      <c r="O33" s="775"/>
      <c r="P33" s="775"/>
      <c r="Q33" s="849">
        <f>SUM(Q29:T32)</f>
        <v>0.90943633616380992</v>
      </c>
      <c r="R33" s="775"/>
      <c r="S33" s="775"/>
      <c r="T33" s="775"/>
      <c r="U33" s="89"/>
      <c r="V33" s="89"/>
      <c r="W33" s="89"/>
      <c r="X33" s="89"/>
      <c r="Y33" s="90"/>
      <c r="Z33" s="58"/>
      <c r="AA33" s="190"/>
    </row>
    <row r="34" spans="2:27" x14ac:dyDescent="0.2">
      <c r="B34" s="57"/>
      <c r="C34" s="4"/>
      <c r="D34" s="4"/>
      <c r="E34" s="4"/>
      <c r="F34" s="4"/>
      <c r="G34" s="4"/>
      <c r="H34" s="6"/>
      <c r="I34" s="6"/>
      <c r="J34" s="7"/>
      <c r="K34" s="4"/>
      <c r="L34" s="4"/>
      <c r="M34" s="4"/>
      <c r="N34" s="4"/>
      <c r="O34" s="4"/>
      <c r="P34" s="4"/>
      <c r="Q34" s="4"/>
      <c r="R34" s="4"/>
      <c r="S34" s="4"/>
      <c r="T34" s="4"/>
      <c r="U34" s="4"/>
      <c r="V34" s="4"/>
      <c r="W34" s="4"/>
      <c r="X34" s="4"/>
      <c r="Y34" s="4"/>
      <c r="Z34" s="58"/>
    </row>
    <row r="35" spans="2:27" ht="15" thickBot="1" x14ac:dyDescent="0.25">
      <c r="B35" s="59"/>
      <c r="C35" s="4"/>
      <c r="D35" s="4"/>
      <c r="E35" s="4"/>
      <c r="F35" s="4"/>
      <c r="G35" s="4"/>
      <c r="H35" s="6"/>
      <c r="I35" s="6"/>
      <c r="J35" s="7"/>
      <c r="K35" s="4"/>
      <c r="L35" s="4"/>
      <c r="M35" s="4"/>
      <c r="N35" s="4"/>
      <c r="O35" s="4"/>
      <c r="P35" s="4"/>
      <c r="Q35" s="4"/>
      <c r="R35" s="4"/>
      <c r="S35" s="4"/>
      <c r="T35" s="4"/>
      <c r="U35" s="4"/>
      <c r="V35" s="4"/>
      <c r="W35" s="4"/>
      <c r="X35" s="4"/>
      <c r="Y35" s="4"/>
      <c r="Z35" s="60"/>
      <c r="AA35" s="190"/>
    </row>
    <row r="36" spans="2:27" x14ac:dyDescent="0.2">
      <c r="B36" s="57"/>
      <c r="C36" s="623" t="s">
        <v>14</v>
      </c>
      <c r="D36" s="624"/>
      <c r="E36" s="624"/>
      <c r="F36" s="624"/>
      <c r="G36" s="624"/>
      <c r="H36" s="624"/>
      <c r="I36" s="624"/>
      <c r="J36" s="624"/>
      <c r="K36" s="624"/>
      <c r="L36" s="624"/>
      <c r="M36" s="624"/>
      <c r="N36" s="624"/>
      <c r="O36" s="624"/>
      <c r="P36" s="624"/>
      <c r="Q36" s="624"/>
      <c r="R36" s="624"/>
      <c r="S36" s="624"/>
      <c r="T36" s="624"/>
      <c r="U36" s="624"/>
      <c r="V36" s="624"/>
      <c r="W36" s="624"/>
      <c r="X36" s="624"/>
      <c r="Y36" s="625"/>
      <c r="Z36" s="58"/>
      <c r="AA36" s="190"/>
    </row>
    <row r="37" spans="2:27" ht="15" thickBot="1" x14ac:dyDescent="0.25">
      <c r="B37" s="57"/>
      <c r="C37" s="626"/>
      <c r="D37" s="627"/>
      <c r="E37" s="627"/>
      <c r="F37" s="627"/>
      <c r="G37" s="627"/>
      <c r="H37" s="627"/>
      <c r="I37" s="627"/>
      <c r="J37" s="627"/>
      <c r="K37" s="627"/>
      <c r="L37" s="627"/>
      <c r="M37" s="627"/>
      <c r="N37" s="627"/>
      <c r="O37" s="627"/>
      <c r="P37" s="627"/>
      <c r="Q37" s="627"/>
      <c r="R37" s="627"/>
      <c r="S37" s="627"/>
      <c r="T37" s="627"/>
      <c r="U37" s="627"/>
      <c r="V37" s="627"/>
      <c r="W37" s="627"/>
      <c r="X37" s="627"/>
      <c r="Y37" s="628"/>
      <c r="Z37" s="58"/>
    </row>
    <row r="38" spans="2:27" x14ac:dyDescent="0.2">
      <c r="B38" s="57"/>
      <c r="C38" s="629" t="s">
        <v>24</v>
      </c>
      <c r="D38" s="630"/>
      <c r="E38" s="630"/>
      <c r="F38" s="630"/>
      <c r="G38" s="630"/>
      <c r="H38" s="630"/>
      <c r="I38" s="630"/>
      <c r="J38" s="630"/>
      <c r="K38" s="630"/>
      <c r="L38" s="630"/>
      <c r="M38" s="630"/>
      <c r="N38" s="630"/>
      <c r="O38" s="630"/>
      <c r="P38" s="630"/>
      <c r="Q38" s="630"/>
      <c r="R38" s="630"/>
      <c r="S38" s="630"/>
      <c r="T38" s="630"/>
      <c r="U38" s="630"/>
      <c r="V38" s="630"/>
      <c r="W38" s="630"/>
      <c r="X38" s="630"/>
      <c r="Y38" s="631"/>
      <c r="Z38" s="58"/>
    </row>
    <row r="39" spans="2:27" ht="20.25" customHeight="1" x14ac:dyDescent="0.2">
      <c r="B39" s="57"/>
      <c r="C39" s="632"/>
      <c r="D39" s="633"/>
      <c r="E39" s="633"/>
      <c r="F39" s="633"/>
      <c r="G39" s="633"/>
      <c r="H39" s="633"/>
      <c r="I39" s="633"/>
      <c r="J39" s="633"/>
      <c r="K39" s="633"/>
      <c r="L39" s="633"/>
      <c r="M39" s="633"/>
      <c r="N39" s="633"/>
      <c r="O39" s="633"/>
      <c r="P39" s="633"/>
      <c r="Q39" s="633"/>
      <c r="R39" s="633"/>
      <c r="S39" s="633"/>
      <c r="T39" s="633"/>
      <c r="U39" s="633"/>
      <c r="V39" s="633"/>
      <c r="W39" s="633"/>
      <c r="X39" s="633"/>
      <c r="Y39" s="634"/>
      <c r="Z39" s="58"/>
    </row>
    <row r="40" spans="2:27" ht="20.25" customHeight="1" x14ac:dyDescent="0.2">
      <c r="B40" s="57"/>
      <c r="C40" s="632"/>
      <c r="D40" s="633"/>
      <c r="E40" s="633"/>
      <c r="F40" s="633"/>
      <c r="G40" s="633"/>
      <c r="H40" s="633"/>
      <c r="I40" s="633"/>
      <c r="J40" s="633"/>
      <c r="K40" s="633"/>
      <c r="L40" s="633"/>
      <c r="M40" s="633"/>
      <c r="N40" s="633"/>
      <c r="O40" s="633"/>
      <c r="P40" s="633"/>
      <c r="Q40" s="633"/>
      <c r="R40" s="633"/>
      <c r="S40" s="633"/>
      <c r="T40" s="633"/>
      <c r="U40" s="633"/>
      <c r="V40" s="633"/>
      <c r="W40" s="633"/>
      <c r="X40" s="633"/>
      <c r="Y40" s="634"/>
      <c r="Z40" s="58"/>
    </row>
    <row r="41" spans="2:27" ht="20.25" customHeight="1" x14ac:dyDescent="0.2">
      <c r="B41" s="57"/>
      <c r="C41" s="632"/>
      <c r="D41" s="633"/>
      <c r="E41" s="633"/>
      <c r="F41" s="633"/>
      <c r="G41" s="633"/>
      <c r="H41" s="633"/>
      <c r="I41" s="633"/>
      <c r="J41" s="633"/>
      <c r="K41" s="633"/>
      <c r="L41" s="633"/>
      <c r="M41" s="633"/>
      <c r="N41" s="633"/>
      <c r="O41" s="633"/>
      <c r="P41" s="633"/>
      <c r="Q41" s="633"/>
      <c r="R41" s="633"/>
      <c r="S41" s="633"/>
      <c r="T41" s="633"/>
      <c r="U41" s="633"/>
      <c r="V41" s="633"/>
      <c r="W41" s="633"/>
      <c r="X41" s="633"/>
      <c r="Y41" s="634"/>
      <c r="Z41" s="58"/>
    </row>
    <row r="42" spans="2:27" ht="20.25" customHeight="1" x14ac:dyDescent="0.2">
      <c r="B42" s="57"/>
      <c r="C42" s="632"/>
      <c r="D42" s="633"/>
      <c r="E42" s="633"/>
      <c r="F42" s="633"/>
      <c r="G42" s="633"/>
      <c r="H42" s="633"/>
      <c r="I42" s="633"/>
      <c r="J42" s="633"/>
      <c r="K42" s="633"/>
      <c r="L42" s="633"/>
      <c r="M42" s="633"/>
      <c r="N42" s="633"/>
      <c r="O42" s="633"/>
      <c r="P42" s="633"/>
      <c r="Q42" s="633"/>
      <c r="R42" s="633"/>
      <c r="S42" s="633"/>
      <c r="T42" s="633"/>
      <c r="U42" s="633"/>
      <c r="V42" s="633"/>
      <c r="W42" s="633"/>
      <c r="X42" s="633"/>
      <c r="Y42" s="634"/>
      <c r="Z42" s="58"/>
    </row>
    <row r="43" spans="2:27" ht="20.25" customHeight="1" x14ac:dyDescent="0.2">
      <c r="B43" s="57"/>
      <c r="C43" s="632"/>
      <c r="D43" s="633"/>
      <c r="E43" s="633"/>
      <c r="F43" s="633"/>
      <c r="G43" s="633"/>
      <c r="H43" s="633"/>
      <c r="I43" s="633"/>
      <c r="J43" s="633"/>
      <c r="K43" s="633"/>
      <c r="L43" s="633"/>
      <c r="M43" s="633"/>
      <c r="N43" s="633"/>
      <c r="O43" s="633"/>
      <c r="P43" s="633"/>
      <c r="Q43" s="633"/>
      <c r="R43" s="633"/>
      <c r="S43" s="633"/>
      <c r="T43" s="633"/>
      <c r="U43" s="633"/>
      <c r="V43" s="633"/>
      <c r="W43" s="633"/>
      <c r="X43" s="633"/>
      <c r="Y43" s="634"/>
      <c r="Z43" s="58"/>
    </row>
    <row r="44" spans="2:27" ht="20.25" customHeight="1" x14ac:dyDescent="0.2">
      <c r="B44" s="57"/>
      <c r="C44" s="632"/>
      <c r="D44" s="633"/>
      <c r="E44" s="633"/>
      <c r="F44" s="633"/>
      <c r="G44" s="633"/>
      <c r="H44" s="633"/>
      <c r="I44" s="633"/>
      <c r="J44" s="633"/>
      <c r="K44" s="633"/>
      <c r="L44" s="633"/>
      <c r="M44" s="633"/>
      <c r="N44" s="633"/>
      <c r="O44" s="633"/>
      <c r="P44" s="633"/>
      <c r="Q44" s="633"/>
      <c r="R44" s="633"/>
      <c r="S44" s="633"/>
      <c r="T44" s="633"/>
      <c r="U44" s="633"/>
      <c r="V44" s="633"/>
      <c r="W44" s="633"/>
      <c r="X44" s="633"/>
      <c r="Y44" s="634"/>
      <c r="Z44" s="58"/>
    </row>
    <row r="45" spans="2:27" ht="20.25" customHeight="1" x14ac:dyDescent="0.2">
      <c r="B45" s="57"/>
      <c r="C45" s="632"/>
      <c r="D45" s="633"/>
      <c r="E45" s="633"/>
      <c r="F45" s="633"/>
      <c r="G45" s="633"/>
      <c r="H45" s="633"/>
      <c r="I45" s="633"/>
      <c r="J45" s="633"/>
      <c r="K45" s="633"/>
      <c r="L45" s="633"/>
      <c r="M45" s="633"/>
      <c r="N45" s="633"/>
      <c r="O45" s="633"/>
      <c r="P45" s="633"/>
      <c r="Q45" s="633"/>
      <c r="R45" s="633"/>
      <c r="S45" s="633"/>
      <c r="T45" s="633"/>
      <c r="U45" s="633"/>
      <c r="V45" s="633"/>
      <c r="W45" s="633"/>
      <c r="X45" s="633"/>
      <c r="Y45" s="634"/>
      <c r="Z45" s="58"/>
    </row>
    <row r="46" spans="2:27" ht="20.25" customHeight="1" x14ac:dyDescent="0.2">
      <c r="B46" s="57"/>
      <c r="C46" s="632"/>
      <c r="D46" s="633"/>
      <c r="E46" s="633"/>
      <c r="F46" s="633"/>
      <c r="G46" s="633"/>
      <c r="H46" s="633"/>
      <c r="I46" s="633"/>
      <c r="J46" s="633"/>
      <c r="K46" s="633"/>
      <c r="L46" s="633"/>
      <c r="M46" s="633"/>
      <c r="N46" s="633"/>
      <c r="O46" s="633"/>
      <c r="P46" s="633"/>
      <c r="Q46" s="633"/>
      <c r="R46" s="633"/>
      <c r="S46" s="633"/>
      <c r="T46" s="633"/>
      <c r="U46" s="633"/>
      <c r="V46" s="633"/>
      <c r="W46" s="633"/>
      <c r="X46" s="633"/>
      <c r="Y46" s="634"/>
      <c r="Z46" s="58"/>
    </row>
    <row r="47" spans="2:27" ht="20.25" customHeight="1" x14ac:dyDescent="0.2">
      <c r="B47" s="57"/>
      <c r="C47" s="632"/>
      <c r="D47" s="633"/>
      <c r="E47" s="633"/>
      <c r="F47" s="633"/>
      <c r="G47" s="633"/>
      <c r="H47" s="633"/>
      <c r="I47" s="633"/>
      <c r="J47" s="633"/>
      <c r="K47" s="633"/>
      <c r="L47" s="633"/>
      <c r="M47" s="633"/>
      <c r="N47" s="633"/>
      <c r="O47" s="633"/>
      <c r="P47" s="633"/>
      <c r="Q47" s="633"/>
      <c r="R47" s="633"/>
      <c r="S47" s="633"/>
      <c r="T47" s="633"/>
      <c r="U47" s="633"/>
      <c r="V47" s="633"/>
      <c r="W47" s="633"/>
      <c r="X47" s="633"/>
      <c r="Y47" s="634"/>
      <c r="Z47" s="58"/>
    </row>
    <row r="48" spans="2:27" ht="20.25" customHeight="1" x14ac:dyDescent="0.2">
      <c r="B48" s="57"/>
      <c r="C48" s="632"/>
      <c r="D48" s="633"/>
      <c r="E48" s="633"/>
      <c r="F48" s="633"/>
      <c r="G48" s="633"/>
      <c r="H48" s="633"/>
      <c r="I48" s="633"/>
      <c r="J48" s="633"/>
      <c r="K48" s="633"/>
      <c r="L48" s="633"/>
      <c r="M48" s="633"/>
      <c r="N48" s="633"/>
      <c r="O48" s="633"/>
      <c r="P48" s="633"/>
      <c r="Q48" s="633"/>
      <c r="R48" s="633"/>
      <c r="S48" s="633"/>
      <c r="T48" s="633"/>
      <c r="U48" s="633"/>
      <c r="V48" s="633"/>
      <c r="W48" s="633"/>
      <c r="X48" s="633"/>
      <c r="Y48" s="634"/>
      <c r="Z48" s="58"/>
    </row>
    <row r="49" spans="2:26" ht="20.25" customHeight="1" x14ac:dyDescent="0.2">
      <c r="B49" s="57"/>
      <c r="C49" s="632"/>
      <c r="D49" s="633"/>
      <c r="E49" s="633"/>
      <c r="F49" s="633"/>
      <c r="G49" s="633"/>
      <c r="H49" s="633"/>
      <c r="I49" s="633"/>
      <c r="J49" s="633"/>
      <c r="K49" s="633"/>
      <c r="L49" s="633"/>
      <c r="M49" s="633"/>
      <c r="N49" s="633"/>
      <c r="O49" s="633"/>
      <c r="P49" s="633"/>
      <c r="Q49" s="633"/>
      <c r="R49" s="633"/>
      <c r="S49" s="633"/>
      <c r="T49" s="633"/>
      <c r="U49" s="633"/>
      <c r="V49" s="633"/>
      <c r="W49" s="633"/>
      <c r="X49" s="633"/>
      <c r="Y49" s="634"/>
      <c r="Z49" s="58"/>
    </row>
    <row r="50" spans="2:26" ht="15" thickBot="1" x14ac:dyDescent="0.25">
      <c r="B50" s="57"/>
      <c r="C50" s="635"/>
      <c r="D50" s="636"/>
      <c r="E50" s="636"/>
      <c r="F50" s="636"/>
      <c r="G50" s="636"/>
      <c r="H50" s="636"/>
      <c r="I50" s="636"/>
      <c r="J50" s="636"/>
      <c r="K50" s="636"/>
      <c r="L50" s="636"/>
      <c r="M50" s="636"/>
      <c r="N50" s="636"/>
      <c r="O50" s="636"/>
      <c r="P50" s="636"/>
      <c r="Q50" s="636"/>
      <c r="R50" s="636"/>
      <c r="S50" s="636"/>
      <c r="T50" s="636"/>
      <c r="U50" s="636"/>
      <c r="V50" s="636"/>
      <c r="W50" s="636"/>
      <c r="X50" s="636"/>
      <c r="Y50" s="637"/>
      <c r="Z50" s="58"/>
    </row>
    <row r="51" spans="2:26" x14ac:dyDescent="0.2">
      <c r="B51" s="59"/>
      <c r="C51" s="31"/>
      <c r="D51" s="31"/>
      <c r="E51" s="31"/>
      <c r="F51" s="31"/>
      <c r="G51" s="31"/>
      <c r="H51" s="31"/>
      <c r="I51" s="31"/>
      <c r="J51" s="31"/>
      <c r="K51" s="31"/>
      <c r="L51" s="31"/>
      <c r="M51" s="31"/>
      <c r="N51" s="31"/>
      <c r="O51" s="31"/>
      <c r="P51" s="31"/>
      <c r="Q51" s="31"/>
      <c r="R51" s="31"/>
      <c r="S51" s="31"/>
      <c r="T51" s="31"/>
      <c r="U51" s="31"/>
      <c r="V51" s="31"/>
      <c r="W51" s="31"/>
      <c r="X51" s="31"/>
      <c r="Y51" s="31"/>
      <c r="Z51" s="60"/>
    </row>
  </sheetData>
  <mergeCells count="65">
    <mergeCell ref="I33:J33"/>
    <mergeCell ref="K33:P33"/>
    <mergeCell ref="Q33:T33"/>
    <mergeCell ref="K30:P30"/>
    <mergeCell ref="I31:J31"/>
    <mergeCell ref="K31:P31"/>
    <mergeCell ref="I32:J32"/>
    <mergeCell ref="K32:P32"/>
    <mergeCell ref="C36:Y37"/>
    <mergeCell ref="C38:Y50"/>
    <mergeCell ref="Q28:T28"/>
    <mergeCell ref="Q29:T29"/>
    <mergeCell ref="U28:Y28"/>
    <mergeCell ref="U29:Y29"/>
    <mergeCell ref="C33:G33"/>
    <mergeCell ref="Q30:T30"/>
    <mergeCell ref="U30:Y30"/>
    <mergeCell ref="C31:G31"/>
    <mergeCell ref="C30:G30"/>
    <mergeCell ref="Q31:T31"/>
    <mergeCell ref="U31:Y31"/>
    <mergeCell ref="I30:J30"/>
    <mergeCell ref="C32:G32"/>
    <mergeCell ref="Q32:T32"/>
    <mergeCell ref="C24:H24"/>
    <mergeCell ref="I24:Y24"/>
    <mergeCell ref="C26:Y27"/>
    <mergeCell ref="C28:G28"/>
    <mergeCell ref="C29:G29"/>
    <mergeCell ref="I28:J28"/>
    <mergeCell ref="K28:P28"/>
    <mergeCell ref="I29:J29"/>
    <mergeCell ref="K29:P29"/>
    <mergeCell ref="C22:I22"/>
    <mergeCell ref="J22:P22"/>
    <mergeCell ref="Q22:Y22"/>
    <mergeCell ref="C16:H16"/>
    <mergeCell ref="I16:Y16"/>
    <mergeCell ref="C18:H19"/>
    <mergeCell ref="I18:L19"/>
    <mergeCell ref="M18:S18"/>
    <mergeCell ref="T18:Y18"/>
    <mergeCell ref="M19:S19"/>
    <mergeCell ref="T19:Y19"/>
    <mergeCell ref="T11:Y11"/>
    <mergeCell ref="C13:H14"/>
    <mergeCell ref="I13:S14"/>
    <mergeCell ref="T13:Y13"/>
    <mergeCell ref="T14:Y14"/>
    <mergeCell ref="U32:Y32"/>
    <mergeCell ref="B2:G4"/>
    <mergeCell ref="H2:Z2"/>
    <mergeCell ref="H3:O3"/>
    <mergeCell ref="P3:Z3"/>
    <mergeCell ref="H4:Z4"/>
    <mergeCell ref="C7:H8"/>
    <mergeCell ref="I7:S8"/>
    <mergeCell ref="T7:Y7"/>
    <mergeCell ref="T8:Y8"/>
    <mergeCell ref="C21:I21"/>
    <mergeCell ref="J21:P21"/>
    <mergeCell ref="Q21:Y21"/>
    <mergeCell ref="C10:H11"/>
    <mergeCell ref="I10:S11"/>
    <mergeCell ref="T10:Y10"/>
  </mergeCells>
  <pageMargins left="0.70866141732283472" right="0.70866141732283472" top="0.74803149606299213" bottom="0.74803149606299213" header="0.31496062992125984" footer="0.31496062992125984"/>
  <pageSetup scale="57" orientation="portrait" r:id="rId1"/>
  <headerFooter>
    <oddFooter>&amp;LCarrera 30 25-90 Piso 16 C.A.D. – C.P. 111311
PBX: 7470909 – Información: Línea 195
www.umv.gov.co&amp;CPES-FM-001
Página  &amp;N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64</vt:i4>
      </vt:variant>
      <vt:variant>
        <vt:lpstr>Rangos con nombre</vt:lpstr>
      </vt:variant>
      <vt:variant>
        <vt:i4>27</vt:i4>
      </vt:variant>
    </vt:vector>
  </HeadingPairs>
  <TitlesOfParts>
    <vt:vector size="91" baseType="lpstr">
      <vt:lpstr>FORMATO</vt:lpstr>
      <vt:lpstr>RECUENTO</vt:lpstr>
      <vt:lpstr>Hoja1</vt:lpstr>
      <vt:lpstr>RESUMEN</vt:lpstr>
      <vt:lpstr>SIG-IND-001</vt:lpstr>
      <vt:lpstr>SIG-IND-002</vt:lpstr>
      <vt:lpstr>SIG-IND-003</vt:lpstr>
      <vt:lpstr>PES-IND-001</vt:lpstr>
      <vt:lpstr>PES-IND-002</vt:lpstr>
      <vt:lpstr>PES-IND-004</vt:lpstr>
      <vt:lpstr>PES-IND-005</vt:lpstr>
      <vt:lpstr>COM-IND-001</vt:lpstr>
      <vt:lpstr>COM-IND-002</vt:lpstr>
      <vt:lpstr>COM-IND-003</vt:lpstr>
      <vt:lpstr>PDV-IND-001</vt:lpstr>
      <vt:lpstr>PDV-IND-004</vt:lpstr>
      <vt:lpstr>PDV-IND-005</vt:lpstr>
      <vt:lpstr>AII-IND-001</vt:lpstr>
      <vt:lpstr>PRO-IND-001</vt:lpstr>
      <vt:lpstr>PRO-IND-002</vt:lpstr>
      <vt:lpstr>PRO-IND-003</vt:lpstr>
      <vt:lpstr>PRO-IND-004</vt:lpstr>
      <vt:lpstr>IMV-IND-001</vt:lpstr>
      <vt:lpstr>IMV-IND-002</vt:lpstr>
      <vt:lpstr>IMV-IND-003</vt:lpstr>
      <vt:lpstr>GAM-IND-001</vt:lpstr>
      <vt:lpstr>GAM-IND-002</vt:lpstr>
      <vt:lpstr>GAM-IND-003</vt:lpstr>
      <vt:lpstr>GAM-IND-004</vt:lpstr>
      <vt:lpstr>GAM-IND-005</vt:lpstr>
      <vt:lpstr>GAM-IND-006</vt:lpstr>
      <vt:lpstr>SAP-IND-001</vt:lpstr>
      <vt:lpstr>SAP-IND-002</vt:lpstr>
      <vt:lpstr>ACI-IND-001</vt:lpstr>
      <vt:lpstr>JUR-IND-001</vt:lpstr>
      <vt:lpstr>JUR-IND-002</vt:lpstr>
      <vt:lpstr>JUR-IND-003</vt:lpstr>
      <vt:lpstr>JUR-IND-004</vt:lpstr>
      <vt:lpstr>JUR-IND-005</vt:lpstr>
      <vt:lpstr>CON-IND-001</vt:lpstr>
      <vt:lpstr>CON-IND-002</vt:lpstr>
      <vt:lpstr>GDO-IND-001</vt:lpstr>
      <vt:lpstr>GDO-IND-002</vt:lpstr>
      <vt:lpstr>GDO-IND-003</vt:lpstr>
      <vt:lpstr>FIN-IND-001</vt:lpstr>
      <vt:lpstr>FIN-IND-002</vt:lpstr>
      <vt:lpstr>FIN-IND-003</vt:lpstr>
      <vt:lpstr>FIN-IND-004</vt:lpstr>
      <vt:lpstr>FIN-IND-005</vt:lpstr>
      <vt:lpstr>FIN-IND-006</vt:lpstr>
      <vt:lpstr>FIN-IND-007</vt:lpstr>
      <vt:lpstr>FIN-IND-008</vt:lpstr>
      <vt:lpstr>THU-IND-001</vt:lpstr>
      <vt:lpstr>THU-IND-002</vt:lpstr>
      <vt:lpstr>THU-IND-003</vt:lpstr>
      <vt:lpstr>THU-IND-004</vt:lpstr>
      <vt:lpstr>THU-IND-005</vt:lpstr>
      <vt:lpstr>THU-IND-006</vt:lpstr>
      <vt:lpstr>CDI-IND-001</vt:lpstr>
      <vt:lpstr>ABI-IND-001</vt:lpstr>
      <vt:lpstr>ABI-IND-002</vt:lpstr>
      <vt:lpstr>ODM-IND-001</vt:lpstr>
      <vt:lpstr>CMG-IND-001</vt:lpstr>
      <vt:lpstr>CMG-IND-002</vt:lpstr>
      <vt:lpstr>'AII-IND-001'!Área_de_impresión</vt:lpstr>
      <vt:lpstr>'COM-IND-002'!Área_de_impresión</vt:lpstr>
      <vt:lpstr>'COM-IND-003'!Área_de_impresión</vt:lpstr>
      <vt:lpstr>'FIN-IND-003'!Área_de_impresión</vt:lpstr>
      <vt:lpstr>'FIN-IND-006'!Área_de_impresión</vt:lpstr>
      <vt:lpstr>'FIN-IND-007'!Área_de_impresión</vt:lpstr>
      <vt:lpstr>FORMATO!Área_de_impresión</vt:lpstr>
      <vt:lpstr>'GAM-IND-001'!Área_de_impresión</vt:lpstr>
      <vt:lpstr>'GAM-IND-002'!Área_de_impresión</vt:lpstr>
      <vt:lpstr>'GAM-IND-004'!Área_de_impresión</vt:lpstr>
      <vt:lpstr>'GAM-IND-005'!Área_de_impresión</vt:lpstr>
      <vt:lpstr>'GAM-IND-006'!Área_de_impresión</vt:lpstr>
      <vt:lpstr>'IMV-IND-003'!Área_de_impresión</vt:lpstr>
      <vt:lpstr>'JUR-IND-003'!Área_de_impresión</vt:lpstr>
      <vt:lpstr>'ODM-IND-001'!Área_de_impresión</vt:lpstr>
      <vt:lpstr>'PDV-IND-001'!Área_de_impresión</vt:lpstr>
      <vt:lpstr>'PDV-IND-004'!Área_de_impresión</vt:lpstr>
      <vt:lpstr>'PES-IND-001'!Área_de_impresión</vt:lpstr>
      <vt:lpstr>'PES-IND-002'!Área_de_impresión</vt:lpstr>
      <vt:lpstr>'PRO-IND-001'!Área_de_impresión</vt:lpstr>
      <vt:lpstr>'PRO-IND-002'!Área_de_impresión</vt:lpstr>
      <vt:lpstr>'PRO-IND-003'!Área_de_impresión</vt:lpstr>
      <vt:lpstr>'PRO-IND-004'!Área_de_impresión</vt:lpstr>
      <vt:lpstr>'SAP-IND-001'!Área_de_impresión</vt:lpstr>
      <vt:lpstr>'SIG-IND-001'!Área_de_impresión</vt:lpstr>
      <vt:lpstr>'SIG-IND-003'!Área_de_impresión</vt:lpstr>
      <vt:lpstr>'THU-IND-002'!Área_de_impresión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aperuad</dc:creator>
  <cp:lastModifiedBy>andrea zambrano</cp:lastModifiedBy>
  <cp:lastPrinted>2017-07-31T20:15:31Z</cp:lastPrinted>
  <dcterms:created xsi:type="dcterms:W3CDTF">2016-10-18T20:39:45Z</dcterms:created>
  <dcterms:modified xsi:type="dcterms:W3CDTF">2018-04-16T15:03:35Z</dcterms:modified>
</cp:coreProperties>
</file>