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1.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uaermv-my.sharepoint.com/personal/andrea_zambrano_umv_gov_co/Documents/2020/Abril 2020/para cargar en transparencia/"/>
    </mc:Choice>
  </mc:AlternateContent>
  <bookViews>
    <workbookView xWindow="-108" yWindow="-108" windowWidth="23256" windowHeight="12576" firstSheet="15"/>
  </bookViews>
  <sheets>
    <sheet name="Hoja2" sheetId="19" r:id="rId1"/>
    <sheet name="PA UMV 2020" sheetId="1" r:id="rId2"/>
    <sheet name="DESI" sheetId="2" r:id="rId3"/>
    <sheet name="APIC" sheetId="3" r:id="rId4"/>
    <sheet name="PIV" sheetId="5" r:id="rId5"/>
    <sheet name="PPMQ" sheetId="6" r:id="rId6"/>
    <sheet name="IMVI" sheetId="14" r:id="rId7"/>
    <sheet name="GSIT" sheetId="7" r:id="rId8"/>
    <sheet name="GDOC" sheetId="8" r:id="rId9"/>
    <sheet name="GFRE" sheetId="9" r:id="rId10"/>
    <sheet name="GTHU" sheetId="10" r:id="rId11"/>
    <sheet name="GJUR" sheetId="11" r:id="rId12"/>
    <sheet name="GAM" sheetId="12" r:id="rId13"/>
    <sheet name="GEFI" sheetId="13" r:id="rId14"/>
    <sheet name="GCON" sheetId="15" r:id="rId15"/>
    <sheet name="GLAB" sheetId="16" r:id="rId16"/>
    <sheet name="CODI" sheetId="17" r:id="rId17"/>
    <sheet name="CEM" sheetId="18" r:id="rId18"/>
    <sheet name="EGTI" sheetId="4"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210" i="1" l="1"/>
  <c r="Y209" i="1"/>
  <c r="Q209" i="1" s="1"/>
  <c r="U209" i="1"/>
  <c r="V209" i="1" s="1"/>
  <c r="Y203" i="1"/>
  <c r="Y202" i="1"/>
  <c r="Y201" i="1"/>
  <c r="U201" i="1"/>
  <c r="V201" i="1" s="1"/>
  <c r="Y17" i="16"/>
  <c r="Q16" i="16" s="1"/>
  <c r="Y16" i="16"/>
  <c r="U16" i="16"/>
  <c r="V16" i="16" s="1"/>
  <c r="Y10" i="16"/>
  <c r="Y9" i="16"/>
  <c r="Y8" i="16"/>
  <c r="U8" i="16"/>
  <c r="V8" i="16" s="1"/>
  <c r="J209" i="1" l="1"/>
  <c r="J201" i="1"/>
  <c r="U202" i="1"/>
  <c r="V202" i="1" s="1"/>
  <c r="W201" i="1"/>
  <c r="U210" i="1"/>
  <c r="V210" i="1" s="1"/>
  <c r="W210" i="1" s="1"/>
  <c r="W209" i="1"/>
  <c r="W8" i="16"/>
  <c r="U9" i="16"/>
  <c r="V9" i="16" s="1"/>
  <c r="W16" i="16"/>
  <c r="U17" i="16"/>
  <c r="V17" i="16" s="1"/>
  <c r="W17" i="16" s="1"/>
  <c r="J16" i="16"/>
  <c r="J8" i="16"/>
  <c r="W202" i="1" l="1"/>
  <c r="U203" i="1"/>
  <c r="V203" i="1" s="1"/>
  <c r="W9" i="16"/>
  <c r="U10" i="16"/>
  <c r="V10" i="16" s="1"/>
  <c r="U204" i="1" l="1"/>
  <c r="V204" i="1" s="1"/>
  <c r="U205" i="1" s="1"/>
  <c r="V205" i="1" s="1"/>
  <c r="U206" i="1" s="1"/>
  <c r="V206" i="1" s="1"/>
  <c r="U207" i="1" s="1"/>
  <c r="V207" i="1" s="1"/>
  <c r="U208" i="1" s="1"/>
  <c r="V208" i="1" s="1"/>
  <c r="W203" i="1"/>
  <c r="U11" i="16"/>
  <c r="V11" i="16" s="1"/>
  <c r="U12" i="16" s="1"/>
  <c r="V12" i="16" s="1"/>
  <c r="U13" i="16" s="1"/>
  <c r="V13" i="16" s="1"/>
  <c r="U14" i="16" s="1"/>
  <c r="V14" i="16" s="1"/>
  <c r="U15" i="16" s="1"/>
  <c r="V15" i="16" s="1"/>
  <c r="W10" i="16"/>
  <c r="Y70" i="1" l="1"/>
  <c r="W70" i="1"/>
  <c r="Y69" i="1"/>
  <c r="W69" i="1"/>
  <c r="Y68" i="1"/>
  <c r="W68" i="1"/>
  <c r="Y67" i="1"/>
  <c r="W67" i="1"/>
  <c r="Y66" i="1"/>
  <c r="W66" i="1"/>
  <c r="R66" i="1"/>
  <c r="Y65" i="1"/>
  <c r="W65" i="1"/>
  <c r="Y64" i="1"/>
  <c r="W64" i="1"/>
  <c r="Y63" i="1"/>
  <c r="Q62" i="1" s="1"/>
  <c r="W63" i="1"/>
  <c r="Y62" i="1"/>
  <c r="W62" i="1"/>
  <c r="Y61" i="1"/>
  <c r="W61" i="1"/>
  <c r="Y60" i="1"/>
  <c r="W60" i="1"/>
  <c r="Y59" i="1"/>
  <c r="Q57" i="1" s="1"/>
  <c r="W59" i="1"/>
  <c r="Y58" i="1"/>
  <c r="W58" i="1"/>
  <c r="Y57" i="1"/>
  <c r="W57" i="1"/>
  <c r="Y23" i="4"/>
  <c r="W23" i="4"/>
  <c r="Y22" i="4"/>
  <c r="W22" i="4"/>
  <c r="Y21" i="4"/>
  <c r="W21" i="4"/>
  <c r="Y20" i="4"/>
  <c r="Q19" i="4" s="1"/>
  <c r="W20" i="4"/>
  <c r="Y19" i="4"/>
  <c r="W19" i="4"/>
  <c r="R19" i="4"/>
  <c r="Y18" i="4"/>
  <c r="W18" i="4"/>
  <c r="Y17" i="4"/>
  <c r="Q15" i="4" s="1"/>
  <c r="W17" i="4"/>
  <c r="Y16" i="4"/>
  <c r="W16" i="4"/>
  <c r="Y15" i="4"/>
  <c r="W15" i="4"/>
  <c r="Y14" i="4"/>
  <c r="W14" i="4"/>
  <c r="Y13" i="4"/>
  <c r="W13" i="4"/>
  <c r="Y12" i="4"/>
  <c r="W12" i="4"/>
  <c r="Y11" i="4"/>
  <c r="W11" i="4"/>
  <c r="Y10" i="4"/>
  <c r="W10" i="4"/>
  <c r="Q10" i="4"/>
  <c r="Q66" i="1" l="1"/>
  <c r="J57" i="1" s="1"/>
  <c r="J10" i="4"/>
  <c r="Y17" i="7" l="1"/>
  <c r="W17" i="7"/>
  <c r="Y16" i="7"/>
  <c r="W16" i="7"/>
  <c r="Y15" i="7"/>
  <c r="W15" i="7"/>
  <c r="Y14" i="7"/>
  <c r="W14" i="7"/>
  <c r="Y13" i="7"/>
  <c r="Q13" i="7" s="1"/>
  <c r="W13" i="7"/>
  <c r="Y12" i="7"/>
  <c r="W12" i="7"/>
  <c r="Y11" i="7"/>
  <c r="W11" i="7"/>
  <c r="Y10" i="7"/>
  <c r="W10" i="7"/>
  <c r="Y9" i="7"/>
  <c r="W9" i="7"/>
  <c r="Y8" i="7"/>
  <c r="W8" i="7"/>
  <c r="Q8" i="7"/>
  <c r="J8" i="7" l="1"/>
  <c r="J75" i="1" l="1"/>
  <c r="W82" i="1"/>
  <c r="W83" i="1"/>
  <c r="W84" i="1"/>
  <c r="W85" i="1"/>
  <c r="W86" i="1"/>
  <c r="W194" i="1"/>
  <c r="Y194" i="1"/>
  <c r="W195" i="1"/>
  <c r="Y195" i="1"/>
  <c r="W196" i="1"/>
  <c r="Y196" i="1"/>
  <c r="W197" i="1"/>
  <c r="Y197" i="1"/>
  <c r="W198" i="1"/>
  <c r="Y198" i="1"/>
  <c r="W199" i="1"/>
  <c r="Y199" i="1"/>
  <c r="W200" i="1"/>
  <c r="Y200" i="1"/>
  <c r="W211" i="1"/>
  <c r="Y211" i="1"/>
  <c r="W212" i="1"/>
  <c r="Y212" i="1"/>
  <c r="W213" i="1"/>
  <c r="Y213" i="1"/>
  <c r="W214" i="1"/>
  <c r="Y214" i="1"/>
  <c r="W215" i="1"/>
  <c r="Y215" i="1"/>
  <c r="W216" i="1"/>
  <c r="Y216" i="1"/>
  <c r="Q216" i="1" s="1"/>
  <c r="J216" i="1" s="1"/>
  <c r="W217" i="1"/>
  <c r="Y217" i="1"/>
  <c r="Q217" i="1" s="1"/>
  <c r="J217" i="1" s="1"/>
  <c r="W218" i="1"/>
  <c r="Y218" i="1"/>
  <c r="W219" i="1"/>
  <c r="Y219" i="1"/>
  <c r="Q219" i="1" s="1"/>
  <c r="W220" i="1"/>
  <c r="Y220" i="1"/>
  <c r="Q220" i="1" s="1"/>
  <c r="W221" i="1"/>
  <c r="Y221" i="1"/>
  <c r="Q221" i="1" s="1"/>
  <c r="W222" i="1"/>
  <c r="Y222" i="1"/>
  <c r="W223" i="1"/>
  <c r="Y223" i="1"/>
  <c r="Q223" i="1" s="1"/>
  <c r="W224" i="1"/>
  <c r="Y224" i="1"/>
  <c r="Q224" i="1" s="1"/>
  <c r="W225" i="1"/>
  <c r="Y225" i="1"/>
  <c r="Q225" i="1" s="1"/>
  <c r="W226" i="1"/>
  <c r="Y226" i="1"/>
  <c r="W189" i="1"/>
  <c r="Y189" i="1"/>
  <c r="W178" i="1"/>
  <c r="W177" i="1"/>
  <c r="W13" i="1"/>
  <c r="Y13" i="1"/>
  <c r="W14" i="1"/>
  <c r="Y14" i="1"/>
  <c r="W15" i="1"/>
  <c r="Y15" i="1"/>
  <c r="W16" i="1"/>
  <c r="Y16" i="1"/>
  <c r="W17" i="1"/>
  <c r="Y17" i="1"/>
  <c r="W18" i="1"/>
  <c r="Y18" i="1"/>
  <c r="W19" i="1"/>
  <c r="Y19" i="1"/>
  <c r="W20" i="1"/>
  <c r="Y20" i="1"/>
  <c r="W21" i="1"/>
  <c r="Y21" i="1"/>
  <c r="W22" i="1"/>
  <c r="Y22" i="1"/>
  <c r="W23" i="1"/>
  <c r="Y23" i="1"/>
  <c r="W24" i="1"/>
  <c r="Y24" i="1"/>
  <c r="W25" i="1"/>
  <c r="Y25" i="1"/>
  <c r="W26" i="1"/>
  <c r="Y26" i="1"/>
  <c r="W27" i="1"/>
  <c r="Y27" i="1"/>
  <c r="W28" i="1"/>
  <c r="Y28" i="1"/>
  <c r="W29" i="1"/>
  <c r="Y29" i="1"/>
  <c r="W30" i="1"/>
  <c r="Y30" i="1"/>
  <c r="W31" i="1"/>
  <c r="Y31" i="1"/>
  <c r="W32" i="1"/>
  <c r="Y32" i="1"/>
  <c r="W33" i="1"/>
  <c r="Y33" i="1"/>
  <c r="W34" i="1"/>
  <c r="Y34" i="1"/>
  <c r="W35" i="1"/>
  <c r="Y35" i="1"/>
  <c r="W36" i="1"/>
  <c r="Y36" i="1"/>
  <c r="W37" i="1"/>
  <c r="Y37" i="1"/>
  <c r="W38" i="1"/>
  <c r="Y38" i="1"/>
  <c r="W39" i="1"/>
  <c r="Y39" i="1"/>
  <c r="W40" i="1"/>
  <c r="Y40" i="1"/>
  <c r="W41" i="1"/>
  <c r="Y41" i="1"/>
  <c r="W42" i="1"/>
  <c r="Y42" i="1"/>
  <c r="W43" i="1"/>
  <c r="Y43" i="1"/>
  <c r="W44" i="1"/>
  <c r="Y44" i="1"/>
  <c r="W45" i="1"/>
  <c r="Y45" i="1"/>
  <c r="W46" i="1"/>
  <c r="Y46" i="1"/>
  <c r="W47" i="1"/>
  <c r="Y47" i="1"/>
  <c r="W48" i="1"/>
  <c r="Y48" i="1"/>
  <c r="W49" i="1"/>
  <c r="Y49" i="1"/>
  <c r="W50" i="1"/>
  <c r="Y50" i="1"/>
  <c r="W51" i="1"/>
  <c r="Y51" i="1"/>
  <c r="W52" i="1"/>
  <c r="Y52" i="1"/>
  <c r="W53" i="1"/>
  <c r="Y53" i="1"/>
  <c r="W54" i="1"/>
  <c r="Y54" i="1"/>
  <c r="W55" i="1"/>
  <c r="Y55" i="1"/>
  <c r="W56" i="1"/>
  <c r="Y56" i="1"/>
  <c r="W71" i="1"/>
  <c r="Y71" i="1"/>
  <c r="W72" i="1"/>
  <c r="Y72" i="1"/>
  <c r="W73" i="1"/>
  <c r="Y73" i="1"/>
  <c r="W74" i="1"/>
  <c r="Y74" i="1"/>
  <c r="W75" i="1"/>
  <c r="Y75" i="1"/>
  <c r="W76" i="1"/>
  <c r="Y76" i="1"/>
  <c r="W77" i="1"/>
  <c r="Y77" i="1"/>
  <c r="W78" i="1"/>
  <c r="Y78" i="1"/>
  <c r="W79" i="1"/>
  <c r="Y79" i="1"/>
  <c r="W80" i="1"/>
  <c r="Y80" i="1"/>
  <c r="W81" i="1"/>
  <c r="Y81" i="1"/>
  <c r="Y82" i="1"/>
  <c r="Y83" i="1"/>
  <c r="Y84" i="1"/>
  <c r="Y85" i="1"/>
  <c r="Y86" i="1"/>
  <c r="W87" i="1"/>
  <c r="Y87" i="1"/>
  <c r="W88" i="1"/>
  <c r="Y88" i="1"/>
  <c r="W89" i="1"/>
  <c r="Y89" i="1"/>
  <c r="W90" i="1"/>
  <c r="Y90" i="1"/>
  <c r="W91" i="1"/>
  <c r="Y91" i="1"/>
  <c r="W92" i="1"/>
  <c r="Y92" i="1"/>
  <c r="W93" i="1"/>
  <c r="Y93" i="1"/>
  <c r="W94" i="1"/>
  <c r="Y94" i="1"/>
  <c r="W95" i="1"/>
  <c r="Y95" i="1"/>
  <c r="W96" i="1"/>
  <c r="Y96" i="1"/>
  <c r="W97" i="1"/>
  <c r="Y97" i="1"/>
  <c r="W98" i="1"/>
  <c r="Y98" i="1"/>
  <c r="W99" i="1"/>
  <c r="Y99" i="1"/>
  <c r="W100" i="1"/>
  <c r="Y100" i="1"/>
  <c r="Q100" i="1" s="1"/>
  <c r="J100" i="1" s="1"/>
  <c r="W101" i="1"/>
  <c r="Y101" i="1"/>
  <c r="Q101" i="1" s="1"/>
  <c r="J101" i="1" s="1"/>
  <c r="W102" i="1"/>
  <c r="Y102" i="1"/>
  <c r="W103" i="1"/>
  <c r="Y103" i="1"/>
  <c r="W104" i="1"/>
  <c r="Y104" i="1"/>
  <c r="W105" i="1"/>
  <c r="Y105" i="1"/>
  <c r="W106" i="1"/>
  <c r="Y106" i="1"/>
  <c r="W107" i="1"/>
  <c r="Y107" i="1"/>
  <c r="W108" i="1"/>
  <c r="Y108" i="1"/>
  <c r="W109" i="1"/>
  <c r="Y109" i="1"/>
  <c r="W110" i="1"/>
  <c r="Y110" i="1"/>
  <c r="W111" i="1"/>
  <c r="Y111" i="1"/>
  <c r="W112" i="1"/>
  <c r="Y112" i="1"/>
  <c r="W113" i="1"/>
  <c r="Y113" i="1"/>
  <c r="W114" i="1"/>
  <c r="Y114" i="1"/>
  <c r="W115" i="1"/>
  <c r="Y115" i="1"/>
  <c r="W116" i="1"/>
  <c r="Y116" i="1"/>
  <c r="W117" i="1"/>
  <c r="Y117" i="1"/>
  <c r="W118" i="1"/>
  <c r="Y118" i="1"/>
  <c r="W119" i="1"/>
  <c r="Y119" i="1"/>
  <c r="W120" i="1"/>
  <c r="Y120" i="1"/>
  <c r="W121" i="1"/>
  <c r="Y121" i="1"/>
  <c r="W122" i="1"/>
  <c r="Y122" i="1"/>
  <c r="W123" i="1"/>
  <c r="Y123" i="1"/>
  <c r="W124" i="1"/>
  <c r="Y124" i="1"/>
  <c r="W125" i="1"/>
  <c r="Y125" i="1"/>
  <c r="W126" i="1"/>
  <c r="Y126" i="1"/>
  <c r="W127" i="1"/>
  <c r="Y127" i="1"/>
  <c r="W128" i="1"/>
  <c r="Y128" i="1"/>
  <c r="W129" i="1"/>
  <c r="Y129" i="1"/>
  <c r="W130" i="1"/>
  <c r="Y130" i="1"/>
  <c r="W131" i="1"/>
  <c r="Y131" i="1"/>
  <c r="W132" i="1"/>
  <c r="Y132" i="1"/>
  <c r="W133" i="1"/>
  <c r="Y133" i="1"/>
  <c r="W134" i="1"/>
  <c r="Y134" i="1"/>
  <c r="W135" i="1"/>
  <c r="Y135" i="1"/>
  <c r="W136" i="1"/>
  <c r="Y136" i="1"/>
  <c r="W137" i="1"/>
  <c r="Y137" i="1"/>
  <c r="W138" i="1"/>
  <c r="Y138" i="1"/>
  <c r="W139" i="1"/>
  <c r="Y139" i="1"/>
  <c r="W140" i="1"/>
  <c r="Y140" i="1"/>
  <c r="W141" i="1"/>
  <c r="Y141" i="1"/>
  <c r="W142" i="1"/>
  <c r="Y142" i="1"/>
  <c r="W143" i="1"/>
  <c r="Y143" i="1"/>
  <c r="W144" i="1"/>
  <c r="Y144" i="1"/>
  <c r="W145" i="1"/>
  <c r="Y145" i="1"/>
  <c r="W146" i="1"/>
  <c r="Y146" i="1"/>
  <c r="W147" i="1"/>
  <c r="Y147" i="1"/>
  <c r="W148" i="1"/>
  <c r="Y148" i="1"/>
  <c r="W149" i="1"/>
  <c r="Y149" i="1"/>
  <c r="W150" i="1"/>
  <c r="Y150" i="1"/>
  <c r="W151" i="1"/>
  <c r="Y151" i="1"/>
  <c r="W152" i="1"/>
  <c r="Y152" i="1"/>
  <c r="W153" i="1"/>
  <c r="Y153" i="1"/>
  <c r="W154" i="1"/>
  <c r="Y154" i="1"/>
  <c r="W155" i="1"/>
  <c r="Y155" i="1"/>
  <c r="W156" i="1"/>
  <c r="Y156" i="1"/>
  <c r="W157" i="1"/>
  <c r="Y157" i="1"/>
  <c r="W158" i="1"/>
  <c r="Y158" i="1"/>
  <c r="W159" i="1"/>
  <c r="Y159" i="1"/>
  <c r="W160" i="1"/>
  <c r="Y160" i="1"/>
  <c r="W161" i="1"/>
  <c r="Y161" i="1"/>
  <c r="W162" i="1"/>
  <c r="Y162" i="1"/>
  <c r="W163" i="1"/>
  <c r="Y163" i="1"/>
  <c r="W164" i="1"/>
  <c r="Y164" i="1"/>
  <c r="W165" i="1"/>
  <c r="Y165" i="1"/>
  <c r="W166" i="1"/>
  <c r="Y166" i="1"/>
  <c r="Q166" i="1" s="1"/>
  <c r="W167" i="1"/>
  <c r="Y167" i="1"/>
  <c r="Q167" i="1" s="1"/>
  <c r="W168" i="1"/>
  <c r="Y168" i="1"/>
  <c r="Q168" i="1" s="1"/>
  <c r="W169" i="1"/>
  <c r="Y169" i="1"/>
  <c r="Q169" i="1" s="1"/>
  <c r="W170" i="1"/>
  <c r="Y170" i="1"/>
  <c r="Q170" i="1" s="1"/>
  <c r="J170" i="1" s="1"/>
  <c r="W171" i="1"/>
  <c r="Y171" i="1"/>
  <c r="W172" i="1"/>
  <c r="Y172" i="1"/>
  <c r="W173" i="1"/>
  <c r="Y173" i="1"/>
  <c r="W174" i="1"/>
  <c r="Y174" i="1"/>
  <c r="W175" i="1"/>
  <c r="Y175" i="1"/>
  <c r="W176" i="1"/>
  <c r="Y176" i="1"/>
  <c r="Y177" i="1"/>
  <c r="Y178" i="1"/>
  <c r="W179" i="1"/>
  <c r="Y179" i="1"/>
  <c r="Q226" i="1"/>
  <c r="Q222" i="1"/>
  <c r="Q218" i="1"/>
  <c r="Y18" i="18"/>
  <c r="Q18" i="18"/>
  <c r="Y17" i="18"/>
  <c r="Q17" i="18"/>
  <c r="J17" i="18"/>
  <c r="Q16" i="18"/>
  <c r="Q15" i="18"/>
  <c r="J15" i="18" s="1"/>
  <c r="Q14" i="18"/>
  <c r="Q13" i="18"/>
  <c r="Q12" i="18"/>
  <c r="Q11" i="18"/>
  <c r="Y10" i="18"/>
  <c r="Q10" i="18" s="1"/>
  <c r="J10" i="18" s="1"/>
  <c r="W10" i="18"/>
  <c r="I10" i="18"/>
  <c r="Y9" i="18"/>
  <c r="W9" i="18"/>
  <c r="Q9" i="18"/>
  <c r="J9" i="18" s="1"/>
  <c r="Y8" i="18"/>
  <c r="W8" i="18"/>
  <c r="Q8" i="18"/>
  <c r="J8" i="18"/>
  <c r="Q213" i="1" l="1"/>
  <c r="Q104" i="1"/>
  <c r="Q211" i="1"/>
  <c r="Q171" i="1"/>
  <c r="Q163" i="1"/>
  <c r="Q139" i="1"/>
  <c r="Q135" i="1"/>
  <c r="Q119" i="1"/>
  <c r="J218" i="1"/>
  <c r="Q106" i="1"/>
  <c r="Q102" i="1"/>
  <c r="J225" i="1"/>
  <c r="Q178" i="1"/>
  <c r="Q161" i="1"/>
  <c r="Q125" i="1"/>
  <c r="Q121" i="1"/>
  <c r="Q87" i="1"/>
  <c r="J87" i="1" s="1"/>
  <c r="Q82" i="1"/>
  <c r="J82" i="1" s="1"/>
  <c r="Q158" i="1"/>
  <c r="Q174" i="1"/>
  <c r="Q130" i="1"/>
  <c r="Q116" i="1"/>
  <c r="Q96" i="1"/>
  <c r="J96" i="1" s="1"/>
  <c r="Q91" i="1"/>
  <c r="J91" i="1" s="1"/>
  <c r="Q79" i="1"/>
  <c r="J79" i="1" s="1"/>
  <c r="Q71" i="1"/>
  <c r="J71" i="1" s="1"/>
  <c r="J166" i="1"/>
  <c r="J168" i="1"/>
  <c r="J223" i="1"/>
  <c r="J158" i="1" l="1"/>
  <c r="J135" i="1"/>
  <c r="J171" i="1"/>
  <c r="J116" i="1"/>
  <c r="J102" i="1"/>
  <c r="Y12" i="17"/>
  <c r="W12" i="17"/>
  <c r="Y11" i="17"/>
  <c r="W11" i="17"/>
  <c r="Y10" i="17"/>
  <c r="W10" i="17"/>
  <c r="Q10" i="17"/>
  <c r="J10" i="17"/>
  <c r="Y9" i="17"/>
  <c r="W9" i="17"/>
  <c r="Y8" i="17"/>
  <c r="Q8" i="17" s="1"/>
  <c r="J8" i="17" s="1"/>
  <c r="W8" i="17"/>
  <c r="Y13" i="15"/>
  <c r="W13" i="15"/>
  <c r="Y12" i="15"/>
  <c r="W12" i="15"/>
  <c r="Q12" i="15"/>
  <c r="Y11" i="15"/>
  <c r="Y10" i="15"/>
  <c r="W10" i="15"/>
  <c r="Y9" i="15"/>
  <c r="W9" i="15"/>
  <c r="Y8" i="15"/>
  <c r="W8" i="15"/>
  <c r="Q8" i="15"/>
  <c r="J8" i="15" s="1"/>
  <c r="I32" i="14"/>
  <c r="Y30" i="14"/>
  <c r="W30" i="14"/>
  <c r="Y29" i="14"/>
  <c r="W29" i="14"/>
  <c r="Y27" i="14"/>
  <c r="W27" i="14"/>
  <c r="Q27" i="14"/>
  <c r="J22" i="14" s="1"/>
  <c r="Y24" i="14"/>
  <c r="W24" i="14"/>
  <c r="Y23" i="14"/>
  <c r="W23" i="14"/>
  <c r="Y22" i="14"/>
  <c r="W22" i="14"/>
  <c r="Y21" i="14"/>
  <c r="W21" i="14"/>
  <c r="Y20" i="14"/>
  <c r="Q20" i="14" s="1"/>
  <c r="W20" i="14"/>
  <c r="Y19" i="14"/>
  <c r="W19" i="14"/>
  <c r="Y18" i="14"/>
  <c r="Q18" i="14" s="1"/>
  <c r="W18" i="14"/>
  <c r="Y17" i="14"/>
  <c r="W17" i="14"/>
  <c r="Y16" i="14"/>
  <c r="W16" i="14"/>
  <c r="Q16" i="14"/>
  <c r="Y15" i="14"/>
  <c r="W15" i="14"/>
  <c r="Y10" i="14"/>
  <c r="W10" i="14"/>
  <c r="Y9" i="14"/>
  <c r="W9" i="14"/>
  <c r="Y8" i="14"/>
  <c r="W8" i="14"/>
  <c r="Q148" i="1"/>
  <c r="Y193" i="1"/>
  <c r="W193" i="1"/>
  <c r="Y192" i="1"/>
  <c r="W192" i="1"/>
  <c r="Y191" i="1"/>
  <c r="W191" i="1"/>
  <c r="Y190" i="1"/>
  <c r="W190" i="1"/>
  <c r="Y188" i="1"/>
  <c r="W188" i="1"/>
  <c r="Y14" i="13"/>
  <c r="Y13" i="13"/>
  <c r="W13" i="13"/>
  <c r="Y12" i="13"/>
  <c r="W12" i="13"/>
  <c r="Y11" i="13"/>
  <c r="W11" i="13"/>
  <c r="Q11" i="13"/>
  <c r="J11" i="13" s="1"/>
  <c r="Y10" i="13"/>
  <c r="W10" i="13"/>
  <c r="Y9" i="13"/>
  <c r="Y8" i="13"/>
  <c r="W8" i="13"/>
  <c r="Q8" i="13"/>
  <c r="J8" i="13"/>
  <c r="Y187" i="1"/>
  <c r="W187" i="1"/>
  <c r="Y186" i="1"/>
  <c r="W186" i="1"/>
  <c r="Y185" i="1"/>
  <c r="W185" i="1"/>
  <c r="Y184" i="1"/>
  <c r="W184" i="1"/>
  <c r="Y183" i="1"/>
  <c r="W183" i="1"/>
  <c r="Y182" i="1"/>
  <c r="W182" i="1"/>
  <c r="Y181" i="1"/>
  <c r="W181" i="1"/>
  <c r="Y180" i="1"/>
  <c r="W180" i="1"/>
  <c r="I49" i="12"/>
  <c r="Y48" i="12"/>
  <c r="W48" i="12"/>
  <c r="Y47" i="12"/>
  <c r="W47" i="12"/>
  <c r="Y46" i="12"/>
  <c r="W46" i="12"/>
  <c r="Y45" i="12"/>
  <c r="W45" i="12"/>
  <c r="Y44" i="12"/>
  <c r="W44" i="12"/>
  <c r="Y43" i="12"/>
  <c r="W43" i="12"/>
  <c r="Y42" i="12"/>
  <c r="W42" i="12"/>
  <c r="Y41" i="12"/>
  <c r="W41" i="12"/>
  <c r="Y40" i="12"/>
  <c r="W40" i="12"/>
  <c r="Y39" i="12"/>
  <c r="W39" i="12"/>
  <c r="Y38" i="12"/>
  <c r="W38" i="12"/>
  <c r="Y37" i="12"/>
  <c r="W37" i="12"/>
  <c r="Y36" i="12"/>
  <c r="W36" i="12"/>
  <c r="Y35" i="12"/>
  <c r="W35" i="12"/>
  <c r="Y34" i="12"/>
  <c r="W34" i="12"/>
  <c r="Y33" i="12"/>
  <c r="W33" i="12"/>
  <c r="Y32" i="12"/>
  <c r="W32" i="12"/>
  <c r="Y31" i="12"/>
  <c r="W31" i="12"/>
  <c r="Y30" i="12"/>
  <c r="W30" i="12"/>
  <c r="Y29" i="12"/>
  <c r="W29" i="12"/>
  <c r="Y28" i="12"/>
  <c r="W28" i="12"/>
  <c r="Y27" i="12"/>
  <c r="W27" i="12"/>
  <c r="Y26" i="12"/>
  <c r="W26" i="12"/>
  <c r="Y25" i="12"/>
  <c r="W25" i="12"/>
  <c r="Y24" i="12"/>
  <c r="W24" i="12"/>
  <c r="Y23" i="12"/>
  <c r="W23" i="12"/>
  <c r="Y22" i="12"/>
  <c r="W22" i="12"/>
  <c r="Y21" i="12"/>
  <c r="W21" i="12"/>
  <c r="W20" i="12"/>
  <c r="W19" i="12"/>
  <c r="W18" i="12"/>
  <c r="Y17" i="12"/>
  <c r="W17" i="12"/>
  <c r="Y16" i="12"/>
  <c r="W16" i="12"/>
  <c r="Y15" i="12"/>
  <c r="W15" i="12"/>
  <c r="Y14" i="12"/>
  <c r="W14" i="12"/>
  <c r="Y13" i="12"/>
  <c r="W13" i="12"/>
  <c r="Y12" i="12"/>
  <c r="W12" i="12"/>
  <c r="Y11" i="12"/>
  <c r="W11" i="12"/>
  <c r="Y10" i="12"/>
  <c r="W10" i="12"/>
  <c r="Y9" i="12"/>
  <c r="W9" i="12"/>
  <c r="Y8" i="12"/>
  <c r="W8" i="12"/>
  <c r="Y12" i="11"/>
  <c r="W12" i="11"/>
  <c r="Y9" i="11"/>
  <c r="W9" i="11"/>
  <c r="Y8" i="11"/>
  <c r="W8" i="11"/>
  <c r="W8" i="10"/>
  <c r="Y8" i="10"/>
  <c r="W9" i="10"/>
  <c r="Y9" i="10"/>
  <c r="Q8" i="10" s="1"/>
  <c r="W10" i="10"/>
  <c r="Y10" i="10"/>
  <c r="W11" i="10"/>
  <c r="Y11" i="10"/>
  <c r="W12" i="10"/>
  <c r="Y12" i="10"/>
  <c r="Q11" i="10" s="1"/>
  <c r="W13" i="10"/>
  <c r="Y13" i="10"/>
  <c r="W14" i="10"/>
  <c r="Y14" i="10"/>
  <c r="W15" i="10"/>
  <c r="Y15" i="10"/>
  <c r="W16" i="10"/>
  <c r="Y16" i="10"/>
  <c r="Q13" i="10" s="1"/>
  <c r="Y17" i="9"/>
  <c r="W17" i="9"/>
  <c r="Y16" i="9"/>
  <c r="W16" i="9"/>
  <c r="Y15" i="9"/>
  <c r="Q13" i="9" s="1"/>
  <c r="W15" i="9"/>
  <c r="Y14" i="9"/>
  <c r="W14" i="9"/>
  <c r="Y13" i="9"/>
  <c r="W13" i="9"/>
  <c r="Y12" i="9"/>
  <c r="W12" i="9"/>
  <c r="Y11" i="9"/>
  <c r="W11" i="9"/>
  <c r="Y10" i="9"/>
  <c r="Q10" i="9" s="1"/>
  <c r="W10" i="9"/>
  <c r="Y9" i="9"/>
  <c r="W9" i="9"/>
  <c r="Y8" i="9"/>
  <c r="W8" i="9"/>
  <c r="Q8" i="9"/>
  <c r="Q8" i="8"/>
  <c r="Q12" i="8"/>
  <c r="W10" i="8"/>
  <c r="W11" i="8"/>
  <c r="W12" i="8"/>
  <c r="W13" i="8"/>
  <c r="W14" i="8"/>
  <c r="W15" i="8"/>
  <c r="W16" i="8"/>
  <c r="W17" i="8"/>
  <c r="W18" i="8"/>
  <c r="W19" i="8"/>
  <c r="W20" i="8"/>
  <c r="Q15" i="8"/>
  <c r="Q18" i="8"/>
  <c r="Y20" i="8"/>
  <c r="Y19" i="8"/>
  <c r="Y18" i="8"/>
  <c r="Y17" i="8"/>
  <c r="Y15" i="8"/>
  <c r="Y14" i="8"/>
  <c r="Y13" i="8"/>
  <c r="Y12" i="8"/>
  <c r="Y9" i="8"/>
  <c r="W9" i="8"/>
  <c r="Y8" i="8"/>
  <c r="W8" i="8"/>
  <c r="Q110" i="1"/>
  <c r="Y10" i="6"/>
  <c r="W10" i="6"/>
  <c r="Y9" i="6"/>
  <c r="W9" i="6"/>
  <c r="Y8" i="6"/>
  <c r="W8" i="6"/>
  <c r="Y27" i="5"/>
  <c r="W27" i="5"/>
  <c r="Y26" i="5"/>
  <c r="W26" i="5"/>
  <c r="Y25" i="5"/>
  <c r="W25" i="5"/>
  <c r="Y24" i="5"/>
  <c r="Q24" i="5" s="1"/>
  <c r="W24" i="5"/>
  <c r="Y23" i="5"/>
  <c r="W23" i="5"/>
  <c r="W22" i="5"/>
  <c r="AW21" i="5"/>
  <c r="Y21" i="5"/>
  <c r="W21" i="5"/>
  <c r="Y20" i="5"/>
  <c r="Q19" i="5" s="1"/>
  <c r="W20" i="5"/>
  <c r="BF19" i="5"/>
  <c r="Y19" i="5"/>
  <c r="W19" i="5"/>
  <c r="Y18" i="5"/>
  <c r="W18" i="5"/>
  <c r="Y17" i="5"/>
  <c r="W17" i="5"/>
  <c r="Y16" i="5"/>
  <c r="W16" i="5"/>
  <c r="Y10" i="5"/>
  <c r="W10" i="5"/>
  <c r="Y9" i="5"/>
  <c r="W9" i="5"/>
  <c r="Y8" i="5"/>
  <c r="W8" i="5"/>
  <c r="Q180" i="1" l="1"/>
  <c r="Q184" i="1"/>
  <c r="Q182" i="1"/>
  <c r="J180" i="1" s="1"/>
  <c r="Q186" i="1"/>
  <c r="J186" i="1" s="1"/>
  <c r="J211" i="1"/>
  <c r="Q199" i="1"/>
  <c r="J213" i="1"/>
  <c r="Q195" i="1"/>
  <c r="Q114" i="1"/>
  <c r="Q145" i="1"/>
  <c r="Q150" i="1"/>
  <c r="Q153" i="1"/>
  <c r="Q112" i="1"/>
  <c r="J110" i="1" s="1"/>
  <c r="Q191" i="1"/>
  <c r="J191" i="1" s="1"/>
  <c r="Q188" i="1"/>
  <c r="J188" i="1" s="1"/>
  <c r="Q142" i="1"/>
  <c r="J8" i="10"/>
  <c r="J8" i="9"/>
  <c r="J15" i="8"/>
  <c r="J148" i="1" l="1"/>
  <c r="J142" i="1"/>
  <c r="J195" i="1"/>
  <c r="J125" i="1"/>
  <c r="Q49" i="1"/>
  <c r="Q47" i="1"/>
  <c r="Q45" i="1"/>
  <c r="Y29" i="3"/>
  <c r="W29" i="3"/>
  <c r="Y28" i="3"/>
  <c r="Q27" i="3" s="1"/>
  <c r="W28" i="3"/>
  <c r="Y27" i="3"/>
  <c r="W27" i="3"/>
  <c r="Y26" i="3"/>
  <c r="W26" i="3"/>
  <c r="Y25" i="3"/>
  <c r="W25" i="3"/>
  <c r="Y24" i="3"/>
  <c r="Q24" i="3" s="1"/>
  <c r="W24" i="3"/>
  <c r="Y23" i="3"/>
  <c r="W23" i="3"/>
  <c r="Y22" i="3"/>
  <c r="Q22" i="3" s="1"/>
  <c r="W22" i="3"/>
  <c r="Y21" i="3"/>
  <c r="W21" i="3"/>
  <c r="Y20" i="3"/>
  <c r="W20" i="3"/>
  <c r="Q20" i="3"/>
  <c r="Y19" i="3"/>
  <c r="W19" i="3"/>
  <c r="Y18" i="3"/>
  <c r="Q18" i="3" s="1"/>
  <c r="W18" i="3"/>
  <c r="Y17" i="3"/>
  <c r="W17" i="3"/>
  <c r="Y16" i="3"/>
  <c r="Y15" i="3"/>
  <c r="Y14" i="3"/>
  <c r="Y13" i="3"/>
  <c r="W13" i="3"/>
  <c r="Y12" i="3"/>
  <c r="W12" i="3"/>
  <c r="Y11" i="3"/>
  <c r="W11" i="3"/>
  <c r="Y10" i="3"/>
  <c r="Q10" i="3" s="1"/>
  <c r="W10" i="3"/>
  <c r="Y36" i="2"/>
  <c r="W36" i="2"/>
  <c r="Y35" i="2"/>
  <c r="W35" i="2"/>
  <c r="Y33" i="2"/>
  <c r="W33" i="2"/>
  <c r="Q33" i="2"/>
  <c r="J33" i="2" s="1"/>
  <c r="Y32" i="2"/>
  <c r="W32" i="2"/>
  <c r="Y31" i="2"/>
  <c r="W31" i="2"/>
  <c r="Y30" i="2"/>
  <c r="W30" i="2"/>
  <c r="Q30" i="2"/>
  <c r="J30" i="2" s="1"/>
  <c r="Y29" i="2"/>
  <c r="W29" i="2"/>
  <c r="Y28" i="2"/>
  <c r="Y27" i="2"/>
  <c r="Y26" i="2"/>
  <c r="W26" i="2"/>
  <c r="Y25" i="2"/>
  <c r="Q25" i="2" s="1"/>
  <c r="W25" i="2"/>
  <c r="Y24" i="2"/>
  <c r="W24" i="2"/>
  <c r="Y23" i="2"/>
  <c r="Y22" i="2"/>
  <c r="Y21" i="2"/>
  <c r="W21" i="2"/>
  <c r="Y20" i="2"/>
  <c r="Q20" i="2" s="1"/>
  <c r="J20" i="2" s="1"/>
  <c r="W20" i="2"/>
  <c r="Y19" i="2"/>
  <c r="Y18" i="2"/>
  <c r="W18" i="2"/>
  <c r="Y17" i="2"/>
  <c r="Q17" i="2" s="1"/>
  <c r="W17" i="2"/>
  <c r="Y12" i="2"/>
  <c r="W12" i="2"/>
  <c r="Y11" i="2"/>
  <c r="W11" i="2"/>
  <c r="Y10" i="2"/>
  <c r="W10" i="2"/>
  <c r="Q10" i="2"/>
  <c r="Q51" i="1" l="1"/>
  <c r="Q37" i="1"/>
  <c r="Q54" i="1"/>
  <c r="J10" i="3"/>
  <c r="J10" i="2"/>
  <c r="J37" i="1" l="1"/>
  <c r="Y12" i="1"/>
  <c r="W12" i="1"/>
  <c r="Y11" i="1"/>
  <c r="W11" i="1"/>
  <c r="Y10" i="1"/>
  <c r="W10" i="1"/>
  <c r="Q33" i="1" l="1"/>
  <c r="J33" i="1" s="1"/>
  <c r="Q20" i="1"/>
  <c r="Q17" i="1"/>
  <c r="Q10" i="1"/>
  <c r="J10" i="1" s="1"/>
  <c r="Q30" i="1"/>
  <c r="J30" i="1" s="1"/>
  <c r="Q25" i="1"/>
  <c r="J20" i="1" l="1"/>
</calcChain>
</file>

<file path=xl/comments1.xml><?xml version="1.0" encoding="utf-8"?>
<comments xmlns="http://schemas.openxmlformats.org/spreadsheetml/2006/main">
  <authors>
    <author>Martha Ines Rodriguez Galindo</author>
  </authors>
  <commentList>
    <comment ref="H10" authorId="0" shapeId="0">
      <text>
        <r>
          <rPr>
            <b/>
            <sz val="9"/>
            <color indexed="81"/>
            <rFont val="Tahoma"/>
            <family val="2"/>
          </rPr>
          <t>Martha Ines Rodriguez Galindo N</t>
        </r>
        <r>
          <rPr>
            <sz val="9"/>
            <color indexed="81"/>
            <rFont val="Tahoma"/>
            <family val="2"/>
          </rPr>
          <t xml:space="preserve"> para que tenga relación debo agregar aquí la solcitud de las copias de seguridad  mensuales</t>
        </r>
      </text>
    </comment>
  </commentList>
</comments>
</file>

<file path=xl/sharedStrings.xml><?xml version="1.0" encoding="utf-8"?>
<sst xmlns="http://schemas.openxmlformats.org/spreadsheetml/2006/main" count="8922" uniqueCount="548">
  <si>
    <t>FORMULACIÓN Y SEGUIMIENTO DEL PLAN DE ACCIÓN</t>
  </si>
  <si>
    <t>CÓDIGO: DESI-FM-005</t>
  </si>
  <si>
    <t>VERSION: 10</t>
  </si>
  <si>
    <t>FECHA DE APLICACIÓN:  NOVIEMBRE 2019</t>
  </si>
  <si>
    <t>#</t>
  </si>
  <si>
    <t>Articulación</t>
  </si>
  <si>
    <t>Información Productos</t>
  </si>
  <si>
    <t>Información Actividades</t>
  </si>
  <si>
    <t xml:space="preserve">Estado de Ejecución </t>
  </si>
  <si>
    <t>Soporte</t>
  </si>
  <si>
    <t>Articulación con otros planes Decreto 612 de 2018</t>
  </si>
  <si>
    <t>Dependencia Responsable</t>
  </si>
  <si>
    <t>Proceso Asociado</t>
  </si>
  <si>
    <t>Dimensiones del MIPG</t>
  </si>
  <si>
    <t>Políticas de Gestión y Desempeño Institucional</t>
  </si>
  <si>
    <t>Objetivo Institucional</t>
  </si>
  <si>
    <t>Estratégia</t>
  </si>
  <si>
    <t>Riesgo</t>
  </si>
  <si>
    <t>Ponderación</t>
  </si>
  <si>
    <t>Ejecución Cuantitativa</t>
  </si>
  <si>
    <t xml:space="preserve"> Producto</t>
  </si>
  <si>
    <t xml:space="preserve">Ponderación </t>
  </si>
  <si>
    <t>Fecha Inicio (día-mes-año)</t>
  </si>
  <si>
    <t>Fecha Fin (día-mes-año)</t>
  </si>
  <si>
    <t>Meta</t>
  </si>
  <si>
    <t>Unidad de Medida</t>
  </si>
  <si>
    <t>Articuladión Objetivos de Desarrollo Sostenible</t>
  </si>
  <si>
    <t>Actividades</t>
  </si>
  <si>
    <t>Fecha
 Inicio 
(día-mes-año)</t>
  </si>
  <si>
    <t>Fecha
 Fin 
(día-mes-año)</t>
  </si>
  <si>
    <t xml:space="preserve">Evaluación Cualitativa u observaciones  </t>
  </si>
  <si>
    <t xml:space="preserve">Fuente de verificación </t>
  </si>
  <si>
    <t xml:space="preserve"> Plan Nacional de Desarrollo</t>
  </si>
  <si>
    <t>Plan Estratégico Sectorial</t>
  </si>
  <si>
    <t xml:space="preserve"> Plan Estratégico Institucional</t>
  </si>
  <si>
    <t>Plan Anticorrupción y de Atención al Ciudadano</t>
  </si>
  <si>
    <t>Plan de Participación</t>
  </si>
  <si>
    <t>Plan Institucional de Archivos - PINAR</t>
  </si>
  <si>
    <t xml:space="preserve">Plan de Acción proyecto de Inversión </t>
  </si>
  <si>
    <t>Plan Anual de Adquisiciones Anual</t>
  </si>
  <si>
    <t>Plan Estratégico - Talento Humano</t>
  </si>
  <si>
    <t>Plan de Bienestar e Incentivos</t>
  </si>
  <si>
    <t>Plan de Capacitación  Institucional</t>
  </si>
  <si>
    <t>Plan de Previsión de Recursos Humanos</t>
  </si>
  <si>
    <t>Plan Trabajo Anual en Seguridad y Salud en el Trabajo</t>
  </si>
  <si>
    <t>Plan Anual de Vacantes</t>
  </si>
  <si>
    <t>Plan Estratégico de Tecnologías de la Información y las Comunicaciones - PETI</t>
  </si>
  <si>
    <t>Tratamiento de Riesgos de Seguridad y Privacidad de la Información</t>
  </si>
  <si>
    <t>Seguridad y Privacidad de la Información</t>
  </si>
  <si>
    <t xml:space="preserve">Mapa de Riesgos </t>
  </si>
  <si>
    <t xml:space="preserve">Oficina Asesora de Planeación </t>
  </si>
  <si>
    <t>1. Direccionamiento Estratégico e Innovación</t>
  </si>
  <si>
    <t>Gestión_con_valores_para_el_Resultado</t>
  </si>
  <si>
    <t>8. Participación Ciudadana en la Gestión Pública</t>
  </si>
  <si>
    <t xml:space="preserve">4. Mejorar la gestión institucional a través de mecanismos de transparencia y eficiencia de los procesos para la toma de decisiones y la mejora continua en pro de la satisfacción del ciudadano y grupos de valor. 
</t>
  </si>
  <si>
    <t>1. Fortalecimiento de la participación ciudadana para la mejora de gestión institucional</t>
  </si>
  <si>
    <t>Baja participación de las partes interesadas</t>
  </si>
  <si>
    <t xml:space="preserve">Formular e implementar  estrategia de rendición de cuentas </t>
  </si>
  <si>
    <t xml:space="preserve">Estrategia de rendición de cuentas  formulada </t>
  </si>
  <si>
    <t>16. Promover sociedades pacíficas e inclusivas para el desarrollo sostenible, facilitar acceso a la justicia para todos y crear instituciones eficaces, responsables e inclusivas a todos los niveles.</t>
  </si>
  <si>
    <t>Preparar informe de observatorios ciudadanos (corte a 31 de diciembre de 2019)</t>
  </si>
  <si>
    <t>-</t>
  </si>
  <si>
    <t>Aplica</t>
  </si>
  <si>
    <t>Preparar informe de rendición de cuentas (metodología sugerida por la Veeduría Distrital)</t>
  </si>
  <si>
    <t xml:space="preserve">Socializar el informe de observatorios ciudadanos en las localidades. </t>
  </si>
  <si>
    <t>Divulgar sobre el proceso de rendición de cuentas en los canales de comunicación de la entidad.</t>
  </si>
  <si>
    <t>Desarrollar  audiencia publica de rendición de cuentas de la UAERMV</t>
  </si>
  <si>
    <t xml:space="preserve">Generar resultados de la encuesta de satisfacción de espacios de rendición de cuentas </t>
  </si>
  <si>
    <t xml:space="preserve">Generar informe de resultados del proceso de rendición de cuentas </t>
  </si>
  <si>
    <t>Formular estrategia de lucha contra la corrrupción, en el marco de la Ley 1712 de 2014 Transparencia y acceso ala información publica</t>
  </si>
  <si>
    <t xml:space="preserve">Estrategia anticorrupción formulada </t>
  </si>
  <si>
    <t>Realizar revisión y actualización del modulo de transparencia de la pagina web, de tal forma que se disponga de información de calidad, oportuna y veraz.</t>
  </si>
  <si>
    <t>Proyectar la politica antisoborno, antifraude y antipirateria de la UAERMV</t>
  </si>
  <si>
    <t>Realizar sensibilizaciones a los colaboradores de la entidad en transparencia y lucha contra la corrupción.</t>
  </si>
  <si>
    <t xml:space="preserve">4. Mejorar la gestión institucional a través de mecanismos de transparencia y eficiencia de los procesos para la toma de decisiones y la mejora continua en pro de la satisfacción del ciudadano y grupos de valor. _x000D_
</t>
  </si>
  <si>
    <t>Promover el Fortalecimiento organizacional y simplificación de procesos</t>
  </si>
  <si>
    <t>Entrega de información no confiable, verás y oportuna para la toma de decisiones de la alta dirección</t>
  </si>
  <si>
    <t>Seguimiento a la implementación del Modelo Integrado de Gestion y Desempeño</t>
  </si>
  <si>
    <t xml:space="preserve">Reporte de avance del plan de adecuación </t>
  </si>
  <si>
    <t>8. Fomentar el crecimiento económico sostenido, inclusivo y sostenible, el empleo pleno y productivo, y el trabajo decente para todos.</t>
  </si>
  <si>
    <t>Realizar mesa de trabajo para acompañar a los procesos en la elaboración plan de mejoramiento de la auditoria de calidad</t>
  </si>
  <si>
    <t xml:space="preserve">Realizar mesa de trabajo con el personal designado para actualizar el plan de adecuación </t>
  </si>
  <si>
    <t>Realizar monitoreo al plan de mejoramiento de la auditoria de calidad</t>
  </si>
  <si>
    <t xml:space="preserve">Realizar encuesta sobre conocimiento de instrumentos y sistemas de gestión. </t>
  </si>
  <si>
    <t>Realizar reporte de avance del plan de adecuación</t>
  </si>
  <si>
    <t>Documentación actualizada de acuerdo con las observaciones de la auditoria de calidad</t>
  </si>
  <si>
    <t>Información documetada actualizada</t>
  </si>
  <si>
    <t>Realizar un indicador  que mida la gestión del proceso DESI</t>
  </si>
  <si>
    <t>Actualizar la Caracterización del proceso DESI</t>
  </si>
  <si>
    <t xml:space="preserve">Actualizar el procedimiento de indicadores </t>
  </si>
  <si>
    <t>Actualizar el manual SIG</t>
  </si>
  <si>
    <t>Actualizar el listado maestro de documentos</t>
  </si>
  <si>
    <t>Gestión_del_conocimiento</t>
  </si>
  <si>
    <t>14.Gestión del Conocimiento e Innovación</t>
  </si>
  <si>
    <t xml:space="preserve">5. Desarrollar una cultura organizacional fundamentada en el fortalecimiento del talento humano a través de la gestión del conocimiento, su apropiación y aprovechamiento y la mejora del clima laboral, como motores de la generación de resultados de la entidad.
</t>
  </si>
  <si>
    <t>Apropiar en la Entidad la estrategia de Innovación y la gestión del conocimiento</t>
  </si>
  <si>
    <t>Incumplimiento en los requerimientos de la dimensión de innovación y gestión del conocimiento en la Entidad</t>
  </si>
  <si>
    <t xml:space="preserve">Estrategia de gestión del conocimiento y la innovación  en proceso de implementación </t>
  </si>
  <si>
    <t>Una estrategia actualizada y en implementación</t>
  </si>
  <si>
    <t>9. Desarrollar infraestructuras resilientes, promover la industrialización inclusiva y sostenible, y fomentar la innovación.</t>
  </si>
  <si>
    <t>Revisión de la estrategia de gestión del conocimiento</t>
  </si>
  <si>
    <t>Generar un espacio de gestión del conocimiento con participación de directivos</t>
  </si>
  <si>
    <t>Generar la matriz de inventario de conocimiento tácito de la  Entidad</t>
  </si>
  <si>
    <t>Direccionamiento_Estrategico</t>
  </si>
  <si>
    <t>1. Planeación Institucional</t>
  </si>
  <si>
    <t>Seguimiento y control a Proyectos de Inversión de la UAERMV</t>
  </si>
  <si>
    <t>Reporte de avance a proyectos de inversión</t>
  </si>
  <si>
    <t>Acompañamiento en la formulación de proyectos de inversión en el marco del nuevo Plan de Desarrollo Distrital  (Formulación en ficha de proyecto DESI-FM-002)</t>
  </si>
  <si>
    <t>Elaborar dos documentos de seguimiento y alertas a proyectos de inversión</t>
  </si>
  <si>
    <t>Realizar dos mesas de seguimiento a proyectos de inversión</t>
  </si>
  <si>
    <t>Publicar en la web de la entidad  los documentos de seguimiento y alertas a proyectos de inversión</t>
  </si>
  <si>
    <t>STPI - Gerencia de Gestión Ambiental Social y de Atención al Usuario</t>
  </si>
  <si>
    <t>2. Atención a Partes Interesadas y  Comunicaciones</t>
  </si>
  <si>
    <t>Información_y_comunicación</t>
  </si>
  <si>
    <t>5. Transparencia, acceso a la Información Pública y lucha contra la Corrupción</t>
  </si>
  <si>
    <t>Fortalecimiento de los procesos de relacionamiento con las partes interesadas para el mejoramiento de la gestión</t>
  </si>
  <si>
    <t>Desatención de las solicitudes (PQRSFD) o atención fuera de los términos establecidos por la normativa en la materia.
Desconocimiento del quehacer de la entidad por parte de los colaboradores de la UMV.</t>
  </si>
  <si>
    <t>Informe de Cumplimiento del plan de acción del Modelo de Sostenibilidad</t>
  </si>
  <si>
    <t>Informe</t>
  </si>
  <si>
    <t>Realizar actividad de voluntariado UMV - vinculando a una JAC de una localidad de Bogotá, haciendo énfasis en los espacios de participación ciudadana</t>
  </si>
  <si>
    <t xml:space="preserve">Elaborar y divulgar documento de la política en DDHH. </t>
  </si>
  <si>
    <t xml:space="preserve">Relizar un taller de sensibilización sobre la abolición del trabajo infantil a proveedores </t>
  </si>
  <si>
    <t xml:space="preserve">Realizar un Publireportaje a una terna de colaboradores, haciendo énfasis en la inlusión, para la revista Mi Calle. </t>
  </si>
  <si>
    <t xml:space="preserve">Sensibilizar a ciudadanos y/o usuarios beneficiarios, en el   manejo del recurso hidrico, de una localidad. </t>
  </si>
  <si>
    <t>Realizar un análisis comparativo entre las entidades del Distrito, según las iniciativas implementadas en RS y Sostenibilidad</t>
  </si>
  <si>
    <t>Realizar primer informe de sostenibilidad de la entidad formato GRI 4</t>
  </si>
  <si>
    <t>Asistir a las mesas de trabajo en construcción de paz como miembros de la Red Pacto Global Colombia.</t>
  </si>
  <si>
    <t>Evaluación de los procedimientos e instrumentos de comunicación interna de la Entidad</t>
  </si>
  <si>
    <t>Diseñar, aplicar y analizar la información de la encuesta de evaluación de los procedimientos e instrumentos de comunicación interna.</t>
  </si>
  <si>
    <t xml:space="preserve">Realizar plan de acción o de mejora con los resultados arrojados en la encuesta </t>
  </si>
  <si>
    <t xml:space="preserve">Secretaría General </t>
  </si>
  <si>
    <t>7. Servicio al Ciudadano</t>
  </si>
  <si>
    <t>Capacitaciones internas en servicio a la ciudadanía</t>
  </si>
  <si>
    <t>Capacitación</t>
  </si>
  <si>
    <t>Capacitar a los colaboradores en temas relacionados con la gestión de requerimientos con enfasis en el cumplimiento de la calidad del servicio.</t>
  </si>
  <si>
    <t>Socializar el Manual de atención a partes interesadas.</t>
  </si>
  <si>
    <t>Informes de gestión a Peticiones Ciudadanas</t>
  </si>
  <si>
    <t>Elaborar el informe de seguimiento y control de requerimientos de forma centralizados en el proceso 1er trimestre.</t>
  </si>
  <si>
    <t>Implementación del web service que articule el sistema de gestión documental Orfeo y el Sistema Distrital de Quejas y Soluciones</t>
  </si>
  <si>
    <t>Participar en las mesas de trabajo para la definición de las necesidades del proceso con el fin  de establecer el requerimiento para la construcción del la herramienta</t>
  </si>
  <si>
    <t>Realizar mesa de trabajo con la Secretaría General de la Alcaldía Mayor de Bogotá para aprobación y ajustes</t>
  </si>
  <si>
    <t>Acompañar el proceso de desarrollo e  implementación del sotfware para  la articulación de Orfeo -  "Bogotá Te Escucha</t>
  </si>
  <si>
    <t>Evaluación de la satisfacción ciudadana</t>
  </si>
  <si>
    <t>Actualizar los instrumentos de medición de la satisfacción ciudadana</t>
  </si>
  <si>
    <t>Aplicar el instrumento de evaluación 2do  trimestre</t>
  </si>
  <si>
    <t>Tabular, análizar la información y elaborar el informe de evaluación 2do trimestre</t>
  </si>
  <si>
    <t>3. Estrategia y Gobierno de TI</t>
  </si>
  <si>
    <t>11.Gobierno Digital</t>
  </si>
  <si>
    <t xml:space="preserve">3. Optimizar la infraestructura técnica, tecnológica y organizacional de la entidad para el cumplimiento de su misionalidad.
</t>
  </si>
  <si>
    <t>Contribuir en el cumplimiento de los objetivos institucionales a través del fortalecimiento de las capacidades tecnológicas de la UAERMV</t>
  </si>
  <si>
    <t>La combinación de factores tales como el cambio de la administración y la visión de los nuevos responsables pueden ocasionar el incumplimiento de las metas propuestas en el plan estratégicos de sistemas y en consecuencia impactar negativamente los proyectos en curso.</t>
  </si>
  <si>
    <t>Desarrollo de proyectos con componente de TI</t>
  </si>
  <si>
    <t>Fases ejecutadas</t>
  </si>
  <si>
    <t>Realizar seguimiento quincenal al desarrollo realizado en la fase III el sistema de información Geográfico misional - Fabrica de software.</t>
  </si>
  <si>
    <t>Realizar pruebas de los desarrollo realizado en la fase III el sistema de información Geográfico misional - Fabrica de software.</t>
  </si>
  <si>
    <t>Realizar la planeación del proyecto Automatización gestión estratégica 
- PES.</t>
  </si>
  <si>
    <t>Elaborar la EDT, el cronograma, el protocolo de comunicaciones y la ficha de iniciativa del proyecto Automatización gestión estratégica 
- PES.</t>
  </si>
  <si>
    <t>Realizar el paquete precontractual para establecer la viabilidad, análisis y diseño de un sistema de medición de costos para los procesos misionales.</t>
  </si>
  <si>
    <t>Estrategia de Gobierno Digital Implementada</t>
  </si>
  <si>
    <t>Realizar la planeación de la fase III del proyecto de Gobierno Digital  
-GODI-. Esto proyecto incluye los habilitadores Arquitectura empresaria, Seguridad de la información y Ciudadano digital.</t>
  </si>
  <si>
    <t>Elaborar la EDT, el cronograma, el protocolo de comunicaciones y la ficha de iniciativa del proyecto Gobierno Digital -GODI- .</t>
  </si>
  <si>
    <t>Realizar seguimiento quincenal a todos los proyectos de tecnología de la Entidad.</t>
  </si>
  <si>
    <t>Realizar seguimiento trimestral al Plan Estratégico de Sistemas Información y Tecnología PETI</t>
  </si>
  <si>
    <t>Hardware y Software</t>
  </si>
  <si>
    <t>Revisar la documentación realizada del primer ejercicio de pruebas de implementación del Protocolo de Internet versión 6 (IPV6).</t>
  </si>
  <si>
    <t>Realizar el paquete precontractual gestión de adquisición de los elementos para la implementación el Protocolo de Internet versión 6 (IPV6).</t>
  </si>
  <si>
    <t>Estructurar la contratación de los equipos de computo con base en las necesidades de la entidad.</t>
  </si>
  <si>
    <t>Proyectar el total de almacenamiento que se requiere en la nube con proyección de octubre 2020 a octubre 2021.</t>
  </si>
  <si>
    <t>Revisar todos los elementos de la infraestructura tecnológica y con base en esa información determinar los  elementos que se deben adquirir durante el primer semestre del año</t>
  </si>
  <si>
    <t xml:space="preserve">Subdirección Técnica de Mejoramiento de la Malla Vial Local </t>
  </si>
  <si>
    <t>4. Planificación de la Intervención Vial</t>
  </si>
  <si>
    <t>6. Fortalecimiento organizacional y simplificación de procesos</t>
  </si>
  <si>
    <t xml:space="preserve">2. Mejorar las condiciones de movilidad de la malla vial, a través de los programas de conservación y la atención de situaciones imprevistas que dificulten la movilidad en Bogotá D.C
</t>
  </si>
  <si>
    <t>Diseñar, actualizar y socializar los mecanismos utilizados para llevar a cabo las funciones a cargo de la SMVL de manera oportuna  garantizado la mejora continua del proceso.</t>
  </si>
  <si>
    <t>Inoportunidad en la entrega de los diagnósticos (actas de visita técnica) requereidos por la SMVL.</t>
  </si>
  <si>
    <t>Documentos del Proceso de Planificación de la Intervención Vial actualizados de acuerdo con el informe de auditoria y las mesas de trabajo realizadas en el marco de la acreditación del Sistema de Gestión de Calidad Norma ISO 9001-2015.</t>
  </si>
  <si>
    <t># de Documentos actualizados</t>
  </si>
  <si>
    <t>Actualizar y enviar para aprobación de la OAP, la Caracterización del Proceso de Planificación de la Intervención Vial</t>
  </si>
  <si>
    <t>Hacer y enviar para aprobación de la OAP, el procedimieto de seguimiento a las intervenciones.</t>
  </si>
  <si>
    <t>Actualizar y enviar para aprobación de la OAP, el Procedimieto de Evaluación de Vías.</t>
  </si>
  <si>
    <t>Hacer y enviar para aprobación de la OAP, el Instructivo de conteos manuales vehículares en tramos viales y el Formato de requerimiento de conteos vehículares.</t>
  </si>
  <si>
    <t>Actualizar y enviar para aprobación de la OAP, el Procedimieto de Asistencia Técnica a Localidades.</t>
  </si>
  <si>
    <t>Actualizar y enviar para aprobación de la OAP, el Formato de evaluación y diseño estructural para pavimento Flexible y Rígido.</t>
  </si>
  <si>
    <t>Actualizar y enviar para aprobación de la OAP, el Formato de analisis de tránsito y el Formato de aforos vehículares.</t>
  </si>
  <si>
    <t>Enviar a la OAP para eliminación el Formato de encuesta de satisfacción al cliente externo.</t>
  </si>
  <si>
    <t xml:space="preserve">Subdirección Técnica de Mejoramiento de la Malla Víal Local </t>
  </si>
  <si>
    <t>Evaluación_de_resultados</t>
  </si>
  <si>
    <t>16.Seguimiento y Evaluación del desempeño institucional</t>
  </si>
  <si>
    <t xml:space="preserve">Tablero de control para Indicador de priorizaciones incluyendo las exclusiones. </t>
  </si>
  <si>
    <t>Tablero de control.</t>
  </si>
  <si>
    <t>Solicitar al grupo de Sistemas de la Secretaría General de la UAERMV la asignación de un profesional para el desarrollo del tablero de control.</t>
  </si>
  <si>
    <t>Realizar mesas de trabajo con el equipo de la SMVL para definir las variables que se deben visualizar en el tablero de control.</t>
  </si>
  <si>
    <t>Realizar en conjunto con el ingeniero de sistemas designado el desarrollo del tablero de control.</t>
  </si>
  <si>
    <t>Socializaciones a colaboradores de la SMVL referentes a las funciones de la Entidad y Documentos relacionados con el Proceso de Planificación de la Intervención Vial.</t>
  </si>
  <si>
    <t>Actas de socialización</t>
  </si>
  <si>
    <t>Realizar socialización Sobre las Funciones de la Entidad y competencias de las Entidades en la Malla Vial.</t>
  </si>
  <si>
    <t>Realizar socialización Procesos de la UAERMV y Procedimientos de la SMVL.</t>
  </si>
  <si>
    <t>Realizar socialización Documentos del Proceso de Planificación de la Intervención Vial.</t>
  </si>
  <si>
    <t>Realizar socialización Herramientas de gestión y medición del Proceso de Planificación de la Intervención Vial.</t>
  </si>
  <si>
    <t>Realizar socialización de funcionalidades del Sistema de Información Geográfica Misional y de Apoyo-SIGMA</t>
  </si>
  <si>
    <t xml:space="preserve">1. Liderar la política pública de la conservación de la infraestructura vial local de Bogotá D.C.
</t>
  </si>
  <si>
    <t xml:space="preserve">Realizar una  propuesta de ajuste  al modelo  priorización  buscando la mejoara continua  </t>
  </si>
  <si>
    <t xml:space="preserve">Omitir los criterios técnicos de priorización en la evaluación de vías por parte de un servidor, quien en uso de sus funciones u obligaciones beneficie un interés particular. </t>
  </si>
  <si>
    <t>Propuesta de modelo  matemático  para determinar el Indice de priorización para la selección de segmentos viales para intervención.</t>
  </si>
  <si>
    <t>Propuesta de Modelo de priorización.</t>
  </si>
  <si>
    <t>Realizar mesas de trabajo con el equipo de la SMVL para definir las variables que se deben considerar en la propuesta de modelo  para determinar un índice de priorización.</t>
  </si>
  <si>
    <t>Hacer documento que defina conceptualmente las variables definidas por la SMVL.</t>
  </si>
  <si>
    <t>Realizar mesas de trabajo con el equipo de la SMVL para determinar los pesos porcentuales de las variables definidas para el modelo.</t>
  </si>
  <si>
    <t xml:space="preserve">Hacer y enviar para aprobación  de la Dirección General  la  propuesta del modelo matemático para obtener  el IP. </t>
  </si>
  <si>
    <t xml:space="preserve">STPI - Gerencia de Producción </t>
  </si>
  <si>
    <t>5. Producción de Mezcla y Provisión de Maquinaria y Equipo</t>
  </si>
  <si>
    <t xml:space="preserve">Provisionar de vehículos, maquinaria, equipos y plantas industriales para el desarrollo de las intervenciones de la entidad. </t>
  </si>
  <si>
    <t>Disponibilidad insuficiente de vehículos, maquinaria, equipos y plantas industriales</t>
  </si>
  <si>
    <t>Proveer el 75% (mínimo) de los vehículos, maquinarias y equipos solicitados para las actividades de la entidad.</t>
  </si>
  <si>
    <t>Porcentaje</t>
  </si>
  <si>
    <t>11. Conseguir que las ciudades y los asentamientos humanos sean inclusivos, seguros, resilientes y sostenibles.</t>
  </si>
  <si>
    <t xml:space="preserve">Realizar 2 mesas de trabajo en el primer semestre del año para planificar y verificar las necesidades de vehículos, maquinaria, equipos y plantas industriales para el desarrollo de las actividades y mantenimiento de estos elementos de la entidad </t>
  </si>
  <si>
    <t>Realizar 6 mesas de trabajo en el primer semestre del año, donde se realice planeación y seguimiento a los procesos contractuales que propendan con el cumplimiento de la provisión de vehículos, maquinarias, equipos y plantas industriales.</t>
  </si>
  <si>
    <t>Realizar 2 informes en el primer semestre del año de las solicitudes y entregas de vehículos, maquinarias y equipos para las actividades de la entidad.</t>
  </si>
  <si>
    <t>Ejecutar el 90% del plan de mantenimiento programado para los vehículos, maquinaria, equipos y plantas industriales de la entidad.</t>
  </si>
  <si>
    <t>Realizar 6 informes en el primer semestre del año del control de desplazamiento y ubicación de los vehículos y maquinaria a traves de monitoreo satelital incluyendpo analisis estadistico para toma de decisiones.</t>
  </si>
  <si>
    <t xml:space="preserve">Realizar la producción de mezclas, suministro de materiales e insumos para el desarrollo de las intervenciones de la entidad. </t>
  </si>
  <si>
    <t>No cumplimiento oportuno de las solicitudes de mezclas e insumos para el cliente del proceso.</t>
  </si>
  <si>
    <t>Produccir y/o suministrar el 90% (mínimo) de las mezclas e insumos solicitados para las intervenciones de la entidad.</t>
  </si>
  <si>
    <t>Realizar  2 mesas de trabajo para verificar las necesidades de producción de mezclas, materias primas e insumos para las intervenciones a realizar por la entidad.</t>
  </si>
  <si>
    <t>Realizar 6 mesas de trabajo donde se revise la planeación y seguimiento a los procesos contractuales que cubran las necesidades para la producción de mezclas y suministro de materias primas e insumos para el desarrollo de las intervenciones de la entidad.</t>
  </si>
  <si>
    <t>Realizar 2 informes de la producción, suministro y solicitudes realizadas de las mezclas e insumos para las intervenciones de la entidad.</t>
  </si>
  <si>
    <t>Realizar 2 informes del  inventario de la materia prima y material producido.</t>
  </si>
  <si>
    <t>9. Racionalización de trámites</t>
  </si>
  <si>
    <t>Mejoramiento Para La Gestión Del Proceso</t>
  </si>
  <si>
    <t>Documentos desactualizados o sin seguimientos</t>
  </si>
  <si>
    <t>100% de los documentos y mapa de riesgo del proceso actualizados y con  seguimientos.</t>
  </si>
  <si>
    <t>Realizar 1  revisión en el primer semestre de la actualización de la información documentada del proceso, incluiyendo despacho de mezcla desde la planta a frentes de trabajo y bases de datos como registros documentales.</t>
  </si>
  <si>
    <t>2. Gestión presupuestal y eficiencia del gasto público</t>
  </si>
  <si>
    <t>Liderar la politica publica de la conservacion de la infraestructura vial local de Bogota D.C.</t>
  </si>
  <si>
    <t>Informar oportunamente la capacidad productiva de la gerencia de producción</t>
  </si>
  <si>
    <t>No disponer a tiempo de la información de disponibilidad (capacidad productiva de la Gerencia Produccion)  necesaria para la tomas de decisiones</t>
  </si>
  <si>
    <t>100%   de la  información entregada</t>
  </si>
  <si>
    <t>Realizar 2 informes en el primer semestre del año de la capacidad  operativa del sistema productivo de la  Gerencia de produccion de la entidad.</t>
  </si>
  <si>
    <t>STPI - Gerencia de Intervención</t>
  </si>
  <si>
    <t>6. Intervención de la Malla Vial</t>
  </si>
  <si>
    <t xml:space="preserve">Ejecutar con calidad  las intervenciones programadas para la conservación de la malla vial </t>
  </si>
  <si>
    <t>Deficiencias en la calidad de las obras ejecutadas.</t>
  </si>
  <si>
    <t>Seguimiento y control del 80% de los segmentos ejecutados,  para la conservación de la malla vial local.</t>
  </si>
  <si>
    <t>Informe Mensual</t>
  </si>
  <si>
    <t xml:space="preserve">Realizar  seguimiento y control  a la calidad de los segmentos viales en ejecución y ejecutados por la Gerencia de Intervención, acorde a los instructivos de intervención y al diseño propuesto </t>
  </si>
  <si>
    <t>Seguimiento de las cantidades de insumos utilizados por segmento vial y consolidación de documentos de hojas de vida</t>
  </si>
  <si>
    <t>Reporte de las cantidades de insumos utilizados 
Hojas de vida</t>
  </si>
  <si>
    <t>Reportar oportunamente las cantidades de insumos utilizados por segmento vial ejecutado. Consolidar los documentos de las hojas de vida</t>
  </si>
  <si>
    <t>Actualización de los documentos</t>
  </si>
  <si>
    <t>Documentos actualizados.
Actas de reunión</t>
  </si>
  <si>
    <t>Actualizar los instructivos y planes de calidad de acuerdo a las observaciones de la auditoria de calidad</t>
  </si>
  <si>
    <t>Realizar mesas de trabajo con profesionales de la Subdirección Técnica de Producción e Intervención y las tres Gerencias (Intervención, GASA y Producción)  para la actualización del procedimiento de emergencias</t>
  </si>
  <si>
    <t>Terminar en tiempo y con calidad  las intervenciones programadas, logrando el cumplimiento de las  metas de la umv</t>
  </si>
  <si>
    <t>Retrasos en la ejecución de la obra</t>
  </si>
  <si>
    <t>Planeación, Control, seguimiento  por estrategias de intervención .</t>
  </si>
  <si>
    <t>Archivo de programación y seguimiento</t>
  </si>
  <si>
    <t xml:space="preserve">Realizar la  Programación Periódica  y su  seguimiento a la intervención , por Estrategias,  tipos de intervención y territorialización  con base en los reportes de segmentos ejecutados </t>
  </si>
  <si>
    <t>Comité técnico de Intervención</t>
  </si>
  <si>
    <t>Actas de reunión</t>
  </si>
  <si>
    <t>Realizar  comité de intervención mensualmente o cuando se requiera,  con el fin de hacer análisis de la gestión, seguimiento a la programación, control a la ejecución, toma de decisiones para el cumplimiento de metas con calidad.</t>
  </si>
  <si>
    <t>Sensibilizaciones  y presentación</t>
  </si>
  <si>
    <t xml:space="preserve">Realizar tres sensibilizaciones o actualizaciones al personal de la Gerencia de intervención </t>
  </si>
  <si>
    <t>Fortalecer  e implementar herramientas y metodologías para la educación  control y seguimiento socio ambiental en las intervenciones</t>
  </si>
  <si>
    <t>Incumplimiento de la normativa, procedimientos y manuales ambiental, social y SST vigentes en la intervención de la malla vial</t>
  </si>
  <si>
    <t>Jornadas lúdicas Socio ambientales y SST</t>
  </si>
  <si>
    <t>Número de asistentes a  las jornadas programadas</t>
  </si>
  <si>
    <t>15. Proteger, restaurar y promover la utilización sostenible de los ecosistemas terrestres, gestionar de manera sostenible los bosques, combatir la desertificación y detener y revertir la degradación de la tierra, y frenar la pérdida de diversidad biológica.</t>
  </si>
  <si>
    <t>Realizar Jornada de Limpieza, embellecimiento, siembra y apropiación por parte de la comunidad y los trabajadores de la Entidad, de un Parque ubicado en las zonas de intervención</t>
  </si>
  <si>
    <t>Acta de Asitencia y Registro Fotografico</t>
  </si>
  <si>
    <t>Realizar Jornada de Prevención lúdica del abuso de sustancias adictivas, uso indebido de estupefacientes y el consumo nocivo de alcohol con los trabajadores de la Entidad y comunidad de las zonas de intervención</t>
  </si>
  <si>
    <t>Realizar Jornada de integración de los trabajadores de la Entidad con sus hijos en un frente de obra enfocada a la prevención del trabajo forzoso y trabajo infantil en todas sus formas</t>
  </si>
  <si>
    <t>Sensibilización Socio ambientales y SST</t>
  </si>
  <si>
    <t>Cronograma de Sensibilizaciones - Actas de reunión y registro fotográfico</t>
  </si>
  <si>
    <t xml:space="preserve">Programar los temas de sensibilización en las áreas Social, ambiental y SST en los frentes de obra. </t>
  </si>
  <si>
    <t>Cronograma de sensibilizaciones</t>
  </si>
  <si>
    <t xml:space="preserve">Realizar las sensibilizaciones programadas para el semestre en 
Desarrollo Sostenible, inclusivo y seguro. </t>
  </si>
  <si>
    <t>Acta de Asistencia</t>
  </si>
  <si>
    <t>Gestión Acciones Correctivas y de Mejora</t>
  </si>
  <si>
    <t>Actas de reunión de las cordinaciones de la Gerencia GASA</t>
  </si>
  <si>
    <t>Realizar seguimiento Semanal  de las actividades de gestión ambiental, social y SST con el fin de plantear acciones correctivas y de mejora.</t>
  </si>
  <si>
    <t>Acta de reunión residentes de cada área</t>
  </si>
  <si>
    <t>Realizar reunión de los coordinadores de la Gestión ambiental, social y SST para la presentación y aprobación de las acciones correctivas y las propuestas de mejora y seguimiento a las ya aprobadas.</t>
  </si>
  <si>
    <t>Acta de reunión trimestral coordinaciones Gerencia GASA</t>
  </si>
  <si>
    <t>7. Gestión de Servicios e Infraestructura Tecnológica</t>
  </si>
  <si>
    <t>Asegurar la continuidad en la operación del hardware y software de la Unidad</t>
  </si>
  <si>
    <t xml:space="preserve">No poder asegurar la continuidad del servicio por daño, parada o desperfecto en los sistemas y equipos tecnológicos de la Unidad  </t>
  </si>
  <si>
    <t>Soporte y mantenimiento a los sistemas de información</t>
  </si>
  <si>
    <t>Software mantenido</t>
  </si>
  <si>
    <t>Seguimiento y control al soporte y mantenimiento SICAPITAL.</t>
  </si>
  <si>
    <t>Seguimiento y control al soporte y mantenimiento SIGMA.</t>
  </si>
  <si>
    <t>Seguimiento y control al soporte y mantenimiento CALIOPE-CONTRATOS.</t>
  </si>
  <si>
    <t>Seguimiento y control al soporte y mantenimiento CALIOPE-CUADRILLA.</t>
  </si>
  <si>
    <t>Seguimiento y control al soporte y mantenimiento ORFEO.</t>
  </si>
  <si>
    <t>Mantenimiento de la infraestructura tecnológica</t>
  </si>
  <si>
    <t>Hardware mantenido</t>
  </si>
  <si>
    <t>Seguimiento al soporte y la administración de la mesa de ayuda.</t>
  </si>
  <si>
    <t>Seguimiento y control al soporte y mantenimiento a los servidores y plataforma Cloud de la Entidad.</t>
  </si>
  <si>
    <t>Seguimiento y control al soporte y mantenimiento a las redes y comunicaciones de la Entidad.</t>
  </si>
  <si>
    <t>Seguimiento y soporte a los dispositivos de la seguridad de la infraestructura tecnológica</t>
  </si>
  <si>
    <t xml:space="preserve">Plan de trabajo para la implementación  y seguimiento de las políticas de seguridad </t>
  </si>
  <si>
    <t>8. Gestión Documental</t>
  </si>
  <si>
    <t>10.Administración de Archivos y Gestión Documental</t>
  </si>
  <si>
    <t>Fortalecer la gestión  institucional a través de  la producción, trámite y distribución de los documentos y facilitando la consulta y conservación de los mismos, cumpliendo con los requisitos normativos  y garantizando  la transparencia y eficiencia en los procesos.</t>
  </si>
  <si>
    <t>Inoportunidad en la consulta de los documentos que se encuentran en el archivo de gestión de las dependencias y sus respectivos procesos, por la  inadecuada disposición de los mismos</t>
  </si>
  <si>
    <t>INFORME DE IMPLEMENTACIÓN DEL PROGRAMA DE GESTIÓN DOCUMENTAL.</t>
  </si>
  <si>
    <t xml:space="preserve">Formular el protocolo para el tratamiento de archivos de derechos humanos </t>
  </si>
  <si>
    <t>Armonizar el programa de documento elecrónico y el programa de formas y formatos con los proceso de Gestión Estrategica de TI</t>
  </si>
  <si>
    <t>Realizar el diagnóstico de ORFEO frente al  modelo de requisitos para la Gestión del Documento del SGDEA para la formulación de la Fase 3 del proyecto ORFEO.</t>
  </si>
  <si>
    <t>Verificar la implementación del PGD y reformularlo de ser el caso</t>
  </si>
  <si>
    <t>SISTEMA INTEGRADO DE CONSERVACIÓN SIC</t>
  </si>
  <si>
    <t>Ajustar el Plan de Conservación documental y los siguientes programas de conservación preventiva: Capacitación y sensibilización, Inspección y mantenimiento, Saneamiento ambiental y Monitoreo y control de condiciones ambientales; de conformidad con el Acuerdo 006 de 2014 del AGN</t>
  </si>
  <si>
    <t>Ajustar los programas de conservación preventiva de: Almacenamiento y realmacenamiento y Prevención y atención de desastres, conformidad con el acuerdo 006 de 2014 del AGN</t>
  </si>
  <si>
    <t>Elaborar un informe de seguimiento a la  implementación del SIC (Primer semestre)</t>
  </si>
  <si>
    <t>TABLA DE VALORACIÓN DOCUMENTAL TVD</t>
  </si>
  <si>
    <t>Tabla de valoración documental</t>
  </si>
  <si>
    <t>Realizar la verificación y ajuste del inventario documental del FDA de la SOP</t>
  </si>
  <si>
    <t>Ajustar las Fichas de Valoración Documental y las Tablas de Valoración Documental, producto de la verificación del inventario</t>
  </si>
  <si>
    <t xml:space="preserve">Presentar las TVD del FDA SOP </t>
  </si>
  <si>
    <t>ORGANIZACIÓN DE LAS SERIES CRÍTICAS DEL FDA</t>
  </si>
  <si>
    <t>50 Metros lineales</t>
  </si>
  <si>
    <t>Realizar las inclusiones de los documentos que se produjeron en 2019 en las historias laborales organizadas bajo contrato 546/2018</t>
  </si>
  <si>
    <t>Organización, clasificación, ordenación, digitalización de la documentación producida en 2020, respecto de los contratos de las vigencias 2016 - 2019</t>
  </si>
  <si>
    <t xml:space="preserve">	Gestionar en conjunto con el proceso EGTI el espacio para  el almacenamiento y preservación de los expedientes digitalizados de los contratos 2016-2018 </t>
  </si>
  <si>
    <t>9. Gestión de Recursos Físicos</t>
  </si>
  <si>
    <t xml:space="preserve">Optimizar y actualizar los procedimientos y operaciones del  proceso, para la aplicación de los requerimientos establecidos en el nuevo Manual de Procedimientos Administrativos y Contables para el manejo
y control de los bienes en las Entidades de Gobierno Distritales.  </t>
  </si>
  <si>
    <t xml:space="preserve">Sustracción, pérdida u obsolescencia de los bienes </t>
  </si>
  <si>
    <t>Procedimientos y Herramientas de gestión actualizadas</t>
  </si>
  <si>
    <t>Documentos actualizados</t>
  </si>
  <si>
    <t xml:space="preserve">Actualizar los procedimientos en el marco de la resolución 001 de 2019 y de los resultados de la Auditoria de Calidad e implementar un indicador para medir la gestión del proceso. </t>
  </si>
  <si>
    <t>Definir la Instancia de Apoyo del proceso para el Comité Institucional de Gestión y Desempeño, de acuerdo a lo definido en la Resolución 001 de 2019</t>
  </si>
  <si>
    <t>Operatividad de los procedimientos de Gestión de Recuros Físicos</t>
  </si>
  <si>
    <t>Ingresar</t>
  </si>
  <si>
    <t xml:space="preserve">Adelantar los procedimientos establecidos para dar de baja los bienes inservibles y los no útiles u obsoletos, así como los bienes servibles que no se requieren en la Unidad para su servicio. </t>
  </si>
  <si>
    <t>Unificar los códigos de señales preventivo y/o informativas, como su bodegaje en un solo espacio.</t>
  </si>
  <si>
    <t>Incluir en la contabilidad del Almacén los insumos correspondientes a la producción en las cuentas de inventarios.</t>
  </si>
  <si>
    <t>Informe de seguimiento a la vigencia de las pólizas de seguros de la Entidad</t>
  </si>
  <si>
    <t>Elaboración de los estudios previos para la contratación de las pólizas de seguros de la Entidad</t>
  </si>
  <si>
    <t>Contratación de las pólizas de seguros de la Entidad</t>
  </si>
  <si>
    <t>Elaboración de informes de seguimiento cada dos (2) meses  al estado actual, vigencia, modificaciones,  requerimientos efectuados  y vencimientos a las pólizas vigentes de la Entidad. (1er bimestre- enero - febrero)</t>
  </si>
  <si>
    <t>Elaboración de informes de seguimiento cada dos (2) meses  al estado actual, vigencia, modificaciones,  requerimientos efectuados  y vencimientos a las pólizas vigentes de la Entidad. (2do bimestre- marzo- abril)</t>
  </si>
  <si>
    <t>Elaboración de informes de seguimiento cada dos (2) meses  al estado actual, vigencia, modificaciones,  requerimientos efectuados  y vencimientos a las pólizas vigentes de la Entidad. (3er bimestre- mayo-junio)</t>
  </si>
  <si>
    <t>10. Gestión del Talento Humano</t>
  </si>
  <si>
    <t>Talento_Humano</t>
  </si>
  <si>
    <t>3. Talento Humano</t>
  </si>
  <si>
    <t>Gestión estratégica del talento humano durante el ciclo del servicio para el cumplimiento de los objetivos institucionales</t>
  </si>
  <si>
    <t>Ausencia de ejecución del Plan Institucional de Capacitación - PIC o de Plan anual de estimulos e incentivos y el plan estratégico de recursos humanos.</t>
  </si>
  <si>
    <t>Elaboración de planes de la gestión estratégica del Talento Humano</t>
  </si>
  <si>
    <t>Planes</t>
  </si>
  <si>
    <t>Elaborar los planes de gestión del talento humano para la vigencia 2020 (PETH, Plan de Bienestar e incentivos, Plan de Capacitación, Plan Anual de Vacantes, Plan de Previsión de Vacantes, Plan de Seguridad y Salud en el Trabajo).</t>
  </si>
  <si>
    <t>Elaborar los cronogramas de implementación de actividades asociados a los planes de gestión del talento humano</t>
  </si>
  <si>
    <t>Implementar las acciones definidas en los planes en el primes semestre de 2020</t>
  </si>
  <si>
    <t>Organización y sistematización de historias laborales 2019</t>
  </si>
  <si>
    <t>Historias laborales</t>
  </si>
  <si>
    <t>Solicitar capacitación al proceso de Gestión Documental para la organización física de los documentos de historias laborales 2019.</t>
  </si>
  <si>
    <t>Actualizar en fisico el 25% de historias laborales 2019 para consulta.</t>
  </si>
  <si>
    <t>Elaborar documento técnico que posea la justificación técnica, financiera y jurídica la cual permita soportar una propuesta de reclasificación de los Trabajadores Oficiales con relación a las obligaciones convencionales vigentes.</t>
  </si>
  <si>
    <t>Elaborar cronograma de trabajo para la elaboración del documento técnico que permita soportar una propuesta de reclasificación de los Trabajadores Oficiales.</t>
  </si>
  <si>
    <t>onsolidad y levantar la información requerida para la totalidad de cargos de trabajadores ofíciales existentes en la planta de la UAERMV, en cada uno de los procesos misionales de la entidad.</t>
  </si>
  <si>
    <t>Elaborar documento técnico que permita soportar una propuesta de reclasificación de los Trabajadores Oficiales con relación a las obligaciones convencionales vigentes.
(ponderación 40 %)</t>
  </si>
  <si>
    <t xml:space="preserve">Oficina Asesora Juríca </t>
  </si>
  <si>
    <t>11. Gestión  jurídica</t>
  </si>
  <si>
    <t xml:space="preserve">Prevención del daño antijuridico </t>
  </si>
  <si>
    <t>Inadecuado seguimiento procesal de los expedientes judiciales.</t>
  </si>
  <si>
    <t>Manual de políticas de Defensa Judicial de la UAERMV</t>
  </si>
  <si>
    <t>Manual</t>
  </si>
  <si>
    <t>Construcción manual de políticas de defensa judicial de la UAERMV</t>
  </si>
  <si>
    <t>Manual de políticas de defensa judicial de la UAERMV</t>
  </si>
  <si>
    <t xml:space="preserve">Actualización Reglamento Interno del Comité de Conciliación </t>
  </si>
  <si>
    <t>reglamento Interno de comité de ocncilaición actualizado</t>
  </si>
  <si>
    <t xml:space="preserve">Actualización del reglamento interno del Comité de Conciliación </t>
  </si>
  <si>
    <t xml:space="preserve">Reglamento interno del Comité de Conciliación </t>
  </si>
  <si>
    <t>Diseñar, actualizar y socializar los mecanismos utilizados para llevar a cabo las funciones a cargo de la OAJ de manera oportuna  garantizado la mejora continua del proceso</t>
  </si>
  <si>
    <t>Inapropiado reflejo de las actividades porpias del proceso en los instrumentos de control</t>
  </si>
  <si>
    <t>Actualización de la caracterización del proceso</t>
  </si>
  <si>
    <t>Caracterización actualizada</t>
  </si>
  <si>
    <t>Actualixzación Caracterización del proceso</t>
  </si>
  <si>
    <t>Actualización del procedimiento de Defensa Judicial</t>
  </si>
  <si>
    <t>Proceso actualizado</t>
  </si>
  <si>
    <t>Mejora Normativa</t>
  </si>
  <si>
    <t>Desactualización de la herramienta normograma, lo que podría hacer incurrir en una posible inaplicabilidad de las normas vigentes</t>
  </si>
  <si>
    <t>Normograma actualizado UAERMV</t>
  </si>
  <si>
    <t>Normograma actualizado a 30 de junio de 2020</t>
  </si>
  <si>
    <t>Actualización Normograma UAERMV</t>
  </si>
  <si>
    <t>Actualización nomograma UAERMV</t>
  </si>
  <si>
    <t>12. Gestión Ambiental</t>
  </si>
  <si>
    <t>FORTALECIMIENTO DEL PLAN INSTITUCIONAL DE GESTION AMBIENTAL - PIGA-PACA DE LA UAERMV</t>
  </si>
  <si>
    <t>Incumplimiento de la normatividad ambiental</t>
  </si>
  <si>
    <t>Autoevaluación del cumplimiento del Plan Institucional de Gestión Ambiental de la Entidad</t>
  </si>
  <si>
    <t>1/03/2020</t>
  </si>
  <si>
    <t>Autoevaluacion</t>
  </si>
  <si>
    <t>Formulación de herramientas de verificación I semestre</t>
  </si>
  <si>
    <t xml:space="preserve">Aplicación de la herramienta de verificación e Informe de seguimiento </t>
  </si>
  <si>
    <t xml:space="preserve">Formulación de actividades conducentes al mejoramiento continúo del componente ambiental </t>
  </si>
  <si>
    <t>Huella de carbono  de la entidad de manera semestral</t>
  </si>
  <si>
    <t>1/01/2020</t>
  </si>
  <si>
    <t>29/02/2020</t>
  </si>
  <si>
    <t>Informe Storm calculadora de carbono</t>
  </si>
  <si>
    <t>13. Tomar medidas urgentes para combatir el cambio climático y sus efectos.</t>
  </si>
  <si>
    <t xml:space="preserve">Consolidación de la información mínima requerida en los tres alcances </t>
  </si>
  <si>
    <t>01/01/2020</t>
  </si>
  <si>
    <t>10/01/2020</t>
  </si>
  <si>
    <t>Diligenciamiento de la herramienta de cálculo de la huella de carbono</t>
  </si>
  <si>
    <t>11/01/2020</t>
  </si>
  <si>
    <t>30/01/2020</t>
  </si>
  <si>
    <t>Socialización del resultado del cálculo</t>
  </si>
  <si>
    <t>01/02/2020</t>
  </si>
  <si>
    <t>Formulación de plan de acción de acuerdo a los resultados para la minimización de la misma</t>
  </si>
  <si>
    <t>Incorporación de clausulas ambientales sostenibles y responsables en la contratación de la Entidad</t>
  </si>
  <si>
    <t>No. de contratos con clausulas ambeintales</t>
  </si>
  <si>
    <t>12. Garantizar las pautas de consumo y de producción sostenibles.</t>
  </si>
  <si>
    <t>Diseño y aprobación de cláusulas ambientales y sostenibles</t>
  </si>
  <si>
    <t>Incorporación de las clausulas ambientales sostenibles a la contratación de la Entidad</t>
  </si>
  <si>
    <t>30/06/2020</t>
  </si>
  <si>
    <t>Fortalecimiento del Plan Institucional de movilidad sostenible</t>
  </si>
  <si>
    <t>Participación en seis día de la  movilidad sostenible en el Distrito</t>
  </si>
  <si>
    <t>No. De jornadas no carro en la Entidad</t>
  </si>
  <si>
    <t xml:space="preserve">Socializar del no uso del vehículo particular en las sedes de la Entidad </t>
  </si>
  <si>
    <t>Consolidar y reportar resultados a Secretaria de Movilidad</t>
  </si>
  <si>
    <t xml:space="preserve">Un bici paseo  al Jardín Botánico de Bogotá en donde se visualice a la mujer como protagonista de la movilidad sostenible </t>
  </si>
  <si>
    <t>Jornada realizada</t>
  </si>
  <si>
    <t>5. Alcanzar la igualdad entre los géneros y empoderar a todas las mujeres y niñas.</t>
  </si>
  <si>
    <t>Invitar a colaboradores a participar de la actividad</t>
  </si>
  <si>
    <t>01/04/2020</t>
  </si>
  <si>
    <t>30/04/2020</t>
  </si>
  <si>
    <t>Realizar el bici paseo  de acuerdo a la programación establecida</t>
  </si>
  <si>
    <t>Sensibilización para fomento del uso de medios alternativos de transporte a los colaboradores de la Entidad</t>
  </si>
  <si>
    <t>No. De participantes de las jornadas</t>
  </si>
  <si>
    <t>Convocar a jornada de socialización y sensibilización  que permita fortalecer el uso de medios alternativos de transporte</t>
  </si>
  <si>
    <t>30/03/2020</t>
  </si>
  <si>
    <t>Realizar la jornada de socialización y sensibilización en el periodo programado.</t>
  </si>
  <si>
    <t>Apoyar los vínculos  y ambientales positivos entre las zonas urbanas, periurbanas y rurales fortaleciendo la planificación del desarrollo nacional y regional</t>
  </si>
  <si>
    <t>Taller de sensibilización a niños menores de 15 años pobladores de zona rural del Distrito en el manejo de residuos y uso eficiente de agua</t>
  </si>
  <si>
    <t xml:space="preserve">Taller </t>
  </si>
  <si>
    <t>Acercamiento  a instituciones educativas rurales y presentación de la estrategia diseñada</t>
  </si>
  <si>
    <t>Elaboración de taller de sensibilización a los niños de la institución educativa presente en la ruralidad</t>
  </si>
  <si>
    <t>01/05/2020</t>
  </si>
  <si>
    <t>31/05/2020</t>
  </si>
  <si>
    <t>13. Gestión Financiera</t>
  </si>
  <si>
    <t>2. Gestión Presupuestal y Eficiencia del Gasto Público</t>
  </si>
  <si>
    <t>Implementar los cambios normativos y  consolidar la gestión del conocimiento de proceso</t>
  </si>
  <si>
    <t>Aplicación incorrecta de la normativa de cada una de las etapas de la gestion finaniera.</t>
  </si>
  <si>
    <t>Cambios operacionales por aplicación normativa implementados.</t>
  </si>
  <si>
    <t>Unidad</t>
  </si>
  <si>
    <t>Identificar e implementar cambios funcionales y procedimentales</t>
  </si>
  <si>
    <t>Realizar una reunión trimestral con los colaboradores para aclaración de conceptos y cambios normativos que afectan el proceso</t>
  </si>
  <si>
    <t>Realizar la aplicación de los cambios normativos</t>
  </si>
  <si>
    <t>Fortalecer la gestión presupuestal y tesoral de la Entidad</t>
  </si>
  <si>
    <t>Informes de seguimiento presupuestal y tesoral</t>
  </si>
  <si>
    <t>Informes</t>
  </si>
  <si>
    <t>Remitir informe de ejecución del PAC para incentivar la ejecución presupuestal (primer bimestre)</t>
  </si>
  <si>
    <t>Remitir informe de ejecución del PAC para incentivar la ejecución presupuestal (segundo bimestre)</t>
  </si>
  <si>
    <t>Remitir informe de ejecución del PAC para incentivar la ejecución presupuestal (tercer bimestre)</t>
  </si>
  <si>
    <t>Elaborar y remitir mensualmnete a los Subdirectores, Gerentes y Secretaría General, los informes de ejecución de reservas y pasivos, con el fin de incentivar su gestión oportuna.</t>
  </si>
  <si>
    <t>14. Gestión  Contractual</t>
  </si>
  <si>
    <t xml:space="preserve">Adecuar y optimizar la infraestructura técnica y organizacional del proceso en pro de mejorar la gestión precontratual, contractual y postcontractualde bienes,obras o servicios </t>
  </si>
  <si>
    <t>Establecer en el Plan Anual de Adquisiciones (PAA) objetos contractuales que no son necesarios para la satisfacción de las necesidades de la Entidad.</t>
  </si>
  <si>
    <t xml:space="preserve">Informe de seguimiento a la ejecución del Plan de Adquisiciones </t>
  </si>
  <si>
    <t>Elaborar informe de seguimiento bimestral a la ejecución del Plan de adquisiciones de la Entidad (Febrero - Marzo)</t>
  </si>
  <si>
    <t>Presentar los resultados del informe de seguimiento a la ejecución del Plan de Adquisiciones 1er bimestre 2020, ante la instancia correspondiente</t>
  </si>
  <si>
    <t>Elaborar informe de seguimiento bimestral a la ejecución del Plan de adquisiciones de la Entidad (Abril - Mayo)</t>
  </si>
  <si>
    <t>Presentar los resultados del informe de seguimiento a la ejecución del Plan de Adquisiciones 2do bimestre 2020, ante la instancia correspondiente</t>
  </si>
  <si>
    <t xml:space="preserve">Divulgación de los  cambios normativos relacionados con la contratación y de  la documentación interna del proceso cada vez que se requiera.  </t>
  </si>
  <si>
    <t>Socialización</t>
  </si>
  <si>
    <t>Remitir un tip informativo sobre las novedades o cambios normativos,igualmente la relacionada con la documentación interna del proceso a los colaboradores de la unidad (1er trimestre)</t>
  </si>
  <si>
    <t>Remitir un tip informativo sobre las novedades o cambios normativos,igualmente la relacionada con la documentación interna del proceso a los colaboradores de la unidad  (2do trimestre)</t>
  </si>
  <si>
    <t>STPI - Gestión de laboratorio</t>
  </si>
  <si>
    <t xml:space="preserve">15. Gestión de Laboratorio </t>
  </si>
  <si>
    <t>verificar el cumplimiento de la precisión en la ejecución de los métodos de ensayo, con el fin de garantizar confiabilidad en los resultados de los ensayos de calidad realizados en el laboratorio.</t>
  </si>
  <si>
    <t>Que los resultados de los ensayos realizados en el laboratorio sean errados</t>
  </si>
  <si>
    <t xml:space="preserve"> Verificar la precisión de un metodo de ensayo</t>
  </si>
  <si>
    <t>10. Reducir las desigualdades entre países y dentro de ellos.</t>
  </si>
  <si>
    <t>Capacitacion del personal en los ensayos a verificar</t>
  </si>
  <si>
    <t>Supervision de los ensayos</t>
  </si>
  <si>
    <t>Autorizacion del personal para la elaboracon del ensayo</t>
  </si>
  <si>
    <t>Establecer los intervalos de medición de los ensayos</t>
  </si>
  <si>
    <t xml:space="preserve">Ensayos de repetibilidad y reproducibilidad (Inter laboratorios, intralaboratorios y/o participación a ensayos de aptitud), y </t>
  </si>
  <si>
    <t>Verificar la precisión del ensayo.</t>
  </si>
  <si>
    <t>Estimación de la incertidumbre de la medición a un ensayo</t>
  </si>
  <si>
    <t>Elaboracion del informe de verificación del metodo</t>
  </si>
  <si>
    <t>Hacer seguimiento al desempeño del equipamiento continuamente</t>
  </si>
  <si>
    <t>Fallas en el sistema de medición</t>
  </si>
  <si>
    <t>Realizar verificaciones y comprobaciones intermedias a los equipos</t>
  </si>
  <si>
    <t>Establecer procedimientos para la realización de verificaciones a los equipos</t>
  </si>
  <si>
    <t>Implementar los formatos de verificacion</t>
  </si>
  <si>
    <t>16. Control Disciplinario Interno</t>
  </si>
  <si>
    <t>Cumplimiento del  principio de celeridad de  la actuación disciplinaria</t>
  </si>
  <si>
    <t>Vencimiento de los términos de la acción disciplinaria.</t>
  </si>
  <si>
    <t>Expedientes disciplinarios sustanciados dentro de los términos legales.</t>
  </si>
  <si>
    <t xml:space="preserve">Expedientes disciplinarios instruidos </t>
  </si>
  <si>
    <t>Instruir los procesos disciplinarios dentro de los términos establecidos y presentar informe de su estado en el primer trimestre de la vigencia</t>
  </si>
  <si>
    <t>Instruir los procesos disciplinarios dentro de los términos establecidos y presentar informe de su estado en el segundo trimestre de la vigencia</t>
  </si>
  <si>
    <t xml:space="preserve">Fortalecimiento de la Acción preventiva disciplinaria </t>
  </si>
  <si>
    <t>Perdida de informacion en la base de datos donde se lleva el seguimiento a cada proceso Disciplinario.</t>
  </si>
  <si>
    <t xml:space="preserve">Capacitaciones y flash disciplinarios </t>
  </si>
  <si>
    <t>Actividades de prevención</t>
  </si>
  <si>
    <t>Realizar 03 flash disciplinarios en el primer trimestre</t>
  </si>
  <si>
    <t>Realizar 03 flash disciplinarios en el segundo trimestre</t>
  </si>
  <si>
    <t>Realizar 1 capacitación en materia disciplinaria en el primer semestre</t>
  </si>
  <si>
    <t xml:space="preserve">Oficina de Control Interno </t>
  </si>
  <si>
    <t xml:space="preserve">17. Control, Evaluación y Mejora de la Gestión </t>
  </si>
  <si>
    <t>Control_Interno</t>
  </si>
  <si>
    <t>Control Interno</t>
  </si>
  <si>
    <t xml:space="preserve">Evaluar la funcionalidad del aplicativo para el seguimiento de las acciones correctivas establecidas en los planes de mejoramiento internos de cada procesos </t>
  </si>
  <si>
    <t>Incompatibilidad con los requerimientos funcionales de la UAERMV del aplicativo para el seguimiento de las acciones correctivas formuladas por parte de los procesos en planes de mejoramiento</t>
  </si>
  <si>
    <t>Un reporte  de la prueba piloto resultado del aplicativo para seguimiento de planes de mejoramiento interno- MAYO</t>
  </si>
  <si>
    <t>Reporte o Informe</t>
  </si>
  <si>
    <t>17. Fortalecer los medios de ejecución y reavivar la alianza mundial para el desarrollo sostenible.</t>
  </si>
  <si>
    <t xml:space="preserve">Generar el  reporte de la prueba piloto del aplicativo para el seguimiento de planes de mejoramiento de procesos </t>
  </si>
  <si>
    <t>Adoptar el instrumento para evaluar la apropiación de los valores institucionales en la UAERMV</t>
  </si>
  <si>
    <t>Falta del instrumento que permita la evaluación del  conocimiento y/o apropiación de los valores institucionales de la entidad</t>
  </si>
  <si>
    <t>Un instrumento adoptado  para la evaluación de  la apropiación de los valores institucionales en la entidad ABRIL</t>
  </si>
  <si>
    <t>Documento  aprobado en OAP</t>
  </si>
  <si>
    <t>Adoptar el instrumento para la evaluación de  la apropiación de los valores institucionales en la entidad ABRIL</t>
  </si>
  <si>
    <t xml:space="preserve">Generar alertas tempranas a los procesos misionales con el fin de fortalecer la cultura del autocontrol y el enfoque hacia la prevención </t>
  </si>
  <si>
    <t>Inconsistencia de la información registrada en SIGMA de las intervenciones programadas o deficiente ejecución de intervenciones en los frentes de trabajo</t>
  </si>
  <si>
    <t>Generar alerta mensual  con los resultados de las inspecciones misionales a cargo del proceso CEM a frentes de trabajo y aplicativo SIGMA-FEBRERO</t>
  </si>
  <si>
    <t>correo electrónico y/o acta de reunión</t>
  </si>
  <si>
    <t>Generar alerta mensual  con los resultados de las inspecciones misionales a cargo del proceso CEM a frentes de trabajo y aplicativo SIGMA-MARZO</t>
  </si>
  <si>
    <t>Generar alerta mensual  con los resultados de las inspecciones misionales a cargo del proceso CEM a frentes de trabajo y aplicativo SIGMA-ABRIL</t>
  </si>
  <si>
    <t>Generar alerta mensual con los resultados de las inspecciones misionales a cargo del proceso CEM a frentes de trabajo y aplicativo SIGMA-MAYO</t>
  </si>
  <si>
    <t>Generar alerta mensual  con los resultados de las inspecciones misionales a cargo del proceso CEM a frentes de trabajo y aplicativo SIGMA-JUNIO</t>
  </si>
  <si>
    <t xml:space="preserve">Publicar en la página WEB de la entidad, los informes elaborados por la Contraloría de Bogotá D.C.: el plan de mejoramiento 2019:enero aprobado por el Comité CIGD  y el informe final de la auditoría de regularidad: mayo, en cumplimiento del ITB-Indice de Transparencia de Bogotá </t>
  </si>
  <si>
    <t>Incumplir las fechas establecidas para la presentación  de informes de control, seguimiento y evaluación, tanto internos como  externos.</t>
  </si>
  <si>
    <t>Publicar en la web UMV  el plan de mejoramiento de la Contraloría de Bogotá D.C. ENERO</t>
  </si>
  <si>
    <t>Plan formulado aprobado en OCI</t>
  </si>
  <si>
    <t>Realizar las publicaciones en la web UMV  del Trimestre 1-2020 con los informes elaborados por la Contraloría de Bogotá D.C.</t>
  </si>
  <si>
    <t>Publicar en la web UMV  el informe final de la Auditoría de Regularidad por la Contraloría de Bogotá D.C.</t>
  </si>
  <si>
    <t>Realizar las publicaciones en la web UMV  del Trimestre 2-2020 con los informes elaborados por la Contraloría de Bogotá D.C.</t>
  </si>
  <si>
    <t>Formular y ejecutar un plan de mejoramiento para la actualización del proceso CEM derivado de la auditoría al Sistema de Gestión de Calidad</t>
  </si>
  <si>
    <t>Pérdida o fuga de la información digitalizada generada por la OCI</t>
  </si>
  <si>
    <t>Un (1) plan de mejoramiento formulado para la actualización  del proceso CEM derivado de la auditoría al Sistema de Gestión de Calidad</t>
  </si>
  <si>
    <t>Formular un plan de mejoramiento para la actualización del proceso CEM derivado de la auditoría al Sistema de Gestión de Calidad</t>
  </si>
  <si>
    <t>Un (1) plan de mejoramientoejecutado para la actualización  del proceso CEM derivado de la auditoría al Sistema de Gestión de Calidad</t>
  </si>
  <si>
    <t>Sin ejecución</t>
  </si>
  <si>
    <t>Estrategia</t>
  </si>
  <si>
    <t>Articulación Objetivos de Desarrollo Sostenible</t>
  </si>
  <si>
    <r>
      <t xml:space="preserve">Realizar </t>
    </r>
    <r>
      <rPr>
        <sz val="11"/>
        <rFont val="Arial"/>
        <family val="2"/>
      </rPr>
      <t>socialización</t>
    </r>
    <r>
      <rPr>
        <sz val="11"/>
        <color theme="1"/>
        <rFont val="Arial"/>
        <family val="2"/>
      </rPr>
      <t xml:space="preserve"> Sobre las Funciones de la Entidad y competencias de las Entidades en la Malla Vial.</t>
    </r>
  </si>
  <si>
    <t>Seguimiento y control al soporte y mantenimiento CALIOPE-APU (Análisis de Precios Unitarios).</t>
  </si>
  <si>
    <t xml:space="preserve"> 30/06/2020</t>
  </si>
  <si>
    <t>Elaborar los intrumentos de medición para el levantamiento de cargas laborales  (eliminar)</t>
  </si>
  <si>
    <t xml:space="preserve"> 15/03/2020</t>
  </si>
  <si>
    <t>30-620</t>
  </si>
  <si>
    <t>01/30/2020</t>
  </si>
  <si>
    <t>31/04/2020</t>
  </si>
  <si>
    <t>VERSION :10</t>
  </si>
  <si>
    <t>FECHA DE APLICACIÓN:  NOVIEMBRE DE 2019</t>
  </si>
  <si>
    <t>1/3/20250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</si>
</sst>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43" formatCode="_-* #,##0.00_-;\-* #,##0.00_-;_-* &quot;-&quot;??_-;_-@_-"/>
    <numFmt numFmtId="164" formatCode="dd\-mm\-yyyy"/>
    <numFmt numFmtId="165" formatCode="_-* #,##0_-;\-* #,##0_-;_-* &quot;-&quot;??_-;_-@_-"/>
  </numFmts>
  <fonts count="27" x14ac:knownFonts="1">
    <font>
      <sz val="11"/>
      <color theme="1"/>
      <name val="Calibri"/>
      <family val="2"/>
      <scheme val="minor"/>
    </font>
    <font>
      <sz val="11"/>
      <color theme="1"/>
      <name val="Calibri"/>
      <family val="2"/>
      <scheme val="minor"/>
    </font>
    <font>
      <sz val="11"/>
      <color theme="1"/>
      <name val="Arial"/>
      <family val="2"/>
    </font>
    <font>
      <sz val="12"/>
      <color indexed="8"/>
      <name val="Arial"/>
      <family val="2"/>
    </font>
    <font>
      <b/>
      <sz val="16"/>
      <color indexed="8"/>
      <name val="Arial"/>
      <family val="2"/>
    </font>
    <font>
      <b/>
      <sz val="16"/>
      <color theme="1"/>
      <name val="Arial"/>
      <family val="2"/>
    </font>
    <font>
      <b/>
      <sz val="16"/>
      <name val="Arial"/>
      <family val="2"/>
    </font>
    <font>
      <sz val="12"/>
      <color theme="1"/>
      <name val="Calibri"/>
      <family val="2"/>
      <scheme val="minor"/>
    </font>
    <font>
      <b/>
      <sz val="14"/>
      <name val="Arial"/>
      <family val="2"/>
    </font>
    <font>
      <u/>
      <sz val="11"/>
      <color theme="10"/>
      <name val="Calibri"/>
      <family val="2"/>
      <scheme val="minor"/>
    </font>
    <font>
      <b/>
      <sz val="12"/>
      <name val="Arial"/>
      <family val="2"/>
    </font>
    <font>
      <sz val="11"/>
      <color rgb="FF222B35"/>
      <name val="Arial"/>
      <family val="2"/>
    </font>
    <font>
      <sz val="11"/>
      <name val="Arial"/>
      <family val="2"/>
    </font>
    <font>
      <sz val="11"/>
      <color rgb="FF000000"/>
      <name val="Arial"/>
      <family val="2"/>
    </font>
    <font>
      <sz val="11"/>
      <color indexed="8"/>
      <name val="Arial"/>
      <family val="2"/>
    </font>
    <font>
      <b/>
      <sz val="11"/>
      <color indexed="8"/>
      <name val="Arial"/>
      <family val="2"/>
    </font>
    <font>
      <b/>
      <sz val="11"/>
      <color theme="1"/>
      <name val="Arial"/>
      <family val="2"/>
    </font>
    <font>
      <b/>
      <sz val="11"/>
      <name val="Arial"/>
      <family val="2"/>
    </font>
    <font>
      <u/>
      <sz val="11"/>
      <color theme="1"/>
      <name val="Calibri"/>
      <family val="2"/>
      <scheme val="minor"/>
    </font>
    <font>
      <sz val="11"/>
      <color rgb="FFFF0000"/>
      <name val="Arial"/>
      <family val="2"/>
    </font>
    <font>
      <b/>
      <sz val="9"/>
      <color indexed="81"/>
      <name val="Tahoma"/>
      <family val="2"/>
    </font>
    <font>
      <sz val="9"/>
      <color indexed="81"/>
      <name val="Tahoma"/>
      <family val="2"/>
    </font>
    <font>
      <sz val="14"/>
      <color theme="1"/>
      <name val="Arial"/>
      <family val="2"/>
    </font>
    <font>
      <sz val="14"/>
      <color theme="1"/>
      <name val="Calibri"/>
      <family val="2"/>
      <scheme val="minor"/>
    </font>
    <font>
      <b/>
      <sz val="14"/>
      <color theme="1"/>
      <name val="Arial"/>
      <family val="2"/>
    </font>
    <font>
      <sz val="14"/>
      <name val="Arial"/>
      <family val="2"/>
    </font>
    <font>
      <u/>
      <sz val="11"/>
      <name val="Arial"/>
      <family val="2"/>
    </font>
  </fonts>
  <fills count="14">
    <fill>
      <patternFill patternType="none"/>
    </fill>
    <fill>
      <patternFill patternType="gray125"/>
    </fill>
    <fill>
      <patternFill patternType="solid">
        <fgColor theme="2"/>
        <bgColor rgb="FFFDE9D9"/>
      </patternFill>
    </fill>
    <fill>
      <patternFill patternType="solid">
        <fgColor theme="2" tint="-9.9978637043366805E-2"/>
        <bgColor rgb="FFFDE9D9"/>
      </patternFill>
    </fill>
    <fill>
      <patternFill patternType="solid">
        <fgColor theme="2" tint="-0.249977111117893"/>
        <bgColor rgb="FFFDE9D9"/>
      </patternFill>
    </fill>
    <fill>
      <patternFill patternType="solid">
        <fgColor theme="2" tint="-0.499984740745262"/>
        <bgColor rgb="FFFDE9D9"/>
      </patternFill>
    </fill>
    <fill>
      <patternFill patternType="solid">
        <fgColor rgb="FFFFFF00"/>
        <bgColor rgb="FFFDE9D9"/>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0000"/>
        <bgColor indexed="64"/>
      </patternFill>
    </fill>
    <fill>
      <patternFill patternType="solid">
        <fgColor theme="1" tint="0.499984740745262"/>
        <bgColor rgb="FFFDE9D9"/>
      </patternFill>
    </fill>
    <fill>
      <patternFill patternType="solid">
        <fgColor theme="6" tint="0.79998168889431442"/>
        <bgColor indexed="64"/>
      </patternFill>
    </fill>
    <fill>
      <patternFill patternType="solid">
        <fgColor theme="0" tint="-4.9989318521683403E-2"/>
        <bgColor indexed="64"/>
      </patternFill>
    </fill>
  </fills>
  <borders count="3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7" fillId="0" borderId="0" applyFont="0" applyFill="0" applyBorder="0" applyAlignment="0" applyProtection="0"/>
    <xf numFmtId="0" fontId="9" fillId="0" borderId="0" applyNumberFormat="0" applyFill="0" applyBorder="0" applyAlignment="0" applyProtection="0"/>
  </cellStyleXfs>
  <cellXfs count="445">
    <xf numFmtId="0" fontId="0" fillId="0" borderId="0" xfId="0"/>
    <xf numFmtId="0" fontId="2" fillId="0" borderId="0" xfId="0" applyFont="1"/>
    <xf numFmtId="0" fontId="6" fillId="2" borderId="12" xfId="0" applyFont="1" applyFill="1" applyBorder="1" applyAlignment="1">
      <alignment horizontal="center" vertical="center" wrapText="1"/>
    </xf>
    <xf numFmtId="0" fontId="6" fillId="2" borderId="17" xfId="0" applyFont="1" applyFill="1" applyBorder="1" applyAlignment="1">
      <alignment vertical="center" wrapText="1"/>
    </xf>
    <xf numFmtId="0" fontId="6" fillId="2" borderId="0" xfId="0" applyFont="1" applyFill="1" applyAlignment="1">
      <alignment vertical="center" wrapText="1"/>
    </xf>
    <xf numFmtId="0" fontId="6" fillId="2" borderId="18" xfId="0" applyFont="1" applyFill="1" applyBorder="1" applyAlignment="1">
      <alignment vertical="center" wrapText="1"/>
    </xf>
    <xf numFmtId="0" fontId="6" fillId="2" borderId="19"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6" borderId="16" xfId="0" applyFont="1" applyFill="1" applyBorder="1" applyAlignment="1">
      <alignment horizontal="center" vertical="center" wrapText="1"/>
    </xf>
    <xf numFmtId="41" fontId="8" fillId="6" borderId="16" xfId="2" applyFont="1" applyFill="1" applyBorder="1" applyAlignment="1">
      <alignment horizontal="center" vertical="center" wrapText="1"/>
    </xf>
    <xf numFmtId="41" fontId="8" fillId="4" borderId="16" xfId="2" applyFont="1" applyFill="1" applyBorder="1" applyAlignment="1">
      <alignment horizontal="center" vertical="center" wrapText="1"/>
    </xf>
    <xf numFmtId="41" fontId="8" fillId="6" borderId="16" xfId="4" applyFont="1" applyFill="1" applyBorder="1" applyAlignment="1">
      <alignment horizontal="center" vertical="center" wrapText="1"/>
    </xf>
    <xf numFmtId="41" fontId="8" fillId="3" borderId="16" xfId="4" applyFont="1" applyFill="1" applyBorder="1" applyAlignment="1">
      <alignment horizontal="center" vertical="center" wrapText="1"/>
    </xf>
    <xf numFmtId="41" fontId="8" fillId="4" borderId="16" xfId="4" applyFont="1" applyFill="1" applyBorder="1" applyAlignment="1">
      <alignment horizontal="center" vertical="center" wrapText="1"/>
    </xf>
    <xf numFmtId="0" fontId="10" fillId="5" borderId="16" xfId="5" applyFont="1" applyFill="1" applyBorder="1" applyAlignment="1">
      <alignment horizontal="center" vertical="center" wrapText="1"/>
    </xf>
    <xf numFmtId="0" fontId="2" fillId="0" borderId="0" xfId="0" applyFont="1" applyAlignment="1">
      <alignment horizontal="center"/>
    </xf>
    <xf numFmtId="41" fontId="2" fillId="0" borderId="16" xfId="2" applyFont="1" applyBorder="1" applyAlignment="1">
      <alignment horizontal="center" vertical="center"/>
    </xf>
    <xf numFmtId="9" fontId="2" fillId="0" borderId="16" xfId="3" applyFont="1" applyBorder="1" applyAlignment="1">
      <alignment horizontal="center" vertical="center"/>
    </xf>
    <xf numFmtId="0" fontId="2" fillId="0" borderId="16" xfId="0" applyFont="1" applyBorder="1"/>
    <xf numFmtId="14" fontId="2" fillId="0" borderId="16" xfId="0" applyNumberFormat="1" applyFont="1" applyBorder="1" applyAlignment="1">
      <alignment horizontal="center" vertical="center" wrapText="1"/>
    </xf>
    <xf numFmtId="0" fontId="2" fillId="0" borderId="0" xfId="0" applyFont="1" applyAlignment="1">
      <alignment wrapText="1"/>
    </xf>
    <xf numFmtId="9" fontId="11" fillId="0" borderId="16" xfId="0" applyNumberFormat="1" applyFont="1" applyBorder="1" applyAlignment="1">
      <alignment horizontal="center" vertical="center" wrapText="1"/>
    </xf>
    <xf numFmtId="14" fontId="11" fillId="0" borderId="16" xfId="0" applyNumberFormat="1" applyFont="1" applyBorder="1" applyAlignment="1">
      <alignment horizontal="center" vertical="center" wrapText="1"/>
    </xf>
    <xf numFmtId="164" fontId="11" fillId="0" borderId="16" xfId="0" applyNumberFormat="1" applyFont="1" applyBorder="1" applyAlignment="1">
      <alignment horizontal="center" vertical="center"/>
    </xf>
    <xf numFmtId="0" fontId="12" fillId="7" borderId="16" xfId="0" applyFont="1" applyFill="1" applyBorder="1" applyAlignment="1">
      <alignment horizontal="left" vertical="center" wrapText="1"/>
    </xf>
    <xf numFmtId="9" fontId="12" fillId="7" borderId="16" xfId="0" applyNumberFormat="1" applyFont="1" applyFill="1" applyBorder="1" applyAlignment="1">
      <alignment horizontal="center" vertical="center" wrapText="1"/>
    </xf>
    <xf numFmtId="14" fontId="12" fillId="7" borderId="16" xfId="0" applyNumberFormat="1" applyFont="1" applyFill="1" applyBorder="1" applyAlignment="1">
      <alignment horizontal="center" vertical="center" wrapText="1"/>
    </xf>
    <xf numFmtId="14" fontId="12" fillId="7" borderId="16" xfId="0" applyNumberFormat="1" applyFont="1" applyFill="1" applyBorder="1" applyAlignment="1">
      <alignment horizontal="center" vertical="center"/>
    </xf>
    <xf numFmtId="41" fontId="2" fillId="7" borderId="16" xfId="2" applyFont="1" applyFill="1" applyBorder="1" applyAlignment="1">
      <alignment horizontal="center" vertical="center"/>
    </xf>
    <xf numFmtId="9" fontId="2" fillId="7" borderId="16" xfId="3" applyFont="1" applyFill="1" applyBorder="1" applyAlignment="1">
      <alignment horizontal="center" vertical="center"/>
    </xf>
    <xf numFmtId="0" fontId="2" fillId="7" borderId="16" xfId="0" applyFont="1" applyFill="1" applyBorder="1"/>
    <xf numFmtId="0" fontId="12" fillId="7" borderId="24" xfId="0" applyFont="1" applyFill="1" applyBorder="1" applyAlignment="1">
      <alignment horizontal="left" vertical="center" wrapText="1"/>
    </xf>
    <xf numFmtId="0" fontId="13" fillId="8" borderId="16" xfId="0" applyFont="1" applyFill="1" applyBorder="1" applyAlignment="1">
      <alignment horizontal="center" vertical="center" wrapText="1"/>
    </xf>
    <xf numFmtId="0" fontId="2" fillId="8" borderId="16" xfId="0" applyFont="1" applyFill="1" applyBorder="1" applyAlignment="1">
      <alignment vertical="center" wrapText="1"/>
    </xf>
    <xf numFmtId="0" fontId="12" fillId="0" borderId="16" xfId="0" applyFont="1" applyBorder="1" applyAlignment="1">
      <alignment horizontal="center" vertical="center" wrapText="1"/>
    </xf>
    <xf numFmtId="0" fontId="12" fillId="8" borderId="16" xfId="0" applyFont="1" applyFill="1" applyBorder="1" applyAlignment="1">
      <alignment horizontal="left" vertical="center" wrapText="1"/>
    </xf>
    <xf numFmtId="0" fontId="13" fillId="8" borderId="16" xfId="0" applyFont="1" applyFill="1" applyBorder="1" applyAlignment="1">
      <alignment horizontal="left" vertical="center" wrapText="1"/>
    </xf>
    <xf numFmtId="0" fontId="2" fillId="8" borderId="16" xfId="0" applyFont="1" applyFill="1" applyBorder="1" applyAlignment="1">
      <alignment horizontal="left" vertical="center" wrapText="1"/>
    </xf>
    <xf numFmtId="0" fontId="2" fillId="7" borderId="16" xfId="0" applyFont="1" applyFill="1" applyBorder="1" applyAlignment="1">
      <alignment horizontal="left" vertical="center" wrapText="1"/>
    </xf>
    <xf numFmtId="0" fontId="2" fillId="0" borderId="0" xfId="0" applyFont="1" applyAlignment="1">
      <alignment horizontal="center" vertical="center" wrapText="1"/>
    </xf>
    <xf numFmtId="0" fontId="2" fillId="9" borderId="16" xfId="0" applyFont="1" applyFill="1" applyBorder="1" applyAlignment="1">
      <alignment horizontal="center" vertical="center" wrapText="1"/>
    </xf>
    <xf numFmtId="14" fontId="2" fillId="7" borderId="16" xfId="0" applyNumberFormat="1" applyFont="1" applyFill="1" applyBorder="1" applyAlignment="1">
      <alignment horizontal="center" vertical="center"/>
    </xf>
    <xf numFmtId="9" fontId="2" fillId="7" borderId="12" xfId="0" applyNumberFormat="1" applyFont="1" applyFill="1" applyBorder="1" applyAlignment="1">
      <alignment horizontal="center" vertical="center" wrapText="1"/>
    </xf>
    <xf numFmtId="0" fontId="17" fillId="3" borderId="16" xfId="0" applyFont="1" applyFill="1" applyBorder="1" applyAlignment="1">
      <alignment horizontal="center" vertical="center" wrapText="1"/>
    </xf>
    <xf numFmtId="41" fontId="17" fillId="4" borderId="16" xfId="2" applyFont="1" applyFill="1" applyBorder="1" applyAlignment="1">
      <alignment horizontal="center" vertical="center" wrapText="1"/>
    </xf>
    <xf numFmtId="0" fontId="17" fillId="5" borderId="16" xfId="5" applyFont="1" applyFill="1" applyBorder="1" applyAlignment="1">
      <alignment horizontal="center" vertical="center" wrapText="1"/>
    </xf>
    <xf numFmtId="164" fontId="2" fillId="0" borderId="16" xfId="0" applyNumberFormat="1" applyFont="1" applyBorder="1" applyAlignment="1">
      <alignment horizontal="center" vertical="center" wrapText="1"/>
    </xf>
    <xf numFmtId="41" fontId="2" fillId="0" borderId="16" xfId="2" applyFont="1" applyBorder="1" applyAlignment="1">
      <alignment horizontal="left" vertical="center" wrapText="1"/>
    </xf>
    <xf numFmtId="0" fontId="2" fillId="0" borderId="16" xfId="0" applyFont="1" applyBorder="1" applyAlignment="1">
      <alignment horizontal="left" wrapText="1"/>
    </xf>
    <xf numFmtId="0" fontId="12" fillId="0" borderId="16" xfId="0" applyFont="1" applyBorder="1" applyAlignment="1">
      <alignment horizontal="left" vertical="center" wrapText="1"/>
    </xf>
    <xf numFmtId="9" fontId="0" fillId="0" borderId="16" xfId="0" applyNumberFormat="1" applyBorder="1" applyAlignment="1">
      <alignment horizontal="center" vertical="center" wrapText="1"/>
    </xf>
    <xf numFmtId="0" fontId="2" fillId="0" borderId="0" xfId="0" applyFont="1" applyAlignment="1">
      <alignment horizontal="center" vertical="center"/>
    </xf>
    <xf numFmtId="9" fontId="2" fillId="9" borderId="16" xfId="0" applyNumberFormat="1" applyFont="1" applyFill="1" applyBorder="1" applyAlignment="1">
      <alignment horizontal="center" vertical="center" wrapText="1"/>
    </xf>
    <xf numFmtId="14" fontId="2" fillId="9" borderId="16" xfId="0" applyNumberFormat="1" applyFont="1" applyFill="1" applyBorder="1" applyAlignment="1">
      <alignment horizontal="center" vertical="center"/>
    </xf>
    <xf numFmtId="0" fontId="2" fillId="0" borderId="0" xfId="0" applyFont="1" applyAlignment="1">
      <alignment vertical="center"/>
    </xf>
    <xf numFmtId="14" fontId="2" fillId="7" borderId="12" xfId="0" applyNumberFormat="1" applyFont="1" applyFill="1" applyBorder="1" applyAlignment="1">
      <alignment horizontal="center" vertical="center"/>
    </xf>
    <xf numFmtId="9" fontId="2" fillId="9" borderId="12" xfId="0" applyNumberFormat="1" applyFont="1" applyFill="1" applyBorder="1" applyAlignment="1">
      <alignment horizontal="center" vertical="center" wrapText="1"/>
    </xf>
    <xf numFmtId="9" fontId="2" fillId="9" borderId="16" xfId="0" applyNumberFormat="1" applyFont="1" applyFill="1" applyBorder="1" applyAlignment="1">
      <alignment horizontal="center" vertical="center"/>
    </xf>
    <xf numFmtId="0" fontId="2" fillId="10" borderId="16" xfId="0" applyFont="1" applyFill="1" applyBorder="1" applyAlignment="1">
      <alignment horizontal="center" vertical="center" wrapText="1"/>
    </xf>
    <xf numFmtId="9" fontId="2" fillId="10" borderId="16" xfId="0" applyNumberFormat="1" applyFont="1" applyFill="1" applyBorder="1" applyAlignment="1">
      <alignment horizontal="center" vertical="center" wrapText="1"/>
    </xf>
    <xf numFmtId="14" fontId="2" fillId="10" borderId="16" xfId="0" applyNumberFormat="1" applyFont="1" applyFill="1" applyBorder="1" applyAlignment="1">
      <alignment horizontal="center" vertical="center"/>
    </xf>
    <xf numFmtId="9" fontId="0" fillId="0" borderId="16" xfId="0" applyNumberFormat="1" applyBorder="1" applyAlignment="1">
      <alignment horizontal="center" vertical="center"/>
    </xf>
    <xf numFmtId="0" fontId="10" fillId="11" borderId="16" xfId="5" applyFont="1" applyFill="1" applyBorder="1" applyAlignment="1">
      <alignment horizontal="center" vertical="center" wrapText="1"/>
    </xf>
    <xf numFmtId="41" fontId="2" fillId="9" borderId="16" xfId="2" applyFont="1" applyFill="1" applyBorder="1" applyAlignment="1">
      <alignment horizontal="center" vertical="center"/>
    </xf>
    <xf numFmtId="0" fontId="2" fillId="7" borderId="0" xfId="0" applyFont="1" applyFill="1"/>
    <xf numFmtId="0" fontId="2" fillId="9" borderId="0" xfId="0" applyFont="1" applyFill="1"/>
    <xf numFmtId="9" fontId="2" fillId="0" borderId="0" xfId="0" applyNumberFormat="1" applyFont="1" applyAlignment="1">
      <alignment horizontal="center" vertical="center"/>
    </xf>
    <xf numFmtId="9" fontId="12" fillId="0" borderId="16" xfId="0" applyNumberFormat="1" applyFont="1" applyBorder="1" applyAlignment="1">
      <alignment horizontal="center" vertical="center" wrapText="1"/>
    </xf>
    <xf numFmtId="0" fontId="18" fillId="7" borderId="16" xfId="5" applyFont="1" applyFill="1" applyBorder="1" applyAlignment="1">
      <alignment horizontal="center" vertical="center" wrapText="1"/>
    </xf>
    <xf numFmtId="9" fontId="2" fillId="9" borderId="0" xfId="0" applyNumberFormat="1" applyFont="1" applyFill="1" applyAlignment="1">
      <alignment horizontal="center"/>
    </xf>
    <xf numFmtId="15" fontId="2" fillId="0" borderId="16" xfId="0" applyNumberFormat="1" applyFont="1" applyBorder="1" applyAlignment="1">
      <alignment horizontal="center" vertical="center"/>
    </xf>
    <xf numFmtId="15" fontId="2" fillId="7" borderId="16" xfId="0" applyNumberFormat="1" applyFont="1" applyFill="1" applyBorder="1" applyAlignment="1">
      <alignment horizontal="center" vertical="center"/>
    </xf>
    <xf numFmtId="0" fontId="22" fillId="7" borderId="16" xfId="0" applyFont="1" applyFill="1" applyBorder="1" applyAlignment="1">
      <alignment horizontal="left" vertical="center" wrapText="1"/>
    </xf>
    <xf numFmtId="9" fontId="22" fillId="7" borderId="16" xfId="0" applyNumberFormat="1" applyFont="1" applyFill="1" applyBorder="1" applyAlignment="1">
      <alignment horizontal="center" vertical="center" wrapText="1"/>
    </xf>
    <xf numFmtId="164" fontId="22" fillId="7" borderId="16" xfId="0" applyNumberFormat="1" applyFont="1" applyFill="1" applyBorder="1" applyAlignment="1">
      <alignment horizontal="center" vertical="center"/>
    </xf>
    <xf numFmtId="164" fontId="22" fillId="7" borderId="16" xfId="0" applyNumberFormat="1" applyFont="1" applyFill="1" applyBorder="1" applyAlignment="1">
      <alignment horizontal="center" vertical="center" wrapText="1"/>
    </xf>
    <xf numFmtId="0" fontId="22" fillId="7" borderId="16" xfId="0" applyFont="1" applyFill="1" applyBorder="1" applyAlignment="1">
      <alignment horizontal="center" vertical="center" wrapText="1"/>
    </xf>
    <xf numFmtId="9" fontId="24" fillId="7" borderId="16" xfId="3" applyFont="1" applyFill="1" applyBorder="1" applyAlignment="1">
      <alignment horizontal="center" vertical="center" wrapText="1"/>
    </xf>
    <xf numFmtId="41" fontId="22" fillId="0" borderId="16" xfId="2" applyFont="1" applyBorder="1" applyAlignment="1">
      <alignment horizontal="center" vertical="center"/>
    </xf>
    <xf numFmtId="9" fontId="22" fillId="0" borderId="16" xfId="3" applyFont="1" applyBorder="1" applyAlignment="1">
      <alignment horizontal="center" vertical="center"/>
    </xf>
    <xf numFmtId="0" fontId="22" fillId="0" borderId="16" xfId="0" applyFont="1" applyBorder="1"/>
    <xf numFmtId="0" fontId="22" fillId="0" borderId="16" xfId="0" applyFont="1" applyBorder="1" applyAlignment="1">
      <alignment horizontal="center" vertical="center"/>
    </xf>
    <xf numFmtId="0" fontId="22" fillId="7" borderId="16" xfId="0" applyFont="1" applyFill="1" applyBorder="1" applyAlignment="1">
      <alignment vertical="center" wrapText="1"/>
    </xf>
    <xf numFmtId="9" fontId="22" fillId="7" borderId="16" xfId="3" applyFont="1" applyFill="1" applyBorder="1" applyAlignment="1">
      <alignment vertical="center" wrapText="1"/>
    </xf>
    <xf numFmtId="0" fontId="25" fillId="13" borderId="16" xfId="0" applyFont="1" applyFill="1" applyBorder="1" applyAlignment="1">
      <alignment horizontal="justify" vertical="center" wrapText="1"/>
    </xf>
    <xf numFmtId="0" fontId="22" fillId="13" borderId="16" xfId="0" applyFont="1" applyFill="1" applyBorder="1" applyAlignment="1">
      <alignment horizontal="left" vertical="center" wrapText="1"/>
    </xf>
    <xf numFmtId="9" fontId="22" fillId="13" borderId="16" xfId="0" applyNumberFormat="1" applyFont="1" applyFill="1" applyBorder="1" applyAlignment="1">
      <alignment horizontal="center" vertical="center" wrapText="1"/>
    </xf>
    <xf numFmtId="164" fontId="22" fillId="13" borderId="16" xfId="0" applyNumberFormat="1" applyFont="1" applyFill="1" applyBorder="1" applyAlignment="1">
      <alignment horizontal="center" vertical="center"/>
    </xf>
    <xf numFmtId="164" fontId="22" fillId="13" borderId="16" xfId="0" applyNumberFormat="1" applyFont="1" applyFill="1" applyBorder="1" applyAlignment="1">
      <alignment horizontal="center" vertical="center" wrapText="1"/>
    </xf>
    <xf numFmtId="0" fontId="22" fillId="13" borderId="16" xfId="0" applyFont="1" applyFill="1" applyBorder="1" applyAlignment="1">
      <alignment horizontal="center" vertical="center" wrapText="1"/>
    </xf>
    <xf numFmtId="9" fontId="22" fillId="13" borderId="16" xfId="3" applyFont="1" applyFill="1" applyBorder="1" applyAlignment="1">
      <alignment vertical="center" wrapText="1"/>
    </xf>
    <xf numFmtId="41" fontId="22" fillId="13" borderId="16" xfId="2" applyFont="1" applyFill="1" applyBorder="1" applyAlignment="1">
      <alignment horizontal="center" vertical="center"/>
    </xf>
    <xf numFmtId="9" fontId="22" fillId="13" borderId="16" xfId="3" applyFont="1" applyFill="1" applyBorder="1" applyAlignment="1">
      <alignment horizontal="center" vertical="center"/>
    </xf>
    <xf numFmtId="0" fontId="22" fillId="13" borderId="16" xfId="0" applyFont="1" applyFill="1" applyBorder="1"/>
    <xf numFmtId="41" fontId="22" fillId="13" borderId="12" xfId="2" applyFont="1" applyFill="1" applyBorder="1" applyAlignment="1">
      <alignment horizontal="center" vertical="center"/>
    </xf>
    <xf numFmtId="0" fontId="12" fillId="7" borderId="16" xfId="0" applyFont="1" applyFill="1" applyBorder="1" applyAlignment="1">
      <alignment horizontal="center" vertical="center" wrapText="1"/>
    </xf>
    <xf numFmtId="0" fontId="12" fillId="0" borderId="16" xfId="0" applyFont="1" applyBorder="1"/>
    <xf numFmtId="0" fontId="12" fillId="0" borderId="16" xfId="0" applyFont="1" applyBorder="1" applyAlignment="1">
      <alignment horizontal="center" vertical="center"/>
    </xf>
    <xf numFmtId="0" fontId="12" fillId="0" borderId="0" xfId="0" applyFont="1"/>
    <xf numFmtId="0" fontId="12" fillId="7" borderId="16" xfId="0" applyFont="1" applyFill="1" applyBorder="1"/>
    <xf numFmtId="0" fontId="12" fillId="7" borderId="16" xfId="0" applyFont="1" applyFill="1" applyBorder="1" applyAlignment="1">
      <alignment horizontal="center" vertical="center"/>
    </xf>
    <xf numFmtId="0" fontId="12" fillId="7" borderId="16" xfId="0" applyFont="1" applyFill="1" applyBorder="1" applyAlignment="1">
      <alignment vertical="center" wrapText="1"/>
    </xf>
    <xf numFmtId="0" fontId="12" fillId="8" borderId="16" xfId="0" applyFont="1" applyFill="1" applyBorder="1" applyAlignment="1">
      <alignment vertical="center" wrapText="1"/>
    </xf>
    <xf numFmtId="0" fontId="12" fillId="0" borderId="16" xfId="0" applyFont="1" applyBorder="1" applyAlignment="1">
      <alignment vertical="center" wrapText="1"/>
    </xf>
    <xf numFmtId="0" fontId="12" fillId="0" borderId="16" xfId="0" applyFont="1" applyBorder="1" applyAlignment="1">
      <alignment horizontal="left" wrapText="1"/>
    </xf>
    <xf numFmtId="0" fontId="26" fillId="7" borderId="16" xfId="5" applyFont="1" applyFill="1" applyBorder="1" applyAlignment="1">
      <alignment horizontal="center" vertical="center" wrapText="1"/>
    </xf>
    <xf numFmtId="0" fontId="12" fillId="7" borderId="0" xfId="0" applyFont="1" applyFill="1"/>
    <xf numFmtId="0" fontId="12" fillId="0" borderId="0" xfId="0" applyFont="1" applyAlignment="1">
      <alignment horizontal="center"/>
    </xf>
    <xf numFmtId="41" fontId="12" fillId="0" borderId="16" xfId="2" applyFont="1" applyFill="1" applyBorder="1" applyAlignment="1">
      <alignment horizontal="center" vertical="center"/>
    </xf>
    <xf numFmtId="9" fontId="12" fillId="0" borderId="16" xfId="3" applyFont="1" applyFill="1" applyBorder="1" applyAlignment="1">
      <alignment horizontal="center" vertical="center"/>
    </xf>
    <xf numFmtId="0" fontId="12" fillId="0" borderId="16" xfId="0" applyFont="1" applyFill="1" applyBorder="1"/>
    <xf numFmtId="0" fontId="12" fillId="0" borderId="0" xfId="0" applyFont="1" applyFill="1" applyAlignment="1">
      <alignment wrapText="1"/>
    </xf>
    <xf numFmtId="0" fontId="12" fillId="0" borderId="24" xfId="0" applyFont="1" applyFill="1" applyBorder="1" applyAlignment="1">
      <alignment horizontal="left" vertical="center" wrapText="1"/>
    </xf>
    <xf numFmtId="0" fontId="12" fillId="0" borderId="0" xfId="0" applyFont="1" applyFill="1" applyAlignment="1">
      <alignment horizontal="center" vertical="center" wrapText="1"/>
    </xf>
    <xf numFmtId="9" fontId="12" fillId="0" borderId="16" xfId="3" applyFont="1" applyFill="1" applyBorder="1" applyAlignment="1">
      <alignment horizontal="left" vertical="center" wrapText="1"/>
    </xf>
    <xf numFmtId="0" fontId="12" fillId="0" borderId="16" xfId="0" applyFont="1" applyFill="1" applyBorder="1" applyAlignment="1">
      <alignment horizontal="left" wrapText="1"/>
    </xf>
    <xf numFmtId="164" fontId="12" fillId="0" borderId="16" xfId="0" applyNumberFormat="1" applyFont="1" applyFill="1" applyBorder="1" applyAlignment="1">
      <alignment horizontal="center" vertical="center" wrapText="1"/>
    </xf>
    <xf numFmtId="9" fontId="12" fillId="0" borderId="16" xfId="3" applyFont="1" applyFill="1" applyBorder="1" applyAlignment="1">
      <alignment vertical="center" wrapText="1"/>
    </xf>
    <xf numFmtId="0" fontId="17" fillId="2" borderId="12" xfId="0" applyFont="1" applyFill="1" applyBorder="1" applyAlignment="1">
      <alignment horizontal="center" vertical="center" wrapText="1"/>
    </xf>
    <xf numFmtId="0" fontId="17" fillId="2" borderId="17" xfId="0" applyFont="1" applyFill="1" applyBorder="1" applyAlignment="1">
      <alignment vertical="center" wrapText="1"/>
    </xf>
    <xf numFmtId="0" fontId="17" fillId="2" borderId="0" xfId="0" applyFont="1" applyFill="1" applyAlignment="1">
      <alignment vertical="center" wrapText="1"/>
    </xf>
    <xf numFmtId="0" fontId="17" fillId="2" borderId="0" xfId="0" applyFont="1" applyFill="1" applyAlignment="1">
      <alignment horizontal="center" vertical="center" wrapText="1"/>
    </xf>
    <xf numFmtId="0" fontId="17" fillId="2" borderId="18" xfId="0" applyFont="1" applyFill="1" applyBorder="1" applyAlignment="1">
      <alignment vertical="center" wrapText="1"/>
    </xf>
    <xf numFmtId="0" fontId="17" fillId="2" borderId="19" xfId="0" applyFont="1" applyFill="1" applyBorder="1" applyAlignment="1">
      <alignment horizontal="center" vertical="center" wrapText="1"/>
    </xf>
    <xf numFmtId="41" fontId="17" fillId="6" borderId="16" xfId="2" applyFont="1" applyFill="1" applyBorder="1" applyAlignment="1">
      <alignment horizontal="center" vertical="center" wrapText="1"/>
    </xf>
    <xf numFmtId="41" fontId="17" fillId="4" borderId="19" xfId="4" applyFont="1" applyFill="1" applyBorder="1" applyAlignment="1">
      <alignment horizontal="center" vertical="center" wrapText="1"/>
    </xf>
    <xf numFmtId="164" fontId="2" fillId="7" borderId="16" xfId="0" applyNumberFormat="1" applyFont="1" applyFill="1" applyBorder="1" applyAlignment="1">
      <alignment horizontal="center" vertical="center"/>
    </xf>
    <xf numFmtId="0" fontId="2" fillId="7" borderId="16"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horizontal="justify" vertical="center" wrapText="1"/>
    </xf>
    <xf numFmtId="0" fontId="2" fillId="7" borderId="16" xfId="0" applyFont="1" applyFill="1" applyBorder="1" applyAlignment="1">
      <alignment horizontal="justify" vertical="center" wrapText="1"/>
    </xf>
    <xf numFmtId="0" fontId="2" fillId="0" borderId="16" xfId="0" applyFont="1" applyBorder="1" applyAlignment="1">
      <alignment horizontal="center" vertical="center"/>
    </xf>
    <xf numFmtId="9" fontId="2" fillId="0" borderId="16" xfId="0" applyNumberFormat="1" applyFont="1" applyBorder="1" applyAlignment="1">
      <alignment horizontal="center" vertical="center"/>
    </xf>
    <xf numFmtId="9" fontId="2" fillId="7" borderId="16" xfId="0" applyNumberFormat="1" applyFont="1" applyFill="1" applyBorder="1" applyAlignment="1">
      <alignment horizontal="center" vertical="center" wrapText="1"/>
    </xf>
    <xf numFmtId="9" fontId="12" fillId="0" borderId="12" xfId="0" applyNumberFormat="1" applyFont="1" applyFill="1" applyBorder="1" applyAlignment="1">
      <alignment horizontal="center" vertical="center" wrapText="1"/>
    </xf>
    <xf numFmtId="164" fontId="12" fillId="0" borderId="16" xfId="0" applyNumberFormat="1" applyFont="1" applyFill="1" applyBorder="1" applyAlignment="1">
      <alignment horizontal="center" vertical="center"/>
    </xf>
    <xf numFmtId="0" fontId="12" fillId="0" borderId="16" xfId="0" applyFont="1" applyFill="1" applyBorder="1" applyAlignment="1">
      <alignment horizontal="center" vertical="center" wrapText="1"/>
    </xf>
    <xf numFmtId="9" fontId="12" fillId="0" borderId="12" xfId="3" applyFont="1" applyFill="1" applyBorder="1" applyAlignment="1">
      <alignment horizontal="center" vertical="center" wrapText="1"/>
    </xf>
    <xf numFmtId="164" fontId="12" fillId="0" borderId="12" xfId="0" applyNumberFormat="1" applyFont="1" applyFill="1" applyBorder="1" applyAlignment="1">
      <alignment horizontal="center" vertical="center"/>
    </xf>
    <xf numFmtId="0" fontId="12" fillId="0" borderId="12" xfId="0" applyFont="1" applyFill="1" applyBorder="1" applyAlignment="1">
      <alignment horizontal="center" vertical="center" wrapText="1"/>
    </xf>
    <xf numFmtId="0" fontId="12" fillId="0" borderId="16" xfId="0" applyFont="1" applyFill="1" applyBorder="1" applyAlignment="1">
      <alignment horizontal="left" vertical="center" wrapText="1"/>
    </xf>
    <xf numFmtId="0" fontId="12" fillId="0" borderId="16" xfId="0" applyFont="1" applyFill="1" applyBorder="1" applyAlignment="1">
      <alignment vertical="center" wrapText="1"/>
    </xf>
    <xf numFmtId="9" fontId="12" fillId="0" borderId="16" xfId="3" applyFont="1" applyFill="1" applyBorder="1" applyAlignment="1">
      <alignment horizontal="center" vertical="center" wrapText="1"/>
    </xf>
    <xf numFmtId="9" fontId="12" fillId="0" borderId="16" xfId="0" applyNumberFormat="1" applyFont="1" applyFill="1" applyBorder="1" applyAlignment="1">
      <alignment horizontal="center" vertical="center" wrapText="1"/>
    </xf>
    <xf numFmtId="9" fontId="12" fillId="0" borderId="16" xfId="0" applyNumberFormat="1" applyFont="1" applyFill="1" applyBorder="1" applyAlignment="1">
      <alignment horizontal="center" vertical="center"/>
    </xf>
    <xf numFmtId="0" fontId="12" fillId="0" borderId="16" xfId="0" applyFont="1" applyFill="1" applyBorder="1" applyAlignment="1">
      <alignment horizontal="center" vertical="center"/>
    </xf>
    <xf numFmtId="0" fontId="12" fillId="0" borderId="16" xfId="0" applyFont="1" applyFill="1" applyBorder="1" applyAlignment="1">
      <alignment horizontal="justify" vertical="center" wrapText="1"/>
    </xf>
    <xf numFmtId="0" fontId="12" fillId="0" borderId="12" xfId="0" applyFont="1" applyBorder="1" applyAlignment="1">
      <alignment horizontal="center" vertical="center"/>
    </xf>
    <xf numFmtId="0" fontId="12" fillId="0" borderId="12" xfId="0" applyFont="1" applyFill="1" applyBorder="1" applyAlignment="1">
      <alignment horizontal="left" vertical="center" wrapText="1"/>
    </xf>
    <xf numFmtId="0" fontId="12" fillId="0" borderId="19" xfId="0" applyFont="1" applyFill="1" applyBorder="1" applyAlignment="1">
      <alignment vertical="center" wrapText="1"/>
    </xf>
    <xf numFmtId="9" fontId="12" fillId="0" borderId="16" xfId="0" applyNumberFormat="1" applyFont="1" applyFill="1" applyBorder="1" applyAlignment="1">
      <alignment horizontal="left" vertical="center" wrapText="1"/>
    </xf>
    <xf numFmtId="164" fontId="12" fillId="0" borderId="16" xfId="0" applyNumberFormat="1" applyFont="1" applyFill="1" applyBorder="1" applyAlignment="1">
      <alignment horizontal="left" vertical="center" wrapText="1"/>
    </xf>
    <xf numFmtId="9" fontId="12" fillId="0" borderId="12" xfId="3" applyFont="1" applyFill="1" applyBorder="1" applyAlignment="1">
      <alignment horizontal="center" vertical="center"/>
    </xf>
    <xf numFmtId="14" fontId="12" fillId="0" borderId="16" xfId="0" applyNumberFormat="1" applyFont="1" applyFill="1" applyBorder="1" applyAlignment="1">
      <alignment horizontal="center" vertical="center"/>
    </xf>
    <xf numFmtId="0" fontId="12" fillId="0" borderId="20" xfId="0" applyFont="1" applyFill="1" applyBorder="1" applyAlignment="1">
      <alignment horizontal="center" vertical="center" wrapText="1"/>
    </xf>
    <xf numFmtId="0" fontId="2" fillId="0" borderId="20" xfId="0" applyFont="1" applyBorder="1" applyAlignment="1">
      <alignment horizontal="center" vertical="center" wrapText="1"/>
    </xf>
    <xf numFmtId="0" fontId="2" fillId="7" borderId="12" xfId="0" applyFont="1" applyFill="1" applyBorder="1" applyAlignment="1">
      <alignment horizontal="center" vertical="center" wrapText="1"/>
    </xf>
    <xf numFmtId="0" fontId="2" fillId="7" borderId="16" xfId="0" applyFont="1" applyFill="1" applyBorder="1" applyAlignment="1">
      <alignment vertical="center" wrapText="1"/>
    </xf>
    <xf numFmtId="0" fontId="2" fillId="7" borderId="16" xfId="0" applyFont="1" applyFill="1" applyBorder="1" applyAlignment="1">
      <alignment horizontal="center" vertical="center"/>
    </xf>
    <xf numFmtId="0" fontId="2" fillId="0" borderId="12" xfId="0" applyFont="1" applyBorder="1" applyAlignment="1">
      <alignment horizontal="center" vertical="center" wrapText="1"/>
    </xf>
    <xf numFmtId="9" fontId="2" fillId="0" borderId="12" xfId="3" applyFont="1" applyBorder="1" applyAlignment="1">
      <alignment horizontal="center" vertical="center" wrapText="1"/>
    </xf>
    <xf numFmtId="9" fontId="2" fillId="0" borderId="16" xfId="0" applyNumberFormat="1" applyFont="1" applyBorder="1" applyAlignment="1">
      <alignment horizontal="center" vertical="center" wrapText="1"/>
    </xf>
    <xf numFmtId="9" fontId="2" fillId="0" borderId="12" xfId="0" applyNumberFormat="1" applyFont="1" applyBorder="1" applyAlignment="1">
      <alignment horizontal="center" vertical="center" wrapText="1"/>
    </xf>
    <xf numFmtId="164" fontId="2" fillId="0" borderId="16" xfId="0" applyNumberFormat="1" applyFont="1" applyBorder="1" applyAlignment="1">
      <alignment horizontal="center" vertical="center"/>
    </xf>
    <xf numFmtId="164" fontId="2" fillId="0" borderId="12" xfId="0" applyNumberFormat="1" applyFont="1" applyBorder="1" applyAlignment="1">
      <alignment horizontal="center" vertical="center"/>
    </xf>
    <xf numFmtId="41" fontId="6" fillId="4" borderId="15" xfId="2" applyFont="1" applyFill="1" applyBorder="1" applyAlignment="1">
      <alignment horizontal="center" vertical="center" wrapText="1"/>
    </xf>
    <xf numFmtId="0" fontId="6" fillId="0" borderId="4" xfId="0" applyFont="1" applyBorder="1" applyAlignment="1">
      <alignment horizontal="left" vertical="center"/>
    </xf>
    <xf numFmtId="14" fontId="2" fillId="0" borderId="16" xfId="0" applyNumberFormat="1" applyFont="1" applyBorder="1" applyAlignment="1">
      <alignment horizontal="center" vertical="center"/>
    </xf>
    <xf numFmtId="0" fontId="12" fillId="0" borderId="12" xfId="0" applyFont="1" applyBorder="1" applyAlignment="1">
      <alignment horizontal="center" vertical="center" wrapText="1"/>
    </xf>
    <xf numFmtId="14" fontId="2" fillId="0" borderId="12" xfId="0" applyNumberFormat="1" applyFont="1" applyBorder="1" applyAlignment="1">
      <alignment horizontal="center" vertical="center"/>
    </xf>
    <xf numFmtId="0" fontId="0" fillId="0" borderId="16" xfId="0" applyBorder="1" applyAlignment="1">
      <alignment horizontal="center" vertical="center"/>
    </xf>
    <xf numFmtId="9" fontId="2" fillId="0" borderId="16" xfId="3" applyFont="1" applyBorder="1" applyAlignment="1">
      <alignment horizontal="center" vertical="center" wrapText="1"/>
    </xf>
    <xf numFmtId="0" fontId="2" fillId="0" borderId="19" xfId="0" applyFont="1" applyBorder="1" applyAlignment="1">
      <alignment vertical="center" wrapText="1"/>
    </xf>
    <xf numFmtId="0" fontId="2" fillId="0" borderId="16" xfId="0" applyFont="1" applyBorder="1" applyAlignment="1">
      <alignment vertical="center" wrapText="1"/>
    </xf>
    <xf numFmtId="41" fontId="17" fillId="3" borderId="16" xfId="4" applyFont="1" applyFill="1" applyBorder="1" applyAlignment="1">
      <alignment horizontal="center" vertical="center" wrapText="1"/>
    </xf>
    <xf numFmtId="41" fontId="17" fillId="4" borderId="16" xfId="4" applyFont="1" applyFill="1" applyBorder="1" applyAlignment="1">
      <alignment horizontal="center" vertical="center" wrapText="1"/>
    </xf>
    <xf numFmtId="0" fontId="2" fillId="0" borderId="16" xfId="0" applyFont="1" applyBorder="1" applyAlignment="1">
      <alignment horizontal="left" vertical="center" wrapText="1"/>
    </xf>
    <xf numFmtId="9" fontId="2" fillId="0" borderId="16" xfId="3" applyFont="1" applyBorder="1" applyAlignment="1">
      <alignment horizontal="left" vertical="center" wrapText="1"/>
    </xf>
    <xf numFmtId="9" fontId="2" fillId="0" borderId="16" xfId="0" applyNumberFormat="1" applyFont="1" applyBorder="1" applyAlignment="1">
      <alignment horizontal="left" vertical="center" wrapText="1"/>
    </xf>
    <xf numFmtId="164" fontId="2" fillId="0" borderId="16" xfId="0" applyNumberFormat="1" applyFont="1" applyBorder="1" applyAlignment="1">
      <alignment horizontal="left" vertical="center" wrapText="1"/>
    </xf>
    <xf numFmtId="0" fontId="2" fillId="0" borderId="12" xfId="0" applyFont="1" applyBorder="1" applyAlignment="1">
      <alignment horizontal="left" vertical="center" wrapText="1"/>
    </xf>
    <xf numFmtId="41" fontId="6" fillId="3" borderId="16" xfId="4" applyFont="1" applyFill="1" applyBorder="1" applyAlignment="1">
      <alignment horizontal="center" vertical="center" wrapText="1"/>
    </xf>
    <xf numFmtId="41" fontId="6" fillId="4" borderId="16" xfId="4" applyFont="1" applyFill="1" applyBorder="1" applyAlignment="1">
      <alignment horizontal="center" vertical="center" wrapText="1"/>
    </xf>
    <xf numFmtId="41" fontId="6" fillId="4" borderId="19" xfId="4" applyFont="1" applyFill="1" applyBorder="1" applyAlignment="1">
      <alignment horizontal="center" vertical="center" wrapText="1"/>
    </xf>
    <xf numFmtId="0" fontId="0" fillId="0" borderId="16" xfId="0" applyBorder="1" applyAlignment="1">
      <alignment horizontal="center" vertical="center" wrapText="1"/>
    </xf>
    <xf numFmtId="0" fontId="22" fillId="0" borderId="16" xfId="0" applyFont="1" applyBorder="1" applyAlignment="1">
      <alignment horizontal="center" vertical="center" wrapText="1"/>
    </xf>
    <xf numFmtId="0" fontId="24" fillId="7" borderId="16" xfId="0" applyFont="1" applyFill="1" applyBorder="1" applyAlignment="1">
      <alignment horizontal="center" vertical="center" wrapText="1"/>
    </xf>
    <xf numFmtId="0" fontId="25" fillId="7" borderId="16" xfId="0" applyFont="1" applyFill="1" applyBorder="1" applyAlignment="1">
      <alignment horizontal="center" vertical="center" wrapText="1"/>
    </xf>
    <xf numFmtId="9" fontId="22" fillId="7" borderId="16" xfId="0" applyNumberFormat="1" applyFont="1" applyFill="1" applyBorder="1" applyAlignment="1">
      <alignment horizontal="center" vertical="center"/>
    </xf>
    <xf numFmtId="0" fontId="24" fillId="13" borderId="16" xfId="0" applyFont="1" applyFill="1" applyBorder="1" applyAlignment="1">
      <alignment horizontal="center" vertical="center" wrapText="1"/>
    </xf>
    <xf numFmtId="9" fontId="22" fillId="13" borderId="16" xfId="0" applyNumberFormat="1" applyFont="1" applyFill="1" applyBorder="1" applyAlignment="1">
      <alignment horizontal="center" vertical="center"/>
    </xf>
    <xf numFmtId="164" fontId="2" fillId="7" borderId="16" xfId="0" applyNumberFormat="1" applyFont="1" applyFill="1" applyBorder="1" applyAlignment="1">
      <alignment horizontal="center" vertical="center"/>
    </xf>
    <xf numFmtId="0" fontId="2" fillId="7" borderId="16" xfId="0" applyFont="1" applyFill="1" applyBorder="1" applyAlignment="1">
      <alignment horizontal="center" vertical="center" wrapText="1"/>
    </xf>
    <xf numFmtId="9" fontId="2" fillId="7" borderId="16" xfId="3" applyFont="1" applyFill="1" applyBorder="1" applyAlignment="1">
      <alignment horizontal="center" vertical="center" wrapText="1"/>
    </xf>
    <xf numFmtId="9" fontId="2" fillId="7" borderId="16" xfId="3" applyFont="1" applyFill="1" applyBorder="1" applyAlignment="1">
      <alignment horizontal="justify" vertical="center" wrapText="1"/>
    </xf>
    <xf numFmtId="0" fontId="2" fillId="0" borderId="16" xfId="0" applyFont="1" applyBorder="1" applyAlignment="1">
      <alignment horizontal="center" vertical="center" wrapText="1"/>
    </xf>
    <xf numFmtId="0" fontId="2" fillId="0" borderId="16" xfId="0" applyFont="1" applyBorder="1" applyAlignment="1">
      <alignment horizontal="justify" vertical="center" wrapText="1"/>
    </xf>
    <xf numFmtId="0" fontId="2" fillId="7" borderId="16" xfId="0" applyFont="1" applyFill="1" applyBorder="1" applyAlignment="1">
      <alignment horizontal="justify" vertical="center" wrapText="1"/>
    </xf>
    <xf numFmtId="0" fontId="2" fillId="0" borderId="16" xfId="0" applyFont="1" applyBorder="1" applyAlignment="1">
      <alignment horizontal="center" vertical="center"/>
    </xf>
    <xf numFmtId="9" fontId="2" fillId="0" borderId="16" xfId="0" applyNumberFormat="1" applyFont="1" applyBorder="1" applyAlignment="1">
      <alignment horizontal="center" vertical="center"/>
    </xf>
    <xf numFmtId="9" fontId="2" fillId="7" borderId="16" xfId="0" applyNumberFormat="1" applyFont="1" applyFill="1" applyBorder="1" applyAlignment="1">
      <alignment horizontal="center" vertical="center" wrapText="1"/>
    </xf>
    <xf numFmtId="9" fontId="12" fillId="0" borderId="12" xfId="0" applyNumberFormat="1" applyFont="1" applyFill="1" applyBorder="1" applyAlignment="1">
      <alignment horizontal="center" vertical="center" wrapText="1"/>
    </xf>
    <xf numFmtId="9" fontId="12" fillId="0" borderId="18" xfId="0" applyNumberFormat="1" applyFont="1" applyFill="1" applyBorder="1" applyAlignment="1">
      <alignment horizontal="center" vertical="center" wrapText="1"/>
    </xf>
    <xf numFmtId="9" fontId="12" fillId="0" borderId="19" xfId="0" applyNumberFormat="1" applyFont="1" applyFill="1" applyBorder="1" applyAlignment="1">
      <alignment horizontal="center" vertical="center" wrapText="1"/>
    </xf>
    <xf numFmtId="164" fontId="12" fillId="0" borderId="16" xfId="0" applyNumberFormat="1" applyFont="1" applyFill="1" applyBorder="1" applyAlignment="1">
      <alignment horizontal="center" vertical="center"/>
    </xf>
    <xf numFmtId="0" fontId="12" fillId="0" borderId="16" xfId="0" applyFont="1" applyFill="1" applyBorder="1" applyAlignment="1">
      <alignment horizontal="center" vertical="center" wrapText="1"/>
    </xf>
    <xf numFmtId="9" fontId="12" fillId="0" borderId="12" xfId="3" applyFont="1" applyFill="1" applyBorder="1" applyAlignment="1">
      <alignment horizontal="center" vertical="center" wrapText="1"/>
    </xf>
    <xf numFmtId="9" fontId="12" fillId="0" borderId="18" xfId="3" applyFont="1" applyFill="1" applyBorder="1" applyAlignment="1">
      <alignment horizontal="center" vertical="center" wrapText="1"/>
    </xf>
    <xf numFmtId="9" fontId="12" fillId="0" borderId="19" xfId="3" applyFont="1" applyFill="1" applyBorder="1" applyAlignment="1">
      <alignment horizontal="center" vertical="center" wrapText="1"/>
    </xf>
    <xf numFmtId="164" fontId="12" fillId="0" borderId="12" xfId="0" applyNumberFormat="1" applyFont="1" applyFill="1" applyBorder="1" applyAlignment="1">
      <alignment horizontal="center" vertical="center"/>
    </xf>
    <xf numFmtId="164" fontId="12" fillId="0" borderId="19" xfId="0" applyNumberFormat="1" applyFont="1" applyFill="1" applyBorder="1" applyAlignment="1">
      <alignment horizontal="center" vertical="center"/>
    </xf>
    <xf numFmtId="0" fontId="12" fillId="0" borderId="12" xfId="0" applyFont="1" applyFill="1" applyBorder="1" applyAlignment="1">
      <alignment horizontal="center" vertical="center" wrapText="1"/>
    </xf>
    <xf numFmtId="0" fontId="12" fillId="0" borderId="19" xfId="0" applyFont="1" applyFill="1" applyBorder="1" applyAlignment="1">
      <alignment horizontal="center" vertical="center" wrapText="1"/>
    </xf>
    <xf numFmtId="164" fontId="2" fillId="0" borderId="16" xfId="0" applyNumberFormat="1" applyFont="1" applyBorder="1" applyAlignment="1">
      <alignment horizontal="center" vertical="center"/>
    </xf>
    <xf numFmtId="9" fontId="2" fillId="0" borderId="12" xfId="3" applyFont="1" applyBorder="1" applyAlignment="1">
      <alignment horizontal="center" vertical="center" wrapText="1"/>
    </xf>
    <xf numFmtId="9" fontId="2" fillId="0" borderId="18" xfId="3" applyFont="1" applyBorder="1" applyAlignment="1">
      <alignment horizontal="center" vertical="center" wrapText="1"/>
    </xf>
    <xf numFmtId="9" fontId="2" fillId="0" borderId="16" xfId="0" applyNumberFormat="1" applyFont="1" applyBorder="1" applyAlignment="1">
      <alignment horizontal="center" vertical="center" wrapText="1"/>
    </xf>
    <xf numFmtId="9" fontId="2" fillId="0" borderId="19" xfId="3" applyFont="1" applyBorder="1" applyAlignment="1">
      <alignment horizontal="center" vertical="center" wrapText="1"/>
    </xf>
    <xf numFmtId="0" fontId="12" fillId="0" borderId="16" xfId="0" applyFont="1" applyFill="1" applyBorder="1" applyAlignment="1">
      <alignment vertical="center" wrapText="1"/>
    </xf>
    <xf numFmtId="0" fontId="12" fillId="0" borderId="18" xfId="0" applyFont="1" applyFill="1" applyBorder="1" applyAlignment="1">
      <alignment horizontal="center" vertical="center" wrapText="1"/>
    </xf>
    <xf numFmtId="9" fontId="12" fillId="0" borderId="12" xfId="0" applyNumberFormat="1" applyFont="1" applyFill="1" applyBorder="1" applyAlignment="1">
      <alignment horizontal="center" vertical="center"/>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9" fontId="12" fillId="0" borderId="18" xfId="0" applyNumberFormat="1" applyFont="1" applyFill="1" applyBorder="1" applyAlignment="1">
      <alignment horizontal="center" vertical="center"/>
    </xf>
    <xf numFmtId="9" fontId="12" fillId="0" borderId="19" xfId="0" applyNumberFormat="1" applyFont="1" applyFill="1" applyBorder="1" applyAlignment="1">
      <alignment horizontal="center" vertical="center"/>
    </xf>
    <xf numFmtId="0" fontId="12" fillId="0" borderId="16" xfId="0" applyFont="1" applyFill="1" applyBorder="1" applyAlignment="1">
      <alignment horizontal="left" vertical="center" wrapText="1"/>
    </xf>
    <xf numFmtId="164" fontId="12" fillId="0" borderId="18" xfId="0" applyNumberFormat="1" applyFont="1" applyFill="1" applyBorder="1" applyAlignment="1">
      <alignment horizontal="center" vertical="center"/>
    </xf>
    <xf numFmtId="9" fontId="12" fillId="0" borderId="16" xfId="0" applyNumberFormat="1" applyFont="1" applyFill="1" applyBorder="1" applyAlignment="1">
      <alignment horizontal="center" vertical="center"/>
    </xf>
    <xf numFmtId="0" fontId="12" fillId="0" borderId="16" xfId="0" applyFont="1" applyFill="1" applyBorder="1" applyAlignment="1">
      <alignment horizontal="center" vertical="center"/>
    </xf>
    <xf numFmtId="9" fontId="12" fillId="0" borderId="16" xfId="0" applyNumberFormat="1" applyFont="1" applyFill="1" applyBorder="1" applyAlignment="1">
      <alignment horizontal="center" vertical="center" wrapText="1"/>
    </xf>
    <xf numFmtId="9" fontId="12" fillId="0" borderId="16" xfId="3" applyFont="1" applyFill="1" applyBorder="1" applyAlignment="1">
      <alignment horizontal="center" vertical="center" wrapText="1"/>
    </xf>
    <xf numFmtId="0" fontId="12" fillId="0" borderId="16" xfId="0" applyFont="1" applyFill="1" applyBorder="1" applyAlignment="1">
      <alignment horizontal="justify" vertical="center" wrapText="1"/>
    </xf>
    <xf numFmtId="9" fontId="12" fillId="0" borderId="16" xfId="3" applyFont="1" applyFill="1" applyBorder="1" applyAlignment="1">
      <alignment horizontal="justify" vertical="center" wrapText="1"/>
    </xf>
    <xf numFmtId="0" fontId="12" fillId="0" borderId="12" xfId="0" applyFont="1" applyBorder="1" applyAlignment="1">
      <alignment horizontal="center" vertical="center"/>
    </xf>
    <xf numFmtId="0" fontId="12" fillId="0" borderId="19" xfId="0" applyFont="1" applyBorder="1" applyAlignment="1">
      <alignment horizontal="center" vertical="center"/>
    </xf>
    <xf numFmtId="165" fontId="12" fillId="0" borderId="16" xfId="1" applyNumberFormat="1" applyFont="1" applyFill="1" applyBorder="1" applyAlignment="1">
      <alignment horizontal="center" vertical="center" wrapText="1"/>
    </xf>
    <xf numFmtId="9" fontId="12" fillId="0" borderId="12" xfId="3" applyFont="1" applyFill="1" applyBorder="1" applyAlignment="1">
      <alignment horizontal="left" vertical="center" wrapText="1"/>
    </xf>
    <xf numFmtId="9" fontId="12" fillId="0" borderId="19" xfId="3" applyFont="1" applyFill="1" applyBorder="1" applyAlignment="1">
      <alignment horizontal="left" vertical="center" wrapText="1"/>
    </xf>
    <xf numFmtId="9" fontId="12" fillId="0" borderId="18" xfId="3"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12" xfId="0" applyFont="1" applyFill="1" applyBorder="1" applyAlignment="1">
      <alignment vertical="center" wrapText="1"/>
    </xf>
    <xf numFmtId="0" fontId="12" fillId="0" borderId="18" xfId="0" applyFont="1" applyFill="1" applyBorder="1" applyAlignment="1">
      <alignment vertical="center" wrapText="1"/>
    </xf>
    <xf numFmtId="0" fontId="12" fillId="0" borderId="19" xfId="0" applyFont="1" applyFill="1" applyBorder="1" applyAlignment="1">
      <alignment vertical="center" wrapText="1"/>
    </xf>
    <xf numFmtId="0" fontId="12" fillId="0" borderId="19" xfId="0" applyFont="1" applyFill="1" applyBorder="1" applyAlignment="1">
      <alignment horizontal="left" vertical="center" wrapText="1"/>
    </xf>
    <xf numFmtId="0" fontId="12" fillId="0" borderId="18" xfId="0" applyFont="1" applyFill="1" applyBorder="1" applyAlignment="1">
      <alignment horizontal="left" vertical="center" wrapText="1"/>
    </xf>
    <xf numFmtId="9" fontId="12" fillId="0" borderId="16" xfId="0" applyNumberFormat="1" applyFont="1" applyFill="1" applyBorder="1" applyAlignment="1">
      <alignment horizontal="left" vertical="center" wrapText="1"/>
    </xf>
    <xf numFmtId="164" fontId="12" fillId="0" borderId="16" xfId="0" applyNumberFormat="1" applyFont="1" applyFill="1" applyBorder="1" applyAlignment="1">
      <alignment horizontal="left" vertical="center" wrapText="1"/>
    </xf>
    <xf numFmtId="9" fontId="12" fillId="0" borderId="12" xfId="3" applyFont="1" applyFill="1" applyBorder="1" applyAlignment="1">
      <alignment horizontal="center" vertical="center"/>
    </xf>
    <xf numFmtId="9" fontId="12" fillId="0" borderId="18" xfId="3" applyFont="1" applyFill="1" applyBorder="1" applyAlignment="1">
      <alignment horizontal="center" vertical="center"/>
    </xf>
    <xf numFmtId="9" fontId="12" fillId="0" borderId="19" xfId="3" applyFont="1" applyFill="1" applyBorder="1" applyAlignment="1">
      <alignment horizontal="center" vertical="center"/>
    </xf>
    <xf numFmtId="14" fontId="12" fillId="0" borderId="16" xfId="0" applyNumberFormat="1" applyFont="1" applyFill="1" applyBorder="1" applyAlignment="1">
      <alignment horizontal="center" vertical="center"/>
    </xf>
    <xf numFmtId="14" fontId="12" fillId="0" borderId="12" xfId="0" applyNumberFormat="1" applyFont="1" applyFill="1" applyBorder="1" applyAlignment="1">
      <alignment horizontal="center" vertical="center"/>
    </xf>
    <xf numFmtId="14" fontId="12" fillId="0" borderId="18" xfId="0" applyNumberFormat="1" applyFont="1" applyFill="1" applyBorder="1" applyAlignment="1">
      <alignment horizontal="center" vertical="center"/>
    </xf>
    <xf numFmtId="14" fontId="12" fillId="0" borderId="19" xfId="0" applyNumberFormat="1" applyFont="1" applyFill="1" applyBorder="1" applyAlignment="1">
      <alignment horizontal="center" vertical="center"/>
    </xf>
    <xf numFmtId="0" fontId="12" fillId="0" borderId="16" xfId="0" applyFont="1" applyFill="1" applyBorder="1" applyAlignment="1">
      <alignment horizontal="center" wrapText="1"/>
    </xf>
    <xf numFmtId="164" fontId="12" fillId="0" borderId="20" xfId="0" applyNumberFormat="1" applyFont="1" applyFill="1" applyBorder="1" applyAlignment="1">
      <alignment horizontal="center" vertical="center"/>
    </xf>
    <xf numFmtId="164" fontId="12" fillId="0" borderId="23" xfId="0" applyNumberFormat="1" applyFont="1" applyFill="1" applyBorder="1" applyAlignment="1">
      <alignment horizontal="center" vertical="center"/>
    </xf>
    <xf numFmtId="0" fontId="12" fillId="0" borderId="20" xfId="0" applyFont="1" applyFill="1" applyBorder="1" applyAlignment="1">
      <alignment horizontal="center" vertical="center" wrapText="1"/>
    </xf>
    <xf numFmtId="0" fontId="12" fillId="0" borderId="23" xfId="0" applyFont="1" applyFill="1" applyBorder="1" applyAlignment="1">
      <alignment horizontal="center" vertical="center" wrapText="1"/>
    </xf>
    <xf numFmtId="9" fontId="12" fillId="0" borderId="20" xfId="3" applyFont="1" applyFill="1" applyBorder="1" applyAlignment="1">
      <alignment horizontal="center" vertical="center" wrapText="1"/>
    </xf>
    <xf numFmtId="9" fontId="12" fillId="0" borderId="23" xfId="3" applyFont="1" applyFill="1" applyBorder="1" applyAlignment="1">
      <alignment horizontal="center" vertical="center" wrapText="1"/>
    </xf>
    <xf numFmtId="0" fontId="12" fillId="0" borderId="12" xfId="0" applyFont="1" applyFill="1" applyBorder="1" applyAlignment="1">
      <alignment horizontal="center" wrapText="1"/>
    </xf>
    <xf numFmtId="0" fontId="12" fillId="0" borderId="18" xfId="0" applyFont="1" applyFill="1" applyBorder="1" applyAlignment="1">
      <alignment horizontal="center" wrapText="1"/>
    </xf>
    <xf numFmtId="9" fontId="12" fillId="0" borderId="20" xfId="0" applyNumberFormat="1" applyFont="1" applyFill="1" applyBorder="1" applyAlignment="1">
      <alignment horizontal="center" vertical="center" wrapText="1"/>
    </xf>
    <xf numFmtId="9" fontId="12" fillId="0" borderId="23" xfId="0" applyNumberFormat="1" applyFont="1" applyFill="1" applyBorder="1" applyAlignment="1">
      <alignment horizontal="center" vertical="center" wrapText="1"/>
    </xf>
    <xf numFmtId="0" fontId="12" fillId="0" borderId="21" xfId="0" applyFont="1" applyFill="1" applyBorder="1" applyAlignment="1">
      <alignment horizontal="center" vertical="center" wrapText="1"/>
    </xf>
    <xf numFmtId="9" fontId="12" fillId="0" borderId="21" xfId="0" applyNumberFormat="1" applyFont="1" applyFill="1" applyBorder="1" applyAlignment="1">
      <alignment horizontal="center" vertical="center" wrapText="1"/>
    </xf>
    <xf numFmtId="164" fontId="12" fillId="0" borderId="21" xfId="0" applyNumberFormat="1" applyFont="1" applyFill="1" applyBorder="1" applyAlignment="1">
      <alignment horizontal="center" vertical="center"/>
    </xf>
    <xf numFmtId="9" fontId="12" fillId="0" borderId="22" xfId="3"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3" borderId="15" xfId="0" applyFont="1" applyFill="1" applyBorder="1" applyAlignment="1">
      <alignment horizontal="center" vertical="center" wrapText="1"/>
    </xf>
    <xf numFmtId="41" fontId="17" fillId="3" borderId="13" xfId="4" applyFont="1" applyFill="1" applyBorder="1" applyAlignment="1">
      <alignment horizontal="center" vertical="center" wrapText="1"/>
    </xf>
    <xf numFmtId="41" fontId="17" fillId="3" borderId="14" xfId="4" applyFont="1" applyFill="1" applyBorder="1" applyAlignment="1">
      <alignment horizontal="center" vertical="center" wrapText="1"/>
    </xf>
    <xf numFmtId="41" fontId="17" fillId="3" borderId="15" xfId="4" applyFont="1" applyFill="1" applyBorder="1" applyAlignment="1">
      <alignment horizontal="center" vertical="center" wrapText="1"/>
    </xf>
    <xf numFmtId="41" fontId="17" fillId="4" borderId="13" xfId="2" applyFont="1" applyFill="1" applyBorder="1" applyAlignment="1">
      <alignment horizontal="center" vertical="center" wrapText="1"/>
    </xf>
    <xf numFmtId="41" fontId="17" fillId="4" borderId="14" xfId="2" applyFont="1" applyFill="1" applyBorder="1" applyAlignment="1">
      <alignment horizontal="center" vertical="center" wrapText="1"/>
    </xf>
    <xf numFmtId="41" fontId="17" fillId="4" borderId="15" xfId="2" applyFont="1" applyFill="1" applyBorder="1" applyAlignment="1">
      <alignment horizontal="center" vertical="center" wrapText="1"/>
    </xf>
    <xf numFmtId="41" fontId="17" fillId="4" borderId="13" xfId="4" applyFont="1" applyFill="1" applyBorder="1" applyAlignment="1">
      <alignment horizontal="center" vertical="center" wrapText="1"/>
    </xf>
    <xf numFmtId="41" fontId="17" fillId="4" borderId="15" xfId="4"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5" xfId="0" applyFont="1" applyBorder="1" applyAlignment="1">
      <alignment horizontal="left" vertical="center"/>
    </xf>
    <xf numFmtId="0" fontId="2" fillId="0" borderId="3" xfId="0" applyFont="1" applyBorder="1" applyAlignment="1">
      <alignment horizontal="center"/>
    </xf>
    <xf numFmtId="0" fontId="2" fillId="0" borderId="4" xfId="0" applyFont="1" applyBorder="1" applyAlignment="1">
      <alignment horizontal="center"/>
    </xf>
    <xf numFmtId="9" fontId="2" fillId="0" borderId="12" xfId="3" applyFont="1" applyFill="1" applyBorder="1" applyAlignment="1">
      <alignment horizontal="center" vertical="center" wrapText="1"/>
    </xf>
    <xf numFmtId="9" fontId="2" fillId="0" borderId="18" xfId="3" applyFont="1" applyFill="1" applyBorder="1" applyAlignment="1">
      <alignment horizontal="center" vertical="center" wrapText="1"/>
    </xf>
    <xf numFmtId="9" fontId="2" fillId="0" borderId="19" xfId="3"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9" fontId="2" fillId="0" borderId="12" xfId="0" applyNumberFormat="1" applyFont="1" applyBorder="1" applyAlignment="1">
      <alignment horizontal="center" vertical="center"/>
    </xf>
    <xf numFmtId="0" fontId="2" fillId="0" borderId="18" xfId="0" applyFont="1" applyBorder="1" applyAlignment="1">
      <alignment horizontal="center" vertical="center"/>
    </xf>
    <xf numFmtId="9" fontId="2" fillId="0" borderId="19" xfId="0" applyNumberFormat="1" applyFont="1" applyBorder="1" applyAlignment="1">
      <alignment horizontal="center" vertical="center"/>
    </xf>
    <xf numFmtId="0" fontId="2" fillId="0" borderId="19" xfId="0" applyFont="1" applyBorder="1" applyAlignment="1">
      <alignment horizontal="center" vertical="center"/>
    </xf>
    <xf numFmtId="9" fontId="2" fillId="0" borderId="12" xfId="0" applyNumberFormat="1" applyFont="1" applyBorder="1" applyAlignment="1">
      <alignment horizontal="center" vertical="center" wrapText="1"/>
    </xf>
    <xf numFmtId="9" fontId="2" fillId="0" borderId="19" xfId="0" applyNumberFormat="1" applyFont="1" applyBorder="1" applyAlignment="1">
      <alignment horizontal="center" vertical="center" wrapText="1"/>
    </xf>
    <xf numFmtId="0" fontId="2" fillId="0" borderId="20" xfId="0" applyFont="1" applyBorder="1" applyAlignment="1">
      <alignment horizontal="center" vertical="center" wrapText="1"/>
    </xf>
    <xf numFmtId="0" fontId="2" fillId="0" borderId="23" xfId="0" applyFont="1" applyBorder="1" applyAlignment="1">
      <alignment horizontal="center" vertical="center" wrapText="1"/>
    </xf>
    <xf numFmtId="9" fontId="2" fillId="0" borderId="20" xfId="3" applyFont="1" applyBorder="1" applyAlignment="1">
      <alignment horizontal="center" vertical="center" wrapText="1"/>
    </xf>
    <xf numFmtId="9" fontId="2" fillId="0" borderId="23" xfId="3" applyFont="1" applyBorder="1" applyAlignment="1">
      <alignment horizontal="center" vertical="center" wrapText="1"/>
    </xf>
    <xf numFmtId="164" fontId="2" fillId="0" borderId="20" xfId="0" applyNumberFormat="1" applyFont="1" applyBorder="1" applyAlignment="1">
      <alignment horizontal="center" vertical="center"/>
    </xf>
    <xf numFmtId="164" fontId="2" fillId="0" borderId="23" xfId="0" applyNumberFormat="1" applyFont="1" applyBorder="1" applyAlignment="1">
      <alignment horizontal="center" vertical="center"/>
    </xf>
    <xf numFmtId="0" fontId="2" fillId="7" borderId="12" xfId="0" applyFont="1" applyFill="1" applyBorder="1" applyAlignment="1">
      <alignment horizontal="center" vertical="center" wrapText="1"/>
    </xf>
    <xf numFmtId="0" fontId="2" fillId="7" borderId="18" xfId="0" applyFont="1" applyFill="1" applyBorder="1" applyAlignment="1">
      <alignment horizontal="center" vertical="center" wrapText="1"/>
    </xf>
    <xf numFmtId="0" fontId="2" fillId="7" borderId="19" xfId="0" applyFont="1" applyFill="1" applyBorder="1" applyAlignment="1">
      <alignment horizontal="center" vertical="center" wrapText="1"/>
    </xf>
    <xf numFmtId="0" fontId="2" fillId="7" borderId="16" xfId="0" applyFont="1" applyFill="1" applyBorder="1" applyAlignment="1">
      <alignment vertical="center" wrapText="1"/>
    </xf>
    <xf numFmtId="0" fontId="0" fillId="7" borderId="16" xfId="0" applyFill="1" applyBorder="1" applyAlignment="1">
      <alignment horizontal="center" vertical="center" wrapText="1"/>
    </xf>
    <xf numFmtId="9" fontId="0" fillId="0" borderId="12" xfId="0" applyNumberFormat="1" applyBorder="1" applyAlignment="1">
      <alignment horizontal="center" vertical="center"/>
    </xf>
    <xf numFmtId="0" fontId="0" fillId="0" borderId="18" xfId="0" applyBorder="1" applyAlignment="1">
      <alignment horizontal="center" vertical="center"/>
    </xf>
    <xf numFmtId="9" fontId="2" fillId="0" borderId="20" xfId="0" applyNumberFormat="1" applyFont="1" applyBorder="1" applyAlignment="1">
      <alignment horizontal="center" vertical="center" wrapText="1"/>
    </xf>
    <xf numFmtId="9" fontId="2" fillId="0" borderId="23" xfId="0" applyNumberFormat="1" applyFont="1" applyBorder="1" applyAlignment="1">
      <alignment horizontal="center" vertical="center" wrapText="1"/>
    </xf>
    <xf numFmtId="0" fontId="0" fillId="7" borderId="16" xfId="0" applyFill="1" applyBorder="1" applyAlignment="1">
      <alignment horizontal="center" wrapText="1"/>
    </xf>
    <xf numFmtId="9" fontId="0" fillId="7" borderId="16" xfId="0" applyNumberFormat="1" applyFill="1" applyBorder="1" applyAlignment="1">
      <alignment horizontal="center" vertical="center"/>
    </xf>
    <xf numFmtId="0" fontId="0" fillId="7" borderId="16" xfId="0" applyFill="1" applyBorder="1" applyAlignment="1">
      <alignment horizontal="center" vertical="center"/>
    </xf>
    <xf numFmtId="9" fontId="2" fillId="7" borderId="16" xfId="0" applyNumberFormat="1" applyFont="1" applyFill="1" applyBorder="1" applyAlignment="1">
      <alignment horizontal="center" vertical="center"/>
    </xf>
    <xf numFmtId="0" fontId="2" fillId="7" borderId="16" xfId="0" applyFont="1" applyFill="1" applyBorder="1" applyAlignment="1">
      <alignment horizontal="center" vertical="center"/>
    </xf>
    <xf numFmtId="0" fontId="2" fillId="0" borderId="21" xfId="0" applyFont="1" applyBorder="1" applyAlignment="1">
      <alignment horizontal="center" vertical="center" wrapText="1"/>
    </xf>
    <xf numFmtId="9" fontId="2" fillId="0" borderId="22" xfId="3" applyFont="1" applyBorder="1" applyAlignment="1">
      <alignment horizontal="center" vertical="center" wrapText="1"/>
    </xf>
    <xf numFmtId="0" fontId="2" fillId="0" borderId="12" xfId="0" applyFont="1" applyBorder="1" applyAlignment="1">
      <alignment vertical="center" wrapText="1"/>
    </xf>
    <xf numFmtId="0" fontId="2" fillId="0" borderId="18" xfId="0" applyFont="1" applyBorder="1" applyAlignment="1">
      <alignment vertical="center" wrapText="1"/>
    </xf>
    <xf numFmtId="0" fontId="0" fillId="0" borderId="12" xfId="0" applyBorder="1" applyAlignment="1">
      <alignment horizontal="center" vertical="center" wrapText="1"/>
    </xf>
    <xf numFmtId="0" fontId="0" fillId="0" borderId="18" xfId="0" applyBorder="1" applyAlignment="1">
      <alignment horizontal="center" vertical="center" wrapText="1"/>
    </xf>
    <xf numFmtId="0" fontId="0" fillId="0" borderId="12" xfId="0" applyBorder="1" applyAlignment="1">
      <alignment horizontal="center" wrapText="1"/>
    </xf>
    <xf numFmtId="0" fontId="0" fillId="0" borderId="18" xfId="0" applyBorder="1" applyAlignment="1">
      <alignment horizontal="center" wrapText="1"/>
    </xf>
    <xf numFmtId="9" fontId="2" fillId="0" borderId="21" xfId="0" applyNumberFormat="1" applyFont="1" applyBorder="1" applyAlignment="1">
      <alignment horizontal="center" vertical="center" wrapText="1"/>
    </xf>
    <xf numFmtId="164" fontId="2" fillId="0" borderId="12" xfId="0" applyNumberFormat="1" applyFont="1" applyBorder="1" applyAlignment="1">
      <alignment horizontal="center" vertical="center"/>
    </xf>
    <xf numFmtId="164" fontId="2" fillId="0" borderId="21" xfId="0" applyNumberFormat="1" applyFont="1" applyBorder="1" applyAlignment="1">
      <alignment horizontal="center" vertical="center"/>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41" fontId="6" fillId="4" borderId="13" xfId="2" applyFont="1" applyFill="1" applyBorder="1" applyAlignment="1">
      <alignment horizontal="center" vertical="center" wrapText="1"/>
    </xf>
    <xf numFmtId="41" fontId="6" fillId="4" borderId="14" xfId="2" applyFont="1" applyFill="1" applyBorder="1" applyAlignment="1">
      <alignment horizontal="center" vertical="center" wrapText="1"/>
    </xf>
    <xf numFmtId="41" fontId="6" fillId="4" borderId="15" xfId="2" applyFont="1" applyFill="1" applyBorder="1" applyAlignment="1">
      <alignment horizontal="center" vertical="center" wrapText="1"/>
    </xf>
    <xf numFmtId="41" fontId="6" fillId="3" borderId="13" xfId="4" applyFont="1" applyFill="1" applyBorder="1" applyAlignment="1">
      <alignment horizontal="center" vertical="center" wrapText="1"/>
    </xf>
    <xf numFmtId="41" fontId="6" fillId="3" borderId="14" xfId="4" applyFont="1" applyFill="1" applyBorder="1" applyAlignment="1">
      <alignment horizontal="center" vertical="center" wrapText="1"/>
    </xf>
    <xf numFmtId="41" fontId="6" fillId="3" borderId="15" xfId="4" applyFont="1" applyFill="1" applyBorder="1" applyAlignment="1">
      <alignment horizontal="center" vertical="center" wrapText="1"/>
    </xf>
    <xf numFmtId="41" fontId="6" fillId="4" borderId="13" xfId="4" applyFont="1" applyFill="1" applyBorder="1" applyAlignment="1">
      <alignment horizontal="center" vertical="center" wrapText="1"/>
    </xf>
    <xf numFmtId="41" fontId="6" fillId="4" borderId="15" xfId="4"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5" xfId="0" applyFont="1" applyBorder="1" applyAlignment="1">
      <alignment horizontal="left" vertical="center"/>
    </xf>
    <xf numFmtId="14" fontId="2" fillId="0" borderId="16" xfId="0" applyNumberFormat="1" applyFont="1" applyBorder="1" applyAlignment="1">
      <alignment horizontal="center" vertical="center"/>
    </xf>
    <xf numFmtId="9" fontId="2" fillId="0" borderId="18" xfId="0" applyNumberFormat="1" applyFont="1" applyBorder="1" applyAlignment="1">
      <alignment horizontal="center" vertical="center" wrapText="1"/>
    </xf>
    <xf numFmtId="14" fontId="2" fillId="0" borderId="12" xfId="0" applyNumberFormat="1" applyFont="1" applyBorder="1" applyAlignment="1">
      <alignment horizontal="center" vertical="center"/>
    </xf>
    <xf numFmtId="14" fontId="2" fillId="0" borderId="18" xfId="0" applyNumberFormat="1" applyFont="1" applyBorder="1" applyAlignment="1">
      <alignment horizontal="center" vertical="center"/>
    </xf>
    <xf numFmtId="14" fontId="2" fillId="0" borderId="19" xfId="0" applyNumberFormat="1" applyFont="1" applyBorder="1" applyAlignment="1">
      <alignment horizontal="center" vertical="center"/>
    </xf>
    <xf numFmtId="0" fontId="12" fillId="0" borderId="12" xfId="0" applyFont="1" applyBorder="1" applyAlignment="1">
      <alignment horizontal="center" vertical="center" wrapText="1"/>
    </xf>
    <xf numFmtId="0" fontId="12" fillId="0" borderId="18" xfId="0" applyFont="1" applyBorder="1" applyAlignment="1">
      <alignment horizontal="center" vertical="center" wrapText="1"/>
    </xf>
    <xf numFmtId="9" fontId="2" fillId="0" borderId="18" xfId="0" applyNumberFormat="1" applyFont="1" applyBorder="1" applyAlignment="1">
      <alignment horizontal="center" vertical="center"/>
    </xf>
    <xf numFmtId="9" fontId="2" fillId="0" borderId="16" xfId="3" applyFont="1" applyBorder="1" applyAlignment="1">
      <alignment horizontal="center" vertical="center" wrapText="1"/>
    </xf>
    <xf numFmtId="0" fontId="2" fillId="0" borderId="19" xfId="0" applyFont="1" applyBorder="1" applyAlignment="1">
      <alignment vertical="center" wrapText="1"/>
    </xf>
    <xf numFmtId="9" fontId="0" fillId="0" borderId="12" xfId="3" applyFont="1" applyFill="1" applyBorder="1" applyAlignment="1">
      <alignment horizontal="center" vertical="center"/>
    </xf>
    <xf numFmtId="9" fontId="0" fillId="0" borderId="18" xfId="3" applyFont="1" applyFill="1" applyBorder="1" applyAlignment="1">
      <alignment horizontal="center" vertical="center"/>
    </xf>
    <xf numFmtId="9" fontId="0" fillId="0" borderId="19" xfId="3" applyFont="1" applyFill="1" applyBorder="1" applyAlignment="1">
      <alignment horizontal="center" vertical="center"/>
    </xf>
    <xf numFmtId="0" fontId="2" fillId="0" borderId="16" xfId="0" applyFont="1" applyBorder="1" applyAlignment="1">
      <alignment vertical="center" wrapText="1"/>
    </xf>
    <xf numFmtId="0" fontId="12" fillId="0" borderId="16" xfId="0" applyFont="1" applyBorder="1" applyAlignment="1">
      <alignment horizontal="justify" vertical="center" wrapText="1"/>
    </xf>
    <xf numFmtId="0" fontId="17" fillId="2" borderId="16" xfId="0" applyFont="1" applyFill="1" applyBorder="1" applyAlignment="1">
      <alignment horizontal="center" vertical="center" wrapText="1"/>
    </xf>
    <xf numFmtId="41" fontId="17" fillId="3" borderId="16" xfId="4" applyFont="1" applyFill="1" applyBorder="1" applyAlignment="1">
      <alignment horizontal="center" vertical="center" wrapText="1"/>
    </xf>
    <xf numFmtId="41" fontId="17" fillId="4" borderId="16" xfId="4" applyFont="1" applyFill="1" applyBorder="1" applyAlignment="1">
      <alignment horizontal="center" vertical="center" wrapText="1"/>
    </xf>
    <xf numFmtId="0" fontId="2" fillId="0" borderId="16" xfId="0" applyFont="1" applyBorder="1" applyAlignment="1">
      <alignment horizontal="left" vertical="center" wrapText="1"/>
    </xf>
    <xf numFmtId="9" fontId="2" fillId="0" borderId="16" xfId="3" applyFont="1" applyBorder="1" applyAlignment="1">
      <alignment horizontal="left" vertical="center" wrapText="1"/>
    </xf>
    <xf numFmtId="9" fontId="2" fillId="0" borderId="16" xfId="0" applyNumberFormat="1" applyFont="1" applyBorder="1" applyAlignment="1">
      <alignment horizontal="left" vertical="center" wrapText="1"/>
    </xf>
    <xf numFmtId="164" fontId="2" fillId="0" borderId="16" xfId="0" applyNumberFormat="1" applyFont="1" applyBorder="1" applyAlignment="1">
      <alignment horizontal="left" vertical="center" wrapText="1"/>
    </xf>
    <xf numFmtId="0" fontId="2" fillId="0" borderId="12"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6" fillId="2" borderId="16" xfId="0" applyFont="1" applyFill="1" applyBorder="1" applyAlignment="1">
      <alignment horizontal="center" vertical="center" wrapText="1"/>
    </xf>
    <xf numFmtId="41" fontId="6" fillId="3" borderId="16" xfId="4" applyFont="1" applyFill="1" applyBorder="1" applyAlignment="1">
      <alignment horizontal="center" vertical="center" wrapText="1"/>
    </xf>
    <xf numFmtId="41" fontId="6" fillId="4" borderId="16" xfId="4" applyFont="1" applyFill="1" applyBorder="1" applyAlignment="1">
      <alignment horizontal="center" vertical="center" wrapText="1"/>
    </xf>
    <xf numFmtId="9" fontId="2" fillId="0" borderId="12" xfId="3" applyFont="1" applyFill="1" applyBorder="1" applyAlignment="1">
      <alignment horizontal="left" vertical="center" wrapText="1"/>
    </xf>
    <xf numFmtId="9" fontId="2" fillId="0" borderId="19" xfId="3" applyFont="1" applyFill="1" applyBorder="1" applyAlignment="1">
      <alignment horizontal="left" vertical="center" wrapText="1"/>
    </xf>
    <xf numFmtId="164" fontId="2" fillId="0" borderId="18" xfId="0" applyNumberFormat="1" applyFont="1" applyBorder="1" applyAlignment="1">
      <alignment horizontal="center" vertical="center"/>
    </xf>
    <xf numFmtId="164" fontId="2" fillId="0" borderId="19" xfId="0" applyNumberFormat="1" applyFont="1" applyBorder="1" applyAlignment="1">
      <alignment horizontal="center" vertical="center"/>
    </xf>
    <xf numFmtId="9" fontId="2" fillId="0" borderId="18" xfId="3" applyFont="1" applyFill="1" applyBorder="1" applyAlignment="1">
      <alignment horizontal="left" vertical="center" wrapText="1"/>
    </xf>
    <xf numFmtId="0" fontId="0" fillId="0" borderId="19" xfId="0" applyBorder="1" applyAlignment="1">
      <alignment horizontal="center" vertical="center"/>
    </xf>
    <xf numFmtId="9" fontId="2" fillId="0" borderId="16" xfId="3" applyFont="1" applyBorder="1" applyAlignment="1">
      <alignment horizontal="justify" vertical="center" wrapText="1"/>
    </xf>
    <xf numFmtId="165" fontId="2" fillId="0" borderId="16" xfId="1" applyNumberFormat="1" applyFont="1" applyBorder="1" applyAlignment="1">
      <alignment horizontal="center" vertical="center" wrapText="1"/>
    </xf>
    <xf numFmtId="41" fontId="6" fillId="4" borderId="12" xfId="4" applyFont="1" applyFill="1" applyBorder="1" applyAlignment="1">
      <alignment horizontal="center" vertical="center" wrapText="1"/>
    </xf>
    <xf numFmtId="41" fontId="6" fillId="4" borderId="19" xfId="4" applyFont="1" applyFill="1" applyBorder="1" applyAlignment="1">
      <alignment horizontal="center"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 fillId="0" borderId="12" xfId="0" applyFont="1" applyBorder="1" applyAlignment="1">
      <alignment horizontal="center" vertical="center"/>
    </xf>
    <xf numFmtId="9" fontId="2" fillId="0" borderId="12" xfId="3" applyFont="1" applyBorder="1" applyAlignment="1">
      <alignment horizontal="center" vertical="center"/>
    </xf>
    <xf numFmtId="9" fontId="2" fillId="0" borderId="18" xfId="3" applyFont="1" applyBorder="1" applyAlignment="1">
      <alignment horizontal="center" vertical="center"/>
    </xf>
    <xf numFmtId="9" fontId="2" fillId="0" borderId="19" xfId="3" applyFont="1" applyBorder="1" applyAlignment="1">
      <alignment horizontal="center" vertical="center"/>
    </xf>
    <xf numFmtId="0" fontId="2" fillId="12" borderId="12" xfId="0" applyFont="1" applyFill="1" applyBorder="1" applyAlignment="1">
      <alignment horizontal="center" vertical="center" wrapText="1"/>
    </xf>
    <xf numFmtId="0" fontId="2" fillId="12" borderId="18" xfId="0" applyFont="1" applyFill="1" applyBorder="1" applyAlignment="1">
      <alignment horizontal="center" vertical="center" wrapText="1"/>
    </xf>
    <xf numFmtId="0" fontId="2" fillId="12" borderId="19" xfId="0" applyFont="1" applyFill="1" applyBorder="1" applyAlignment="1">
      <alignment horizontal="center" vertical="center" wrapText="1"/>
    </xf>
    <xf numFmtId="0" fontId="0" fillId="0" borderId="16" xfId="0" applyBorder="1" applyAlignment="1">
      <alignment horizontal="center" vertical="center"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19" fillId="0" borderId="12"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5" fillId="0" borderId="5" xfId="0" applyFont="1" applyBorder="1" applyAlignment="1">
      <alignment horizontal="center" vertical="center"/>
    </xf>
    <xf numFmtId="0" fontId="2" fillId="0" borderId="5" xfId="0" applyFont="1" applyBorder="1" applyAlignment="1">
      <alignment horizontal="center"/>
    </xf>
    <xf numFmtId="0" fontId="22" fillId="0" borderId="16" xfId="0" applyFont="1" applyBorder="1" applyAlignment="1">
      <alignment horizontal="center" vertical="center" wrapText="1"/>
    </xf>
    <xf numFmtId="0" fontId="24" fillId="7" borderId="16" xfId="0" applyFont="1" applyFill="1" applyBorder="1" applyAlignment="1">
      <alignment horizontal="center" vertical="center" wrapText="1"/>
    </xf>
    <xf numFmtId="0" fontId="25" fillId="7" borderId="16" xfId="0" applyFont="1" applyFill="1" applyBorder="1" applyAlignment="1">
      <alignment horizontal="center" vertical="center" wrapText="1"/>
    </xf>
    <xf numFmtId="0" fontId="22" fillId="0" borderId="12"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3" fillId="7" borderId="16" xfId="0" applyFont="1" applyFill="1" applyBorder="1" applyAlignment="1">
      <alignment horizontal="center" vertical="center" wrapText="1"/>
    </xf>
    <xf numFmtId="9" fontId="22" fillId="7" borderId="16" xfId="0" applyNumberFormat="1" applyFont="1" applyFill="1" applyBorder="1" applyAlignment="1">
      <alignment horizontal="center" vertical="center"/>
    </xf>
    <xf numFmtId="0" fontId="22" fillId="7" borderId="16" xfId="0" applyFont="1" applyFill="1" applyBorder="1" applyAlignment="1">
      <alignment horizontal="center" vertical="center"/>
    </xf>
    <xf numFmtId="0" fontId="24" fillId="13" borderId="16" xfId="0" applyFont="1" applyFill="1" applyBorder="1" applyAlignment="1">
      <alignment horizontal="center" vertical="center" wrapText="1"/>
    </xf>
    <xf numFmtId="0" fontId="25" fillId="13" borderId="16" xfId="0" applyFont="1" applyFill="1" applyBorder="1" applyAlignment="1">
      <alignment horizontal="center" vertical="center" wrapText="1"/>
    </xf>
    <xf numFmtId="9" fontId="22" fillId="13" borderId="16" xfId="0" applyNumberFormat="1" applyFont="1" applyFill="1" applyBorder="1" applyAlignment="1">
      <alignment horizontal="center" vertical="center"/>
    </xf>
    <xf numFmtId="0" fontId="22" fillId="13" borderId="16" xfId="0" applyFont="1" applyFill="1" applyBorder="1" applyAlignment="1">
      <alignment horizontal="center" vertical="center"/>
    </xf>
    <xf numFmtId="0" fontId="0" fillId="0" borderId="16" xfId="0" applyBorder="1" applyAlignment="1">
      <alignment horizontal="center" vertical="center"/>
    </xf>
  </cellXfs>
  <cellStyles count="6">
    <cellStyle name="Hipervínculo" xfId="5" builtinId="8"/>
    <cellStyle name="Millares" xfId="1" builtinId="3"/>
    <cellStyle name="Millares [0]" xfId="2" builtinId="6"/>
    <cellStyle name="Millares [0] 2" xfId="4"/>
    <cellStyle name="Normal" xfId="0" builtinId="0"/>
    <cellStyle name="Porcentaje" xfId="3" builtinId="5"/>
  </cellStyles>
  <dxfs count="444">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sharedStrings" Target="sharedStrings.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647700</xdr:colOff>
      <xdr:row>2</xdr:row>
      <xdr:rowOff>62651</xdr:rowOff>
    </xdr:from>
    <xdr:to>
      <xdr:col>2</xdr:col>
      <xdr:colOff>30480</xdr:colOff>
      <xdr:row>6</xdr:row>
      <xdr:rowOff>25038</xdr:rowOff>
    </xdr:to>
    <xdr:pic>
      <xdr:nvPicPr>
        <xdr:cNvPr id="3" name="Imagen 2">
          <a:extLst>
            <a:ext uri="{FF2B5EF4-FFF2-40B4-BE49-F238E27FC236}">
              <a16:creationId xmlns:a16="http://schemas.microsoft.com/office/drawing/2014/main" id="{D67A6799-B706-4596-A8FD-6A3A9959D2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428411"/>
          <a:ext cx="929640" cy="70696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647700</xdr:colOff>
      <xdr:row>1</xdr:row>
      <xdr:rowOff>62651</xdr:rowOff>
    </xdr:from>
    <xdr:ext cx="1671500" cy="1381340"/>
    <xdr:pic>
      <xdr:nvPicPr>
        <xdr:cNvPr id="2" name="Imagen 1">
          <a:extLst>
            <a:ext uri="{FF2B5EF4-FFF2-40B4-BE49-F238E27FC236}">
              <a16:creationId xmlns:a16="http://schemas.microsoft.com/office/drawing/2014/main" id="{C8479F7D-02AE-4ED0-8B7E-8FA8DFE79C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560" y="245531"/>
          <a:ext cx="1671500" cy="138134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1</xdr:col>
      <xdr:colOff>647700</xdr:colOff>
      <xdr:row>1</xdr:row>
      <xdr:rowOff>62651</xdr:rowOff>
    </xdr:from>
    <xdr:to>
      <xdr:col>1</xdr:col>
      <xdr:colOff>1333500</xdr:colOff>
      <xdr:row>3</xdr:row>
      <xdr:rowOff>183635</xdr:rowOff>
    </xdr:to>
    <xdr:pic>
      <xdr:nvPicPr>
        <xdr:cNvPr id="2" name="Imagen 1">
          <a:extLst>
            <a:ext uri="{FF2B5EF4-FFF2-40B4-BE49-F238E27FC236}">
              <a16:creationId xmlns:a16="http://schemas.microsoft.com/office/drawing/2014/main" id="{B0CB665B-EE23-462D-873F-D25B273208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253151"/>
          <a:ext cx="685800" cy="66962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764720</xdr:colOff>
      <xdr:row>3</xdr:row>
      <xdr:rowOff>544285</xdr:rowOff>
    </xdr:to>
    <xdr:pic>
      <xdr:nvPicPr>
        <xdr:cNvPr id="2" name="Imagen 1">
          <a:extLst>
            <a:ext uri="{FF2B5EF4-FFF2-40B4-BE49-F238E27FC236}">
              <a16:creationId xmlns:a16="http://schemas.microsoft.com/office/drawing/2014/main" id="{E33AED7C-DF74-4937-8042-1C1BA5DE7F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245530"/>
          <a:ext cx="1663880" cy="162463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612322</xdr:colOff>
      <xdr:row>1</xdr:row>
      <xdr:rowOff>27214</xdr:rowOff>
    </xdr:from>
    <xdr:to>
      <xdr:col>2</xdr:col>
      <xdr:colOff>707570</xdr:colOff>
      <xdr:row>3</xdr:row>
      <xdr:rowOff>544285</xdr:rowOff>
    </xdr:to>
    <xdr:pic>
      <xdr:nvPicPr>
        <xdr:cNvPr id="2" name="Imagen 1">
          <a:extLst>
            <a:ext uri="{FF2B5EF4-FFF2-40B4-BE49-F238E27FC236}">
              <a16:creationId xmlns:a16="http://schemas.microsoft.com/office/drawing/2014/main" id="{02A485F5-EDAC-414F-B7C2-64F191BCCC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5702" y="210094"/>
          <a:ext cx="1703068" cy="166007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764720</xdr:colOff>
      <xdr:row>3</xdr:row>
      <xdr:rowOff>200025</xdr:rowOff>
    </xdr:to>
    <xdr:pic>
      <xdr:nvPicPr>
        <xdr:cNvPr id="2" name="Imagen 1">
          <a:extLst>
            <a:ext uri="{FF2B5EF4-FFF2-40B4-BE49-F238E27FC236}">
              <a16:creationId xmlns:a16="http://schemas.microsoft.com/office/drawing/2014/main" id="{6BB94644-FAB8-439B-8BDF-AFFD556722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245530"/>
          <a:ext cx="1663880" cy="68601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764720</xdr:colOff>
      <xdr:row>3</xdr:row>
      <xdr:rowOff>544285</xdr:rowOff>
    </xdr:to>
    <xdr:pic>
      <xdr:nvPicPr>
        <xdr:cNvPr id="2" name="Imagen 1">
          <a:extLst>
            <a:ext uri="{FF2B5EF4-FFF2-40B4-BE49-F238E27FC236}">
              <a16:creationId xmlns:a16="http://schemas.microsoft.com/office/drawing/2014/main" id="{421FE70C-A420-4E65-954F-D855879B98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245530"/>
          <a:ext cx="1663880" cy="162463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647700</xdr:colOff>
      <xdr:row>1</xdr:row>
      <xdr:rowOff>62651</xdr:rowOff>
    </xdr:from>
    <xdr:to>
      <xdr:col>2</xdr:col>
      <xdr:colOff>238125</xdr:colOff>
      <xdr:row>4</xdr:row>
      <xdr:rowOff>1</xdr:rowOff>
    </xdr:to>
    <xdr:pic>
      <xdr:nvPicPr>
        <xdr:cNvPr id="2" name="Imagen 1">
          <a:extLst>
            <a:ext uri="{FF2B5EF4-FFF2-40B4-BE49-F238E27FC236}">
              <a16:creationId xmlns:a16="http://schemas.microsoft.com/office/drawing/2014/main" id="{5B39DC03-5167-4707-97F6-FC432DF690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245531"/>
          <a:ext cx="1137285" cy="76031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1</xdr:col>
      <xdr:colOff>1379220</xdr:colOff>
      <xdr:row>3</xdr:row>
      <xdr:rowOff>234879</xdr:rowOff>
    </xdr:to>
    <xdr:pic>
      <xdr:nvPicPr>
        <xdr:cNvPr id="2" name="Imagen 1">
          <a:extLst>
            <a:ext uri="{FF2B5EF4-FFF2-40B4-BE49-F238E27FC236}">
              <a16:creationId xmlns:a16="http://schemas.microsoft.com/office/drawing/2014/main" id="{1B368D38-C8BE-44BD-A6CC-5FCDD00B27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245530"/>
          <a:ext cx="731520" cy="72086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647700</xdr:colOff>
      <xdr:row>2</xdr:row>
      <xdr:rowOff>62651</xdr:rowOff>
    </xdr:from>
    <xdr:to>
      <xdr:col>2</xdr:col>
      <xdr:colOff>274320</xdr:colOff>
      <xdr:row>7</xdr:row>
      <xdr:rowOff>97468</xdr:rowOff>
    </xdr:to>
    <xdr:pic>
      <xdr:nvPicPr>
        <xdr:cNvPr id="4" name="Imagen 3">
          <a:extLst>
            <a:ext uri="{FF2B5EF4-FFF2-40B4-BE49-F238E27FC236}">
              <a16:creationId xmlns:a16="http://schemas.microsoft.com/office/drawing/2014/main" id="{E1D52D95-B996-4957-BF99-C8A1276F34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436031"/>
          <a:ext cx="1173480" cy="9492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647700</xdr:colOff>
      <xdr:row>2</xdr:row>
      <xdr:rowOff>62651</xdr:rowOff>
    </xdr:from>
    <xdr:to>
      <xdr:col>2</xdr:col>
      <xdr:colOff>315686</xdr:colOff>
      <xdr:row>4</xdr:row>
      <xdr:rowOff>425253</xdr:rowOff>
    </xdr:to>
    <xdr:pic>
      <xdr:nvPicPr>
        <xdr:cNvPr id="3" name="Imagen 2">
          <a:extLst>
            <a:ext uri="{FF2B5EF4-FFF2-40B4-BE49-F238E27FC236}">
              <a16:creationId xmlns:a16="http://schemas.microsoft.com/office/drawing/2014/main" id="{D16AC793-9A1D-4811-A719-8D8098A9D0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171508"/>
          <a:ext cx="1213757" cy="12770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647700</xdr:colOff>
      <xdr:row>2</xdr:row>
      <xdr:rowOff>62651</xdr:rowOff>
    </xdr:from>
    <xdr:to>
      <xdr:col>2</xdr:col>
      <xdr:colOff>274320</xdr:colOff>
      <xdr:row>4</xdr:row>
      <xdr:rowOff>310828</xdr:rowOff>
    </xdr:to>
    <xdr:pic>
      <xdr:nvPicPr>
        <xdr:cNvPr id="3" name="Imagen 2">
          <a:extLst>
            <a:ext uri="{FF2B5EF4-FFF2-40B4-BE49-F238E27FC236}">
              <a16:creationId xmlns:a16="http://schemas.microsoft.com/office/drawing/2014/main" id="{6F4407C2-98A7-46B0-9E73-08310134E2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436031"/>
          <a:ext cx="1173480" cy="9492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1</xdr:col>
      <xdr:colOff>1661160</xdr:colOff>
      <xdr:row>5</xdr:row>
      <xdr:rowOff>85725</xdr:rowOff>
    </xdr:to>
    <xdr:pic>
      <xdr:nvPicPr>
        <xdr:cNvPr id="2" name="Imagen 1">
          <a:extLst>
            <a:ext uri="{FF2B5EF4-FFF2-40B4-BE49-F238E27FC236}">
              <a16:creationId xmlns:a16="http://schemas.microsoft.com/office/drawing/2014/main" id="{B9F0F1AB-D49D-42CA-8B03-00F57D150F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6320" y="245530"/>
          <a:ext cx="1028700" cy="746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880397</xdr:colOff>
      <xdr:row>1</xdr:row>
      <xdr:rowOff>30482</xdr:rowOff>
    </xdr:from>
    <xdr:to>
      <xdr:col>2</xdr:col>
      <xdr:colOff>259081</xdr:colOff>
      <xdr:row>3</xdr:row>
      <xdr:rowOff>246068</xdr:rowOff>
    </xdr:to>
    <xdr:pic>
      <xdr:nvPicPr>
        <xdr:cNvPr id="3" name="Imagen 2">
          <a:extLst>
            <a:ext uri="{FF2B5EF4-FFF2-40B4-BE49-F238E27FC236}">
              <a16:creationId xmlns:a16="http://schemas.microsoft.com/office/drawing/2014/main" id="{C86A5A2A-8FFE-4653-9842-DD4960771F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2817" y="220982"/>
          <a:ext cx="925544" cy="7642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764720</xdr:colOff>
      <xdr:row>3</xdr:row>
      <xdr:rowOff>544285</xdr:rowOff>
    </xdr:to>
    <xdr:pic>
      <xdr:nvPicPr>
        <xdr:cNvPr id="2" name="Imagen 1">
          <a:extLst>
            <a:ext uri="{FF2B5EF4-FFF2-40B4-BE49-F238E27FC236}">
              <a16:creationId xmlns:a16="http://schemas.microsoft.com/office/drawing/2014/main" id="{D9388C80-7A3D-4B24-9487-534E81DF64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245530"/>
          <a:ext cx="1663880" cy="16246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647700</xdr:colOff>
      <xdr:row>1</xdr:row>
      <xdr:rowOff>62650</xdr:rowOff>
    </xdr:from>
    <xdr:ext cx="1666420" cy="1669085"/>
    <xdr:pic>
      <xdr:nvPicPr>
        <xdr:cNvPr id="2" name="Imagen 1">
          <a:extLst>
            <a:ext uri="{FF2B5EF4-FFF2-40B4-BE49-F238E27FC236}">
              <a16:creationId xmlns:a16="http://schemas.microsoft.com/office/drawing/2014/main" id="{08DD2BBC-73BF-4354-85A0-87420D4399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560" y="245530"/>
          <a:ext cx="1666420" cy="166908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1</xdr:col>
      <xdr:colOff>612322</xdr:colOff>
      <xdr:row>1</xdr:row>
      <xdr:rowOff>27216</xdr:rowOff>
    </xdr:from>
    <xdr:to>
      <xdr:col>2</xdr:col>
      <xdr:colOff>342899</xdr:colOff>
      <xdr:row>4</xdr:row>
      <xdr:rowOff>1742</xdr:rowOff>
    </xdr:to>
    <xdr:pic>
      <xdr:nvPicPr>
        <xdr:cNvPr id="2" name="Imagen 1">
          <a:extLst>
            <a:ext uri="{FF2B5EF4-FFF2-40B4-BE49-F238E27FC236}">
              <a16:creationId xmlns:a16="http://schemas.microsoft.com/office/drawing/2014/main" id="{A7E9917E-8B09-420E-A54D-B984A7C23E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322" y="210096"/>
          <a:ext cx="1277437" cy="70604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647700</xdr:colOff>
      <xdr:row>1</xdr:row>
      <xdr:rowOff>62651</xdr:rowOff>
    </xdr:from>
    <xdr:to>
      <xdr:col>2</xdr:col>
      <xdr:colOff>502919</xdr:colOff>
      <xdr:row>3</xdr:row>
      <xdr:rowOff>259080</xdr:rowOff>
    </xdr:to>
    <xdr:pic>
      <xdr:nvPicPr>
        <xdr:cNvPr id="3" name="Imagen 2">
          <a:extLst>
            <a:ext uri="{FF2B5EF4-FFF2-40B4-BE49-F238E27FC236}">
              <a16:creationId xmlns:a16="http://schemas.microsoft.com/office/drawing/2014/main" id="{56B3FB57-D27E-4C47-B4DA-C584CB4E60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7760" y="245531"/>
          <a:ext cx="1402079" cy="7450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AN~1\AppData\Local\Temp\Rar$DIa0.238\Plan%20de%20Acci&#243;n%20DESI%202020_Revisad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ALEXAN~1\AppData\Local\Temp\Rar$DIa0.072\GREF%20-%20PLAN%20DEACCI&#211;N%2020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ALEXAN~1\AppData\Local\Temp\Rar$DIa0.130\4.%20Plan%20de%20Acci&#243;n%20GTHU.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PES\1.%20Planeaci&#243;n%20Estrat&#233;gica\2020\GJUR%20PLAN%20DE%20ACCI&#211;N%2020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ALEXAN~1\AppData\Local\Temp\Rar$DIa0.888\4.%20PLAN%20DE%20ACCI&#211;N%20-%20GEFI.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ALEXAN~1\AppData\Local\Temp\Rar$DIa0.286\GCON%20-%20PLAN%20DE%20ACCI&#211;N%20202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ALEXAN~1\AppData\Local\Temp\Rar$DIa0.671\4.%20Plan%20de%20Acci&#243;n%20CODI.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alexander.perea\Downloads\DESI-FM-005-V10_Formulacion_y_Seguimiento_del_Plan_de_Accion%20CEM%20202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lexander.perea\Downloads\EGTI_Plan_de_Accion_2020_V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dna.vallejo\Downloads\DESI-FM-005-V10_Formulacion_y_Seguimiento_del_Plan_de_Accion%20CEM%202020-Semestre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lexander.perea\Downloads\Copia%20de%20Formulacion_y_Seguimiento_del_Plan_de_Accion%202020%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LEXAN~1\AppData\Local\Temp\Rar$DIa0.434\4.%20Plan%20de%20acci&#243;n%20APIC.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LEXAN~1\AppData\Local\Temp\Rar$DIa0.560\PIV%20%20PLAN%20DE%20ACCI&#211;N%202020%20VF.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lexander.perea\Downloads\Plan_de_Accion_PPMQ%202020%20nuevo%20%20formato%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LEXAN~1\AppData\Local\Temp\Rar$DIa0.609\Plan%20de%20Acci&#243;n%20IMVI%202020%20Fin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alexander.perea\Downloads\GSIT_Plan_de_Accion_2020_V5%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alexander.perea\Downloads\DESI-FM-005-V10_Formulacion%20Plan_de_Accion%20GDOC%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V2"/>
      <sheetName val="Plan de AcciónV1"/>
      <sheetName val="Hoja2"/>
      <sheetName val="Instructivo"/>
    </sheetNames>
    <sheetDataSet>
      <sheetData sheetId="0"/>
      <sheetData sheetId="1"/>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0"/>
      <sheetName val="Plan de Acción 2020 V2"/>
      <sheetName val="Hoja2"/>
      <sheetName val="Instructivo"/>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K23" sqref="K23"/>
    </sheetView>
  </sheetViews>
  <sheetFormatPr baseColWidth="10" defaultColWidth="11.44140625" defaultRowHeight="14.4" x14ac:dyDescent="0.3"/>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7"/>
  <sheetViews>
    <sheetView zoomScale="60" zoomScaleNormal="60" workbookViewId="0">
      <selection activeCell="A8" sqref="A8:AS17"/>
    </sheetView>
  </sheetViews>
  <sheetFormatPr baseColWidth="10" defaultColWidth="11.44140625" defaultRowHeight="14.4" x14ac:dyDescent="0.3"/>
  <cols>
    <col min="1" max="1" width="7" customWidth="1"/>
    <col min="2" max="2" width="22.5546875" customWidth="1"/>
    <col min="3" max="3" width="18.44140625" customWidth="1"/>
    <col min="4" max="5" width="21.33203125" customWidth="1"/>
    <col min="6" max="6" width="21.109375" customWidth="1"/>
    <col min="7" max="7" width="19.44140625" customWidth="1"/>
    <col min="8" max="8" width="14.88671875" customWidth="1"/>
    <col min="9" max="10" width="21.109375" customWidth="1"/>
    <col min="11" max="11" width="17.88671875" customWidth="1"/>
    <col min="12" max="12" width="23.109375" customWidth="1"/>
    <col min="13" max="14" width="19.88671875" customWidth="1"/>
    <col min="15" max="15" width="0" hidden="1" customWidth="1"/>
    <col min="16" max="16" width="17.109375" customWidth="1"/>
    <col min="17" max="17" width="19.6640625" customWidth="1"/>
    <col min="18" max="18" width="31.33203125" customWidth="1"/>
    <col min="19" max="19" width="61.44140625" customWidth="1"/>
    <col min="20" max="20" width="23.5546875" customWidth="1"/>
    <col min="21" max="21" width="23.88671875" customWidth="1"/>
    <col min="22" max="22" width="20.33203125" customWidth="1"/>
    <col min="23" max="23" width="0" hidden="1" customWidth="1"/>
    <col min="24" max="24" width="21.5546875" customWidth="1"/>
    <col min="25" max="25" width="0" hidden="1" customWidth="1"/>
    <col min="26" max="26" width="26.6640625" customWidth="1"/>
    <col min="27" max="27" width="21.33203125" customWidth="1"/>
    <col min="28" max="28" width="17.5546875" customWidth="1"/>
    <col min="29" max="29" width="18.109375" customWidth="1"/>
    <col min="30" max="30" width="19" customWidth="1"/>
    <col min="31" max="31" width="24.88671875" customWidth="1"/>
    <col min="32" max="32" width="17" customWidth="1"/>
    <col min="33" max="33" width="17.88671875" customWidth="1"/>
    <col min="34" max="34" width="15.44140625" customWidth="1"/>
    <col min="35" max="35" width="19.6640625" customWidth="1"/>
    <col min="36" max="36" width="16.109375" customWidth="1"/>
    <col min="37" max="37" width="15.6640625" customWidth="1"/>
    <col min="38" max="38" width="19.33203125" customWidth="1"/>
    <col min="39" max="41" width="15.6640625" customWidth="1"/>
    <col min="42" max="42" width="24.5546875" customWidth="1"/>
    <col min="43" max="43" width="23.6640625" customWidth="1"/>
    <col min="44" max="44" width="19.5546875" customWidth="1"/>
    <col min="45" max="45" width="11.88671875" customWidth="1"/>
  </cols>
  <sheetData>
    <row r="1" spans="1:45" s="1" customFormat="1" thickBot="1" x14ac:dyDescent="0.3"/>
    <row r="2" spans="1:45" s="1" customFormat="1" ht="21.6" thickBot="1" x14ac:dyDescent="0.3">
      <c r="B2" s="356"/>
      <c r="C2" s="357"/>
      <c r="D2" s="362" t="s">
        <v>0</v>
      </c>
      <c r="E2" s="363"/>
      <c r="F2" s="363"/>
      <c r="G2" s="363"/>
      <c r="H2" s="363"/>
      <c r="I2" s="363"/>
      <c r="J2" s="363"/>
      <c r="K2" s="363"/>
      <c r="L2" s="363"/>
      <c r="M2" s="363"/>
      <c r="N2" s="363"/>
      <c r="O2" s="363"/>
      <c r="P2" s="363"/>
      <c r="Q2" s="363"/>
      <c r="R2" s="363"/>
      <c r="S2" s="363"/>
      <c r="T2" s="363"/>
      <c r="U2" s="363"/>
      <c r="V2" s="363"/>
      <c r="W2" s="363"/>
      <c r="X2" s="363"/>
      <c r="Y2" s="363"/>
      <c r="Z2" s="363"/>
      <c r="AA2" s="364"/>
      <c r="AB2" s="365" t="s">
        <v>0</v>
      </c>
      <c r="AC2" s="366"/>
      <c r="AD2" s="366"/>
      <c r="AE2" s="366"/>
      <c r="AF2" s="366"/>
      <c r="AG2" s="366"/>
      <c r="AH2" s="366"/>
      <c r="AI2" s="366"/>
      <c r="AJ2" s="366"/>
      <c r="AK2" s="366"/>
      <c r="AL2" s="366"/>
      <c r="AM2" s="366"/>
      <c r="AN2" s="366"/>
      <c r="AO2" s="366"/>
      <c r="AP2" s="366"/>
      <c r="AQ2" s="366"/>
      <c r="AR2" s="366"/>
      <c r="AS2" s="366"/>
    </row>
    <row r="3" spans="1:45" s="1" customFormat="1" ht="21.6" thickBot="1" x14ac:dyDescent="0.3">
      <c r="B3" s="358"/>
      <c r="C3" s="359"/>
      <c r="D3" s="367" t="s">
        <v>1</v>
      </c>
      <c r="E3" s="368"/>
      <c r="F3" s="368"/>
      <c r="G3" s="368"/>
      <c r="H3" s="368"/>
      <c r="I3" s="368"/>
      <c r="J3" s="368"/>
      <c r="K3" s="368"/>
      <c r="L3" s="368"/>
      <c r="M3" s="368"/>
      <c r="N3" s="368"/>
      <c r="O3" s="368"/>
      <c r="P3" s="368"/>
      <c r="Q3" s="369"/>
      <c r="R3" s="370" t="s">
        <v>2</v>
      </c>
      <c r="S3" s="368"/>
      <c r="T3" s="368"/>
      <c r="U3" s="368"/>
      <c r="V3" s="368"/>
      <c r="W3" s="368"/>
      <c r="X3" s="368"/>
      <c r="Y3" s="368"/>
      <c r="Z3" s="368"/>
      <c r="AA3" s="371"/>
      <c r="AB3" s="298"/>
      <c r="AC3" s="299"/>
      <c r="AD3" s="299"/>
      <c r="AE3" s="299"/>
      <c r="AF3" s="299"/>
      <c r="AG3" s="299"/>
      <c r="AH3" s="299"/>
      <c r="AI3" s="299"/>
      <c r="AJ3" s="299"/>
      <c r="AK3" s="299"/>
      <c r="AL3" s="299"/>
      <c r="AM3" s="299"/>
      <c r="AN3" s="299"/>
      <c r="AO3" s="299"/>
      <c r="AP3" s="299"/>
      <c r="AQ3" s="299"/>
      <c r="AR3" s="299"/>
      <c r="AS3" s="299"/>
    </row>
    <row r="4" spans="1:45" s="1" customFormat="1" ht="21.6" thickBot="1" x14ac:dyDescent="0.3">
      <c r="B4" s="360"/>
      <c r="C4" s="361"/>
      <c r="D4" s="367" t="s">
        <v>3</v>
      </c>
      <c r="E4" s="368"/>
      <c r="F4" s="368"/>
      <c r="G4" s="368"/>
      <c r="H4" s="368"/>
      <c r="I4" s="368"/>
      <c r="J4" s="368"/>
      <c r="K4" s="368"/>
      <c r="L4" s="368"/>
      <c r="M4" s="368"/>
      <c r="N4" s="368"/>
      <c r="O4" s="368"/>
      <c r="P4" s="368"/>
      <c r="Q4" s="368"/>
      <c r="R4" s="368"/>
      <c r="S4" s="368"/>
      <c r="T4" s="368"/>
      <c r="U4" s="368"/>
      <c r="V4" s="368"/>
      <c r="W4" s="368"/>
      <c r="X4" s="368"/>
      <c r="Y4" s="368"/>
      <c r="Z4" s="368"/>
      <c r="AA4" s="371"/>
      <c r="AB4" s="298"/>
      <c r="AC4" s="299"/>
      <c r="AD4" s="299"/>
      <c r="AE4" s="299"/>
      <c r="AF4" s="299"/>
      <c r="AG4" s="299"/>
      <c r="AH4" s="299"/>
      <c r="AI4" s="299"/>
      <c r="AJ4" s="299"/>
      <c r="AK4" s="299"/>
      <c r="AL4" s="299"/>
      <c r="AM4" s="299"/>
      <c r="AN4" s="299"/>
      <c r="AO4" s="299"/>
      <c r="AP4" s="299"/>
      <c r="AQ4" s="299"/>
      <c r="AR4" s="299"/>
      <c r="AS4" s="299"/>
    </row>
    <row r="5" spans="1:45" s="1" customFormat="1" ht="13.8" x14ac:dyDescent="0.25"/>
    <row r="6" spans="1:45" s="1" customFormat="1" ht="21" x14ac:dyDescent="0.25">
      <c r="A6" s="397" t="s">
        <v>4</v>
      </c>
      <c r="B6" s="345" t="s">
        <v>5</v>
      </c>
      <c r="C6" s="346"/>
      <c r="D6" s="346"/>
      <c r="E6" s="346"/>
      <c r="F6" s="346"/>
      <c r="G6" s="346"/>
      <c r="H6" s="346"/>
      <c r="I6" s="346"/>
      <c r="J6" s="347"/>
      <c r="K6" s="348" t="s">
        <v>6</v>
      </c>
      <c r="L6" s="349"/>
      <c r="M6" s="349"/>
      <c r="N6" s="349"/>
      <c r="O6" s="349"/>
      <c r="P6" s="349"/>
      <c r="Q6" s="349"/>
      <c r="R6" s="350"/>
      <c r="S6" s="398" t="s">
        <v>7</v>
      </c>
      <c r="T6" s="398"/>
      <c r="U6" s="398"/>
      <c r="V6" s="398"/>
      <c r="W6" s="181"/>
      <c r="X6" s="399" t="s">
        <v>8</v>
      </c>
      <c r="Y6" s="181"/>
      <c r="Z6" s="399" t="s">
        <v>9</v>
      </c>
      <c r="AA6" s="399"/>
      <c r="AB6" s="343" t="s">
        <v>10</v>
      </c>
      <c r="AC6" s="344"/>
      <c r="AD6" s="344"/>
      <c r="AE6" s="344"/>
      <c r="AF6" s="344"/>
      <c r="AG6" s="344"/>
      <c r="AH6" s="344"/>
      <c r="AI6" s="344"/>
      <c r="AJ6" s="344"/>
      <c r="AK6" s="344"/>
      <c r="AL6" s="344"/>
      <c r="AM6" s="344"/>
      <c r="AN6" s="344"/>
      <c r="AO6" s="344"/>
      <c r="AP6" s="344"/>
      <c r="AQ6" s="344"/>
      <c r="AR6" s="344"/>
      <c r="AS6" s="344"/>
    </row>
    <row r="7" spans="1:45" s="1" customFormat="1" ht="93.6" customHeight="1" x14ac:dyDescent="0.25">
      <c r="A7" s="397"/>
      <c r="B7" s="7" t="s">
        <v>11</v>
      </c>
      <c r="C7" s="7" t="s">
        <v>12</v>
      </c>
      <c r="D7" s="7" t="s">
        <v>13</v>
      </c>
      <c r="E7" s="7" t="s">
        <v>14</v>
      </c>
      <c r="F7" s="7" t="s">
        <v>15</v>
      </c>
      <c r="G7" s="7" t="s">
        <v>535</v>
      </c>
      <c r="H7" s="7" t="s">
        <v>17</v>
      </c>
      <c r="I7" s="7" t="s">
        <v>18</v>
      </c>
      <c r="J7" s="7" t="s">
        <v>19</v>
      </c>
      <c r="K7" s="10" t="s">
        <v>20</v>
      </c>
      <c r="L7" s="10" t="s">
        <v>21</v>
      </c>
      <c r="M7" s="10" t="s">
        <v>22</v>
      </c>
      <c r="N7" s="10" t="s">
        <v>23</v>
      </c>
      <c r="O7" s="10" t="s">
        <v>24</v>
      </c>
      <c r="P7" s="10" t="s">
        <v>25</v>
      </c>
      <c r="Q7" s="10" t="s">
        <v>19</v>
      </c>
      <c r="R7" s="10" t="s">
        <v>536</v>
      </c>
      <c r="S7" s="12" t="s">
        <v>27</v>
      </c>
      <c r="T7" s="12" t="s">
        <v>18</v>
      </c>
      <c r="U7" s="12" t="s">
        <v>28</v>
      </c>
      <c r="V7" s="12" t="s">
        <v>29</v>
      </c>
      <c r="W7" s="12"/>
      <c r="X7" s="399"/>
      <c r="Y7" s="12" t="s">
        <v>19</v>
      </c>
      <c r="Z7" s="13" t="s">
        <v>30</v>
      </c>
      <c r="AA7" s="13" t="s">
        <v>31</v>
      </c>
      <c r="AB7" s="14" t="s">
        <v>32</v>
      </c>
      <c r="AC7" s="14" t="s">
        <v>33</v>
      </c>
      <c r="AD7" s="14" t="s">
        <v>34</v>
      </c>
      <c r="AE7" s="14" t="s">
        <v>35</v>
      </c>
      <c r="AF7" s="14" t="s">
        <v>36</v>
      </c>
      <c r="AG7" s="14" t="s">
        <v>37</v>
      </c>
      <c r="AH7" s="14" t="s">
        <v>38</v>
      </c>
      <c r="AI7" s="14" t="s">
        <v>39</v>
      </c>
      <c r="AJ7" s="14" t="s">
        <v>40</v>
      </c>
      <c r="AK7" s="14" t="s">
        <v>41</v>
      </c>
      <c r="AL7" s="14" t="s">
        <v>42</v>
      </c>
      <c r="AM7" s="14" t="s">
        <v>43</v>
      </c>
      <c r="AN7" s="14" t="s">
        <v>44</v>
      </c>
      <c r="AO7" s="14" t="s">
        <v>45</v>
      </c>
      <c r="AP7" s="14" t="s">
        <v>46</v>
      </c>
      <c r="AQ7" s="14" t="s">
        <v>47</v>
      </c>
      <c r="AR7" s="14" t="s">
        <v>48</v>
      </c>
      <c r="AS7" s="14" t="s">
        <v>49</v>
      </c>
    </row>
    <row r="8" spans="1:45" s="1" customFormat="1" ht="66.599999999999994" customHeight="1" x14ac:dyDescent="0.25">
      <c r="A8" s="407">
        <v>9</v>
      </c>
      <c r="B8" s="216" t="s">
        <v>130</v>
      </c>
      <c r="C8" s="216" t="s">
        <v>324</v>
      </c>
      <c r="D8" s="216" t="s">
        <v>52</v>
      </c>
      <c r="E8" s="216" t="s">
        <v>114</v>
      </c>
      <c r="F8" s="216" t="s">
        <v>54</v>
      </c>
      <c r="G8" s="216" t="s">
        <v>325</v>
      </c>
      <c r="H8" s="216" t="s">
        <v>326</v>
      </c>
      <c r="I8" s="199">
        <v>1</v>
      </c>
      <c r="J8" s="199">
        <f>(L8*Q8)+(L10*Q10)</f>
        <v>0</v>
      </c>
      <c r="K8" s="195" t="s">
        <v>327</v>
      </c>
      <c r="L8" s="216">
        <v>0.3</v>
      </c>
      <c r="M8" s="213">
        <v>43832</v>
      </c>
      <c r="N8" s="213">
        <v>44012</v>
      </c>
      <c r="O8" s="195"/>
      <c r="P8" s="195" t="s">
        <v>328</v>
      </c>
      <c r="Q8" s="380">
        <f>(T8*Y8)+(T9*Y9)</f>
        <v>0</v>
      </c>
      <c r="R8" s="380" t="s">
        <v>59</v>
      </c>
      <c r="S8" s="38" t="s">
        <v>329</v>
      </c>
      <c r="T8" s="133">
        <v>0.5</v>
      </c>
      <c r="U8" s="41">
        <v>43832</v>
      </c>
      <c r="V8" s="41">
        <v>43981</v>
      </c>
      <c r="W8" s="16">
        <f>V8-U8</f>
        <v>149</v>
      </c>
      <c r="X8" s="128"/>
      <c r="Y8" s="17">
        <f>IF(X8="ejecutado",1,0)</f>
        <v>0</v>
      </c>
      <c r="Z8" s="18"/>
      <c r="AA8" s="18"/>
      <c r="AB8" s="131" t="s">
        <v>61</v>
      </c>
      <c r="AC8" s="131" t="s">
        <v>61</v>
      </c>
      <c r="AD8" s="131" t="s">
        <v>62</v>
      </c>
      <c r="AE8" s="131" t="s">
        <v>61</v>
      </c>
      <c r="AF8" s="131" t="s">
        <v>61</v>
      </c>
      <c r="AG8" s="131" t="s">
        <v>61</v>
      </c>
      <c r="AH8" s="131" t="s">
        <v>61</v>
      </c>
      <c r="AI8" s="131" t="s">
        <v>61</v>
      </c>
      <c r="AJ8" s="131" t="s">
        <v>61</v>
      </c>
      <c r="AK8" s="131" t="s">
        <v>61</v>
      </c>
      <c r="AL8" s="131" t="s">
        <v>61</v>
      </c>
      <c r="AM8" s="131" t="s">
        <v>61</v>
      </c>
      <c r="AN8" s="131" t="s">
        <v>61</v>
      </c>
      <c r="AO8" s="131" t="s">
        <v>61</v>
      </c>
      <c r="AP8" s="131" t="s">
        <v>61</v>
      </c>
      <c r="AQ8" s="131" t="s">
        <v>61</v>
      </c>
      <c r="AR8" s="131" t="s">
        <v>61</v>
      </c>
      <c r="AS8" s="131" t="s">
        <v>62</v>
      </c>
    </row>
    <row r="9" spans="1:45" s="1" customFormat="1" ht="66.599999999999994" customHeight="1" x14ac:dyDescent="0.25">
      <c r="A9" s="407"/>
      <c r="B9" s="216"/>
      <c r="C9" s="216"/>
      <c r="D9" s="216"/>
      <c r="E9" s="216"/>
      <c r="F9" s="216"/>
      <c r="G9" s="216"/>
      <c r="H9" s="216"/>
      <c r="I9" s="199"/>
      <c r="J9" s="199"/>
      <c r="K9" s="195"/>
      <c r="L9" s="216"/>
      <c r="M9" s="213"/>
      <c r="N9" s="213"/>
      <c r="O9" s="195"/>
      <c r="P9" s="195"/>
      <c r="Q9" s="380"/>
      <c r="R9" s="380"/>
      <c r="S9" s="38" t="s">
        <v>330</v>
      </c>
      <c r="T9" s="133">
        <v>0.5</v>
      </c>
      <c r="U9" s="41">
        <v>43832</v>
      </c>
      <c r="V9" s="53">
        <v>44012</v>
      </c>
      <c r="W9" s="16">
        <f t="shared" ref="W9" si="0">V9-U9</f>
        <v>180</v>
      </c>
      <c r="X9" s="128"/>
      <c r="Y9" s="17">
        <f t="shared" ref="Y9" si="1">IF(X9="ejecutado",1,0)</f>
        <v>0</v>
      </c>
      <c r="Z9" s="18"/>
      <c r="AA9" s="18"/>
      <c r="AB9" s="131" t="s">
        <v>61</v>
      </c>
      <c r="AC9" s="131" t="s">
        <v>61</v>
      </c>
      <c r="AD9" s="131" t="s">
        <v>62</v>
      </c>
      <c r="AE9" s="131" t="s">
        <v>61</v>
      </c>
      <c r="AF9" s="131" t="s">
        <v>61</v>
      </c>
      <c r="AG9" s="131" t="s">
        <v>61</v>
      </c>
      <c r="AH9" s="131" t="s">
        <v>61</v>
      </c>
      <c r="AI9" s="131" t="s">
        <v>61</v>
      </c>
      <c r="AJ9" s="131" t="s">
        <v>61</v>
      </c>
      <c r="AK9" s="131" t="s">
        <v>61</v>
      </c>
      <c r="AL9" s="131" t="s">
        <v>61</v>
      </c>
      <c r="AM9" s="131" t="s">
        <v>61</v>
      </c>
      <c r="AN9" s="131" t="s">
        <v>61</v>
      </c>
      <c r="AO9" s="131" t="s">
        <v>61</v>
      </c>
      <c r="AP9" s="131" t="s">
        <v>61</v>
      </c>
      <c r="AQ9" s="131" t="s">
        <v>61</v>
      </c>
      <c r="AR9" s="131" t="s">
        <v>61</v>
      </c>
      <c r="AS9" s="131" t="s">
        <v>62</v>
      </c>
    </row>
    <row r="10" spans="1:45" s="1" customFormat="1" ht="66.599999999999994" customHeight="1" x14ac:dyDescent="0.25">
      <c r="A10" s="407"/>
      <c r="B10" s="216"/>
      <c r="C10" s="216"/>
      <c r="D10" s="216"/>
      <c r="E10" s="216"/>
      <c r="F10" s="216"/>
      <c r="G10" s="216"/>
      <c r="H10" s="216"/>
      <c r="I10" s="199"/>
      <c r="J10" s="199"/>
      <c r="K10" s="195" t="s">
        <v>331</v>
      </c>
      <c r="L10" s="216">
        <v>0.5</v>
      </c>
      <c r="M10" s="213">
        <v>43832</v>
      </c>
      <c r="N10" s="213">
        <v>44012</v>
      </c>
      <c r="O10" s="195"/>
      <c r="P10" s="195" t="s">
        <v>332</v>
      </c>
      <c r="Q10" s="380">
        <f>(T10*Y10)+(T11*Y11)+(T12*Y12)</f>
        <v>0</v>
      </c>
      <c r="R10" s="380" t="s">
        <v>59</v>
      </c>
      <c r="S10" s="38" t="s">
        <v>333</v>
      </c>
      <c r="T10" s="133">
        <v>0.3</v>
      </c>
      <c r="U10" s="41">
        <v>43891</v>
      </c>
      <c r="V10" s="41">
        <v>44012</v>
      </c>
      <c r="W10" s="16">
        <f>V10-U10</f>
        <v>121</v>
      </c>
      <c r="X10" s="128"/>
      <c r="Y10" s="17">
        <f>IF(X10="ejecutado",1,0)</f>
        <v>0</v>
      </c>
      <c r="Z10" s="18"/>
      <c r="AA10" s="18"/>
      <c r="AB10" s="131" t="s">
        <v>61</v>
      </c>
      <c r="AC10" s="131" t="s">
        <v>61</v>
      </c>
      <c r="AD10" s="131" t="s">
        <v>62</v>
      </c>
      <c r="AE10" s="131" t="s">
        <v>61</v>
      </c>
      <c r="AF10" s="131" t="s">
        <v>61</v>
      </c>
      <c r="AG10" s="131" t="s">
        <v>61</v>
      </c>
      <c r="AH10" s="131" t="s">
        <v>61</v>
      </c>
      <c r="AI10" s="131" t="s">
        <v>61</v>
      </c>
      <c r="AJ10" s="131" t="s">
        <v>61</v>
      </c>
      <c r="AK10" s="131" t="s">
        <v>61</v>
      </c>
      <c r="AL10" s="131" t="s">
        <v>61</v>
      </c>
      <c r="AM10" s="131" t="s">
        <v>61</v>
      </c>
      <c r="AN10" s="131" t="s">
        <v>61</v>
      </c>
      <c r="AO10" s="131" t="s">
        <v>61</v>
      </c>
      <c r="AP10" s="131" t="s">
        <v>61</v>
      </c>
      <c r="AQ10" s="131" t="s">
        <v>61</v>
      </c>
      <c r="AR10" s="131" t="s">
        <v>61</v>
      </c>
      <c r="AS10" s="131" t="s">
        <v>62</v>
      </c>
    </row>
    <row r="11" spans="1:45" s="1" customFormat="1" ht="41.4" customHeight="1" x14ac:dyDescent="0.25">
      <c r="A11" s="407"/>
      <c r="B11" s="216"/>
      <c r="C11" s="216"/>
      <c r="D11" s="216"/>
      <c r="E11" s="216"/>
      <c r="F11" s="216"/>
      <c r="G11" s="216"/>
      <c r="H11" s="216"/>
      <c r="I11" s="199"/>
      <c r="J11" s="199"/>
      <c r="K11" s="195"/>
      <c r="L11" s="216"/>
      <c r="M11" s="213"/>
      <c r="N11" s="213"/>
      <c r="O11" s="195"/>
      <c r="P11" s="195"/>
      <c r="Q11" s="380"/>
      <c r="R11" s="380"/>
      <c r="S11" s="38" t="s">
        <v>334</v>
      </c>
      <c r="T11" s="133">
        <v>0.35</v>
      </c>
      <c r="U11" s="41">
        <v>43862</v>
      </c>
      <c r="V11" s="41">
        <v>43983</v>
      </c>
      <c r="W11" s="16">
        <f t="shared" ref="W11:W12" si="2">V11-U11</f>
        <v>121</v>
      </c>
      <c r="X11" s="128"/>
      <c r="Y11" s="17">
        <f t="shared" ref="Y11:Y12" si="3">IF(X11="ejecutado",1,0)</f>
        <v>0</v>
      </c>
      <c r="Z11" s="18"/>
      <c r="AA11" s="18"/>
      <c r="AB11" s="131" t="s">
        <v>61</v>
      </c>
      <c r="AC11" s="131" t="s">
        <v>61</v>
      </c>
      <c r="AD11" s="131" t="s">
        <v>62</v>
      </c>
      <c r="AE11" s="131" t="s">
        <v>61</v>
      </c>
      <c r="AF11" s="131" t="s">
        <v>61</v>
      </c>
      <c r="AG11" s="131" t="s">
        <v>61</v>
      </c>
      <c r="AH11" s="131" t="s">
        <v>61</v>
      </c>
      <c r="AI11" s="131" t="s">
        <v>61</v>
      </c>
      <c r="AJ11" s="131" t="s">
        <v>61</v>
      </c>
      <c r="AK11" s="131" t="s">
        <v>61</v>
      </c>
      <c r="AL11" s="131" t="s">
        <v>61</v>
      </c>
      <c r="AM11" s="131" t="s">
        <v>61</v>
      </c>
      <c r="AN11" s="131" t="s">
        <v>61</v>
      </c>
      <c r="AO11" s="131" t="s">
        <v>61</v>
      </c>
      <c r="AP11" s="131" t="s">
        <v>61</v>
      </c>
      <c r="AQ11" s="131" t="s">
        <v>61</v>
      </c>
      <c r="AR11" s="131" t="s">
        <v>61</v>
      </c>
      <c r="AS11" s="131" t="s">
        <v>62</v>
      </c>
    </row>
    <row r="12" spans="1:45" s="1" customFormat="1" ht="50.4" customHeight="1" x14ac:dyDescent="0.25">
      <c r="A12" s="407"/>
      <c r="B12" s="216"/>
      <c r="C12" s="216"/>
      <c r="D12" s="216"/>
      <c r="E12" s="216"/>
      <c r="F12" s="216"/>
      <c r="G12" s="216"/>
      <c r="H12" s="216"/>
      <c r="I12" s="199"/>
      <c r="J12" s="199"/>
      <c r="K12" s="195"/>
      <c r="L12" s="216"/>
      <c r="M12" s="213"/>
      <c r="N12" s="213"/>
      <c r="O12" s="195"/>
      <c r="P12" s="195"/>
      <c r="Q12" s="380"/>
      <c r="R12" s="380"/>
      <c r="S12" s="38" t="s">
        <v>335</v>
      </c>
      <c r="T12" s="133">
        <v>0.35</v>
      </c>
      <c r="U12" s="41">
        <v>43876</v>
      </c>
      <c r="V12" s="41">
        <v>44012</v>
      </c>
      <c r="W12" s="16">
        <f t="shared" si="2"/>
        <v>136</v>
      </c>
      <c r="X12" s="128"/>
      <c r="Y12" s="17">
        <f t="shared" si="3"/>
        <v>0</v>
      </c>
      <c r="Z12" s="18"/>
      <c r="AA12" s="18"/>
      <c r="AB12" s="131" t="s">
        <v>61</v>
      </c>
      <c r="AC12" s="131" t="s">
        <v>61</v>
      </c>
      <c r="AD12" s="131" t="s">
        <v>62</v>
      </c>
      <c r="AE12" s="131" t="s">
        <v>61</v>
      </c>
      <c r="AF12" s="131" t="s">
        <v>61</v>
      </c>
      <c r="AG12" s="131" t="s">
        <v>61</v>
      </c>
      <c r="AH12" s="131" t="s">
        <v>61</v>
      </c>
      <c r="AI12" s="131" t="s">
        <v>61</v>
      </c>
      <c r="AJ12" s="131" t="s">
        <v>61</v>
      </c>
      <c r="AK12" s="131" t="s">
        <v>61</v>
      </c>
      <c r="AL12" s="131" t="s">
        <v>61</v>
      </c>
      <c r="AM12" s="131" t="s">
        <v>61</v>
      </c>
      <c r="AN12" s="131" t="s">
        <v>61</v>
      </c>
      <c r="AO12" s="131" t="s">
        <v>61</v>
      </c>
      <c r="AP12" s="131" t="s">
        <v>61</v>
      </c>
      <c r="AQ12" s="131" t="s">
        <v>61</v>
      </c>
      <c r="AR12" s="131" t="s">
        <v>61</v>
      </c>
      <c r="AS12" s="131" t="s">
        <v>62</v>
      </c>
    </row>
    <row r="13" spans="1:45" s="1" customFormat="1" ht="44.4" customHeight="1" x14ac:dyDescent="0.25">
      <c r="A13" s="407"/>
      <c r="B13" s="216"/>
      <c r="C13" s="216"/>
      <c r="D13" s="216"/>
      <c r="E13" s="216"/>
      <c r="F13" s="216"/>
      <c r="G13" s="216"/>
      <c r="H13" s="216"/>
      <c r="I13" s="199"/>
      <c r="J13" s="199"/>
      <c r="K13" s="195" t="s">
        <v>336</v>
      </c>
      <c r="L13" s="216">
        <v>0.2</v>
      </c>
      <c r="M13" s="213">
        <v>43832</v>
      </c>
      <c r="N13" s="213">
        <v>44012</v>
      </c>
      <c r="O13" s="195"/>
      <c r="P13" s="195" t="s">
        <v>332</v>
      </c>
      <c r="Q13" s="380">
        <f>(T13*Y13)+(T15*Y15)+(T17*Y17)+(T16*Y16)+(T14*Y14)</f>
        <v>0</v>
      </c>
      <c r="R13" s="380" t="s">
        <v>59</v>
      </c>
      <c r="S13" s="38" t="s">
        <v>337</v>
      </c>
      <c r="T13" s="133">
        <v>0.35</v>
      </c>
      <c r="U13" s="41">
        <v>43831</v>
      </c>
      <c r="V13" s="41">
        <v>43860</v>
      </c>
      <c r="W13" s="16">
        <f>V13-U13</f>
        <v>29</v>
      </c>
      <c r="X13" s="128"/>
      <c r="Y13" s="17">
        <f>IF(X13="ejecutado",1,0)</f>
        <v>0</v>
      </c>
      <c r="Z13" s="18"/>
      <c r="AA13" s="18"/>
      <c r="AB13" s="131" t="s">
        <v>61</v>
      </c>
      <c r="AC13" s="131" t="s">
        <v>61</v>
      </c>
      <c r="AD13" s="131" t="s">
        <v>62</v>
      </c>
      <c r="AE13" s="131" t="s">
        <v>61</v>
      </c>
      <c r="AF13" s="131" t="s">
        <v>61</v>
      </c>
      <c r="AG13" s="131" t="s">
        <v>61</v>
      </c>
      <c r="AH13" s="131" t="s">
        <v>61</v>
      </c>
      <c r="AI13" s="131" t="s">
        <v>61</v>
      </c>
      <c r="AJ13" s="131" t="s">
        <v>61</v>
      </c>
      <c r="AK13" s="131" t="s">
        <v>61</v>
      </c>
      <c r="AL13" s="131" t="s">
        <v>61</v>
      </c>
      <c r="AM13" s="131" t="s">
        <v>61</v>
      </c>
      <c r="AN13" s="131" t="s">
        <v>61</v>
      </c>
      <c r="AO13" s="131" t="s">
        <v>61</v>
      </c>
      <c r="AP13" s="131" t="s">
        <v>61</v>
      </c>
      <c r="AQ13" s="131" t="s">
        <v>61</v>
      </c>
      <c r="AR13" s="131" t="s">
        <v>61</v>
      </c>
      <c r="AS13" s="131" t="s">
        <v>62</v>
      </c>
    </row>
    <row r="14" spans="1:45" s="1" customFormat="1" ht="26.4" customHeight="1" x14ac:dyDescent="0.25">
      <c r="A14" s="407"/>
      <c r="B14" s="216"/>
      <c r="C14" s="216"/>
      <c r="D14" s="216"/>
      <c r="E14" s="216"/>
      <c r="F14" s="216"/>
      <c r="G14" s="216"/>
      <c r="H14" s="216"/>
      <c r="I14" s="199"/>
      <c r="J14" s="199"/>
      <c r="K14" s="195"/>
      <c r="L14" s="216"/>
      <c r="M14" s="213"/>
      <c r="N14" s="213"/>
      <c r="O14" s="195"/>
      <c r="P14" s="195"/>
      <c r="Q14" s="380"/>
      <c r="R14" s="380"/>
      <c r="S14" s="38" t="s">
        <v>338</v>
      </c>
      <c r="T14" s="133">
        <v>0.35</v>
      </c>
      <c r="U14" s="41">
        <v>43862</v>
      </c>
      <c r="V14" s="41">
        <v>43981</v>
      </c>
      <c r="W14" s="16">
        <f>V14-U14</f>
        <v>119</v>
      </c>
      <c r="X14" s="128"/>
      <c r="Y14" s="17">
        <f t="shared" ref="Y14:Y17" si="4">IF(X14="ejecutado",1,0)</f>
        <v>0</v>
      </c>
      <c r="Z14" s="18"/>
      <c r="AA14" s="18"/>
      <c r="AB14" s="131"/>
      <c r="AC14" s="131"/>
      <c r="AD14" s="131"/>
      <c r="AE14" s="131"/>
      <c r="AF14" s="131"/>
      <c r="AG14" s="131"/>
      <c r="AH14" s="131"/>
      <c r="AI14" s="131"/>
      <c r="AJ14" s="131"/>
      <c r="AK14" s="131"/>
      <c r="AL14" s="131"/>
      <c r="AM14" s="131"/>
      <c r="AN14" s="131"/>
      <c r="AO14" s="131"/>
      <c r="AP14" s="131"/>
      <c r="AQ14" s="131"/>
      <c r="AR14" s="131"/>
      <c r="AS14" s="131"/>
    </row>
    <row r="15" spans="1:45" s="1" customFormat="1" ht="66.599999999999994" customHeight="1" x14ac:dyDescent="0.25">
      <c r="A15" s="407"/>
      <c r="B15" s="216"/>
      <c r="C15" s="216"/>
      <c r="D15" s="216"/>
      <c r="E15" s="216"/>
      <c r="F15" s="216"/>
      <c r="G15" s="216"/>
      <c r="H15" s="216"/>
      <c r="I15" s="199"/>
      <c r="J15" s="199"/>
      <c r="K15" s="195"/>
      <c r="L15" s="216"/>
      <c r="M15" s="213"/>
      <c r="N15" s="213"/>
      <c r="O15" s="195"/>
      <c r="P15" s="195"/>
      <c r="Q15" s="380"/>
      <c r="R15" s="380"/>
      <c r="S15" s="38" t="s">
        <v>339</v>
      </c>
      <c r="T15" s="133">
        <v>0.1</v>
      </c>
      <c r="U15" s="41">
        <v>43831</v>
      </c>
      <c r="V15" s="41">
        <v>43889</v>
      </c>
      <c r="W15" s="16">
        <f t="shared" ref="W15:W17" si="5">V15-U15</f>
        <v>58</v>
      </c>
      <c r="X15" s="128"/>
      <c r="Y15" s="17">
        <f t="shared" si="4"/>
        <v>0</v>
      </c>
      <c r="Z15" s="18"/>
      <c r="AA15" s="18"/>
      <c r="AB15" s="131" t="s">
        <v>61</v>
      </c>
      <c r="AC15" s="131" t="s">
        <v>61</v>
      </c>
      <c r="AD15" s="131" t="s">
        <v>62</v>
      </c>
      <c r="AE15" s="131" t="s">
        <v>61</v>
      </c>
      <c r="AF15" s="131" t="s">
        <v>61</v>
      </c>
      <c r="AG15" s="131" t="s">
        <v>61</v>
      </c>
      <c r="AH15" s="131" t="s">
        <v>61</v>
      </c>
      <c r="AI15" s="131" t="s">
        <v>61</v>
      </c>
      <c r="AJ15" s="131" t="s">
        <v>61</v>
      </c>
      <c r="AK15" s="131" t="s">
        <v>61</v>
      </c>
      <c r="AL15" s="131" t="s">
        <v>61</v>
      </c>
      <c r="AM15" s="131" t="s">
        <v>61</v>
      </c>
      <c r="AN15" s="131" t="s">
        <v>61</v>
      </c>
      <c r="AO15" s="131" t="s">
        <v>61</v>
      </c>
      <c r="AP15" s="131" t="s">
        <v>61</v>
      </c>
      <c r="AQ15" s="131" t="s">
        <v>61</v>
      </c>
      <c r="AR15" s="131" t="s">
        <v>61</v>
      </c>
      <c r="AS15" s="131" t="s">
        <v>62</v>
      </c>
    </row>
    <row r="16" spans="1:45" s="1" customFormat="1" ht="66.599999999999994" customHeight="1" x14ac:dyDescent="0.25">
      <c r="A16" s="407"/>
      <c r="B16" s="216"/>
      <c r="C16" s="216"/>
      <c r="D16" s="216"/>
      <c r="E16" s="216"/>
      <c r="F16" s="216"/>
      <c r="G16" s="216"/>
      <c r="H16" s="216"/>
      <c r="I16" s="199"/>
      <c r="J16" s="199"/>
      <c r="K16" s="195"/>
      <c r="L16" s="216"/>
      <c r="M16" s="213"/>
      <c r="N16" s="213"/>
      <c r="O16" s="195"/>
      <c r="P16" s="195"/>
      <c r="Q16" s="380"/>
      <c r="R16" s="380"/>
      <c r="S16" s="38" t="s">
        <v>340</v>
      </c>
      <c r="T16" s="133">
        <v>0.1</v>
      </c>
      <c r="U16" s="41">
        <v>43891</v>
      </c>
      <c r="V16" s="41">
        <v>43951</v>
      </c>
      <c r="W16" s="16">
        <f t="shared" si="5"/>
        <v>60</v>
      </c>
      <c r="X16" s="128"/>
      <c r="Y16" s="17">
        <f t="shared" si="4"/>
        <v>0</v>
      </c>
      <c r="Z16" s="18"/>
      <c r="AA16" s="18"/>
      <c r="AB16" s="131"/>
      <c r="AC16" s="131"/>
      <c r="AD16" s="131"/>
      <c r="AE16" s="131"/>
      <c r="AF16" s="131"/>
      <c r="AG16" s="131"/>
      <c r="AH16" s="131"/>
      <c r="AI16" s="131"/>
      <c r="AJ16" s="131"/>
      <c r="AK16" s="131"/>
      <c r="AL16" s="131"/>
      <c r="AM16" s="131"/>
      <c r="AN16" s="131"/>
      <c r="AO16" s="131"/>
      <c r="AP16" s="131"/>
      <c r="AQ16" s="131"/>
      <c r="AR16" s="131"/>
      <c r="AS16" s="131"/>
    </row>
    <row r="17" spans="1:45" s="1" customFormat="1" ht="66.599999999999994" customHeight="1" x14ac:dyDescent="0.25">
      <c r="A17" s="407"/>
      <c r="B17" s="216"/>
      <c r="C17" s="216"/>
      <c r="D17" s="216"/>
      <c r="E17" s="216"/>
      <c r="F17" s="216"/>
      <c r="G17" s="216"/>
      <c r="H17" s="216"/>
      <c r="I17" s="199"/>
      <c r="J17" s="199"/>
      <c r="K17" s="195"/>
      <c r="L17" s="216"/>
      <c r="M17" s="213"/>
      <c r="N17" s="213"/>
      <c r="O17" s="195"/>
      <c r="P17" s="195"/>
      <c r="Q17" s="380"/>
      <c r="R17" s="380"/>
      <c r="S17" s="38" t="s">
        <v>341</v>
      </c>
      <c r="T17" s="133">
        <v>0.1</v>
      </c>
      <c r="U17" s="41">
        <v>43952</v>
      </c>
      <c r="V17" s="41">
        <v>44012</v>
      </c>
      <c r="W17" s="16">
        <f t="shared" si="5"/>
        <v>60</v>
      </c>
      <c r="X17" s="128"/>
      <c r="Y17" s="17">
        <f t="shared" si="4"/>
        <v>0</v>
      </c>
      <c r="Z17" s="18"/>
      <c r="AA17" s="18"/>
      <c r="AB17" s="131" t="s">
        <v>61</v>
      </c>
      <c r="AC17" s="131" t="s">
        <v>61</v>
      </c>
      <c r="AD17" s="131" t="s">
        <v>62</v>
      </c>
      <c r="AE17" s="131" t="s">
        <v>61</v>
      </c>
      <c r="AF17" s="131" t="s">
        <v>61</v>
      </c>
      <c r="AG17" s="131" t="s">
        <v>61</v>
      </c>
      <c r="AH17" s="131" t="s">
        <v>61</v>
      </c>
      <c r="AI17" s="131" t="s">
        <v>61</v>
      </c>
      <c r="AJ17" s="131" t="s">
        <v>61</v>
      </c>
      <c r="AK17" s="131" t="s">
        <v>61</v>
      </c>
      <c r="AL17" s="131" t="s">
        <v>61</v>
      </c>
      <c r="AM17" s="131" t="s">
        <v>61</v>
      </c>
      <c r="AN17" s="131" t="s">
        <v>61</v>
      </c>
      <c r="AO17" s="131" t="s">
        <v>61</v>
      </c>
      <c r="AP17" s="131" t="s">
        <v>61</v>
      </c>
      <c r="AQ17" s="131" t="s">
        <v>61</v>
      </c>
      <c r="AR17" s="131" t="s">
        <v>61</v>
      </c>
      <c r="AS17" s="131" t="s">
        <v>62</v>
      </c>
    </row>
  </sheetData>
  <mergeCells count="49">
    <mergeCell ref="Z6:AA6"/>
    <mergeCell ref="B2:C4"/>
    <mergeCell ref="D2:AA2"/>
    <mergeCell ref="AB2:AS2"/>
    <mergeCell ref="D3:Q3"/>
    <mergeCell ref="R3:AA3"/>
    <mergeCell ref="AB3:AS3"/>
    <mergeCell ref="D4:AA4"/>
    <mergeCell ref="AB4:AS4"/>
    <mergeCell ref="N10:N12"/>
    <mergeCell ref="AB6:AS6"/>
    <mergeCell ref="A8:A17"/>
    <mergeCell ref="B8:B17"/>
    <mergeCell ref="C8:C17"/>
    <mergeCell ref="D8:D17"/>
    <mergeCell ref="E8:E17"/>
    <mergeCell ref="F8:F17"/>
    <mergeCell ref="G8:G17"/>
    <mergeCell ref="H8:H17"/>
    <mergeCell ref="I8:I17"/>
    <mergeCell ref="A6:A7"/>
    <mergeCell ref="B6:J6"/>
    <mergeCell ref="K6:R6"/>
    <mergeCell ref="S6:V6"/>
    <mergeCell ref="X6:X7"/>
    <mergeCell ref="O13:O17"/>
    <mergeCell ref="P13:P17"/>
    <mergeCell ref="Q13:Q17"/>
    <mergeCell ref="R13:R17"/>
    <mergeCell ref="J8:J17"/>
    <mergeCell ref="K8:K9"/>
    <mergeCell ref="L8:L9"/>
    <mergeCell ref="M8:M9"/>
    <mergeCell ref="N8:N9"/>
    <mergeCell ref="K13:K17"/>
    <mergeCell ref="L13:L17"/>
    <mergeCell ref="M13:M17"/>
    <mergeCell ref="N13:N17"/>
    <mergeCell ref="K10:K12"/>
    <mergeCell ref="L10:L12"/>
    <mergeCell ref="M10:M12"/>
    <mergeCell ref="O8:O9"/>
    <mergeCell ref="R10:R12"/>
    <mergeCell ref="P8:P9"/>
    <mergeCell ref="Q8:Q9"/>
    <mergeCell ref="R8:R9"/>
    <mergeCell ref="P10:P12"/>
    <mergeCell ref="Q10:Q12"/>
    <mergeCell ref="O10:O12"/>
  </mergeCells>
  <conditionalFormatting sqref="AH13:AH17">
    <cfRule type="cellIs" dxfId="129" priority="1" operator="equal">
      <formula>"Aplica"</formula>
    </cfRule>
  </conditionalFormatting>
  <conditionalFormatting sqref="AB8:AG9 AI8:AS9">
    <cfRule type="cellIs" dxfId="128" priority="6" operator="equal">
      <formula>"Aplica"</formula>
    </cfRule>
  </conditionalFormatting>
  <conditionalFormatting sqref="AB10:AG12 AI10:AS12">
    <cfRule type="cellIs" dxfId="127" priority="5" operator="equal">
      <formula>"Aplica"</formula>
    </cfRule>
  </conditionalFormatting>
  <conditionalFormatting sqref="AH8:AH9">
    <cfRule type="cellIs" dxfId="126" priority="4" operator="equal">
      <formula>"Aplica"</formula>
    </cfRule>
  </conditionalFormatting>
  <conditionalFormatting sqref="AH10:AH12">
    <cfRule type="cellIs" dxfId="125" priority="3" operator="equal">
      <formula>"Aplica"</formula>
    </cfRule>
  </conditionalFormatting>
  <conditionalFormatting sqref="AB13:AG17 AI13:AS17">
    <cfRule type="cellIs" dxfId="124" priority="2" operator="equal">
      <formula>"Aplica"</formula>
    </cfRule>
  </conditionalFormatting>
  <dataValidations count="2">
    <dataValidation type="list" allowBlank="1" showInputMessage="1" showErrorMessage="1" sqref="E8">
      <formula1>INDIRECT(D8)</formula1>
    </dataValidation>
    <dataValidation type="list" allowBlank="1" showInputMessage="1" showErrorMessage="1" sqref="AB8:AS17">
      <formula1>"Aplica, -"</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'C:\Users\ALEXAN~1\AppData\Local\Temp\Rar$DIa0.072\[GREF - PLAN DEACCIÓN 2020.xlsx]Hoja2'!#REF!</xm:f>
          </x14:formula1>
          <xm:sqref>X8:X17 F8 B8:D8</xm:sqref>
        </x14:dataValidation>
        <x14:dataValidation type="list" allowBlank="1" showInputMessage="1" showErrorMessage="1">
          <x14:formula1>
            <xm:f>'C:\Users\ALEXAN~1\AppData\Local\Temp\Rar$DIa0.072\[GREF - PLAN DEACCIÓN 2020.xlsx]Instructivo'!#REF!</xm:f>
          </x14:formula1>
          <xm:sqref>R8:R17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7"/>
  <sheetViews>
    <sheetView topLeftCell="F4" zoomScale="50" zoomScaleNormal="50" workbookViewId="0">
      <selection activeCell="S8" sqref="A8:XFD16"/>
    </sheetView>
  </sheetViews>
  <sheetFormatPr baseColWidth="10" defaultColWidth="11.44140625" defaultRowHeight="13.8" x14ac:dyDescent="0.25"/>
  <cols>
    <col min="1" max="1" width="5.5546875" style="1" bestFit="1" customWidth="1"/>
    <col min="2" max="2" width="22.5546875" style="1" customWidth="1"/>
    <col min="3" max="3" width="18.44140625" style="1" customWidth="1"/>
    <col min="4" max="5" width="21.33203125" style="1" customWidth="1"/>
    <col min="6" max="6" width="21.109375" style="1" customWidth="1"/>
    <col min="7" max="7" width="19.44140625" style="1" customWidth="1"/>
    <col min="8" max="8" width="17.109375" style="1" customWidth="1"/>
    <col min="9" max="10" width="21.109375" style="1" customWidth="1"/>
    <col min="11" max="11" width="27.44140625" style="1" customWidth="1"/>
    <col min="12" max="12" width="23.109375" style="1" customWidth="1"/>
    <col min="13" max="14" width="19.88671875" style="1" customWidth="1"/>
    <col min="15" max="15" width="13.88671875" style="1" hidden="1" customWidth="1"/>
    <col min="16" max="16" width="17.109375" style="1" customWidth="1"/>
    <col min="17" max="17" width="19.6640625" style="1" customWidth="1"/>
    <col min="18" max="18" width="22.5546875" style="1" customWidth="1"/>
    <col min="19" max="19" width="51.6640625" style="1" customWidth="1"/>
    <col min="20" max="20" width="23.5546875" style="1" customWidth="1"/>
    <col min="21" max="21" width="23.88671875" style="1" customWidth="1"/>
    <col min="22" max="22" width="20.33203125" style="1" customWidth="1"/>
    <col min="23" max="23" width="19.88671875" style="1" hidden="1" customWidth="1"/>
    <col min="24" max="24" width="21.5546875" style="1" customWidth="1"/>
    <col min="25" max="25" width="19.88671875" style="1" hidden="1" customWidth="1"/>
    <col min="26" max="26" width="26.6640625" style="1" customWidth="1"/>
    <col min="27" max="27" width="21.33203125" style="1" customWidth="1"/>
    <col min="28" max="28" width="17.5546875" style="1" customWidth="1"/>
    <col min="29" max="29" width="18.109375" style="1" customWidth="1"/>
    <col min="30" max="30" width="19" style="1" customWidth="1"/>
    <col min="31" max="31" width="24.88671875" style="1" customWidth="1"/>
    <col min="32" max="32" width="17" style="1" customWidth="1"/>
    <col min="33" max="33" width="17.88671875" style="1" customWidth="1"/>
    <col min="34" max="34" width="15.44140625" style="1" customWidth="1"/>
    <col min="35" max="35" width="19.6640625" style="1" customWidth="1"/>
    <col min="36" max="36" width="16.109375" style="1" customWidth="1"/>
    <col min="37" max="37" width="15.6640625" style="1" customWidth="1"/>
    <col min="38" max="38" width="19.33203125" style="1" customWidth="1"/>
    <col min="39" max="41" width="15.6640625" style="1" customWidth="1"/>
    <col min="42" max="42" width="24.5546875" style="1" customWidth="1"/>
    <col min="43" max="43" width="23.6640625" style="1" customWidth="1"/>
    <col min="44" max="44" width="19.5546875" style="1" customWidth="1"/>
    <col min="45" max="45" width="16.6640625" style="1" customWidth="1"/>
    <col min="46" max="16384" width="11.44140625" style="1"/>
  </cols>
  <sheetData>
    <row r="1" spans="1:45" ht="14.4" thickBot="1" x14ac:dyDescent="0.3"/>
    <row r="2" spans="1:45" ht="45" customHeight="1" thickBot="1" x14ac:dyDescent="0.3">
      <c r="B2" s="356"/>
      <c r="C2" s="357"/>
      <c r="D2" s="362" t="s">
        <v>0</v>
      </c>
      <c r="E2" s="363"/>
      <c r="F2" s="363"/>
      <c r="G2" s="363"/>
      <c r="H2" s="363"/>
      <c r="I2" s="363"/>
      <c r="J2" s="363"/>
      <c r="K2" s="363"/>
      <c r="L2" s="363"/>
      <c r="M2" s="363"/>
      <c r="N2" s="363"/>
      <c r="O2" s="363"/>
      <c r="P2" s="363"/>
      <c r="Q2" s="363"/>
      <c r="R2" s="363"/>
      <c r="S2" s="363"/>
      <c r="T2" s="363"/>
      <c r="U2" s="363"/>
      <c r="V2" s="363"/>
      <c r="W2" s="363"/>
      <c r="X2" s="363"/>
      <c r="Y2" s="363"/>
      <c r="Z2" s="363"/>
      <c r="AA2" s="364"/>
      <c r="AB2" s="365" t="s">
        <v>0</v>
      </c>
      <c r="AC2" s="366"/>
      <c r="AD2" s="366"/>
      <c r="AE2" s="366"/>
      <c r="AF2" s="366"/>
      <c r="AG2" s="366"/>
      <c r="AH2" s="366"/>
      <c r="AI2" s="366"/>
      <c r="AJ2" s="366"/>
      <c r="AK2" s="366"/>
      <c r="AL2" s="366"/>
      <c r="AM2" s="366"/>
      <c r="AN2" s="366"/>
      <c r="AO2" s="366"/>
      <c r="AP2" s="366"/>
      <c r="AQ2" s="366"/>
      <c r="AR2" s="366"/>
      <c r="AS2" s="366"/>
    </row>
    <row r="3" spans="1:45" ht="45" customHeight="1" thickBot="1" x14ac:dyDescent="0.3">
      <c r="B3" s="358"/>
      <c r="C3" s="359"/>
      <c r="D3" s="367" t="s">
        <v>1</v>
      </c>
      <c r="E3" s="368"/>
      <c r="F3" s="368"/>
      <c r="G3" s="368"/>
      <c r="H3" s="368"/>
      <c r="I3" s="368"/>
      <c r="J3" s="368"/>
      <c r="K3" s="368"/>
      <c r="L3" s="368"/>
      <c r="M3" s="368"/>
      <c r="N3" s="368"/>
      <c r="O3" s="368"/>
      <c r="P3" s="368"/>
      <c r="Q3" s="369"/>
      <c r="R3" s="370" t="s">
        <v>2</v>
      </c>
      <c r="S3" s="368"/>
      <c r="T3" s="368"/>
      <c r="U3" s="368"/>
      <c r="V3" s="368"/>
      <c r="W3" s="368"/>
      <c r="X3" s="368"/>
      <c r="Y3" s="368"/>
      <c r="Z3" s="368"/>
      <c r="AA3" s="371"/>
      <c r="AB3" s="298"/>
      <c r="AC3" s="299"/>
      <c r="AD3" s="299"/>
      <c r="AE3" s="299"/>
      <c r="AF3" s="299"/>
      <c r="AG3" s="299"/>
      <c r="AH3" s="299"/>
      <c r="AI3" s="299"/>
      <c r="AJ3" s="299"/>
      <c r="AK3" s="299"/>
      <c r="AL3" s="299"/>
      <c r="AM3" s="299"/>
      <c r="AN3" s="299"/>
      <c r="AO3" s="299"/>
      <c r="AP3" s="299"/>
      <c r="AQ3" s="299"/>
      <c r="AR3" s="299"/>
      <c r="AS3" s="299"/>
    </row>
    <row r="4" spans="1:45" ht="45" customHeight="1" thickBot="1" x14ac:dyDescent="0.3">
      <c r="B4" s="360"/>
      <c r="C4" s="361"/>
      <c r="D4" s="367" t="s">
        <v>3</v>
      </c>
      <c r="E4" s="368"/>
      <c r="F4" s="368"/>
      <c r="G4" s="368"/>
      <c r="H4" s="368"/>
      <c r="I4" s="368"/>
      <c r="J4" s="368"/>
      <c r="K4" s="368"/>
      <c r="L4" s="368"/>
      <c r="M4" s="368"/>
      <c r="N4" s="368"/>
      <c r="O4" s="368"/>
      <c r="P4" s="368"/>
      <c r="Q4" s="368"/>
      <c r="R4" s="368"/>
      <c r="S4" s="368"/>
      <c r="T4" s="368"/>
      <c r="U4" s="368"/>
      <c r="V4" s="368"/>
      <c r="W4" s="368"/>
      <c r="X4" s="368"/>
      <c r="Y4" s="368"/>
      <c r="Z4" s="368"/>
      <c r="AA4" s="371"/>
      <c r="AB4" s="298"/>
      <c r="AC4" s="299"/>
      <c r="AD4" s="299"/>
      <c r="AE4" s="299"/>
      <c r="AF4" s="299"/>
      <c r="AG4" s="299"/>
      <c r="AH4" s="299"/>
      <c r="AI4" s="299"/>
      <c r="AJ4" s="299"/>
      <c r="AK4" s="299"/>
      <c r="AL4" s="299"/>
      <c r="AM4" s="299"/>
      <c r="AN4" s="299"/>
      <c r="AO4" s="299"/>
      <c r="AP4" s="299"/>
      <c r="AQ4" s="299"/>
      <c r="AR4" s="299"/>
      <c r="AS4" s="299"/>
    </row>
    <row r="6" spans="1:45" ht="36" customHeight="1" x14ac:dyDescent="0.25">
      <c r="A6" s="397" t="s">
        <v>4</v>
      </c>
      <c r="B6" s="345" t="s">
        <v>5</v>
      </c>
      <c r="C6" s="346"/>
      <c r="D6" s="346"/>
      <c r="E6" s="346"/>
      <c r="F6" s="346"/>
      <c r="G6" s="346"/>
      <c r="H6" s="346"/>
      <c r="I6" s="346"/>
      <c r="J6" s="347"/>
      <c r="K6" s="348" t="s">
        <v>6</v>
      </c>
      <c r="L6" s="349"/>
      <c r="M6" s="349"/>
      <c r="N6" s="349"/>
      <c r="O6" s="349"/>
      <c r="P6" s="349"/>
      <c r="Q6" s="349"/>
      <c r="R6" s="350"/>
      <c r="S6" s="398" t="s">
        <v>7</v>
      </c>
      <c r="T6" s="398"/>
      <c r="U6" s="398"/>
      <c r="V6" s="398"/>
      <c r="W6" s="181"/>
      <c r="X6" s="399" t="s">
        <v>8</v>
      </c>
      <c r="Y6" s="181"/>
      <c r="Z6" s="399" t="s">
        <v>9</v>
      </c>
      <c r="AA6" s="399"/>
      <c r="AB6" s="343" t="s">
        <v>10</v>
      </c>
      <c r="AC6" s="344"/>
      <c r="AD6" s="344"/>
      <c r="AE6" s="344"/>
      <c r="AF6" s="344"/>
      <c r="AG6" s="344"/>
      <c r="AH6" s="344"/>
      <c r="AI6" s="344"/>
      <c r="AJ6" s="344"/>
      <c r="AK6" s="344"/>
      <c r="AL6" s="344"/>
      <c r="AM6" s="344"/>
      <c r="AN6" s="344"/>
      <c r="AO6" s="344"/>
      <c r="AP6" s="344"/>
      <c r="AQ6" s="344"/>
      <c r="AR6" s="344"/>
      <c r="AS6" s="344"/>
    </row>
    <row r="7" spans="1:45" ht="108" customHeight="1" x14ac:dyDescent="0.25">
      <c r="A7" s="397"/>
      <c r="B7" s="7" t="s">
        <v>11</v>
      </c>
      <c r="C7" s="7" t="s">
        <v>12</v>
      </c>
      <c r="D7" s="7" t="s">
        <v>13</v>
      </c>
      <c r="E7" s="7" t="s">
        <v>14</v>
      </c>
      <c r="F7" s="7" t="s">
        <v>15</v>
      </c>
      <c r="G7" s="7" t="s">
        <v>16</v>
      </c>
      <c r="H7" s="7" t="s">
        <v>17</v>
      </c>
      <c r="I7" s="7" t="s">
        <v>18</v>
      </c>
      <c r="J7" s="7" t="s">
        <v>19</v>
      </c>
      <c r="K7" s="10" t="s">
        <v>20</v>
      </c>
      <c r="L7" s="10" t="s">
        <v>21</v>
      </c>
      <c r="M7" s="10" t="s">
        <v>22</v>
      </c>
      <c r="N7" s="10" t="s">
        <v>23</v>
      </c>
      <c r="O7" s="10" t="s">
        <v>24</v>
      </c>
      <c r="P7" s="10" t="s">
        <v>25</v>
      </c>
      <c r="Q7" s="10" t="s">
        <v>19</v>
      </c>
      <c r="R7" s="10" t="s">
        <v>26</v>
      </c>
      <c r="S7" s="12" t="s">
        <v>27</v>
      </c>
      <c r="T7" s="12" t="s">
        <v>18</v>
      </c>
      <c r="U7" s="12" t="s">
        <v>28</v>
      </c>
      <c r="V7" s="12" t="s">
        <v>29</v>
      </c>
      <c r="W7" s="12"/>
      <c r="X7" s="399"/>
      <c r="Y7" s="12" t="s">
        <v>19</v>
      </c>
      <c r="Z7" s="13" t="s">
        <v>30</v>
      </c>
      <c r="AA7" s="13" t="s">
        <v>31</v>
      </c>
      <c r="AB7" s="14" t="s">
        <v>32</v>
      </c>
      <c r="AC7" s="14" t="s">
        <v>33</v>
      </c>
      <c r="AD7" s="14" t="s">
        <v>34</v>
      </c>
      <c r="AE7" s="14" t="s">
        <v>35</v>
      </c>
      <c r="AF7" s="14" t="s">
        <v>36</v>
      </c>
      <c r="AG7" s="14" t="s">
        <v>37</v>
      </c>
      <c r="AH7" s="14" t="s">
        <v>38</v>
      </c>
      <c r="AI7" s="14" t="s">
        <v>39</v>
      </c>
      <c r="AJ7" s="14" t="s">
        <v>40</v>
      </c>
      <c r="AK7" s="14" t="s">
        <v>41</v>
      </c>
      <c r="AL7" s="14" t="s">
        <v>42</v>
      </c>
      <c r="AM7" s="14" t="s">
        <v>43</v>
      </c>
      <c r="AN7" s="14" t="s">
        <v>44</v>
      </c>
      <c r="AO7" s="14" t="s">
        <v>45</v>
      </c>
      <c r="AP7" s="14" t="s">
        <v>46</v>
      </c>
      <c r="AQ7" s="14" t="s">
        <v>47</v>
      </c>
      <c r="AR7" s="14" t="s">
        <v>48</v>
      </c>
      <c r="AS7" s="14" t="s">
        <v>49</v>
      </c>
    </row>
    <row r="8" spans="1:45" ht="87.6" customHeight="1" x14ac:dyDescent="0.25">
      <c r="A8" s="195">
        <v>10</v>
      </c>
      <c r="B8" s="195" t="s">
        <v>130</v>
      </c>
      <c r="C8" s="385" t="s">
        <v>342</v>
      </c>
      <c r="D8" s="195" t="s">
        <v>343</v>
      </c>
      <c r="E8" s="195" t="s">
        <v>344</v>
      </c>
      <c r="F8" s="195" t="s">
        <v>54</v>
      </c>
      <c r="G8" s="195" t="s">
        <v>345</v>
      </c>
      <c r="H8" s="195" t="s">
        <v>346</v>
      </c>
      <c r="I8" s="199">
        <v>1</v>
      </c>
      <c r="J8" s="199">
        <f>(L8*Q8)+(L13*Q13)+(L11*Q11)</f>
        <v>0</v>
      </c>
      <c r="K8" s="195" t="s">
        <v>347</v>
      </c>
      <c r="L8" s="216">
        <v>0.6</v>
      </c>
      <c r="M8" s="213">
        <v>43831</v>
      </c>
      <c r="N8" s="213">
        <v>44012</v>
      </c>
      <c r="O8" s="195"/>
      <c r="P8" s="195" t="s">
        <v>348</v>
      </c>
      <c r="Q8" s="380">
        <f>(T8*Y8)+(T9*Y9)+(T10*Y10)</f>
        <v>0</v>
      </c>
      <c r="R8" s="380" t="s">
        <v>59</v>
      </c>
      <c r="S8" s="128" t="s">
        <v>349</v>
      </c>
      <c r="T8" s="161">
        <v>0.4</v>
      </c>
      <c r="U8" s="167">
        <v>43831</v>
      </c>
      <c r="V8" s="167">
        <v>43861</v>
      </c>
      <c r="W8" s="16">
        <f t="shared" ref="W8:W16" si="0">V8-U8</f>
        <v>30</v>
      </c>
      <c r="X8" s="128"/>
      <c r="Y8" s="17">
        <f t="shared" ref="Y8:Y16" si="1">IF(X8="ejecutado",1,0)</f>
        <v>0</v>
      </c>
      <c r="Z8" s="18"/>
      <c r="AA8" s="18"/>
      <c r="AB8" s="131" t="s">
        <v>61</v>
      </c>
      <c r="AC8" s="131" t="s">
        <v>61</v>
      </c>
      <c r="AD8" s="131" t="s">
        <v>62</v>
      </c>
      <c r="AE8" s="131" t="s">
        <v>61</v>
      </c>
      <c r="AF8" s="131" t="s">
        <v>61</v>
      </c>
      <c r="AG8" s="131" t="s">
        <v>61</v>
      </c>
      <c r="AH8" s="131" t="s">
        <v>61</v>
      </c>
      <c r="AI8" s="131" t="s">
        <v>62</v>
      </c>
      <c r="AJ8" s="131" t="s">
        <v>62</v>
      </c>
      <c r="AK8" s="131" t="s">
        <v>62</v>
      </c>
      <c r="AL8" s="131" t="s">
        <v>62</v>
      </c>
      <c r="AM8" s="131" t="s">
        <v>62</v>
      </c>
      <c r="AN8" s="131" t="s">
        <v>62</v>
      </c>
      <c r="AO8" s="131" t="s">
        <v>62</v>
      </c>
      <c r="AP8" s="131" t="s">
        <v>61</v>
      </c>
      <c r="AQ8" s="131" t="s">
        <v>61</v>
      </c>
      <c r="AR8" s="131" t="s">
        <v>61</v>
      </c>
      <c r="AS8" s="131" t="s">
        <v>62</v>
      </c>
    </row>
    <row r="9" spans="1:45" ht="39" customHeight="1" x14ac:dyDescent="0.25">
      <c r="A9" s="195"/>
      <c r="B9" s="195"/>
      <c r="C9" s="385"/>
      <c r="D9" s="195"/>
      <c r="E9" s="195"/>
      <c r="F9" s="195"/>
      <c r="G9" s="195"/>
      <c r="H9" s="195"/>
      <c r="I9" s="198"/>
      <c r="J9" s="198"/>
      <c r="K9" s="195"/>
      <c r="L9" s="216"/>
      <c r="M9" s="213"/>
      <c r="N9" s="213"/>
      <c r="O9" s="195"/>
      <c r="P9" s="195"/>
      <c r="Q9" s="380"/>
      <c r="R9" s="380"/>
      <c r="S9" s="128" t="s">
        <v>350</v>
      </c>
      <c r="T9" s="161">
        <v>0.2</v>
      </c>
      <c r="U9" s="167">
        <v>43862</v>
      </c>
      <c r="V9" s="167">
        <v>43889</v>
      </c>
      <c r="W9" s="16">
        <f t="shared" si="0"/>
        <v>27</v>
      </c>
      <c r="X9" s="128"/>
      <c r="Y9" s="17">
        <f t="shared" si="1"/>
        <v>0</v>
      </c>
      <c r="Z9" s="18"/>
      <c r="AA9" s="18"/>
      <c r="AB9" s="131" t="s">
        <v>61</v>
      </c>
      <c r="AC9" s="131" t="s">
        <v>61</v>
      </c>
      <c r="AD9" s="131" t="s">
        <v>62</v>
      </c>
      <c r="AE9" s="131" t="s">
        <v>61</v>
      </c>
      <c r="AF9" s="131" t="s">
        <v>61</v>
      </c>
      <c r="AG9" s="131" t="s">
        <v>61</v>
      </c>
      <c r="AH9" s="131" t="s">
        <v>61</v>
      </c>
      <c r="AI9" s="131" t="s">
        <v>62</v>
      </c>
      <c r="AJ9" s="131" t="s">
        <v>62</v>
      </c>
      <c r="AK9" s="131" t="s">
        <v>62</v>
      </c>
      <c r="AL9" s="131" t="s">
        <v>62</v>
      </c>
      <c r="AM9" s="131" t="s">
        <v>62</v>
      </c>
      <c r="AN9" s="131" t="s">
        <v>62</v>
      </c>
      <c r="AO9" s="131" t="s">
        <v>62</v>
      </c>
      <c r="AP9" s="131" t="s">
        <v>61</v>
      </c>
      <c r="AQ9" s="131" t="s">
        <v>61</v>
      </c>
      <c r="AR9" s="131" t="s">
        <v>61</v>
      </c>
      <c r="AS9" s="131" t="s">
        <v>62</v>
      </c>
    </row>
    <row r="10" spans="1:45" ht="39" customHeight="1" x14ac:dyDescent="0.25">
      <c r="A10" s="195"/>
      <c r="B10" s="195"/>
      <c r="C10" s="385"/>
      <c r="D10" s="195"/>
      <c r="E10" s="195"/>
      <c r="F10" s="195"/>
      <c r="G10" s="195"/>
      <c r="H10" s="195"/>
      <c r="I10" s="198"/>
      <c r="J10" s="198"/>
      <c r="K10" s="195"/>
      <c r="L10" s="216"/>
      <c r="M10" s="213"/>
      <c r="N10" s="213"/>
      <c r="O10" s="195"/>
      <c r="P10" s="195"/>
      <c r="Q10" s="380"/>
      <c r="R10" s="380"/>
      <c r="S10" s="128" t="s">
        <v>351</v>
      </c>
      <c r="T10" s="161">
        <v>0.4</v>
      </c>
      <c r="U10" s="167">
        <v>43891</v>
      </c>
      <c r="V10" s="167">
        <v>44012</v>
      </c>
      <c r="W10" s="16">
        <f t="shared" si="0"/>
        <v>121</v>
      </c>
      <c r="X10" s="128"/>
      <c r="Y10" s="17">
        <f t="shared" si="1"/>
        <v>0</v>
      </c>
      <c r="Z10" s="18"/>
      <c r="AA10" s="18"/>
      <c r="AB10" s="131" t="s">
        <v>61</v>
      </c>
      <c r="AC10" s="131" t="s">
        <v>61</v>
      </c>
      <c r="AD10" s="131" t="s">
        <v>62</v>
      </c>
      <c r="AE10" s="131" t="s">
        <v>61</v>
      </c>
      <c r="AF10" s="131" t="s">
        <v>61</v>
      </c>
      <c r="AG10" s="131" t="s">
        <v>61</v>
      </c>
      <c r="AH10" s="131" t="s">
        <v>61</v>
      </c>
      <c r="AI10" s="131" t="s">
        <v>62</v>
      </c>
      <c r="AJ10" s="131" t="s">
        <v>62</v>
      </c>
      <c r="AK10" s="131" t="s">
        <v>62</v>
      </c>
      <c r="AL10" s="131" t="s">
        <v>62</v>
      </c>
      <c r="AM10" s="131" t="s">
        <v>62</v>
      </c>
      <c r="AN10" s="131" t="s">
        <v>62</v>
      </c>
      <c r="AO10" s="131" t="s">
        <v>62</v>
      </c>
      <c r="AP10" s="131" t="s">
        <v>61</v>
      </c>
      <c r="AQ10" s="131" t="s">
        <v>61</v>
      </c>
      <c r="AR10" s="131" t="s">
        <v>61</v>
      </c>
      <c r="AS10" s="131" t="s">
        <v>62</v>
      </c>
    </row>
    <row r="11" spans="1:45" ht="59.4" customHeight="1" x14ac:dyDescent="0.25">
      <c r="A11" s="195"/>
      <c r="B11" s="195"/>
      <c r="C11" s="385"/>
      <c r="D11" s="195"/>
      <c r="E11" s="195"/>
      <c r="F11" s="195"/>
      <c r="G11" s="195"/>
      <c r="H11" s="195"/>
      <c r="I11" s="198"/>
      <c r="J11" s="198"/>
      <c r="K11" s="303" t="s">
        <v>352</v>
      </c>
      <c r="L11" s="310">
        <v>0.2</v>
      </c>
      <c r="M11" s="341">
        <v>43831</v>
      </c>
      <c r="N11" s="341">
        <v>44012</v>
      </c>
      <c r="O11" s="128"/>
      <c r="P11" s="303" t="s">
        <v>353</v>
      </c>
      <c r="Q11" s="214">
        <f>(T11*Y11)+(T12*Y12)</f>
        <v>0</v>
      </c>
      <c r="R11" s="214" t="s">
        <v>59</v>
      </c>
      <c r="S11" s="40" t="s">
        <v>354</v>
      </c>
      <c r="T11" s="52">
        <v>0.5</v>
      </c>
      <c r="U11" s="53">
        <v>43831</v>
      </c>
      <c r="V11" s="53" t="s">
        <v>539</v>
      </c>
      <c r="W11" s="16" t="e">
        <f t="shared" si="0"/>
        <v>#VALUE!</v>
      </c>
      <c r="X11" s="128"/>
      <c r="Y11" s="17">
        <f t="shared" si="1"/>
        <v>0</v>
      </c>
      <c r="Z11" s="18"/>
      <c r="AA11" s="18"/>
      <c r="AB11" s="131" t="s">
        <v>61</v>
      </c>
      <c r="AC11" s="131" t="s">
        <v>61</v>
      </c>
      <c r="AD11" s="131" t="s">
        <v>62</v>
      </c>
      <c r="AE11" s="131" t="s">
        <v>61</v>
      </c>
      <c r="AF11" s="131" t="s">
        <v>61</v>
      </c>
      <c r="AG11" s="131" t="s">
        <v>61</v>
      </c>
      <c r="AH11" s="131" t="s">
        <v>61</v>
      </c>
      <c r="AI11" s="131" t="s">
        <v>61</v>
      </c>
      <c r="AJ11" s="131" t="s">
        <v>62</v>
      </c>
      <c r="AK11" s="131" t="s">
        <v>61</v>
      </c>
      <c r="AL11" s="131" t="s">
        <v>61</v>
      </c>
      <c r="AM11" s="131" t="s">
        <v>61</v>
      </c>
      <c r="AN11" s="131" t="s">
        <v>61</v>
      </c>
      <c r="AO11" s="131" t="s">
        <v>61</v>
      </c>
      <c r="AP11" s="131" t="s">
        <v>61</v>
      </c>
      <c r="AQ11" s="131" t="s">
        <v>61</v>
      </c>
      <c r="AR11" s="131" t="s">
        <v>61</v>
      </c>
      <c r="AS11" s="131" t="s">
        <v>61</v>
      </c>
    </row>
    <row r="12" spans="1:45" ht="39" customHeight="1" x14ac:dyDescent="0.25">
      <c r="A12" s="195"/>
      <c r="B12" s="195"/>
      <c r="C12" s="385"/>
      <c r="D12" s="195"/>
      <c r="E12" s="195"/>
      <c r="F12" s="195"/>
      <c r="G12" s="195"/>
      <c r="H12" s="195"/>
      <c r="I12" s="198"/>
      <c r="J12" s="198"/>
      <c r="K12" s="305"/>
      <c r="L12" s="311"/>
      <c r="M12" s="403"/>
      <c r="N12" s="403"/>
      <c r="O12" s="128"/>
      <c r="P12" s="305"/>
      <c r="Q12" s="217"/>
      <c r="R12" s="217"/>
      <c r="S12" s="40" t="s">
        <v>355</v>
      </c>
      <c r="T12" s="52">
        <v>0.5</v>
      </c>
      <c r="U12" s="53">
        <v>43891</v>
      </c>
      <c r="V12" s="53">
        <v>44012</v>
      </c>
      <c r="W12" s="16">
        <f t="shared" si="0"/>
        <v>121</v>
      </c>
      <c r="X12" s="128"/>
      <c r="Y12" s="17">
        <f t="shared" si="1"/>
        <v>0</v>
      </c>
      <c r="Z12" s="18"/>
      <c r="AA12" s="18"/>
      <c r="AB12" s="131" t="s">
        <v>61</v>
      </c>
      <c r="AC12" s="131" t="s">
        <v>61</v>
      </c>
      <c r="AD12" s="131" t="s">
        <v>62</v>
      </c>
      <c r="AE12" s="131" t="s">
        <v>61</v>
      </c>
      <c r="AF12" s="131" t="s">
        <v>61</v>
      </c>
      <c r="AG12" s="131" t="s">
        <v>61</v>
      </c>
      <c r="AH12" s="131" t="s">
        <v>61</v>
      </c>
      <c r="AI12" s="131" t="s">
        <v>61</v>
      </c>
      <c r="AJ12" s="131" t="s">
        <v>62</v>
      </c>
      <c r="AK12" s="131" t="s">
        <v>61</v>
      </c>
      <c r="AL12" s="131" t="s">
        <v>61</v>
      </c>
      <c r="AM12" s="131" t="s">
        <v>61</v>
      </c>
      <c r="AN12" s="131" t="s">
        <v>61</v>
      </c>
      <c r="AO12" s="131" t="s">
        <v>61</v>
      </c>
      <c r="AP12" s="131" t="s">
        <v>61</v>
      </c>
      <c r="AQ12" s="131" t="s">
        <v>61</v>
      </c>
      <c r="AR12" s="131" t="s">
        <v>61</v>
      </c>
      <c r="AS12" s="131" t="s">
        <v>61</v>
      </c>
    </row>
    <row r="13" spans="1:45" ht="57" customHeight="1" x14ac:dyDescent="0.25">
      <c r="A13" s="195"/>
      <c r="B13" s="195"/>
      <c r="C13" s="385"/>
      <c r="D13" s="195"/>
      <c r="E13" s="195"/>
      <c r="F13" s="195"/>
      <c r="G13" s="195"/>
      <c r="H13" s="195"/>
      <c r="I13" s="198"/>
      <c r="J13" s="198"/>
      <c r="K13" s="195" t="s">
        <v>356</v>
      </c>
      <c r="L13" s="216">
        <v>0.2</v>
      </c>
      <c r="M13" s="213">
        <v>43831</v>
      </c>
      <c r="N13" s="213">
        <v>44012</v>
      </c>
      <c r="O13" s="195"/>
      <c r="P13" s="195" t="s">
        <v>118</v>
      </c>
      <c r="Q13" s="380">
        <f>(T13*Y13)+(T14*Y14)+(T15*Y15)+(T16*Y16)</f>
        <v>0</v>
      </c>
      <c r="R13" s="380" t="s">
        <v>59</v>
      </c>
      <c r="S13" s="40" t="s">
        <v>357</v>
      </c>
      <c r="T13" s="52">
        <v>0.3</v>
      </c>
      <c r="U13" s="53">
        <v>43831</v>
      </c>
      <c r="V13" s="53">
        <v>43868</v>
      </c>
      <c r="W13" s="16">
        <f t="shared" si="0"/>
        <v>37</v>
      </c>
      <c r="X13" s="128"/>
      <c r="Y13" s="17">
        <f t="shared" si="1"/>
        <v>0</v>
      </c>
      <c r="Z13" s="18"/>
      <c r="AA13" s="18"/>
      <c r="AB13" s="131" t="s">
        <v>61</v>
      </c>
      <c r="AC13" s="131" t="s">
        <v>61</v>
      </c>
      <c r="AD13" s="131" t="s">
        <v>62</v>
      </c>
      <c r="AE13" s="131" t="s">
        <v>61</v>
      </c>
      <c r="AF13" s="131" t="s">
        <v>61</v>
      </c>
      <c r="AG13" s="131" t="s">
        <v>61</v>
      </c>
      <c r="AH13" s="131" t="s">
        <v>61</v>
      </c>
      <c r="AI13" s="131" t="s">
        <v>62</v>
      </c>
      <c r="AJ13" s="131" t="s">
        <v>62</v>
      </c>
      <c r="AK13" s="131" t="s">
        <v>61</v>
      </c>
      <c r="AL13" s="131" t="s">
        <v>61</v>
      </c>
      <c r="AM13" s="131" t="s">
        <v>61</v>
      </c>
      <c r="AN13" s="131" t="s">
        <v>61</v>
      </c>
      <c r="AO13" s="131" t="s">
        <v>61</v>
      </c>
      <c r="AP13" s="131" t="s">
        <v>61</v>
      </c>
      <c r="AQ13" s="131" t="s">
        <v>61</v>
      </c>
      <c r="AR13" s="131" t="s">
        <v>61</v>
      </c>
      <c r="AS13" s="131" t="s">
        <v>61</v>
      </c>
    </row>
    <row r="14" spans="1:45" ht="39" customHeight="1" x14ac:dyDescent="0.25">
      <c r="A14" s="195"/>
      <c r="B14" s="195"/>
      <c r="C14" s="385"/>
      <c r="D14" s="195"/>
      <c r="E14" s="195"/>
      <c r="F14" s="195"/>
      <c r="G14" s="195"/>
      <c r="H14" s="195"/>
      <c r="I14" s="198"/>
      <c r="J14" s="198"/>
      <c r="K14" s="195"/>
      <c r="L14" s="216"/>
      <c r="M14" s="213"/>
      <c r="N14" s="213"/>
      <c r="O14" s="195"/>
      <c r="P14" s="195"/>
      <c r="Q14" s="380"/>
      <c r="R14" s="380"/>
      <c r="S14" s="58" t="s">
        <v>540</v>
      </c>
      <c r="T14" s="59"/>
      <c r="U14" s="60">
        <v>43862</v>
      </c>
      <c r="V14" s="60">
        <v>43889</v>
      </c>
      <c r="W14" s="16">
        <f t="shared" si="0"/>
        <v>27</v>
      </c>
      <c r="X14" s="128"/>
      <c r="Y14" s="17">
        <f t="shared" si="1"/>
        <v>0</v>
      </c>
      <c r="Z14" s="18"/>
      <c r="AA14" s="18"/>
      <c r="AB14" s="131" t="s">
        <v>61</v>
      </c>
      <c r="AC14" s="131" t="s">
        <v>61</v>
      </c>
      <c r="AD14" s="131" t="s">
        <v>62</v>
      </c>
      <c r="AE14" s="131" t="s">
        <v>61</v>
      </c>
      <c r="AF14" s="131" t="s">
        <v>61</v>
      </c>
      <c r="AG14" s="131" t="s">
        <v>61</v>
      </c>
      <c r="AH14" s="131" t="s">
        <v>61</v>
      </c>
      <c r="AI14" s="131" t="s">
        <v>62</v>
      </c>
      <c r="AJ14" s="131" t="s">
        <v>62</v>
      </c>
      <c r="AK14" s="131" t="s">
        <v>61</v>
      </c>
      <c r="AL14" s="131" t="s">
        <v>61</v>
      </c>
      <c r="AM14" s="131" t="s">
        <v>61</v>
      </c>
      <c r="AN14" s="131" t="s">
        <v>61</v>
      </c>
      <c r="AO14" s="131" t="s">
        <v>61</v>
      </c>
      <c r="AP14" s="131" t="s">
        <v>61</v>
      </c>
      <c r="AQ14" s="131" t="s">
        <v>61</v>
      </c>
      <c r="AR14" s="131" t="s">
        <v>61</v>
      </c>
      <c r="AS14" s="131" t="s">
        <v>61</v>
      </c>
    </row>
    <row r="15" spans="1:45" ht="63" customHeight="1" x14ac:dyDescent="0.25">
      <c r="A15" s="195"/>
      <c r="B15" s="195"/>
      <c r="C15" s="385"/>
      <c r="D15" s="195"/>
      <c r="E15" s="195"/>
      <c r="F15" s="195"/>
      <c r="G15" s="195"/>
      <c r="H15" s="195"/>
      <c r="I15" s="198"/>
      <c r="J15" s="198"/>
      <c r="K15" s="195"/>
      <c r="L15" s="216"/>
      <c r="M15" s="213"/>
      <c r="N15" s="213"/>
      <c r="O15" s="195"/>
      <c r="P15" s="195"/>
      <c r="Q15" s="380"/>
      <c r="R15" s="380"/>
      <c r="S15" s="40" t="s">
        <v>358</v>
      </c>
      <c r="T15" s="52">
        <v>0.3</v>
      </c>
      <c r="U15" s="53">
        <v>43868</v>
      </c>
      <c r="V15" s="53">
        <v>43889</v>
      </c>
      <c r="W15" s="16">
        <f t="shared" si="0"/>
        <v>21</v>
      </c>
      <c r="X15" s="128"/>
      <c r="Y15" s="17">
        <f t="shared" si="1"/>
        <v>0</v>
      </c>
      <c r="Z15" s="18"/>
      <c r="AA15" s="18"/>
      <c r="AB15" s="131" t="s">
        <v>61</v>
      </c>
      <c r="AC15" s="131" t="s">
        <v>61</v>
      </c>
      <c r="AD15" s="131" t="s">
        <v>62</v>
      </c>
      <c r="AE15" s="131" t="s">
        <v>61</v>
      </c>
      <c r="AF15" s="131" t="s">
        <v>61</v>
      </c>
      <c r="AG15" s="131" t="s">
        <v>61</v>
      </c>
      <c r="AH15" s="131" t="s">
        <v>61</v>
      </c>
      <c r="AI15" s="131" t="s">
        <v>62</v>
      </c>
      <c r="AJ15" s="131" t="s">
        <v>62</v>
      </c>
      <c r="AK15" s="131" t="s">
        <v>61</v>
      </c>
      <c r="AL15" s="131" t="s">
        <v>61</v>
      </c>
      <c r="AM15" s="131" t="s">
        <v>61</v>
      </c>
      <c r="AN15" s="131" t="s">
        <v>61</v>
      </c>
      <c r="AO15" s="131" t="s">
        <v>61</v>
      </c>
      <c r="AP15" s="131" t="s">
        <v>61</v>
      </c>
      <c r="AQ15" s="131" t="s">
        <v>61</v>
      </c>
      <c r="AR15" s="131" t="s">
        <v>61</v>
      </c>
      <c r="AS15" s="131" t="s">
        <v>61</v>
      </c>
    </row>
    <row r="16" spans="1:45" ht="39" customHeight="1" x14ac:dyDescent="0.25">
      <c r="A16" s="195"/>
      <c r="B16" s="195"/>
      <c r="C16" s="385"/>
      <c r="D16" s="195"/>
      <c r="E16" s="195"/>
      <c r="F16" s="195"/>
      <c r="G16" s="195"/>
      <c r="H16" s="195"/>
      <c r="I16" s="198"/>
      <c r="J16" s="198"/>
      <c r="K16" s="195"/>
      <c r="L16" s="216"/>
      <c r="M16" s="213"/>
      <c r="N16" s="213"/>
      <c r="O16" s="195"/>
      <c r="P16" s="195"/>
      <c r="Q16" s="380"/>
      <c r="R16" s="380"/>
      <c r="S16" s="40" t="s">
        <v>359</v>
      </c>
      <c r="T16" s="52">
        <v>0.4</v>
      </c>
      <c r="U16" s="53">
        <v>43876</v>
      </c>
      <c r="V16" s="53" t="s">
        <v>541</v>
      </c>
      <c r="W16" s="16" t="e">
        <f t="shared" si="0"/>
        <v>#VALUE!</v>
      </c>
      <c r="X16" s="128"/>
      <c r="Y16" s="17">
        <f t="shared" si="1"/>
        <v>0</v>
      </c>
      <c r="Z16" s="18"/>
      <c r="AA16" s="18"/>
      <c r="AB16" s="131" t="s">
        <v>61</v>
      </c>
      <c r="AC16" s="131" t="s">
        <v>61</v>
      </c>
      <c r="AD16" s="131" t="s">
        <v>62</v>
      </c>
      <c r="AE16" s="131" t="s">
        <v>61</v>
      </c>
      <c r="AF16" s="131" t="s">
        <v>61</v>
      </c>
      <c r="AG16" s="131" t="s">
        <v>61</v>
      </c>
      <c r="AH16" s="131" t="s">
        <v>61</v>
      </c>
      <c r="AI16" s="131" t="s">
        <v>62</v>
      </c>
      <c r="AJ16" s="131" t="s">
        <v>62</v>
      </c>
      <c r="AK16" s="131" t="s">
        <v>61</v>
      </c>
      <c r="AL16" s="131" t="s">
        <v>61</v>
      </c>
      <c r="AM16" s="131" t="s">
        <v>61</v>
      </c>
      <c r="AN16" s="131" t="s">
        <v>61</v>
      </c>
      <c r="AO16" s="131" t="s">
        <v>61</v>
      </c>
      <c r="AP16" s="131" t="s">
        <v>61</v>
      </c>
      <c r="AQ16" s="131" t="s">
        <v>61</v>
      </c>
      <c r="AR16" s="131" t="s">
        <v>61</v>
      </c>
      <c r="AS16" s="131" t="s">
        <v>61</v>
      </c>
    </row>
    <row r="17" spans="28:45" x14ac:dyDescent="0.25">
      <c r="AB17" s="51"/>
      <c r="AC17" s="51"/>
      <c r="AD17" s="51"/>
      <c r="AE17" s="51"/>
      <c r="AF17" s="51"/>
      <c r="AG17" s="51"/>
      <c r="AI17" s="51"/>
      <c r="AJ17" s="51"/>
      <c r="AK17" s="51"/>
      <c r="AL17" s="51"/>
      <c r="AM17" s="51"/>
      <c r="AN17" s="51"/>
      <c r="AO17" s="51"/>
      <c r="AP17" s="51"/>
      <c r="AQ17" s="51"/>
      <c r="AR17" s="51"/>
      <c r="AS17" s="51"/>
    </row>
    <row r="18" spans="28:45" x14ac:dyDescent="0.25">
      <c r="AB18" s="51"/>
      <c r="AC18" s="51"/>
      <c r="AD18" s="51"/>
      <c r="AE18" s="51"/>
      <c r="AF18" s="51"/>
      <c r="AG18" s="51"/>
      <c r="AI18" s="51"/>
      <c r="AJ18" s="51"/>
      <c r="AK18" s="51"/>
      <c r="AL18" s="51"/>
      <c r="AM18" s="51"/>
      <c r="AN18" s="51"/>
      <c r="AO18" s="51"/>
      <c r="AP18" s="51"/>
      <c r="AQ18" s="51"/>
      <c r="AR18" s="51"/>
      <c r="AS18" s="51"/>
    </row>
    <row r="19" spans="28:45" x14ac:dyDescent="0.25">
      <c r="AB19" s="51"/>
      <c r="AC19" s="51"/>
      <c r="AD19" s="51"/>
      <c r="AE19" s="51"/>
      <c r="AF19" s="51"/>
      <c r="AG19" s="51"/>
      <c r="AI19" s="51"/>
      <c r="AJ19" s="51"/>
      <c r="AK19" s="51"/>
      <c r="AL19" s="51"/>
      <c r="AM19" s="51"/>
      <c r="AN19" s="51"/>
      <c r="AO19" s="51"/>
      <c r="AP19" s="51"/>
      <c r="AQ19" s="51"/>
      <c r="AR19" s="51"/>
      <c r="AS19" s="51"/>
    </row>
    <row r="20" spans="28:45" x14ac:dyDescent="0.25">
      <c r="AB20" s="51"/>
      <c r="AC20" s="51"/>
      <c r="AD20" s="51"/>
      <c r="AE20" s="51"/>
      <c r="AF20" s="51"/>
      <c r="AG20" s="51"/>
      <c r="AI20" s="51"/>
      <c r="AJ20" s="51"/>
      <c r="AK20" s="51"/>
      <c r="AL20" s="51"/>
      <c r="AM20" s="51"/>
      <c r="AN20" s="51"/>
      <c r="AO20" s="51"/>
      <c r="AP20" s="51"/>
      <c r="AQ20" s="51"/>
      <c r="AR20" s="51"/>
      <c r="AS20" s="51"/>
    </row>
    <row r="21" spans="28:45" x14ac:dyDescent="0.25">
      <c r="AB21" s="51"/>
      <c r="AC21" s="51"/>
      <c r="AD21" s="51"/>
      <c r="AE21" s="51"/>
      <c r="AF21" s="51"/>
      <c r="AG21" s="51"/>
      <c r="AI21" s="51"/>
      <c r="AJ21" s="51"/>
      <c r="AK21" s="51"/>
      <c r="AL21" s="51"/>
      <c r="AM21" s="51"/>
      <c r="AN21" s="51"/>
      <c r="AO21" s="51"/>
      <c r="AP21" s="51"/>
      <c r="AQ21" s="51"/>
      <c r="AR21" s="51"/>
      <c r="AS21" s="51"/>
    </row>
    <row r="22" spans="28:45" x14ac:dyDescent="0.25">
      <c r="AB22" s="51"/>
      <c r="AC22" s="51"/>
      <c r="AD22" s="51"/>
      <c r="AE22" s="51"/>
      <c r="AF22" s="51"/>
      <c r="AG22" s="51"/>
      <c r="AI22" s="51"/>
      <c r="AJ22" s="51"/>
      <c r="AK22" s="51"/>
      <c r="AL22" s="51"/>
      <c r="AM22" s="51"/>
      <c r="AN22" s="51"/>
      <c r="AO22" s="51"/>
      <c r="AP22" s="51"/>
      <c r="AQ22" s="51"/>
      <c r="AR22" s="51"/>
      <c r="AS22" s="51"/>
    </row>
    <row r="23" spans="28:45" x14ac:dyDescent="0.25">
      <c r="AB23" s="51"/>
      <c r="AC23" s="51"/>
      <c r="AD23" s="51"/>
      <c r="AE23" s="51"/>
      <c r="AF23" s="51"/>
      <c r="AG23" s="51"/>
      <c r="AI23" s="51"/>
      <c r="AJ23" s="51"/>
      <c r="AK23" s="51"/>
      <c r="AL23" s="51"/>
      <c r="AM23" s="51"/>
      <c r="AN23" s="51"/>
      <c r="AO23" s="51"/>
      <c r="AP23" s="51"/>
      <c r="AQ23" s="51"/>
      <c r="AR23" s="51"/>
      <c r="AS23" s="51"/>
    </row>
    <row r="24" spans="28:45" x14ac:dyDescent="0.25">
      <c r="AB24" s="51"/>
      <c r="AC24" s="51"/>
      <c r="AD24" s="51"/>
      <c r="AE24" s="51"/>
      <c r="AF24" s="51"/>
      <c r="AG24" s="51"/>
      <c r="AI24" s="51"/>
      <c r="AJ24" s="51"/>
      <c r="AK24" s="51"/>
      <c r="AL24" s="51"/>
      <c r="AM24" s="51"/>
      <c r="AN24" s="51"/>
      <c r="AO24" s="51"/>
      <c r="AP24" s="51"/>
      <c r="AQ24" s="51"/>
      <c r="AR24" s="51"/>
      <c r="AS24" s="51"/>
    </row>
    <row r="25" spans="28:45" x14ac:dyDescent="0.25">
      <c r="AB25" s="51"/>
      <c r="AC25" s="51"/>
      <c r="AD25" s="51"/>
      <c r="AE25" s="51"/>
      <c r="AF25" s="51"/>
      <c r="AG25" s="51"/>
      <c r="AI25" s="51"/>
      <c r="AJ25" s="51"/>
      <c r="AK25" s="51"/>
      <c r="AL25" s="51"/>
      <c r="AM25" s="51"/>
      <c r="AN25" s="51"/>
      <c r="AO25" s="51"/>
      <c r="AP25" s="51"/>
      <c r="AQ25" s="51"/>
      <c r="AR25" s="51"/>
      <c r="AS25" s="51"/>
    </row>
    <row r="26" spans="28:45" x14ac:dyDescent="0.25">
      <c r="AB26" s="51"/>
      <c r="AC26" s="51"/>
      <c r="AD26" s="51"/>
      <c r="AE26" s="51"/>
      <c r="AF26" s="51"/>
      <c r="AG26" s="51"/>
      <c r="AI26" s="51"/>
      <c r="AJ26" s="51"/>
      <c r="AK26" s="51"/>
      <c r="AL26" s="51"/>
      <c r="AM26" s="51"/>
      <c r="AN26" s="51"/>
      <c r="AO26" s="51"/>
      <c r="AP26" s="51"/>
      <c r="AQ26" s="51"/>
      <c r="AR26" s="51"/>
      <c r="AS26" s="51"/>
    </row>
    <row r="27" spans="28:45" x14ac:dyDescent="0.25">
      <c r="AB27" s="51"/>
      <c r="AC27" s="51"/>
      <c r="AD27" s="51"/>
      <c r="AE27" s="51"/>
      <c r="AF27" s="51"/>
      <c r="AG27" s="51"/>
      <c r="AI27" s="51"/>
      <c r="AJ27" s="51"/>
      <c r="AK27" s="51"/>
      <c r="AL27" s="51"/>
      <c r="AM27" s="51"/>
      <c r="AN27" s="51"/>
      <c r="AO27" s="51"/>
      <c r="AP27" s="51"/>
      <c r="AQ27" s="51"/>
      <c r="AR27" s="51"/>
      <c r="AS27" s="51"/>
    </row>
    <row r="28" spans="28:45" x14ac:dyDescent="0.25">
      <c r="AB28" s="51"/>
      <c r="AC28" s="51"/>
      <c r="AD28" s="51"/>
      <c r="AE28" s="51"/>
      <c r="AF28" s="51"/>
      <c r="AG28" s="51"/>
      <c r="AI28" s="51"/>
      <c r="AJ28" s="51"/>
      <c r="AK28" s="51"/>
      <c r="AL28" s="51"/>
      <c r="AM28" s="51"/>
      <c r="AN28" s="51"/>
      <c r="AO28" s="51"/>
      <c r="AP28" s="51"/>
      <c r="AQ28" s="51"/>
      <c r="AR28" s="51"/>
      <c r="AS28" s="51"/>
    </row>
    <row r="29" spans="28:45" x14ac:dyDescent="0.25">
      <c r="AB29" s="51"/>
      <c r="AC29" s="51"/>
      <c r="AD29" s="51"/>
      <c r="AE29" s="51"/>
      <c r="AF29" s="51"/>
      <c r="AG29" s="51"/>
      <c r="AI29" s="51"/>
      <c r="AJ29" s="51"/>
      <c r="AK29" s="51"/>
      <c r="AL29" s="51"/>
      <c r="AM29" s="51"/>
      <c r="AN29" s="51"/>
      <c r="AO29" s="51"/>
      <c r="AP29" s="51"/>
      <c r="AQ29" s="51"/>
      <c r="AR29" s="51"/>
      <c r="AS29" s="51"/>
    </row>
    <row r="30" spans="28:45" x14ac:dyDescent="0.25">
      <c r="AB30" s="51"/>
      <c r="AC30" s="51"/>
      <c r="AD30" s="51"/>
      <c r="AE30" s="51"/>
      <c r="AF30" s="51"/>
      <c r="AG30" s="51"/>
      <c r="AI30" s="51"/>
      <c r="AJ30" s="51"/>
      <c r="AK30" s="51"/>
      <c r="AL30" s="51"/>
      <c r="AM30" s="51"/>
      <c r="AN30" s="51"/>
      <c r="AO30" s="51"/>
      <c r="AP30" s="51"/>
      <c r="AQ30" s="51"/>
      <c r="AR30" s="51"/>
      <c r="AS30" s="51"/>
    </row>
    <row r="31" spans="28:45" x14ac:dyDescent="0.25">
      <c r="AB31" s="51"/>
      <c r="AC31" s="51"/>
      <c r="AD31" s="51"/>
      <c r="AE31" s="51"/>
      <c r="AF31" s="51"/>
      <c r="AG31" s="51"/>
      <c r="AI31" s="51"/>
      <c r="AJ31" s="51"/>
      <c r="AK31" s="51"/>
      <c r="AL31" s="51"/>
      <c r="AM31" s="51"/>
      <c r="AN31" s="51"/>
      <c r="AO31" s="51"/>
      <c r="AP31" s="51"/>
      <c r="AQ31" s="51"/>
      <c r="AR31" s="51"/>
      <c r="AS31" s="51"/>
    </row>
    <row r="32" spans="28:45" x14ac:dyDescent="0.25">
      <c r="AB32" s="51"/>
      <c r="AC32" s="51"/>
      <c r="AD32" s="51"/>
      <c r="AE32" s="51"/>
      <c r="AF32" s="51"/>
      <c r="AG32" s="51"/>
      <c r="AI32" s="51"/>
      <c r="AJ32" s="51"/>
      <c r="AK32" s="51"/>
      <c r="AL32" s="51"/>
      <c r="AM32" s="51"/>
      <c r="AN32" s="51"/>
      <c r="AO32" s="51"/>
      <c r="AP32" s="51"/>
      <c r="AQ32" s="51"/>
      <c r="AR32" s="51"/>
      <c r="AS32" s="51"/>
    </row>
    <row r="33" spans="28:45" x14ac:dyDescent="0.25">
      <c r="AB33" s="51"/>
      <c r="AC33" s="51"/>
      <c r="AD33" s="51"/>
      <c r="AE33" s="51"/>
      <c r="AF33" s="51"/>
      <c r="AG33" s="51"/>
      <c r="AI33" s="51"/>
      <c r="AJ33" s="51"/>
      <c r="AK33" s="51"/>
      <c r="AL33" s="51"/>
      <c r="AM33" s="51"/>
      <c r="AN33" s="51"/>
      <c r="AO33" s="51"/>
      <c r="AP33" s="51"/>
      <c r="AQ33" s="51"/>
      <c r="AR33" s="51"/>
      <c r="AS33" s="51"/>
    </row>
    <row r="34" spans="28:45" x14ac:dyDescent="0.25">
      <c r="AB34" s="51"/>
      <c r="AC34" s="51"/>
      <c r="AD34" s="51"/>
      <c r="AE34" s="51"/>
      <c r="AF34" s="51"/>
      <c r="AG34" s="51"/>
      <c r="AI34" s="51"/>
      <c r="AJ34" s="51"/>
      <c r="AK34" s="51"/>
      <c r="AL34" s="51"/>
      <c r="AM34" s="51"/>
      <c r="AN34" s="51"/>
      <c r="AO34" s="51"/>
      <c r="AP34" s="51"/>
      <c r="AQ34" s="51"/>
      <c r="AR34" s="51"/>
      <c r="AS34" s="51"/>
    </row>
    <row r="35" spans="28:45" x14ac:dyDescent="0.25">
      <c r="AB35" s="51"/>
      <c r="AC35" s="51"/>
      <c r="AD35" s="51"/>
      <c r="AE35" s="51"/>
      <c r="AF35" s="51"/>
      <c r="AG35" s="51"/>
      <c r="AI35" s="51"/>
      <c r="AJ35" s="51"/>
      <c r="AK35" s="51"/>
      <c r="AL35" s="51"/>
      <c r="AM35" s="51"/>
      <c r="AN35" s="51"/>
      <c r="AO35" s="51"/>
      <c r="AP35" s="51"/>
      <c r="AQ35" s="51"/>
      <c r="AR35" s="51"/>
      <c r="AS35" s="51"/>
    </row>
    <row r="36" spans="28:45" x14ac:dyDescent="0.25">
      <c r="AB36" s="51"/>
      <c r="AC36" s="51"/>
      <c r="AD36" s="51"/>
      <c r="AE36" s="51"/>
      <c r="AF36" s="51"/>
      <c r="AG36" s="51"/>
      <c r="AI36" s="51"/>
      <c r="AJ36" s="51"/>
      <c r="AK36" s="51"/>
      <c r="AL36" s="51"/>
      <c r="AM36" s="51"/>
      <c r="AN36" s="51"/>
      <c r="AO36" s="51"/>
      <c r="AP36" s="51"/>
      <c r="AQ36" s="51"/>
      <c r="AR36" s="51"/>
      <c r="AS36" s="51"/>
    </row>
    <row r="37" spans="28:45" x14ac:dyDescent="0.25">
      <c r="AB37" s="51"/>
      <c r="AC37" s="51"/>
      <c r="AD37" s="51"/>
      <c r="AE37" s="51"/>
      <c r="AF37" s="51"/>
      <c r="AG37" s="51"/>
      <c r="AI37" s="51"/>
      <c r="AJ37" s="51"/>
      <c r="AK37" s="51"/>
      <c r="AL37" s="51"/>
      <c r="AM37" s="51"/>
      <c r="AN37" s="51"/>
      <c r="AO37" s="51"/>
      <c r="AP37" s="51"/>
      <c r="AQ37" s="51"/>
      <c r="AR37" s="51"/>
      <c r="AS37" s="51"/>
    </row>
  </sheetData>
  <mergeCells count="48">
    <mergeCell ref="B2:C4"/>
    <mergeCell ref="D2:AA2"/>
    <mergeCell ref="AB2:AS2"/>
    <mergeCell ref="D3:Q3"/>
    <mergeCell ref="R3:AA3"/>
    <mergeCell ref="AB3:AS3"/>
    <mergeCell ref="D4:AA4"/>
    <mergeCell ref="AB4:AS4"/>
    <mergeCell ref="AB6:AS6"/>
    <mergeCell ref="A8:A16"/>
    <mergeCell ref="B8:B16"/>
    <mergeCell ref="C8:C16"/>
    <mergeCell ref="D8:D16"/>
    <mergeCell ref="E8:E16"/>
    <mergeCell ref="F8:F16"/>
    <mergeCell ref="G8:G16"/>
    <mergeCell ref="H8:H16"/>
    <mergeCell ref="Z6:AA6"/>
    <mergeCell ref="X6:X7"/>
    <mergeCell ref="O13:O16"/>
    <mergeCell ref="P13:P16"/>
    <mergeCell ref="Q13:Q16"/>
    <mergeCell ref="R13:R16"/>
    <mergeCell ref="I8:I16"/>
    <mergeCell ref="M13:M16"/>
    <mergeCell ref="S6:V6"/>
    <mergeCell ref="N11:N12"/>
    <mergeCell ref="R8:R10"/>
    <mergeCell ref="Q11:Q12"/>
    <mergeCell ref="R11:R12"/>
    <mergeCell ref="P11:P12"/>
    <mergeCell ref="N8:N10"/>
    <mergeCell ref="N13:N16"/>
    <mergeCell ref="K11:K12"/>
    <mergeCell ref="L11:L12"/>
    <mergeCell ref="M11:M12"/>
    <mergeCell ref="A6:A7"/>
    <mergeCell ref="B6:J6"/>
    <mergeCell ref="K6:R6"/>
    <mergeCell ref="J8:J16"/>
    <mergeCell ref="K8:K10"/>
    <mergeCell ref="L8:L10"/>
    <mergeCell ref="M8:M10"/>
    <mergeCell ref="K13:K16"/>
    <mergeCell ref="L13:L16"/>
    <mergeCell ref="O8:O10"/>
    <mergeCell ref="P8:P10"/>
    <mergeCell ref="Q8:Q10"/>
  </mergeCells>
  <conditionalFormatting sqref="AB17:AG537 AI17:AS537 AB11:AD12 AB9:AJ10 AP9:AS10 AJ11:AS12">
    <cfRule type="cellIs" dxfId="123" priority="37" operator="equal">
      <formula>"Aplica"</formula>
    </cfRule>
  </conditionalFormatting>
  <conditionalFormatting sqref="AB13:AC13 AE13:AG13 AK11:AS16">
    <cfRule type="cellIs" dxfId="122" priority="36" operator="equal">
      <formula>"Aplica"</formula>
    </cfRule>
  </conditionalFormatting>
  <conditionalFormatting sqref="AH17:AH537">
    <cfRule type="cellIs" dxfId="121" priority="35" operator="equal">
      <formula>"Aplica"</formula>
    </cfRule>
  </conditionalFormatting>
  <conditionalFormatting sqref="AH13">
    <cfRule type="cellIs" dxfId="120" priority="34" operator="equal">
      <formula>"Aplica"</formula>
    </cfRule>
  </conditionalFormatting>
  <conditionalFormatting sqref="AB8:AG8 AI8 AP8:AS8">
    <cfRule type="cellIs" dxfId="119" priority="33" operator="equal">
      <formula>"Aplica"</formula>
    </cfRule>
  </conditionalFormatting>
  <conditionalFormatting sqref="AH8">
    <cfRule type="cellIs" dxfId="118" priority="32" operator="equal">
      <formula>"Aplica"</formula>
    </cfRule>
  </conditionalFormatting>
  <conditionalFormatting sqref="AD13">
    <cfRule type="cellIs" dxfId="117" priority="31" operator="equal">
      <formula>"Aplica"</formula>
    </cfRule>
  </conditionalFormatting>
  <conditionalFormatting sqref="AD16">
    <cfRule type="cellIs" dxfId="116" priority="30" operator="equal">
      <formula>"Aplica"</formula>
    </cfRule>
  </conditionalFormatting>
  <conditionalFormatting sqref="AB14:AC16">
    <cfRule type="cellIs" dxfId="115" priority="29" operator="equal">
      <formula>"Aplica"</formula>
    </cfRule>
  </conditionalFormatting>
  <conditionalFormatting sqref="AD14">
    <cfRule type="cellIs" dxfId="114" priority="28" operator="equal">
      <formula>"Aplica"</formula>
    </cfRule>
  </conditionalFormatting>
  <conditionalFormatting sqref="AD15">
    <cfRule type="cellIs" dxfId="113" priority="27" operator="equal">
      <formula>"Aplica"</formula>
    </cfRule>
  </conditionalFormatting>
  <conditionalFormatting sqref="AI14">
    <cfRule type="cellIs" dxfId="112" priority="26" operator="equal">
      <formula>"Aplica"</formula>
    </cfRule>
  </conditionalFormatting>
  <conditionalFormatting sqref="AI13">
    <cfRule type="cellIs" dxfId="111" priority="25" operator="equal">
      <formula>"Aplica"</formula>
    </cfRule>
  </conditionalFormatting>
  <conditionalFormatting sqref="AI15">
    <cfRule type="cellIs" dxfId="110" priority="24" operator="equal">
      <formula>"Aplica"</formula>
    </cfRule>
  </conditionalFormatting>
  <conditionalFormatting sqref="AI16">
    <cfRule type="cellIs" dxfId="109" priority="23" operator="equal">
      <formula>"Aplica"</formula>
    </cfRule>
  </conditionalFormatting>
  <conditionalFormatting sqref="AJ8">
    <cfRule type="cellIs" dxfId="108" priority="22" operator="equal">
      <formula>"Aplica"</formula>
    </cfRule>
  </conditionalFormatting>
  <conditionalFormatting sqref="AJ13">
    <cfRule type="cellIs" dxfId="107" priority="21" operator="equal">
      <formula>"Aplica"</formula>
    </cfRule>
  </conditionalFormatting>
  <conditionalFormatting sqref="AJ14">
    <cfRule type="cellIs" dxfId="106" priority="20" operator="equal">
      <formula>"Aplica"</formula>
    </cfRule>
  </conditionalFormatting>
  <conditionalFormatting sqref="AJ15">
    <cfRule type="cellIs" dxfId="105" priority="19" operator="equal">
      <formula>"Aplica"</formula>
    </cfRule>
  </conditionalFormatting>
  <conditionalFormatting sqref="AJ16">
    <cfRule type="cellIs" dxfId="104" priority="18" operator="equal">
      <formula>"Aplica"</formula>
    </cfRule>
  </conditionalFormatting>
  <conditionalFormatting sqref="AK8">
    <cfRule type="cellIs" dxfId="103" priority="17" operator="equal">
      <formula>"Aplica"</formula>
    </cfRule>
  </conditionalFormatting>
  <conditionalFormatting sqref="AK9">
    <cfRule type="cellIs" dxfId="102" priority="16" operator="equal">
      <formula>"Aplica"</formula>
    </cfRule>
  </conditionalFormatting>
  <conditionalFormatting sqref="AK10">
    <cfRule type="cellIs" dxfId="101" priority="15" operator="equal">
      <formula>"Aplica"</formula>
    </cfRule>
  </conditionalFormatting>
  <conditionalFormatting sqref="AL8">
    <cfRule type="cellIs" dxfId="100" priority="14" operator="equal">
      <formula>"Aplica"</formula>
    </cfRule>
  </conditionalFormatting>
  <conditionalFormatting sqref="AL9">
    <cfRule type="cellIs" dxfId="99" priority="13" operator="equal">
      <formula>"Aplica"</formula>
    </cfRule>
  </conditionalFormatting>
  <conditionalFormatting sqref="AL10">
    <cfRule type="cellIs" dxfId="98" priority="12" operator="equal">
      <formula>"Aplica"</formula>
    </cfRule>
  </conditionalFormatting>
  <conditionalFormatting sqref="AM8">
    <cfRule type="cellIs" dxfId="97" priority="11" operator="equal">
      <formula>"Aplica"</formula>
    </cfRule>
  </conditionalFormatting>
  <conditionalFormatting sqref="AM9">
    <cfRule type="cellIs" dxfId="96" priority="10" operator="equal">
      <formula>"Aplica"</formula>
    </cfRule>
  </conditionalFormatting>
  <conditionalFormatting sqref="AM10">
    <cfRule type="cellIs" dxfId="95" priority="9" operator="equal">
      <formula>"Aplica"</formula>
    </cfRule>
  </conditionalFormatting>
  <conditionalFormatting sqref="AN8">
    <cfRule type="cellIs" dxfId="94" priority="8" operator="equal">
      <formula>"Aplica"</formula>
    </cfRule>
  </conditionalFormatting>
  <conditionalFormatting sqref="AN9">
    <cfRule type="cellIs" dxfId="93" priority="7" operator="equal">
      <formula>"Aplica"</formula>
    </cfRule>
  </conditionalFormatting>
  <conditionalFormatting sqref="AN10">
    <cfRule type="cellIs" dxfId="92" priority="6" operator="equal">
      <formula>"Aplica"</formula>
    </cfRule>
  </conditionalFormatting>
  <conditionalFormatting sqref="AO8">
    <cfRule type="cellIs" dxfId="91" priority="5" operator="equal">
      <formula>"Aplica"</formula>
    </cfRule>
  </conditionalFormatting>
  <conditionalFormatting sqref="AO9">
    <cfRule type="cellIs" dxfId="90" priority="4" operator="equal">
      <formula>"Aplica"</formula>
    </cfRule>
  </conditionalFormatting>
  <conditionalFormatting sqref="AO10">
    <cfRule type="cellIs" dxfId="89" priority="3" operator="equal">
      <formula>"Aplica"</formula>
    </cfRule>
  </conditionalFormatting>
  <conditionalFormatting sqref="AE11:AI12">
    <cfRule type="cellIs" dxfId="88" priority="2" operator="equal">
      <formula>"Aplica"</formula>
    </cfRule>
  </conditionalFormatting>
  <conditionalFormatting sqref="AE14:AH16">
    <cfRule type="cellIs" dxfId="87" priority="1" operator="equal">
      <formula>"Aplica"</formula>
    </cfRule>
  </conditionalFormatting>
  <dataValidations count="3">
    <dataValidation type="list" allowBlank="1" showInputMessage="1" showErrorMessage="1" sqref="AI17:AS336 AB17:AG336">
      <formula1>"Aplica"</formula1>
    </dataValidation>
    <dataValidation type="list" allowBlank="1" showInputMessage="1" showErrorMessage="1" sqref="E8">
      <formula1>INDIRECT(D8)</formula1>
    </dataValidation>
    <dataValidation type="list" allowBlank="1" showInputMessage="1" showErrorMessage="1" sqref="AB8:AS16">
      <formula1>"Aplica, -"</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'C:\Users\ALEXAN~1\AppData\Local\Temp\Rar$DIa0.130\[4. Plan de Acción GTHU.xlsx]Instructivo'!#REF!</xm:f>
          </x14:formula1>
          <xm:sqref>R13:R16 R8:R11</xm:sqref>
        </x14:dataValidation>
        <x14:dataValidation type="list" allowBlank="1" showInputMessage="1" showErrorMessage="1">
          <x14:formula1>
            <xm:f>'C:\Users\ALEXAN~1\AppData\Local\Temp\Rar$DIa0.130\[4. Plan de Acción GTHU.xlsx]Hoja2'!#REF!</xm:f>
          </x14:formula1>
          <xm:sqref>X8:X16 F8 B8:D8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3"/>
  <sheetViews>
    <sheetView zoomScale="60" zoomScaleNormal="60" workbookViewId="0">
      <selection activeCell="A8" sqref="A8:AS12"/>
    </sheetView>
  </sheetViews>
  <sheetFormatPr baseColWidth="10" defaultColWidth="11.44140625" defaultRowHeight="14.4" x14ac:dyDescent="0.3"/>
  <cols>
    <col min="1" max="1" width="5.5546875" style="1" bestFit="1" customWidth="1"/>
    <col min="2" max="2" width="22.5546875" style="1" customWidth="1"/>
    <col min="3" max="3" width="18.44140625" style="1" customWidth="1"/>
    <col min="4" max="5" width="21.33203125" style="1" customWidth="1"/>
    <col min="6" max="6" width="21.109375" style="1" customWidth="1"/>
    <col min="7" max="7" width="19.44140625" style="1" customWidth="1"/>
    <col min="8" max="8" width="17.6640625" style="1" customWidth="1"/>
    <col min="9" max="10" width="21.109375" style="1" customWidth="1"/>
    <col min="11" max="11" width="17.88671875" style="1" customWidth="1"/>
    <col min="12" max="12" width="23.109375" style="1" customWidth="1"/>
    <col min="13" max="14" width="19.88671875" style="1" customWidth="1"/>
    <col min="15" max="15" width="13.88671875" style="1" hidden="1" customWidth="1"/>
    <col min="16" max="16" width="17.109375" style="1" customWidth="1"/>
    <col min="17" max="18" width="19.6640625" style="1" customWidth="1"/>
    <col min="19" max="19" width="24.33203125" style="1" bestFit="1" customWidth="1"/>
    <col min="20" max="20" width="23.5546875" style="1" customWidth="1"/>
    <col min="21" max="21" width="23.88671875" style="1" customWidth="1"/>
    <col min="22" max="22" width="20.33203125" style="1" customWidth="1"/>
    <col min="23" max="23" width="19.88671875" style="1" hidden="1" customWidth="1"/>
    <col min="24" max="24" width="21.5546875" style="1" customWidth="1"/>
    <col min="25" max="25" width="19.88671875" style="1" hidden="1" customWidth="1"/>
    <col min="26" max="26" width="26.6640625" style="1" customWidth="1"/>
    <col min="27" max="27" width="21.33203125" style="1" customWidth="1"/>
    <col min="28" max="28" width="17.5546875" style="1" customWidth="1"/>
    <col min="29" max="29" width="18.109375" style="1" customWidth="1"/>
    <col min="30" max="30" width="19" style="1" customWidth="1"/>
    <col min="31" max="31" width="24.88671875" style="1" customWidth="1"/>
    <col min="32" max="32" width="17" style="1" customWidth="1"/>
    <col min="33" max="33" width="17.88671875" style="1" customWidth="1"/>
    <col min="34" max="34" width="15.44140625" style="1" customWidth="1"/>
    <col min="35" max="35" width="19.6640625" style="1" customWidth="1"/>
    <col min="36" max="36" width="16.109375" style="1" customWidth="1"/>
    <col min="37" max="37" width="15.6640625" style="1" customWidth="1"/>
    <col min="38" max="38" width="19.33203125" style="1" customWidth="1"/>
    <col min="39" max="41" width="15.6640625" style="1" customWidth="1"/>
    <col min="42" max="42" width="24.5546875" style="1" customWidth="1"/>
    <col min="43" max="43" width="23.6640625" style="1" customWidth="1"/>
    <col min="44" max="44" width="19.5546875" style="1" customWidth="1"/>
    <col min="45" max="45" width="11.88671875" style="1" customWidth="1"/>
  </cols>
  <sheetData>
    <row r="1" spans="1:45" ht="15" thickBot="1" x14ac:dyDescent="0.35"/>
    <row r="2" spans="1:45" ht="21.6" thickBot="1" x14ac:dyDescent="0.35">
      <c r="B2" s="410"/>
      <c r="C2" s="411"/>
      <c r="D2" s="362" t="s">
        <v>0</v>
      </c>
      <c r="E2" s="363"/>
      <c r="F2" s="363"/>
      <c r="G2" s="363"/>
      <c r="H2" s="363"/>
      <c r="I2" s="363"/>
      <c r="J2" s="363"/>
      <c r="K2" s="363"/>
      <c r="L2" s="363"/>
      <c r="M2" s="363"/>
      <c r="N2" s="363"/>
      <c r="O2" s="363"/>
      <c r="P2" s="363"/>
      <c r="Q2" s="363"/>
      <c r="R2" s="363"/>
      <c r="S2" s="363"/>
      <c r="T2" s="363"/>
      <c r="U2" s="363"/>
      <c r="V2" s="363"/>
      <c r="W2" s="363"/>
      <c r="X2" s="363"/>
      <c r="Y2" s="363"/>
      <c r="Z2" s="363"/>
      <c r="AA2" s="364"/>
      <c r="AB2" s="365" t="s">
        <v>0</v>
      </c>
      <c r="AC2" s="366"/>
      <c r="AD2" s="366"/>
      <c r="AE2" s="366"/>
      <c r="AF2" s="366"/>
      <c r="AG2" s="366"/>
      <c r="AH2" s="366"/>
      <c r="AI2" s="366"/>
      <c r="AJ2" s="366"/>
      <c r="AK2" s="366"/>
      <c r="AL2" s="366"/>
      <c r="AM2" s="366"/>
      <c r="AN2" s="366"/>
      <c r="AO2" s="366"/>
      <c r="AP2" s="366"/>
      <c r="AQ2" s="366"/>
      <c r="AR2" s="366"/>
      <c r="AS2" s="366"/>
    </row>
    <row r="3" spans="1:45" ht="21.6" thickBot="1" x14ac:dyDescent="0.35">
      <c r="B3" s="412"/>
      <c r="C3" s="413"/>
      <c r="D3" s="367" t="s">
        <v>1</v>
      </c>
      <c r="E3" s="368"/>
      <c r="F3" s="368"/>
      <c r="G3" s="368"/>
      <c r="H3" s="368"/>
      <c r="I3" s="368"/>
      <c r="J3" s="368"/>
      <c r="K3" s="368"/>
      <c r="L3" s="368"/>
      <c r="M3" s="368"/>
      <c r="N3" s="368"/>
      <c r="O3" s="368"/>
      <c r="P3" s="368"/>
      <c r="Q3" s="369"/>
      <c r="R3" s="370" t="s">
        <v>2</v>
      </c>
      <c r="S3" s="368"/>
      <c r="T3" s="368"/>
      <c r="U3" s="368"/>
      <c r="V3" s="368"/>
      <c r="W3" s="368"/>
      <c r="X3" s="368"/>
      <c r="Y3" s="368"/>
      <c r="Z3" s="368"/>
      <c r="AA3" s="371"/>
      <c r="AB3" s="298"/>
      <c r="AC3" s="299"/>
      <c r="AD3" s="299"/>
      <c r="AE3" s="299"/>
      <c r="AF3" s="299"/>
      <c r="AG3" s="299"/>
      <c r="AH3" s="299"/>
      <c r="AI3" s="299"/>
      <c r="AJ3" s="299"/>
      <c r="AK3" s="299"/>
      <c r="AL3" s="299"/>
      <c r="AM3" s="299"/>
      <c r="AN3" s="299"/>
      <c r="AO3" s="299"/>
      <c r="AP3" s="299"/>
      <c r="AQ3" s="299"/>
      <c r="AR3" s="299"/>
      <c r="AS3" s="299"/>
    </row>
    <row r="4" spans="1:45" ht="21.6" thickBot="1" x14ac:dyDescent="0.35">
      <c r="B4" s="414"/>
      <c r="C4" s="415"/>
      <c r="D4" s="367" t="s">
        <v>3</v>
      </c>
      <c r="E4" s="368"/>
      <c r="F4" s="368"/>
      <c r="G4" s="368"/>
      <c r="H4" s="368"/>
      <c r="I4" s="368"/>
      <c r="J4" s="368"/>
      <c r="K4" s="368"/>
      <c r="L4" s="368"/>
      <c r="M4" s="368"/>
      <c r="N4" s="368"/>
      <c r="O4" s="368"/>
      <c r="P4" s="368"/>
      <c r="Q4" s="368"/>
      <c r="R4" s="368"/>
      <c r="S4" s="368"/>
      <c r="T4" s="368"/>
      <c r="U4" s="368"/>
      <c r="V4" s="368"/>
      <c r="W4" s="368"/>
      <c r="X4" s="368"/>
      <c r="Y4" s="368"/>
      <c r="Z4" s="368"/>
      <c r="AA4" s="371"/>
      <c r="AB4" s="298"/>
      <c r="AC4" s="299"/>
      <c r="AD4" s="299"/>
      <c r="AE4" s="299"/>
      <c r="AF4" s="299"/>
      <c r="AG4" s="299"/>
      <c r="AH4" s="299"/>
      <c r="AI4" s="299"/>
      <c r="AJ4" s="299"/>
      <c r="AK4" s="299"/>
      <c r="AL4" s="299"/>
      <c r="AM4" s="299"/>
      <c r="AN4" s="299"/>
      <c r="AO4" s="299"/>
      <c r="AP4" s="299"/>
      <c r="AQ4" s="299"/>
      <c r="AR4" s="299"/>
      <c r="AS4" s="299"/>
    </row>
    <row r="6" spans="1:45" ht="21" x14ac:dyDescent="0.3">
      <c r="A6" s="397" t="s">
        <v>4</v>
      </c>
      <c r="B6" s="345" t="s">
        <v>5</v>
      </c>
      <c r="C6" s="346"/>
      <c r="D6" s="346"/>
      <c r="E6" s="346"/>
      <c r="F6" s="346"/>
      <c r="G6" s="346"/>
      <c r="H6" s="346"/>
      <c r="I6" s="346"/>
      <c r="J6" s="347"/>
      <c r="K6" s="348" t="s">
        <v>6</v>
      </c>
      <c r="L6" s="349"/>
      <c r="M6" s="349"/>
      <c r="N6" s="349"/>
      <c r="O6" s="349"/>
      <c r="P6" s="349"/>
      <c r="Q6" s="349"/>
      <c r="R6" s="350"/>
      <c r="S6" s="351" t="s">
        <v>7</v>
      </c>
      <c r="T6" s="352"/>
      <c r="U6" s="352"/>
      <c r="V6" s="353"/>
      <c r="W6" s="181"/>
      <c r="X6" s="408" t="s">
        <v>8</v>
      </c>
      <c r="Y6" s="181"/>
      <c r="Z6" s="354" t="s">
        <v>9</v>
      </c>
      <c r="AA6" s="355"/>
      <c r="AB6" s="343" t="s">
        <v>10</v>
      </c>
      <c r="AC6" s="344"/>
      <c r="AD6" s="344"/>
      <c r="AE6" s="344"/>
      <c r="AF6" s="344"/>
      <c r="AG6" s="344"/>
      <c r="AH6" s="344"/>
      <c r="AI6" s="344"/>
      <c r="AJ6" s="344"/>
      <c r="AK6" s="344"/>
      <c r="AL6" s="344"/>
      <c r="AM6" s="344"/>
      <c r="AN6" s="344"/>
      <c r="AO6" s="344"/>
      <c r="AP6" s="344"/>
      <c r="AQ6" s="344"/>
      <c r="AR6" s="344"/>
      <c r="AS6" s="344"/>
    </row>
    <row r="7" spans="1:45" ht="78" x14ac:dyDescent="0.3">
      <c r="A7" s="397"/>
      <c r="B7" s="7" t="s">
        <v>11</v>
      </c>
      <c r="C7" s="7" t="s">
        <v>12</v>
      </c>
      <c r="D7" s="7" t="s">
        <v>13</v>
      </c>
      <c r="E7" s="7" t="s">
        <v>14</v>
      </c>
      <c r="F7" s="7" t="s">
        <v>15</v>
      </c>
      <c r="G7" s="7" t="s">
        <v>16</v>
      </c>
      <c r="H7" s="7" t="s">
        <v>17</v>
      </c>
      <c r="I7" s="7" t="s">
        <v>18</v>
      </c>
      <c r="J7" s="7" t="s">
        <v>19</v>
      </c>
      <c r="K7" s="10" t="s">
        <v>20</v>
      </c>
      <c r="L7" s="10" t="s">
        <v>21</v>
      </c>
      <c r="M7" s="10" t="s">
        <v>22</v>
      </c>
      <c r="N7" s="10" t="s">
        <v>23</v>
      </c>
      <c r="O7" s="10" t="s">
        <v>24</v>
      </c>
      <c r="P7" s="10" t="s">
        <v>25</v>
      </c>
      <c r="Q7" s="10" t="s">
        <v>19</v>
      </c>
      <c r="R7" s="10" t="s">
        <v>26</v>
      </c>
      <c r="S7" s="12" t="s">
        <v>27</v>
      </c>
      <c r="T7" s="12" t="s">
        <v>18</v>
      </c>
      <c r="U7" s="12" t="s">
        <v>28</v>
      </c>
      <c r="V7" s="12" t="s">
        <v>29</v>
      </c>
      <c r="W7" s="12"/>
      <c r="X7" s="409"/>
      <c r="Y7" s="12" t="s">
        <v>19</v>
      </c>
      <c r="Z7" s="13" t="s">
        <v>30</v>
      </c>
      <c r="AA7" s="13" t="s">
        <v>31</v>
      </c>
      <c r="AB7" s="14" t="s">
        <v>32</v>
      </c>
      <c r="AC7" s="14" t="s">
        <v>33</v>
      </c>
      <c r="AD7" s="14" t="s">
        <v>34</v>
      </c>
      <c r="AE7" s="14" t="s">
        <v>35</v>
      </c>
      <c r="AF7" s="14" t="s">
        <v>36</v>
      </c>
      <c r="AG7" s="14" t="s">
        <v>37</v>
      </c>
      <c r="AH7" s="14" t="s">
        <v>38</v>
      </c>
      <c r="AI7" s="14" t="s">
        <v>39</v>
      </c>
      <c r="AJ7" s="14" t="s">
        <v>40</v>
      </c>
      <c r="AK7" s="14" t="s">
        <v>41</v>
      </c>
      <c r="AL7" s="14" t="s">
        <v>42</v>
      </c>
      <c r="AM7" s="14" t="s">
        <v>43</v>
      </c>
      <c r="AN7" s="14" t="s">
        <v>44</v>
      </c>
      <c r="AO7" s="14" t="s">
        <v>45</v>
      </c>
      <c r="AP7" s="14" t="s">
        <v>46</v>
      </c>
      <c r="AQ7" s="14" t="s">
        <v>47</v>
      </c>
      <c r="AR7" s="14" t="s">
        <v>48</v>
      </c>
      <c r="AS7" s="14" t="s">
        <v>49</v>
      </c>
    </row>
    <row r="8" spans="1:45" ht="56.4" customHeight="1" x14ac:dyDescent="0.3">
      <c r="A8" s="303">
        <v>11</v>
      </c>
      <c r="B8" s="303" t="s">
        <v>360</v>
      </c>
      <c r="C8" s="303" t="s">
        <v>361</v>
      </c>
      <c r="D8" s="303" t="s">
        <v>52</v>
      </c>
      <c r="E8" s="303" t="s">
        <v>131</v>
      </c>
      <c r="F8" s="303" t="s">
        <v>54</v>
      </c>
      <c r="G8" s="303" t="s">
        <v>362</v>
      </c>
      <c r="H8" s="195" t="s">
        <v>363</v>
      </c>
      <c r="I8" s="306">
        <v>0.3</v>
      </c>
      <c r="J8" s="306">
        <v>0</v>
      </c>
      <c r="K8" s="159" t="s">
        <v>364</v>
      </c>
      <c r="L8" s="162">
        <v>0.5</v>
      </c>
      <c r="M8" s="164">
        <v>43832</v>
      </c>
      <c r="N8" s="164">
        <v>44012</v>
      </c>
      <c r="O8" s="159"/>
      <c r="P8" s="159" t="s">
        <v>365</v>
      </c>
      <c r="Q8" s="160">
        <v>0</v>
      </c>
      <c r="R8" s="160" t="s">
        <v>59</v>
      </c>
      <c r="S8" s="176" t="s">
        <v>366</v>
      </c>
      <c r="T8" s="161">
        <v>0.5</v>
      </c>
      <c r="U8" s="167">
        <v>43832</v>
      </c>
      <c r="V8" s="167">
        <v>44012</v>
      </c>
      <c r="W8" s="16">
        <f>V8-U8</f>
        <v>180</v>
      </c>
      <c r="X8" s="128" t="s">
        <v>534</v>
      </c>
      <c r="Y8" s="17">
        <f>IF(X8="ejecutado",1,0)</f>
        <v>0</v>
      </c>
      <c r="Z8" s="176" t="s">
        <v>367</v>
      </c>
      <c r="AA8" s="18"/>
      <c r="AB8" s="131" t="s">
        <v>61</v>
      </c>
      <c r="AC8" s="131" t="s">
        <v>61</v>
      </c>
      <c r="AD8" s="131" t="s">
        <v>61</v>
      </c>
      <c r="AE8" s="131" t="s">
        <v>61</v>
      </c>
      <c r="AF8" s="131" t="s">
        <v>61</v>
      </c>
      <c r="AG8" s="131" t="s">
        <v>61</v>
      </c>
      <c r="AH8" s="131" t="s">
        <v>61</v>
      </c>
      <c r="AI8" s="131" t="s">
        <v>61</v>
      </c>
      <c r="AJ8" s="131" t="s">
        <v>61</v>
      </c>
      <c r="AK8" s="131" t="s">
        <v>61</v>
      </c>
      <c r="AL8" s="131" t="s">
        <v>61</v>
      </c>
      <c r="AM8" s="131" t="s">
        <v>61</v>
      </c>
      <c r="AN8" s="131" t="s">
        <v>61</v>
      </c>
      <c r="AO8" s="131" t="s">
        <v>61</v>
      </c>
      <c r="AP8" s="131" t="s">
        <v>61</v>
      </c>
      <c r="AQ8" s="131" t="s">
        <v>61</v>
      </c>
      <c r="AR8" s="131" t="s">
        <v>61</v>
      </c>
      <c r="AS8" s="131" t="s">
        <v>61</v>
      </c>
    </row>
    <row r="9" spans="1:45" ht="56.4" customHeight="1" x14ac:dyDescent="0.3">
      <c r="A9" s="304"/>
      <c r="B9" s="304"/>
      <c r="C9" s="304"/>
      <c r="D9" s="304"/>
      <c r="E9" s="304"/>
      <c r="F9" s="304"/>
      <c r="G9" s="304"/>
      <c r="H9" s="195"/>
      <c r="I9" s="379"/>
      <c r="J9" s="308"/>
      <c r="K9" s="159" t="s">
        <v>368</v>
      </c>
      <c r="L9" s="162">
        <v>0.5</v>
      </c>
      <c r="M9" s="164">
        <v>43832</v>
      </c>
      <c r="N9" s="164">
        <v>44012</v>
      </c>
      <c r="O9" s="159"/>
      <c r="P9" s="159" t="s">
        <v>369</v>
      </c>
      <c r="Q9" s="160">
        <v>0</v>
      </c>
      <c r="R9" s="160" t="s">
        <v>59</v>
      </c>
      <c r="S9" s="159" t="s">
        <v>370</v>
      </c>
      <c r="T9" s="161">
        <v>0.5</v>
      </c>
      <c r="U9" s="167">
        <v>43832</v>
      </c>
      <c r="V9" s="167" t="s">
        <v>542</v>
      </c>
      <c r="W9" s="16" t="e">
        <f>V9-U9</f>
        <v>#VALUE!</v>
      </c>
      <c r="X9" s="128" t="s">
        <v>534</v>
      </c>
      <c r="Y9" s="17">
        <f>IF(X9="ejecutado",1,0)</f>
        <v>0</v>
      </c>
      <c r="Z9" s="176" t="s">
        <v>371</v>
      </c>
      <c r="AA9" s="18"/>
      <c r="AB9" s="131"/>
      <c r="AC9" s="131"/>
      <c r="AD9" s="131"/>
      <c r="AE9" s="131"/>
      <c r="AF9" s="131"/>
      <c r="AG9" s="131"/>
      <c r="AH9" s="131"/>
      <c r="AI9" s="131"/>
      <c r="AJ9" s="131"/>
      <c r="AK9" s="131"/>
      <c r="AL9" s="131"/>
      <c r="AM9" s="131"/>
      <c r="AN9" s="131"/>
      <c r="AO9" s="131"/>
      <c r="AP9" s="131"/>
      <c r="AQ9" s="131"/>
      <c r="AR9" s="131"/>
      <c r="AS9" s="131"/>
    </row>
    <row r="10" spans="1:45" ht="56.4" customHeight="1" x14ac:dyDescent="0.3">
      <c r="A10" s="304"/>
      <c r="B10" s="304"/>
      <c r="C10" s="304"/>
      <c r="D10" s="304"/>
      <c r="E10" s="304"/>
      <c r="F10" s="304"/>
      <c r="G10" s="195" t="s">
        <v>372</v>
      </c>
      <c r="H10" s="195" t="s">
        <v>373</v>
      </c>
      <c r="I10" s="199">
        <v>0.2</v>
      </c>
      <c r="J10" s="199">
        <v>0</v>
      </c>
      <c r="K10" s="159" t="s">
        <v>374</v>
      </c>
      <c r="L10" s="162">
        <v>0.5</v>
      </c>
      <c r="M10" s="164">
        <v>43832</v>
      </c>
      <c r="N10" s="164">
        <v>44012</v>
      </c>
      <c r="O10" s="159"/>
      <c r="P10" s="159" t="s">
        <v>375</v>
      </c>
      <c r="Q10" s="160">
        <v>0</v>
      </c>
      <c r="R10" s="160" t="s">
        <v>59</v>
      </c>
      <c r="S10" s="159" t="s">
        <v>374</v>
      </c>
      <c r="T10" s="161">
        <v>0.5</v>
      </c>
      <c r="U10" s="167">
        <v>43832</v>
      </c>
      <c r="V10" s="167">
        <v>44012</v>
      </c>
      <c r="W10" s="16"/>
      <c r="X10" s="128" t="s">
        <v>534</v>
      </c>
      <c r="Y10" s="17"/>
      <c r="Z10" s="176" t="s">
        <v>376</v>
      </c>
      <c r="AA10" s="18"/>
      <c r="AB10" s="131"/>
      <c r="AC10" s="131"/>
      <c r="AD10" s="131"/>
      <c r="AE10" s="131"/>
      <c r="AF10" s="131"/>
      <c r="AG10" s="131"/>
      <c r="AH10" s="131"/>
      <c r="AI10" s="131"/>
      <c r="AJ10" s="131"/>
      <c r="AK10" s="131"/>
      <c r="AL10" s="131"/>
      <c r="AM10" s="131"/>
      <c r="AN10" s="131"/>
      <c r="AO10" s="131"/>
      <c r="AP10" s="131"/>
      <c r="AQ10" s="131"/>
      <c r="AR10" s="131"/>
      <c r="AS10" s="131"/>
    </row>
    <row r="11" spans="1:45" s="1" customFormat="1" ht="56.4" customHeight="1" x14ac:dyDescent="0.25">
      <c r="A11" s="304"/>
      <c r="B11" s="304"/>
      <c r="C11" s="304"/>
      <c r="D11" s="304"/>
      <c r="E11" s="304"/>
      <c r="F11" s="304"/>
      <c r="G11" s="195"/>
      <c r="H11" s="195"/>
      <c r="I11" s="199"/>
      <c r="J11" s="199"/>
      <c r="K11" s="159" t="s">
        <v>377</v>
      </c>
      <c r="L11" s="162">
        <v>0.5</v>
      </c>
      <c r="M11" s="164">
        <v>43832</v>
      </c>
      <c r="N11" s="164">
        <v>44012</v>
      </c>
      <c r="O11" s="159"/>
      <c r="P11" s="159" t="s">
        <v>378</v>
      </c>
      <c r="Q11" s="160">
        <v>0</v>
      </c>
      <c r="R11" s="160" t="s">
        <v>59</v>
      </c>
      <c r="S11" s="159" t="s">
        <v>377</v>
      </c>
      <c r="T11" s="161">
        <v>0.5</v>
      </c>
      <c r="U11" s="167">
        <v>43832</v>
      </c>
      <c r="V11" s="167">
        <v>44012</v>
      </c>
      <c r="W11" s="16"/>
      <c r="X11" s="128" t="s">
        <v>534</v>
      </c>
      <c r="Y11" s="17"/>
      <c r="Z11" s="159" t="s">
        <v>377</v>
      </c>
      <c r="AA11" s="18"/>
      <c r="AB11" s="131" t="s">
        <v>61</v>
      </c>
      <c r="AC11" s="131" t="s">
        <v>61</v>
      </c>
      <c r="AD11" s="131" t="s">
        <v>61</v>
      </c>
      <c r="AE11" s="131" t="s">
        <v>61</v>
      </c>
      <c r="AF11" s="131" t="s">
        <v>61</v>
      </c>
      <c r="AG11" s="131" t="s">
        <v>61</v>
      </c>
      <c r="AH11" s="131" t="s">
        <v>61</v>
      </c>
      <c r="AI11" s="131" t="s">
        <v>61</v>
      </c>
      <c r="AJ11" s="131" t="s">
        <v>61</v>
      </c>
      <c r="AK11" s="131" t="s">
        <v>61</v>
      </c>
      <c r="AL11" s="131" t="s">
        <v>61</v>
      </c>
      <c r="AM11" s="131" t="s">
        <v>61</v>
      </c>
      <c r="AN11" s="131" t="s">
        <v>61</v>
      </c>
      <c r="AO11" s="131" t="s">
        <v>61</v>
      </c>
      <c r="AP11" s="131" t="s">
        <v>61</v>
      </c>
      <c r="AQ11" s="131" t="s">
        <v>61</v>
      </c>
      <c r="AR11" s="131" t="s">
        <v>61</v>
      </c>
      <c r="AS11" s="131" t="s">
        <v>61</v>
      </c>
    </row>
    <row r="12" spans="1:45" s="1" customFormat="1" ht="56.4" customHeight="1" x14ac:dyDescent="0.25">
      <c r="A12" s="305"/>
      <c r="B12" s="128" t="s">
        <v>360</v>
      </c>
      <c r="C12" s="128" t="s">
        <v>361</v>
      </c>
      <c r="D12" s="128" t="s">
        <v>52</v>
      </c>
      <c r="E12" s="128" t="s">
        <v>114</v>
      </c>
      <c r="F12" s="128" t="s">
        <v>54</v>
      </c>
      <c r="G12" s="170" t="s">
        <v>379</v>
      </c>
      <c r="H12" s="184" t="s">
        <v>380</v>
      </c>
      <c r="I12" s="61">
        <v>0.5</v>
      </c>
      <c r="J12" s="132">
        <v>0</v>
      </c>
      <c r="K12" s="128" t="s">
        <v>381</v>
      </c>
      <c r="L12" s="161">
        <v>1</v>
      </c>
      <c r="M12" s="163">
        <v>43832</v>
      </c>
      <c r="N12" s="163">
        <v>44012</v>
      </c>
      <c r="O12" s="128"/>
      <c r="P12" s="128" t="s">
        <v>382</v>
      </c>
      <c r="Q12" s="171">
        <v>0</v>
      </c>
      <c r="R12" s="171" t="s">
        <v>59</v>
      </c>
      <c r="S12" s="128" t="s">
        <v>383</v>
      </c>
      <c r="T12" s="161">
        <v>1</v>
      </c>
      <c r="U12" s="167">
        <v>43832</v>
      </c>
      <c r="V12" s="167">
        <v>44012</v>
      </c>
      <c r="W12" s="16">
        <f>V12-U12</f>
        <v>180</v>
      </c>
      <c r="X12" s="128" t="s">
        <v>534</v>
      </c>
      <c r="Y12" s="17">
        <f>IF(X12="ejecutado",1,0)</f>
        <v>0</v>
      </c>
      <c r="Z12" s="176" t="s">
        <v>384</v>
      </c>
      <c r="AA12" s="18"/>
      <c r="AB12" s="131" t="s">
        <v>61</v>
      </c>
      <c r="AC12" s="131" t="s">
        <v>61</v>
      </c>
      <c r="AD12" s="131" t="s">
        <v>61</v>
      </c>
      <c r="AE12" s="131" t="s">
        <v>61</v>
      </c>
      <c r="AF12" s="131" t="s">
        <v>61</v>
      </c>
      <c r="AG12" s="131" t="s">
        <v>61</v>
      </c>
      <c r="AH12" s="131" t="s">
        <v>61</v>
      </c>
      <c r="AI12" s="131" t="s">
        <v>61</v>
      </c>
      <c r="AJ12" s="131" t="s">
        <v>61</v>
      </c>
      <c r="AK12" s="131" t="s">
        <v>61</v>
      </c>
      <c r="AL12" s="131" t="s">
        <v>61</v>
      </c>
      <c r="AM12" s="131" t="s">
        <v>61</v>
      </c>
      <c r="AN12" s="131" t="s">
        <v>61</v>
      </c>
      <c r="AO12" s="131" t="s">
        <v>61</v>
      </c>
      <c r="AP12" s="131" t="s">
        <v>61</v>
      </c>
      <c r="AQ12" s="131" t="s">
        <v>61</v>
      </c>
      <c r="AR12" s="131" t="s">
        <v>61</v>
      </c>
      <c r="AS12" s="131" t="s">
        <v>61</v>
      </c>
    </row>
    <row r="13" spans="1:45" s="1" customFormat="1" ht="13.8" x14ac:dyDescent="0.25">
      <c r="AB13" s="51"/>
      <c r="AC13" s="51"/>
      <c r="AD13" s="51"/>
      <c r="AE13" s="51"/>
      <c r="AF13" s="51"/>
      <c r="AG13" s="51"/>
      <c r="AI13" s="51"/>
      <c r="AJ13" s="51"/>
      <c r="AK13" s="51"/>
      <c r="AL13" s="51"/>
      <c r="AM13" s="51"/>
      <c r="AN13" s="51"/>
      <c r="AO13" s="51"/>
      <c r="AP13" s="51"/>
      <c r="AQ13" s="51"/>
      <c r="AR13" s="51"/>
      <c r="AS13" s="51"/>
    </row>
    <row r="14" spans="1:45" s="1" customFormat="1" ht="13.8" x14ac:dyDescent="0.25">
      <c r="AB14" s="51"/>
      <c r="AC14" s="51"/>
      <c r="AD14" s="51"/>
      <c r="AE14" s="51"/>
      <c r="AF14" s="51"/>
      <c r="AG14" s="51"/>
      <c r="AI14" s="51"/>
      <c r="AJ14" s="51"/>
      <c r="AK14" s="51"/>
      <c r="AL14" s="51"/>
      <c r="AM14" s="51"/>
      <c r="AN14" s="51"/>
      <c r="AO14" s="51"/>
      <c r="AP14" s="51"/>
      <c r="AQ14" s="51"/>
      <c r="AR14" s="51"/>
      <c r="AS14" s="51"/>
    </row>
    <row r="15" spans="1:45" s="1" customFormat="1" ht="13.8" x14ac:dyDescent="0.25">
      <c r="AB15" s="51"/>
      <c r="AC15" s="51"/>
      <c r="AD15" s="51"/>
      <c r="AE15" s="51"/>
      <c r="AF15" s="51"/>
      <c r="AG15" s="51"/>
      <c r="AI15" s="51"/>
      <c r="AJ15" s="51"/>
      <c r="AK15" s="51"/>
      <c r="AL15" s="51"/>
      <c r="AM15" s="51"/>
      <c r="AN15" s="51"/>
      <c r="AO15" s="51"/>
      <c r="AP15" s="51"/>
      <c r="AQ15" s="51"/>
      <c r="AR15" s="51"/>
      <c r="AS15" s="51"/>
    </row>
    <row r="16" spans="1:45" s="1" customFormat="1" ht="13.8" x14ac:dyDescent="0.25">
      <c r="AB16" s="51"/>
      <c r="AC16" s="51"/>
      <c r="AD16" s="51"/>
      <c r="AE16" s="51"/>
      <c r="AF16" s="51"/>
      <c r="AG16" s="51"/>
      <c r="AI16" s="51"/>
      <c r="AJ16" s="51"/>
      <c r="AK16" s="51"/>
      <c r="AL16" s="51"/>
      <c r="AM16" s="51"/>
      <c r="AN16" s="51"/>
      <c r="AO16" s="51"/>
      <c r="AP16" s="51"/>
      <c r="AQ16" s="51"/>
      <c r="AR16" s="51"/>
      <c r="AS16" s="51"/>
    </row>
    <row r="17" spans="28:45" s="1" customFormat="1" ht="13.8" x14ac:dyDescent="0.25">
      <c r="AB17" s="51"/>
      <c r="AC17" s="51"/>
      <c r="AD17" s="51"/>
      <c r="AE17" s="51"/>
      <c r="AF17" s="51"/>
      <c r="AG17" s="51"/>
      <c r="AI17" s="51"/>
      <c r="AJ17" s="51"/>
      <c r="AK17" s="51"/>
      <c r="AL17" s="51"/>
      <c r="AM17" s="51"/>
      <c r="AN17" s="51"/>
      <c r="AO17" s="51"/>
      <c r="AP17" s="51"/>
      <c r="AQ17" s="51"/>
      <c r="AR17" s="51"/>
      <c r="AS17" s="51"/>
    </row>
    <row r="18" spans="28:45" s="1" customFormat="1" ht="13.8" x14ac:dyDescent="0.25">
      <c r="AB18" s="51"/>
      <c r="AC18" s="51"/>
      <c r="AD18" s="51"/>
      <c r="AE18" s="51"/>
      <c r="AF18" s="51"/>
      <c r="AG18" s="51"/>
      <c r="AI18" s="51"/>
      <c r="AJ18" s="51"/>
      <c r="AK18" s="51"/>
      <c r="AL18" s="51"/>
      <c r="AM18" s="51"/>
      <c r="AN18" s="51"/>
      <c r="AO18" s="51"/>
      <c r="AP18" s="51"/>
      <c r="AQ18" s="51"/>
      <c r="AR18" s="51"/>
      <c r="AS18" s="51"/>
    </row>
    <row r="19" spans="28:45" s="1" customFormat="1" ht="13.8" x14ac:dyDescent="0.25">
      <c r="AB19" s="51"/>
      <c r="AC19" s="51"/>
      <c r="AD19" s="51"/>
      <c r="AE19" s="51"/>
      <c r="AF19" s="51"/>
      <c r="AG19" s="51"/>
      <c r="AI19" s="51"/>
      <c r="AJ19" s="51"/>
      <c r="AK19" s="51"/>
      <c r="AL19" s="51"/>
      <c r="AM19" s="51"/>
      <c r="AN19" s="51"/>
      <c r="AO19" s="51"/>
      <c r="AP19" s="51"/>
      <c r="AQ19" s="51"/>
      <c r="AR19" s="51"/>
      <c r="AS19" s="51"/>
    </row>
    <row r="20" spans="28:45" s="1" customFormat="1" ht="13.8" x14ac:dyDescent="0.25">
      <c r="AB20" s="51"/>
      <c r="AC20" s="51"/>
      <c r="AD20" s="51"/>
      <c r="AE20" s="51"/>
      <c r="AF20" s="51"/>
      <c r="AG20" s="51"/>
      <c r="AI20" s="51"/>
      <c r="AJ20" s="51"/>
      <c r="AK20" s="51"/>
      <c r="AL20" s="51"/>
      <c r="AM20" s="51"/>
      <c r="AN20" s="51"/>
      <c r="AO20" s="51"/>
      <c r="AP20" s="51"/>
      <c r="AQ20" s="51"/>
      <c r="AR20" s="51"/>
      <c r="AS20" s="51"/>
    </row>
    <row r="21" spans="28:45" s="1" customFormat="1" ht="13.8" x14ac:dyDescent="0.25">
      <c r="AB21" s="51"/>
      <c r="AC21" s="51"/>
      <c r="AD21" s="51"/>
      <c r="AE21" s="51"/>
      <c r="AF21" s="51"/>
      <c r="AG21" s="51"/>
      <c r="AI21" s="51"/>
      <c r="AJ21" s="51"/>
      <c r="AK21" s="51"/>
      <c r="AL21" s="51"/>
      <c r="AM21" s="51"/>
      <c r="AN21" s="51"/>
      <c r="AO21" s="51"/>
      <c r="AP21" s="51"/>
      <c r="AQ21" s="51"/>
      <c r="AR21" s="51"/>
      <c r="AS21" s="51"/>
    </row>
    <row r="22" spans="28:45" s="1" customFormat="1" ht="13.8" x14ac:dyDescent="0.25">
      <c r="AB22" s="51"/>
      <c r="AC22" s="51"/>
      <c r="AD22" s="51"/>
      <c r="AE22" s="51"/>
      <c r="AF22" s="51"/>
      <c r="AG22" s="51"/>
      <c r="AI22" s="51"/>
      <c r="AJ22" s="51"/>
      <c r="AK22" s="51"/>
      <c r="AL22" s="51"/>
      <c r="AM22" s="51"/>
      <c r="AN22" s="51"/>
      <c r="AO22" s="51"/>
      <c r="AP22" s="51"/>
      <c r="AQ22" s="51"/>
      <c r="AR22" s="51"/>
      <c r="AS22" s="51"/>
    </row>
    <row r="23" spans="28:45" s="1" customFormat="1" ht="13.8" x14ac:dyDescent="0.25">
      <c r="AB23" s="51"/>
      <c r="AC23" s="51"/>
      <c r="AD23" s="51"/>
      <c r="AE23" s="51"/>
      <c r="AF23" s="51"/>
      <c r="AG23" s="51"/>
      <c r="AI23" s="51"/>
      <c r="AJ23" s="51"/>
      <c r="AK23" s="51"/>
      <c r="AL23" s="51"/>
      <c r="AM23" s="51"/>
      <c r="AN23" s="51"/>
      <c r="AO23" s="51"/>
      <c r="AP23" s="51"/>
      <c r="AQ23" s="51"/>
      <c r="AR23" s="51"/>
      <c r="AS23" s="51"/>
    </row>
    <row r="24" spans="28:45" s="1" customFormat="1" ht="13.8" x14ac:dyDescent="0.25">
      <c r="AB24" s="51"/>
      <c r="AC24" s="51"/>
      <c r="AD24" s="51"/>
      <c r="AE24" s="51"/>
      <c r="AF24" s="51"/>
      <c r="AG24" s="51"/>
      <c r="AI24" s="51"/>
      <c r="AJ24" s="51"/>
      <c r="AK24" s="51"/>
      <c r="AL24" s="51"/>
      <c r="AM24" s="51"/>
      <c r="AN24" s="51"/>
      <c r="AO24" s="51"/>
      <c r="AP24" s="51"/>
      <c r="AQ24" s="51"/>
      <c r="AR24" s="51"/>
      <c r="AS24" s="51"/>
    </row>
    <row r="25" spans="28:45" s="1" customFormat="1" ht="13.8" x14ac:dyDescent="0.25">
      <c r="AB25" s="51"/>
      <c r="AC25" s="51"/>
      <c r="AD25" s="51"/>
      <c r="AE25" s="51"/>
      <c r="AF25" s="51"/>
      <c r="AG25" s="51"/>
      <c r="AI25" s="51"/>
      <c r="AJ25" s="51"/>
      <c r="AK25" s="51"/>
      <c r="AL25" s="51"/>
      <c r="AM25" s="51"/>
      <c r="AN25" s="51"/>
      <c r="AO25" s="51"/>
      <c r="AP25" s="51"/>
      <c r="AQ25" s="51"/>
      <c r="AR25" s="51"/>
      <c r="AS25" s="51"/>
    </row>
    <row r="26" spans="28:45" s="1" customFormat="1" ht="13.8" x14ac:dyDescent="0.25">
      <c r="AB26" s="51"/>
      <c r="AC26" s="51"/>
      <c r="AD26" s="51"/>
      <c r="AE26" s="51"/>
      <c r="AF26" s="51"/>
      <c r="AG26" s="51"/>
      <c r="AI26" s="51"/>
      <c r="AJ26" s="51"/>
      <c r="AK26" s="51"/>
      <c r="AL26" s="51"/>
      <c r="AM26" s="51"/>
      <c r="AN26" s="51"/>
      <c r="AO26" s="51"/>
      <c r="AP26" s="51"/>
      <c r="AQ26" s="51"/>
      <c r="AR26" s="51"/>
      <c r="AS26" s="51"/>
    </row>
    <row r="27" spans="28:45" s="1" customFormat="1" ht="13.8" x14ac:dyDescent="0.25">
      <c r="AB27" s="51"/>
      <c r="AC27" s="51"/>
      <c r="AD27" s="51"/>
      <c r="AE27" s="51"/>
      <c r="AF27" s="51"/>
      <c r="AG27" s="51"/>
      <c r="AI27" s="51"/>
      <c r="AJ27" s="51"/>
      <c r="AK27" s="51"/>
      <c r="AL27" s="51"/>
      <c r="AM27" s="51"/>
      <c r="AN27" s="51"/>
      <c r="AO27" s="51"/>
      <c r="AP27" s="51"/>
      <c r="AQ27" s="51"/>
      <c r="AR27" s="51"/>
      <c r="AS27" s="51"/>
    </row>
    <row r="28" spans="28:45" s="1" customFormat="1" ht="13.8" x14ac:dyDescent="0.25">
      <c r="AB28" s="51"/>
      <c r="AC28" s="51"/>
      <c r="AD28" s="51"/>
      <c r="AE28" s="51"/>
      <c r="AF28" s="51"/>
      <c r="AG28" s="51"/>
      <c r="AI28" s="51"/>
      <c r="AJ28" s="51"/>
      <c r="AK28" s="51"/>
      <c r="AL28" s="51"/>
      <c r="AM28" s="51"/>
      <c r="AN28" s="51"/>
      <c r="AO28" s="51"/>
      <c r="AP28" s="51"/>
      <c r="AQ28" s="51"/>
      <c r="AR28" s="51"/>
      <c r="AS28" s="51"/>
    </row>
    <row r="29" spans="28:45" s="1" customFormat="1" ht="13.8" x14ac:dyDescent="0.25">
      <c r="AB29" s="51"/>
      <c r="AC29" s="51"/>
      <c r="AD29" s="51"/>
      <c r="AE29" s="51"/>
      <c r="AF29" s="51"/>
      <c r="AG29" s="51"/>
      <c r="AI29" s="51"/>
      <c r="AJ29" s="51"/>
      <c r="AK29" s="51"/>
      <c r="AL29" s="51"/>
      <c r="AM29" s="51"/>
      <c r="AN29" s="51"/>
      <c r="AO29" s="51"/>
      <c r="AP29" s="51"/>
      <c r="AQ29" s="51"/>
      <c r="AR29" s="51"/>
      <c r="AS29" s="51"/>
    </row>
    <row r="30" spans="28:45" s="1" customFormat="1" ht="13.8" x14ac:dyDescent="0.25">
      <c r="AB30" s="51"/>
      <c r="AC30" s="51"/>
      <c r="AD30" s="51"/>
      <c r="AE30" s="51"/>
      <c r="AF30" s="51"/>
      <c r="AG30" s="51"/>
      <c r="AI30" s="51"/>
      <c r="AJ30" s="51"/>
      <c r="AK30" s="51"/>
      <c r="AL30" s="51"/>
      <c r="AM30" s="51"/>
      <c r="AN30" s="51"/>
      <c r="AO30" s="51"/>
      <c r="AP30" s="51"/>
      <c r="AQ30" s="51"/>
      <c r="AR30" s="51"/>
      <c r="AS30" s="51"/>
    </row>
    <row r="31" spans="28:45" s="1" customFormat="1" ht="13.8" x14ac:dyDescent="0.25">
      <c r="AB31" s="51"/>
      <c r="AC31" s="51"/>
      <c r="AD31" s="51"/>
      <c r="AE31" s="51"/>
      <c r="AF31" s="51"/>
      <c r="AG31" s="51"/>
      <c r="AI31" s="51"/>
      <c r="AJ31" s="51"/>
      <c r="AK31" s="51"/>
      <c r="AL31" s="51"/>
      <c r="AM31" s="51"/>
      <c r="AN31" s="51"/>
      <c r="AO31" s="51"/>
      <c r="AP31" s="51"/>
      <c r="AQ31" s="51"/>
      <c r="AR31" s="51"/>
      <c r="AS31" s="51"/>
    </row>
    <row r="32" spans="28:45" s="1" customFormat="1" ht="13.8" x14ac:dyDescent="0.25">
      <c r="AB32" s="51"/>
      <c r="AC32" s="51"/>
      <c r="AD32" s="51"/>
      <c r="AE32" s="51"/>
      <c r="AF32" s="51"/>
      <c r="AG32" s="51"/>
      <c r="AI32" s="51"/>
      <c r="AJ32" s="51"/>
      <c r="AK32" s="51"/>
      <c r="AL32" s="51"/>
      <c r="AM32" s="51"/>
      <c r="AN32" s="51"/>
      <c r="AO32" s="51"/>
      <c r="AP32" s="51"/>
      <c r="AQ32" s="51"/>
      <c r="AR32" s="51"/>
      <c r="AS32" s="51"/>
    </row>
    <row r="33" spans="28:45" s="1" customFormat="1" ht="13.8" x14ac:dyDescent="0.25">
      <c r="AB33" s="51"/>
      <c r="AC33" s="51"/>
      <c r="AD33" s="51"/>
      <c r="AE33" s="51"/>
      <c r="AF33" s="51"/>
      <c r="AG33" s="51"/>
      <c r="AI33" s="51"/>
      <c r="AJ33" s="51"/>
      <c r="AK33" s="51"/>
      <c r="AL33" s="51"/>
      <c r="AM33" s="51"/>
      <c r="AN33" s="51"/>
      <c r="AO33" s="51"/>
      <c r="AP33" s="51"/>
      <c r="AQ33" s="51"/>
      <c r="AR33" s="51"/>
      <c r="AS33" s="51"/>
    </row>
  </sheetData>
  <mergeCells count="29">
    <mergeCell ref="B2:C4"/>
    <mergeCell ref="D2:AA2"/>
    <mergeCell ref="AB2:AS2"/>
    <mergeCell ref="D3:Q3"/>
    <mergeCell ref="R3:AA3"/>
    <mergeCell ref="AB3:AS3"/>
    <mergeCell ref="D4:AA4"/>
    <mergeCell ref="AB4:AS4"/>
    <mergeCell ref="AB6:AS6"/>
    <mergeCell ref="A8:A12"/>
    <mergeCell ref="B8:B11"/>
    <mergeCell ref="C8:C11"/>
    <mergeCell ref="D8:D11"/>
    <mergeCell ref="E8:E11"/>
    <mergeCell ref="F8:F11"/>
    <mergeCell ref="G8:G9"/>
    <mergeCell ref="H8:H9"/>
    <mergeCell ref="I8:I9"/>
    <mergeCell ref="A6:A7"/>
    <mergeCell ref="B6:J6"/>
    <mergeCell ref="K6:R6"/>
    <mergeCell ref="S6:V6"/>
    <mergeCell ref="X6:X7"/>
    <mergeCell ref="Z6:AA6"/>
    <mergeCell ref="J8:J9"/>
    <mergeCell ref="G10:G11"/>
    <mergeCell ref="H10:H11"/>
    <mergeCell ref="I10:I11"/>
    <mergeCell ref="J10:J11"/>
  </mergeCells>
  <conditionalFormatting sqref="AB13:AG533 AB8:AG10 AI8:AS10 AI13:AS533">
    <cfRule type="cellIs" dxfId="86" priority="6" operator="equal">
      <formula>"Aplica"</formula>
    </cfRule>
  </conditionalFormatting>
  <conditionalFormatting sqref="AB11:AG11 AI11:AS11">
    <cfRule type="cellIs" dxfId="85" priority="5" operator="equal">
      <formula>"Aplica"</formula>
    </cfRule>
  </conditionalFormatting>
  <conditionalFormatting sqref="AB12:AG12 AI12:AS12">
    <cfRule type="cellIs" dxfId="84" priority="4" operator="equal">
      <formula>"Aplica"</formula>
    </cfRule>
  </conditionalFormatting>
  <conditionalFormatting sqref="AH8:AH10 AH13:AH533">
    <cfRule type="cellIs" dxfId="83" priority="3" operator="equal">
      <formula>"Aplica"</formula>
    </cfRule>
  </conditionalFormatting>
  <conditionalFormatting sqref="AH11">
    <cfRule type="cellIs" dxfId="82" priority="2" operator="equal">
      <formula>"Aplica"</formula>
    </cfRule>
  </conditionalFormatting>
  <conditionalFormatting sqref="AH12">
    <cfRule type="cellIs" dxfId="81" priority="1" operator="equal">
      <formula>"Aplica"</formula>
    </cfRule>
  </conditionalFormatting>
  <dataValidations count="3">
    <dataValidation type="list" allowBlank="1" showInputMessage="1" showErrorMessage="1" sqref="AI13:AS332 AB13:AG332">
      <formula1>"Aplica"</formula1>
    </dataValidation>
    <dataValidation type="list" allowBlank="1" showInputMessage="1" showErrorMessage="1" sqref="E8:E10 E12">
      <formula1>INDIRECT(D8)</formula1>
    </dataValidation>
    <dataValidation type="list" allowBlank="1" showInputMessage="1" showErrorMessage="1" sqref="AB8:AS12">
      <formula1>"Aplica, -"</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'Z:\PES\1. Planeación Estratégica\2020\[GJUR PLAN DE ACCIÓN 2020.xlsx]Hoja2'!#REF!</xm:f>
          </x14:formula1>
          <xm:sqref>X8:X12 F8:F10 F12 B8:D10 B12:D12</xm:sqref>
        </x14:dataValidation>
        <x14:dataValidation type="list" allowBlank="1" showInputMessage="1" showErrorMessage="1">
          <x14:formula1>
            <xm:f>'Z:\PES\1. Planeación Estratégica\2020\[GJUR PLAN DE ACCIÓN 2020.xlsx]Instructivo'!#REF!</xm:f>
          </x14:formula1>
          <xm:sqref>R8:R12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69"/>
  <sheetViews>
    <sheetView zoomScale="60" zoomScaleNormal="60" workbookViewId="0">
      <selection activeCell="A8" sqref="A8:AS48"/>
    </sheetView>
  </sheetViews>
  <sheetFormatPr baseColWidth="10" defaultColWidth="11.44140625" defaultRowHeight="13.8" x14ac:dyDescent="0.25"/>
  <cols>
    <col min="1" max="1" width="5.5546875" style="1" bestFit="1" customWidth="1"/>
    <col min="2" max="2" width="22.5546875" style="1" customWidth="1"/>
    <col min="3" max="3" width="18.44140625" style="1" customWidth="1"/>
    <col min="4" max="5" width="21.33203125" style="1" customWidth="1"/>
    <col min="6" max="6" width="21.109375" style="1" customWidth="1"/>
    <col min="7" max="7" width="20.44140625" style="1" customWidth="1"/>
    <col min="8" max="8" width="14.88671875" style="1" customWidth="1"/>
    <col min="9" max="10" width="21.109375" style="1" customWidth="1"/>
    <col min="11" max="11" width="17.88671875" style="1" customWidth="1"/>
    <col min="12" max="12" width="23.109375" style="1" customWidth="1"/>
    <col min="13" max="14" width="19.88671875" style="1" customWidth="1"/>
    <col min="15" max="15" width="13.88671875" style="1" hidden="1" customWidth="1"/>
    <col min="16" max="16" width="20.88671875" style="1" customWidth="1"/>
    <col min="17" max="17" width="19.6640625" style="1" hidden="1" customWidth="1"/>
    <col min="18" max="18" width="19.6640625" style="1" customWidth="1"/>
    <col min="19" max="19" width="24.33203125" style="1" bestFit="1" customWidth="1"/>
    <col min="20" max="20" width="23.5546875" style="1" customWidth="1"/>
    <col min="21" max="21" width="23.88671875" style="1" customWidth="1"/>
    <col min="22" max="22" width="20.33203125" style="1" customWidth="1"/>
    <col min="23" max="23" width="19.88671875" style="1" hidden="1" customWidth="1"/>
    <col min="24" max="24" width="18.6640625" style="1" customWidth="1"/>
    <col min="25" max="27" width="15.5546875" style="1" customWidth="1"/>
    <col min="28" max="45" width="9.33203125" style="1" customWidth="1"/>
    <col min="46" max="16384" width="11.44140625" style="1"/>
  </cols>
  <sheetData>
    <row r="1" spans="1:122" ht="14.4" thickBot="1" x14ac:dyDescent="0.3"/>
    <row r="2" spans="1:122" ht="45" customHeight="1" thickBot="1" x14ac:dyDescent="0.3">
      <c r="B2" s="356"/>
      <c r="C2" s="357"/>
      <c r="D2" s="362" t="s">
        <v>0</v>
      </c>
      <c r="E2" s="363"/>
      <c r="F2" s="363"/>
      <c r="G2" s="363"/>
      <c r="H2" s="363"/>
      <c r="I2" s="363"/>
      <c r="J2" s="363"/>
      <c r="K2" s="363"/>
      <c r="L2" s="363"/>
      <c r="M2" s="363"/>
      <c r="N2" s="363"/>
      <c r="O2" s="363"/>
      <c r="P2" s="363"/>
      <c r="Q2" s="363"/>
      <c r="R2" s="363"/>
      <c r="S2" s="363"/>
      <c r="T2" s="363"/>
      <c r="U2" s="363"/>
      <c r="V2" s="363"/>
      <c r="W2" s="363"/>
      <c r="X2" s="363"/>
      <c r="Y2" s="363"/>
      <c r="Z2" s="363"/>
      <c r="AA2" s="364"/>
      <c r="AB2" s="365" t="s">
        <v>0</v>
      </c>
      <c r="AC2" s="366"/>
      <c r="AD2" s="366"/>
      <c r="AE2" s="366"/>
      <c r="AF2" s="366"/>
      <c r="AG2" s="366"/>
      <c r="AH2" s="366"/>
      <c r="AI2" s="366"/>
      <c r="AJ2" s="366"/>
      <c r="AK2" s="366"/>
      <c r="AL2" s="366"/>
      <c r="AM2" s="366"/>
      <c r="AN2" s="366"/>
      <c r="AO2" s="366"/>
      <c r="AP2" s="366"/>
      <c r="AQ2" s="366"/>
      <c r="AR2" s="366"/>
      <c r="AS2" s="366"/>
    </row>
    <row r="3" spans="1:122" ht="45" customHeight="1" thickBot="1" x14ac:dyDescent="0.3">
      <c r="B3" s="358"/>
      <c r="C3" s="359"/>
      <c r="D3" s="367" t="s">
        <v>1</v>
      </c>
      <c r="E3" s="368"/>
      <c r="F3" s="368"/>
      <c r="G3" s="368"/>
      <c r="H3" s="368"/>
      <c r="I3" s="368"/>
      <c r="J3" s="368"/>
      <c r="K3" s="368"/>
      <c r="L3" s="368"/>
      <c r="M3" s="368"/>
      <c r="N3" s="368"/>
      <c r="O3" s="368"/>
      <c r="P3" s="368"/>
      <c r="Q3" s="369"/>
      <c r="R3" s="370" t="s">
        <v>2</v>
      </c>
      <c r="S3" s="368"/>
      <c r="T3" s="368"/>
      <c r="U3" s="368"/>
      <c r="V3" s="368"/>
      <c r="W3" s="368"/>
      <c r="X3" s="368"/>
      <c r="Y3" s="368"/>
      <c r="Z3" s="368"/>
      <c r="AA3" s="371"/>
      <c r="AB3" s="298"/>
      <c r="AC3" s="299"/>
      <c r="AD3" s="299"/>
      <c r="AE3" s="299"/>
      <c r="AF3" s="299"/>
      <c r="AG3" s="299"/>
      <c r="AH3" s="299"/>
      <c r="AI3" s="299"/>
      <c r="AJ3" s="299"/>
      <c r="AK3" s="299"/>
      <c r="AL3" s="299"/>
      <c r="AM3" s="299"/>
      <c r="AN3" s="299"/>
      <c r="AO3" s="299"/>
      <c r="AP3" s="299"/>
      <c r="AQ3" s="299"/>
      <c r="AR3" s="299"/>
      <c r="AS3" s="299"/>
    </row>
    <row r="4" spans="1:122" ht="45" customHeight="1" thickBot="1" x14ac:dyDescent="0.3">
      <c r="B4" s="360"/>
      <c r="C4" s="361"/>
      <c r="D4" s="367" t="s">
        <v>3</v>
      </c>
      <c r="E4" s="368"/>
      <c r="F4" s="368"/>
      <c r="G4" s="368"/>
      <c r="H4" s="368"/>
      <c r="I4" s="368"/>
      <c r="J4" s="368"/>
      <c r="K4" s="368"/>
      <c r="L4" s="368"/>
      <c r="M4" s="368"/>
      <c r="N4" s="368"/>
      <c r="O4" s="368"/>
      <c r="P4" s="368"/>
      <c r="Q4" s="368"/>
      <c r="R4" s="368"/>
      <c r="S4" s="368"/>
      <c r="T4" s="368"/>
      <c r="U4" s="368"/>
      <c r="V4" s="368"/>
      <c r="W4" s="368"/>
      <c r="X4" s="368"/>
      <c r="Y4" s="368"/>
      <c r="Z4" s="368"/>
      <c r="AA4" s="371"/>
      <c r="AB4" s="298"/>
      <c r="AC4" s="299"/>
      <c r="AD4" s="299"/>
      <c r="AE4" s="299"/>
      <c r="AF4" s="299"/>
      <c r="AG4" s="299"/>
      <c r="AH4" s="299"/>
      <c r="AI4" s="299"/>
      <c r="AJ4" s="299"/>
      <c r="AK4" s="299"/>
      <c r="AL4" s="299"/>
      <c r="AM4" s="299"/>
      <c r="AN4" s="299"/>
      <c r="AO4" s="299"/>
      <c r="AP4" s="299"/>
      <c r="AQ4" s="299"/>
      <c r="AR4" s="299"/>
      <c r="AS4" s="299"/>
    </row>
    <row r="6" spans="1:122" ht="36" customHeight="1" x14ac:dyDescent="0.25">
      <c r="A6" s="397" t="s">
        <v>4</v>
      </c>
      <c r="B6" s="345" t="s">
        <v>5</v>
      </c>
      <c r="C6" s="346"/>
      <c r="D6" s="346"/>
      <c r="E6" s="346"/>
      <c r="F6" s="346"/>
      <c r="G6" s="346"/>
      <c r="H6" s="346"/>
      <c r="I6" s="346"/>
      <c r="J6" s="347"/>
      <c r="K6" s="348" t="s">
        <v>6</v>
      </c>
      <c r="L6" s="349"/>
      <c r="M6" s="349"/>
      <c r="N6" s="349"/>
      <c r="O6" s="349"/>
      <c r="P6" s="349"/>
      <c r="Q6" s="349"/>
      <c r="R6" s="350"/>
      <c r="S6" s="398" t="s">
        <v>7</v>
      </c>
      <c r="T6" s="398"/>
      <c r="U6" s="398"/>
      <c r="V6" s="398"/>
      <c r="W6" s="181"/>
      <c r="X6" s="399" t="s">
        <v>8</v>
      </c>
      <c r="Y6" s="181"/>
      <c r="Z6" s="399" t="s">
        <v>9</v>
      </c>
      <c r="AA6" s="399"/>
      <c r="AB6" s="343" t="s">
        <v>10</v>
      </c>
      <c r="AC6" s="344"/>
      <c r="AD6" s="344"/>
      <c r="AE6" s="344"/>
      <c r="AF6" s="344"/>
      <c r="AG6" s="344"/>
      <c r="AH6" s="344"/>
      <c r="AI6" s="344"/>
      <c r="AJ6" s="344"/>
      <c r="AK6" s="344"/>
      <c r="AL6" s="344"/>
      <c r="AM6" s="344"/>
      <c r="AN6" s="344"/>
      <c r="AO6" s="344"/>
      <c r="AP6" s="344"/>
      <c r="AQ6" s="344"/>
      <c r="AR6" s="344"/>
      <c r="AS6" s="344"/>
    </row>
    <row r="7" spans="1:122" ht="108" customHeight="1" x14ac:dyDescent="0.25">
      <c r="A7" s="397"/>
      <c r="B7" s="7" t="s">
        <v>11</v>
      </c>
      <c r="C7" s="7" t="s">
        <v>12</v>
      </c>
      <c r="D7" s="7" t="s">
        <v>13</v>
      </c>
      <c r="E7" s="7" t="s">
        <v>14</v>
      </c>
      <c r="F7" s="7" t="s">
        <v>15</v>
      </c>
      <c r="G7" s="7" t="s">
        <v>16</v>
      </c>
      <c r="H7" s="7" t="s">
        <v>17</v>
      </c>
      <c r="I7" s="7" t="s">
        <v>18</v>
      </c>
      <c r="J7" s="7" t="s">
        <v>19</v>
      </c>
      <c r="K7" s="10" t="s">
        <v>20</v>
      </c>
      <c r="L7" s="10" t="s">
        <v>21</v>
      </c>
      <c r="M7" s="10" t="s">
        <v>22</v>
      </c>
      <c r="N7" s="10" t="s">
        <v>23</v>
      </c>
      <c r="O7" s="10" t="s">
        <v>24</v>
      </c>
      <c r="P7" s="10" t="s">
        <v>25</v>
      </c>
      <c r="Q7" s="10" t="s">
        <v>19</v>
      </c>
      <c r="R7" s="10" t="s">
        <v>26</v>
      </c>
      <c r="S7" s="12" t="s">
        <v>27</v>
      </c>
      <c r="T7" s="12" t="s">
        <v>18</v>
      </c>
      <c r="U7" s="12" t="s">
        <v>28</v>
      </c>
      <c r="V7" s="12" t="s">
        <v>29</v>
      </c>
      <c r="W7" s="12"/>
      <c r="X7" s="399"/>
      <c r="Y7" s="12" t="s">
        <v>19</v>
      </c>
      <c r="Z7" s="13" t="s">
        <v>30</v>
      </c>
      <c r="AA7" s="13" t="s">
        <v>31</v>
      </c>
      <c r="AB7" s="14" t="s">
        <v>32</v>
      </c>
      <c r="AC7" s="14" t="s">
        <v>33</v>
      </c>
      <c r="AD7" s="62" t="s">
        <v>34</v>
      </c>
      <c r="AE7" s="14" t="s">
        <v>35</v>
      </c>
      <c r="AF7" s="14" t="s">
        <v>36</v>
      </c>
      <c r="AG7" s="14" t="s">
        <v>37</v>
      </c>
      <c r="AH7" s="14" t="s">
        <v>38</v>
      </c>
      <c r="AI7" s="14" t="s">
        <v>39</v>
      </c>
      <c r="AJ7" s="14" t="s">
        <v>40</v>
      </c>
      <c r="AK7" s="14" t="s">
        <v>41</v>
      </c>
      <c r="AL7" s="14" t="s">
        <v>42</v>
      </c>
      <c r="AM7" s="14" t="s">
        <v>43</v>
      </c>
      <c r="AN7" s="14" t="s">
        <v>44</v>
      </c>
      <c r="AO7" s="14" t="s">
        <v>45</v>
      </c>
      <c r="AP7" s="14" t="s">
        <v>46</v>
      </c>
      <c r="AQ7" s="14" t="s">
        <v>47</v>
      </c>
      <c r="AR7" s="14" t="s">
        <v>48</v>
      </c>
      <c r="AS7" s="14" t="s">
        <v>49</v>
      </c>
    </row>
    <row r="8" spans="1:122" ht="60" customHeight="1" x14ac:dyDescent="0.25">
      <c r="A8" s="303">
        <v>12</v>
      </c>
      <c r="B8" s="303" t="s">
        <v>111</v>
      </c>
      <c r="C8" s="303" t="s">
        <v>385</v>
      </c>
      <c r="D8" s="303" t="s">
        <v>52</v>
      </c>
      <c r="E8" s="303" t="s">
        <v>114</v>
      </c>
      <c r="F8" s="303" t="s">
        <v>54</v>
      </c>
      <c r="G8" s="303" t="s">
        <v>386</v>
      </c>
      <c r="H8" s="303" t="s">
        <v>387</v>
      </c>
      <c r="I8" s="306">
        <v>0.5</v>
      </c>
      <c r="J8" s="306"/>
      <c r="K8" s="390" t="s">
        <v>388</v>
      </c>
      <c r="L8" s="216">
        <v>0.4</v>
      </c>
      <c r="M8" s="213" t="s">
        <v>389</v>
      </c>
      <c r="N8" s="213">
        <v>44012</v>
      </c>
      <c r="O8" s="195"/>
      <c r="P8" s="195" t="s">
        <v>390</v>
      </c>
      <c r="Q8" s="214"/>
      <c r="R8" s="214" t="s">
        <v>215</v>
      </c>
      <c r="S8" s="176" t="s">
        <v>391</v>
      </c>
      <c r="T8" s="161">
        <v>0.35</v>
      </c>
      <c r="U8" s="167">
        <v>43891</v>
      </c>
      <c r="V8" s="167">
        <v>43920</v>
      </c>
      <c r="W8" s="16">
        <f>V8-U8</f>
        <v>29</v>
      </c>
      <c r="X8" s="128"/>
      <c r="Y8" s="17">
        <f>IF(X8="ejecutado",1,0)</f>
        <v>0</v>
      </c>
      <c r="Z8" s="18"/>
      <c r="AA8" s="18"/>
      <c r="AB8" s="416" t="s">
        <v>62</v>
      </c>
      <c r="AC8" s="131" t="s">
        <v>61</v>
      </c>
      <c r="AD8" s="131" t="s">
        <v>62</v>
      </c>
      <c r="AE8" s="131" t="s">
        <v>61</v>
      </c>
      <c r="AF8" s="131" t="s">
        <v>61</v>
      </c>
      <c r="AG8" s="131" t="s">
        <v>61</v>
      </c>
      <c r="AH8" s="131" t="s">
        <v>62</v>
      </c>
      <c r="AI8" s="131" t="s">
        <v>62</v>
      </c>
      <c r="AJ8" s="131" t="s">
        <v>61</v>
      </c>
      <c r="AK8" s="131" t="s">
        <v>61</v>
      </c>
      <c r="AL8" s="131" t="s">
        <v>61</v>
      </c>
      <c r="AM8" s="131" t="s">
        <v>61</v>
      </c>
      <c r="AN8" s="131" t="s">
        <v>61</v>
      </c>
      <c r="AO8" s="131" t="s">
        <v>61</v>
      </c>
      <c r="AP8" s="131" t="s">
        <v>61</v>
      </c>
      <c r="AQ8" s="131" t="s">
        <v>61</v>
      </c>
      <c r="AR8" s="131" t="s">
        <v>61</v>
      </c>
      <c r="AS8" s="131" t="s">
        <v>62</v>
      </c>
    </row>
    <row r="9" spans="1:122" ht="60" customHeight="1" x14ac:dyDescent="0.25">
      <c r="A9" s="304"/>
      <c r="B9" s="304"/>
      <c r="C9" s="304"/>
      <c r="D9" s="304"/>
      <c r="E9" s="304"/>
      <c r="F9" s="304"/>
      <c r="G9" s="304"/>
      <c r="H9" s="304"/>
      <c r="I9" s="379"/>
      <c r="J9" s="379"/>
      <c r="K9" s="390"/>
      <c r="L9" s="216"/>
      <c r="M9" s="213"/>
      <c r="N9" s="213"/>
      <c r="O9" s="195"/>
      <c r="P9" s="195"/>
      <c r="Q9" s="215"/>
      <c r="R9" s="215"/>
      <c r="S9" s="176" t="s">
        <v>392</v>
      </c>
      <c r="T9" s="161">
        <v>0.35</v>
      </c>
      <c r="U9" s="167">
        <v>43923</v>
      </c>
      <c r="V9" s="167">
        <v>43951</v>
      </c>
      <c r="W9" s="16">
        <f t="shared" ref="W9:W10" si="0">V9-U9</f>
        <v>28</v>
      </c>
      <c r="X9" s="128"/>
      <c r="Y9" s="17">
        <f t="shared" ref="Y9:Y10" si="1">IF(X9="ejecutado",1,0)</f>
        <v>0</v>
      </c>
      <c r="Z9" s="18"/>
      <c r="AA9" s="18"/>
      <c r="AB9" s="309"/>
      <c r="AC9" s="131" t="s">
        <v>61</v>
      </c>
      <c r="AD9" s="131" t="s">
        <v>62</v>
      </c>
      <c r="AE9" s="131" t="s">
        <v>61</v>
      </c>
      <c r="AF9" s="131" t="s">
        <v>61</v>
      </c>
      <c r="AG9" s="131" t="s">
        <v>61</v>
      </c>
      <c r="AH9" s="131" t="s">
        <v>62</v>
      </c>
      <c r="AI9" s="131" t="s">
        <v>62</v>
      </c>
      <c r="AJ9" s="131" t="s">
        <v>61</v>
      </c>
      <c r="AK9" s="131" t="s">
        <v>61</v>
      </c>
      <c r="AL9" s="131" t="s">
        <v>61</v>
      </c>
      <c r="AM9" s="131" t="s">
        <v>61</v>
      </c>
      <c r="AN9" s="131" t="s">
        <v>61</v>
      </c>
      <c r="AO9" s="131" t="s">
        <v>61</v>
      </c>
      <c r="AP9" s="131" t="s">
        <v>61</v>
      </c>
      <c r="AQ9" s="131" t="s">
        <v>61</v>
      </c>
      <c r="AR9" s="131" t="s">
        <v>61</v>
      </c>
      <c r="AS9" s="131" t="s">
        <v>62</v>
      </c>
    </row>
    <row r="10" spans="1:122" ht="78" customHeight="1" x14ac:dyDescent="0.25">
      <c r="A10" s="304"/>
      <c r="B10" s="304"/>
      <c r="C10" s="304"/>
      <c r="D10" s="304"/>
      <c r="E10" s="304"/>
      <c r="F10" s="304"/>
      <c r="G10" s="304"/>
      <c r="H10" s="304"/>
      <c r="I10" s="379"/>
      <c r="J10" s="379"/>
      <c r="K10" s="390"/>
      <c r="L10" s="216"/>
      <c r="M10" s="213"/>
      <c r="N10" s="213"/>
      <c r="O10" s="195"/>
      <c r="P10" s="195"/>
      <c r="Q10" s="215"/>
      <c r="R10" s="215"/>
      <c r="S10" s="176" t="s">
        <v>393</v>
      </c>
      <c r="T10" s="161">
        <v>0.3</v>
      </c>
      <c r="U10" s="167">
        <v>43952</v>
      </c>
      <c r="V10" s="167">
        <v>43966</v>
      </c>
      <c r="W10" s="16">
        <f t="shared" si="0"/>
        <v>14</v>
      </c>
      <c r="X10" s="128"/>
      <c r="Y10" s="17">
        <f t="shared" si="1"/>
        <v>0</v>
      </c>
      <c r="Z10" s="18"/>
      <c r="AA10" s="18"/>
      <c r="AB10" s="131" t="s">
        <v>62</v>
      </c>
      <c r="AC10" s="131" t="s">
        <v>61</v>
      </c>
      <c r="AD10" s="131" t="s">
        <v>62</v>
      </c>
      <c r="AE10" s="131" t="s">
        <v>61</v>
      </c>
      <c r="AF10" s="131" t="s">
        <v>61</v>
      </c>
      <c r="AG10" s="131" t="s">
        <v>61</v>
      </c>
      <c r="AH10" s="131" t="s">
        <v>62</v>
      </c>
      <c r="AI10" s="131" t="s">
        <v>62</v>
      </c>
      <c r="AJ10" s="131" t="s">
        <v>61</v>
      </c>
      <c r="AK10" s="131" t="s">
        <v>61</v>
      </c>
      <c r="AL10" s="131" t="s">
        <v>61</v>
      </c>
      <c r="AM10" s="131" t="s">
        <v>61</v>
      </c>
      <c r="AN10" s="131" t="s">
        <v>61</v>
      </c>
      <c r="AO10" s="131" t="s">
        <v>61</v>
      </c>
      <c r="AP10" s="131" t="s">
        <v>61</v>
      </c>
      <c r="AQ10" s="131" t="s">
        <v>61</v>
      </c>
      <c r="AR10" s="131" t="s">
        <v>61</v>
      </c>
      <c r="AS10" s="131" t="s">
        <v>62</v>
      </c>
    </row>
    <row r="11" spans="1:122" ht="58.5" customHeight="1" x14ac:dyDescent="0.25">
      <c r="A11" s="304"/>
      <c r="B11" s="304"/>
      <c r="C11" s="304"/>
      <c r="D11" s="304"/>
      <c r="E11" s="304"/>
      <c r="F11" s="304"/>
      <c r="G11" s="304"/>
      <c r="H11" s="304"/>
      <c r="I11" s="379"/>
      <c r="J11" s="379"/>
      <c r="K11" s="303" t="s">
        <v>394</v>
      </c>
      <c r="L11" s="310">
        <v>0.4</v>
      </c>
      <c r="M11" s="341" t="s">
        <v>395</v>
      </c>
      <c r="N11" s="341" t="s">
        <v>396</v>
      </c>
      <c r="O11" s="195"/>
      <c r="P11" s="303" t="s">
        <v>397</v>
      </c>
      <c r="Q11" s="214"/>
      <c r="R11" s="214" t="s">
        <v>398</v>
      </c>
      <c r="S11" s="176" t="s">
        <v>399</v>
      </c>
      <c r="T11" s="161">
        <v>0.3</v>
      </c>
      <c r="U11" s="167" t="s">
        <v>400</v>
      </c>
      <c r="V11" s="167" t="s">
        <v>401</v>
      </c>
      <c r="W11" s="16">
        <f>V11-U11</f>
        <v>9</v>
      </c>
      <c r="X11" s="128"/>
      <c r="Y11" s="17">
        <f>IF(X11="ejecutado",1,0)</f>
        <v>0</v>
      </c>
      <c r="Z11" s="18"/>
      <c r="AA11" s="18"/>
      <c r="AB11" s="131" t="s">
        <v>62</v>
      </c>
      <c r="AC11" s="131" t="s">
        <v>61</v>
      </c>
      <c r="AD11" s="131" t="s">
        <v>62</v>
      </c>
      <c r="AE11" s="131" t="s">
        <v>61</v>
      </c>
      <c r="AF11" s="131" t="s">
        <v>61</v>
      </c>
      <c r="AG11" s="131" t="s">
        <v>61</v>
      </c>
      <c r="AH11" s="131" t="s">
        <v>62</v>
      </c>
      <c r="AI11" s="131" t="s">
        <v>62</v>
      </c>
      <c r="AJ11" s="131" t="s">
        <v>61</v>
      </c>
      <c r="AK11" s="131" t="s">
        <v>61</v>
      </c>
      <c r="AL11" s="131" t="s">
        <v>61</v>
      </c>
      <c r="AM11" s="131" t="s">
        <v>61</v>
      </c>
      <c r="AN11" s="131" t="s">
        <v>61</v>
      </c>
      <c r="AO11" s="131" t="s">
        <v>61</v>
      </c>
      <c r="AP11" s="131" t="s">
        <v>61</v>
      </c>
      <c r="AQ11" s="131" t="s">
        <v>61</v>
      </c>
      <c r="AR11" s="131" t="s">
        <v>61</v>
      </c>
      <c r="AS11" s="131" t="s">
        <v>62</v>
      </c>
    </row>
    <row r="12" spans="1:122" ht="51" customHeight="1" x14ac:dyDescent="0.25">
      <c r="A12" s="304"/>
      <c r="B12" s="304"/>
      <c r="C12" s="304"/>
      <c r="D12" s="304"/>
      <c r="E12" s="304"/>
      <c r="F12" s="304"/>
      <c r="G12" s="304"/>
      <c r="H12" s="304"/>
      <c r="I12" s="379"/>
      <c r="J12" s="379"/>
      <c r="K12" s="304"/>
      <c r="L12" s="373"/>
      <c r="M12" s="402"/>
      <c r="N12" s="402"/>
      <c r="O12" s="195"/>
      <c r="P12" s="304"/>
      <c r="Q12" s="215"/>
      <c r="R12" s="215"/>
      <c r="S12" s="176" t="s">
        <v>402</v>
      </c>
      <c r="T12" s="161">
        <v>0.3</v>
      </c>
      <c r="U12" s="163" t="s">
        <v>403</v>
      </c>
      <c r="V12" s="163" t="s">
        <v>404</v>
      </c>
      <c r="W12" s="16">
        <f t="shared" ref="W12:W13" si="2">V12-U12</f>
        <v>19</v>
      </c>
      <c r="X12" s="128"/>
      <c r="Y12" s="17">
        <f t="shared" ref="Y12:Y13" si="3">IF(X12="ejecutado",1,0)</f>
        <v>0</v>
      </c>
      <c r="Z12" s="18"/>
      <c r="AA12" s="18"/>
      <c r="AB12" s="131" t="s">
        <v>62</v>
      </c>
      <c r="AC12" s="131" t="s">
        <v>61</v>
      </c>
      <c r="AD12" s="131" t="s">
        <v>62</v>
      </c>
      <c r="AE12" s="131" t="s">
        <v>61</v>
      </c>
      <c r="AF12" s="131" t="s">
        <v>61</v>
      </c>
      <c r="AG12" s="131" t="s">
        <v>61</v>
      </c>
      <c r="AH12" s="131" t="s">
        <v>62</v>
      </c>
      <c r="AI12" s="131" t="s">
        <v>62</v>
      </c>
      <c r="AJ12" s="131" t="s">
        <v>61</v>
      </c>
      <c r="AK12" s="131" t="s">
        <v>61</v>
      </c>
      <c r="AL12" s="131" t="s">
        <v>61</v>
      </c>
      <c r="AM12" s="131" t="s">
        <v>61</v>
      </c>
      <c r="AN12" s="131" t="s">
        <v>61</v>
      </c>
      <c r="AO12" s="131" t="s">
        <v>61</v>
      </c>
      <c r="AP12" s="131" t="s">
        <v>61</v>
      </c>
      <c r="AQ12" s="131" t="s">
        <v>61</v>
      </c>
      <c r="AR12" s="131" t="s">
        <v>61</v>
      </c>
      <c r="AS12" s="131" t="s">
        <v>62</v>
      </c>
    </row>
    <row r="13" spans="1:122" ht="58.5" customHeight="1" x14ac:dyDescent="0.25">
      <c r="A13" s="304"/>
      <c r="B13" s="304"/>
      <c r="C13" s="304"/>
      <c r="D13" s="304"/>
      <c r="E13" s="304"/>
      <c r="F13" s="304"/>
      <c r="G13" s="304"/>
      <c r="H13" s="304"/>
      <c r="I13" s="379"/>
      <c r="J13" s="379"/>
      <c r="K13" s="304"/>
      <c r="L13" s="373"/>
      <c r="M13" s="402"/>
      <c r="N13" s="402"/>
      <c r="O13" s="195"/>
      <c r="P13" s="304"/>
      <c r="Q13" s="215"/>
      <c r="R13" s="215"/>
      <c r="S13" s="176" t="s">
        <v>405</v>
      </c>
      <c r="T13" s="161">
        <v>0.2</v>
      </c>
      <c r="U13" s="163" t="s">
        <v>406</v>
      </c>
      <c r="V13" s="163" t="s">
        <v>396</v>
      </c>
      <c r="W13" s="16">
        <f t="shared" si="2"/>
        <v>28</v>
      </c>
      <c r="X13" s="128"/>
      <c r="Y13" s="17">
        <f t="shared" si="3"/>
        <v>0</v>
      </c>
      <c r="Z13" s="18"/>
      <c r="AA13" s="18"/>
      <c r="AB13" s="131" t="s">
        <v>62</v>
      </c>
      <c r="AC13" s="131" t="s">
        <v>61</v>
      </c>
      <c r="AD13" s="131" t="s">
        <v>62</v>
      </c>
      <c r="AE13" s="131" t="s">
        <v>61</v>
      </c>
      <c r="AF13" s="131" t="s">
        <v>61</v>
      </c>
      <c r="AG13" s="131" t="s">
        <v>61</v>
      </c>
      <c r="AH13" s="131" t="s">
        <v>62</v>
      </c>
      <c r="AI13" s="131" t="s">
        <v>62</v>
      </c>
      <c r="AJ13" s="131" t="s">
        <v>61</v>
      </c>
      <c r="AK13" s="131" t="s">
        <v>61</v>
      </c>
      <c r="AL13" s="131" t="s">
        <v>61</v>
      </c>
      <c r="AM13" s="131" t="s">
        <v>61</v>
      </c>
      <c r="AN13" s="131" t="s">
        <v>61</v>
      </c>
      <c r="AO13" s="131" t="s">
        <v>61</v>
      </c>
      <c r="AP13" s="131" t="s">
        <v>61</v>
      </c>
      <c r="AQ13" s="131" t="s">
        <v>61</v>
      </c>
      <c r="AR13" s="131" t="s">
        <v>61</v>
      </c>
      <c r="AS13" s="131" t="s">
        <v>62</v>
      </c>
    </row>
    <row r="14" spans="1:122" s="65" customFormat="1" ht="84" customHeight="1" x14ac:dyDescent="0.25">
      <c r="A14" s="304"/>
      <c r="B14" s="304"/>
      <c r="C14" s="304"/>
      <c r="D14" s="304"/>
      <c r="E14" s="304"/>
      <c r="F14" s="304"/>
      <c r="G14" s="304"/>
      <c r="H14" s="304"/>
      <c r="I14" s="379"/>
      <c r="J14" s="379"/>
      <c r="K14" s="304"/>
      <c r="L14" s="373"/>
      <c r="M14" s="402"/>
      <c r="N14" s="402"/>
      <c r="O14" s="40"/>
      <c r="P14" s="305"/>
      <c r="Q14" s="215"/>
      <c r="R14" s="215"/>
      <c r="S14" s="38" t="s">
        <v>407</v>
      </c>
      <c r="T14" s="133">
        <v>0.2</v>
      </c>
      <c r="U14" s="126" t="s">
        <v>400</v>
      </c>
      <c r="V14" s="126" t="s">
        <v>543</v>
      </c>
      <c r="W14" s="63" t="e">
        <f>V14-U14</f>
        <v>#VALUE!</v>
      </c>
      <c r="X14" s="127"/>
      <c r="Y14" s="29">
        <f>IF(X14="ejecutado",1,0)</f>
        <v>0</v>
      </c>
      <c r="Z14" s="30"/>
      <c r="AA14" s="30"/>
      <c r="AB14" s="131" t="s">
        <v>62</v>
      </c>
      <c r="AC14" s="131" t="s">
        <v>61</v>
      </c>
      <c r="AD14" s="131" t="s">
        <v>62</v>
      </c>
      <c r="AE14" s="131" t="s">
        <v>61</v>
      </c>
      <c r="AF14" s="131" t="s">
        <v>61</v>
      </c>
      <c r="AG14" s="131" t="s">
        <v>61</v>
      </c>
      <c r="AH14" s="131" t="s">
        <v>62</v>
      </c>
      <c r="AI14" s="131" t="s">
        <v>62</v>
      </c>
      <c r="AJ14" s="131" t="s">
        <v>61</v>
      </c>
      <c r="AK14" s="131" t="s">
        <v>61</v>
      </c>
      <c r="AL14" s="131" t="s">
        <v>61</v>
      </c>
      <c r="AM14" s="131" t="s">
        <v>61</v>
      </c>
      <c r="AN14" s="131" t="s">
        <v>61</v>
      </c>
      <c r="AO14" s="131" t="s">
        <v>61</v>
      </c>
      <c r="AP14" s="131" t="s">
        <v>61</v>
      </c>
      <c r="AQ14" s="131" t="s">
        <v>61</v>
      </c>
      <c r="AR14" s="131" t="s">
        <v>61</v>
      </c>
      <c r="AS14" s="131" t="s">
        <v>62</v>
      </c>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row>
    <row r="15" spans="1:122" ht="58.5" customHeight="1" x14ac:dyDescent="0.25">
      <c r="A15" s="304"/>
      <c r="B15" s="304"/>
      <c r="C15" s="304"/>
      <c r="D15" s="304"/>
      <c r="E15" s="304"/>
      <c r="F15" s="304"/>
      <c r="G15" s="304"/>
      <c r="H15" s="304"/>
      <c r="I15" s="379"/>
      <c r="J15" s="379"/>
      <c r="K15" s="195" t="s">
        <v>408</v>
      </c>
      <c r="L15" s="216">
        <v>0.2</v>
      </c>
      <c r="M15" s="213" t="s">
        <v>395</v>
      </c>
      <c r="N15" s="213">
        <v>44012</v>
      </c>
      <c r="O15" s="195"/>
      <c r="P15" s="195" t="s">
        <v>409</v>
      </c>
      <c r="Q15" s="214"/>
      <c r="R15" s="214" t="s">
        <v>410</v>
      </c>
      <c r="S15" s="176" t="s">
        <v>411</v>
      </c>
      <c r="T15" s="161">
        <v>0.4</v>
      </c>
      <c r="U15" s="163" t="s">
        <v>400</v>
      </c>
      <c r="V15" s="163" t="s">
        <v>543</v>
      </c>
      <c r="W15" s="16" t="e">
        <f>V15-U15</f>
        <v>#VALUE!</v>
      </c>
      <c r="X15" s="128"/>
      <c r="Y15" s="17">
        <f>IF(X15="ejecutado",1,0)</f>
        <v>0</v>
      </c>
      <c r="Z15" s="18"/>
      <c r="AA15" s="18"/>
      <c r="AB15" s="131" t="s">
        <v>62</v>
      </c>
      <c r="AC15" s="131" t="s">
        <v>61</v>
      </c>
      <c r="AD15" s="131" t="s">
        <v>62</v>
      </c>
      <c r="AE15" s="131" t="s">
        <v>61</v>
      </c>
      <c r="AF15" s="131" t="s">
        <v>61</v>
      </c>
      <c r="AG15" s="131" t="s">
        <v>61</v>
      </c>
      <c r="AH15" s="131" t="s">
        <v>62</v>
      </c>
      <c r="AI15" s="131" t="s">
        <v>62</v>
      </c>
      <c r="AJ15" s="131" t="s">
        <v>61</v>
      </c>
      <c r="AK15" s="131" t="s">
        <v>61</v>
      </c>
      <c r="AL15" s="131" t="s">
        <v>61</v>
      </c>
      <c r="AM15" s="131" t="s">
        <v>61</v>
      </c>
      <c r="AN15" s="131" t="s">
        <v>61</v>
      </c>
      <c r="AO15" s="131" t="s">
        <v>61</v>
      </c>
      <c r="AP15" s="131" t="s">
        <v>61</v>
      </c>
      <c r="AQ15" s="131" t="s">
        <v>61</v>
      </c>
      <c r="AR15" s="131" t="s">
        <v>61</v>
      </c>
      <c r="AS15" s="131" t="s">
        <v>62</v>
      </c>
    </row>
    <row r="16" spans="1:122" ht="72" customHeight="1" x14ac:dyDescent="0.25">
      <c r="A16" s="304"/>
      <c r="B16" s="304"/>
      <c r="C16" s="304"/>
      <c r="D16" s="304"/>
      <c r="E16" s="304"/>
      <c r="F16" s="304"/>
      <c r="G16" s="304"/>
      <c r="H16" s="305"/>
      <c r="I16" s="379"/>
      <c r="J16" s="379"/>
      <c r="K16" s="195"/>
      <c r="L16" s="216"/>
      <c r="M16" s="213"/>
      <c r="N16" s="213"/>
      <c r="O16" s="195"/>
      <c r="P16" s="195"/>
      <c r="Q16" s="215"/>
      <c r="R16" s="215"/>
      <c r="S16" s="176" t="s">
        <v>412</v>
      </c>
      <c r="T16" s="161">
        <v>0.6</v>
      </c>
      <c r="U16" s="163" t="s">
        <v>406</v>
      </c>
      <c r="V16" s="163" t="s">
        <v>413</v>
      </c>
      <c r="W16" s="16">
        <f t="shared" ref="W16" si="4">V16-U16</f>
        <v>150</v>
      </c>
      <c r="X16" s="128"/>
      <c r="Y16" s="17">
        <f t="shared" ref="Y16" si="5">IF(X16="ejecutado",1,0)</f>
        <v>0</v>
      </c>
      <c r="Z16" s="18"/>
      <c r="AA16" s="18"/>
      <c r="AB16" s="131" t="s">
        <v>62</v>
      </c>
      <c r="AC16" s="131" t="s">
        <v>61</v>
      </c>
      <c r="AD16" s="131" t="s">
        <v>62</v>
      </c>
      <c r="AE16" s="131" t="s">
        <v>61</v>
      </c>
      <c r="AF16" s="131" t="s">
        <v>61</v>
      </c>
      <c r="AG16" s="131" t="s">
        <v>61</v>
      </c>
      <c r="AH16" s="131" t="s">
        <v>62</v>
      </c>
      <c r="AI16" s="131" t="s">
        <v>62</v>
      </c>
      <c r="AJ16" s="131" t="s">
        <v>61</v>
      </c>
      <c r="AK16" s="131" t="s">
        <v>61</v>
      </c>
      <c r="AL16" s="131" t="s">
        <v>61</v>
      </c>
      <c r="AM16" s="131" t="s">
        <v>61</v>
      </c>
      <c r="AN16" s="131" t="s">
        <v>61</v>
      </c>
      <c r="AO16" s="131" t="s">
        <v>61</v>
      </c>
      <c r="AP16" s="131" t="s">
        <v>61</v>
      </c>
      <c r="AQ16" s="131" t="s">
        <v>61</v>
      </c>
      <c r="AR16" s="131" t="s">
        <v>61</v>
      </c>
      <c r="AS16" s="131" t="s">
        <v>62</v>
      </c>
    </row>
    <row r="17" spans="1:45" x14ac:dyDescent="0.25">
      <c r="A17" s="304"/>
      <c r="B17" s="303" t="s">
        <v>111</v>
      </c>
      <c r="C17" s="303" t="s">
        <v>385</v>
      </c>
      <c r="D17" s="303" t="s">
        <v>52</v>
      </c>
      <c r="E17" s="303" t="s">
        <v>114</v>
      </c>
      <c r="F17" s="303" t="s">
        <v>54</v>
      </c>
      <c r="G17" s="303" t="s">
        <v>414</v>
      </c>
      <c r="H17" s="303" t="s">
        <v>387</v>
      </c>
      <c r="I17" s="306">
        <v>0.3</v>
      </c>
      <c r="J17" s="303"/>
      <c r="K17" s="318" t="s">
        <v>415</v>
      </c>
      <c r="L17" s="310">
        <v>0.3</v>
      </c>
      <c r="M17" s="341" t="s">
        <v>400</v>
      </c>
      <c r="N17" s="341" t="s">
        <v>413</v>
      </c>
      <c r="O17" s="195"/>
      <c r="P17" s="303" t="s">
        <v>416</v>
      </c>
      <c r="Q17" s="214"/>
      <c r="R17" s="214" t="s">
        <v>398</v>
      </c>
      <c r="S17" s="303" t="s">
        <v>417</v>
      </c>
      <c r="T17" s="310">
        <v>0.5</v>
      </c>
      <c r="U17" s="374" t="s">
        <v>400</v>
      </c>
      <c r="V17" s="374" t="s">
        <v>413</v>
      </c>
      <c r="W17" s="16">
        <f>V17-U17</f>
        <v>181</v>
      </c>
      <c r="X17" s="303"/>
      <c r="Y17" s="417">
        <f>IF(X17="ejecutado",1,0)</f>
        <v>0</v>
      </c>
      <c r="Z17" s="303"/>
      <c r="AA17" s="303"/>
      <c r="AB17" s="416" t="s">
        <v>62</v>
      </c>
      <c r="AC17" s="416" t="s">
        <v>61</v>
      </c>
      <c r="AD17" s="416" t="s">
        <v>62</v>
      </c>
      <c r="AE17" s="416" t="s">
        <v>61</v>
      </c>
      <c r="AF17" s="416" t="s">
        <v>61</v>
      </c>
      <c r="AG17" s="416" t="s">
        <v>61</v>
      </c>
      <c r="AH17" s="416" t="s">
        <v>62</v>
      </c>
      <c r="AI17" s="416" t="s">
        <v>62</v>
      </c>
      <c r="AJ17" s="416" t="s">
        <v>61</v>
      </c>
      <c r="AK17" s="416" t="s">
        <v>61</v>
      </c>
      <c r="AL17" s="416" t="s">
        <v>61</v>
      </c>
      <c r="AM17" s="416" t="s">
        <v>61</v>
      </c>
      <c r="AN17" s="416" t="s">
        <v>61</v>
      </c>
      <c r="AO17" s="416" t="s">
        <v>61</v>
      </c>
      <c r="AP17" s="416" t="s">
        <v>61</v>
      </c>
      <c r="AQ17" s="416" t="s">
        <v>61</v>
      </c>
      <c r="AR17" s="416" t="s">
        <v>61</v>
      </c>
      <c r="AS17" s="416" t="s">
        <v>61</v>
      </c>
    </row>
    <row r="18" spans="1:45" x14ac:dyDescent="0.25">
      <c r="A18" s="304"/>
      <c r="B18" s="304"/>
      <c r="C18" s="304"/>
      <c r="D18" s="304"/>
      <c r="E18" s="304"/>
      <c r="F18" s="304"/>
      <c r="G18" s="304"/>
      <c r="H18" s="304"/>
      <c r="I18" s="379"/>
      <c r="J18" s="304"/>
      <c r="K18" s="319"/>
      <c r="L18" s="373"/>
      <c r="M18" s="402"/>
      <c r="N18" s="402"/>
      <c r="O18" s="195"/>
      <c r="P18" s="304"/>
      <c r="Q18" s="215"/>
      <c r="R18" s="215"/>
      <c r="S18" s="304"/>
      <c r="T18" s="373"/>
      <c r="U18" s="375"/>
      <c r="V18" s="375"/>
      <c r="W18" s="16">
        <f t="shared" ref="W18:W20" si="6">V18-U18</f>
        <v>0</v>
      </c>
      <c r="X18" s="304"/>
      <c r="Y18" s="418"/>
      <c r="Z18" s="304"/>
      <c r="AA18" s="304"/>
      <c r="AB18" s="307"/>
      <c r="AC18" s="307" t="s">
        <v>62</v>
      </c>
      <c r="AD18" s="307" t="s">
        <v>62</v>
      </c>
      <c r="AE18" s="307" t="s">
        <v>62</v>
      </c>
      <c r="AF18" s="307" t="s">
        <v>62</v>
      </c>
      <c r="AG18" s="307" t="s">
        <v>61</v>
      </c>
      <c r="AH18" s="307" t="s">
        <v>62</v>
      </c>
      <c r="AI18" s="307" t="s">
        <v>62</v>
      </c>
      <c r="AJ18" s="307" t="s">
        <v>61</v>
      </c>
      <c r="AK18" s="307" t="s">
        <v>61</v>
      </c>
      <c r="AL18" s="307" t="s">
        <v>61</v>
      </c>
      <c r="AM18" s="307" t="s">
        <v>61</v>
      </c>
      <c r="AN18" s="307" t="s">
        <v>61</v>
      </c>
      <c r="AO18" s="307" t="s">
        <v>61</v>
      </c>
      <c r="AP18" s="307" t="s">
        <v>61</v>
      </c>
      <c r="AQ18" s="307" t="s">
        <v>61</v>
      </c>
      <c r="AR18" s="307" t="s">
        <v>61</v>
      </c>
      <c r="AS18" s="307" t="s">
        <v>61</v>
      </c>
    </row>
    <row r="19" spans="1:45" x14ac:dyDescent="0.25">
      <c r="A19" s="304"/>
      <c r="B19" s="304"/>
      <c r="C19" s="304"/>
      <c r="D19" s="304"/>
      <c r="E19" s="304"/>
      <c r="F19" s="304"/>
      <c r="G19" s="304"/>
      <c r="H19" s="304"/>
      <c r="I19" s="379"/>
      <c r="J19" s="304"/>
      <c r="K19" s="319"/>
      <c r="L19" s="373"/>
      <c r="M19" s="402"/>
      <c r="N19" s="402"/>
      <c r="O19" s="195"/>
      <c r="P19" s="304"/>
      <c r="Q19" s="215"/>
      <c r="R19" s="215"/>
      <c r="S19" s="304"/>
      <c r="T19" s="373"/>
      <c r="U19" s="375"/>
      <c r="V19" s="375"/>
      <c r="W19" s="16">
        <f t="shared" si="6"/>
        <v>0</v>
      </c>
      <c r="X19" s="304"/>
      <c r="Y19" s="418"/>
      <c r="Z19" s="304"/>
      <c r="AA19" s="304"/>
      <c r="AB19" s="307"/>
      <c r="AC19" s="307" t="s">
        <v>62</v>
      </c>
      <c r="AD19" s="307" t="s">
        <v>62</v>
      </c>
      <c r="AE19" s="307" t="s">
        <v>62</v>
      </c>
      <c r="AF19" s="307" t="s">
        <v>62</v>
      </c>
      <c r="AG19" s="307" t="s">
        <v>61</v>
      </c>
      <c r="AH19" s="307" t="s">
        <v>62</v>
      </c>
      <c r="AI19" s="307" t="s">
        <v>62</v>
      </c>
      <c r="AJ19" s="307" t="s">
        <v>61</v>
      </c>
      <c r="AK19" s="307" t="s">
        <v>61</v>
      </c>
      <c r="AL19" s="307" t="s">
        <v>61</v>
      </c>
      <c r="AM19" s="307" t="s">
        <v>61</v>
      </c>
      <c r="AN19" s="307" t="s">
        <v>61</v>
      </c>
      <c r="AO19" s="307" t="s">
        <v>61</v>
      </c>
      <c r="AP19" s="307" t="s">
        <v>61</v>
      </c>
      <c r="AQ19" s="307" t="s">
        <v>61</v>
      </c>
      <c r="AR19" s="307" t="s">
        <v>61</v>
      </c>
      <c r="AS19" s="307" t="s">
        <v>61</v>
      </c>
    </row>
    <row r="20" spans="1:45" x14ac:dyDescent="0.25">
      <c r="A20" s="304"/>
      <c r="B20" s="304"/>
      <c r="C20" s="304"/>
      <c r="D20" s="304"/>
      <c r="E20" s="304"/>
      <c r="F20" s="304"/>
      <c r="G20" s="304"/>
      <c r="H20" s="304"/>
      <c r="I20" s="379"/>
      <c r="J20" s="304"/>
      <c r="K20" s="319"/>
      <c r="L20" s="373"/>
      <c r="M20" s="402"/>
      <c r="N20" s="402"/>
      <c r="O20" s="195"/>
      <c r="P20" s="304"/>
      <c r="Q20" s="215"/>
      <c r="R20" s="215"/>
      <c r="S20" s="305"/>
      <c r="T20" s="311"/>
      <c r="U20" s="376"/>
      <c r="V20" s="376"/>
      <c r="W20" s="16">
        <f t="shared" si="6"/>
        <v>0</v>
      </c>
      <c r="X20" s="305"/>
      <c r="Y20" s="419"/>
      <c r="Z20" s="305"/>
      <c r="AA20" s="305"/>
      <c r="AB20" s="309"/>
      <c r="AC20" s="309" t="s">
        <v>62</v>
      </c>
      <c r="AD20" s="309" t="s">
        <v>62</v>
      </c>
      <c r="AE20" s="309" t="s">
        <v>62</v>
      </c>
      <c r="AF20" s="309" t="s">
        <v>62</v>
      </c>
      <c r="AG20" s="309" t="s">
        <v>61</v>
      </c>
      <c r="AH20" s="309" t="s">
        <v>62</v>
      </c>
      <c r="AI20" s="309" t="s">
        <v>62</v>
      </c>
      <c r="AJ20" s="309" t="s">
        <v>61</v>
      </c>
      <c r="AK20" s="309" t="s">
        <v>61</v>
      </c>
      <c r="AL20" s="309" t="s">
        <v>61</v>
      </c>
      <c r="AM20" s="309" t="s">
        <v>61</v>
      </c>
      <c r="AN20" s="309" t="s">
        <v>61</v>
      </c>
      <c r="AO20" s="309" t="s">
        <v>61</v>
      </c>
      <c r="AP20" s="309" t="s">
        <v>61</v>
      </c>
      <c r="AQ20" s="309" t="s">
        <v>61</v>
      </c>
      <c r="AR20" s="309" t="s">
        <v>61</v>
      </c>
      <c r="AS20" s="309" t="s">
        <v>61</v>
      </c>
    </row>
    <row r="21" spans="1:45" x14ac:dyDescent="0.25">
      <c r="A21" s="304"/>
      <c r="B21" s="304"/>
      <c r="C21" s="304"/>
      <c r="D21" s="304"/>
      <c r="E21" s="304"/>
      <c r="F21" s="304"/>
      <c r="G21" s="304"/>
      <c r="H21" s="304"/>
      <c r="I21" s="379"/>
      <c r="J21" s="304"/>
      <c r="K21" s="319"/>
      <c r="L21" s="373"/>
      <c r="M21" s="402"/>
      <c r="N21" s="402"/>
      <c r="O21" s="195"/>
      <c r="P21" s="304"/>
      <c r="Q21" s="215"/>
      <c r="R21" s="215"/>
      <c r="S21" s="303" t="s">
        <v>418</v>
      </c>
      <c r="T21" s="310">
        <v>0.5</v>
      </c>
      <c r="U21" s="374" t="s">
        <v>400</v>
      </c>
      <c r="V21" s="374" t="s">
        <v>413</v>
      </c>
      <c r="W21" s="16">
        <f>V21-U21</f>
        <v>181</v>
      </c>
      <c r="X21" s="303"/>
      <c r="Y21" s="417">
        <f>IF(X21="ejecutado",1,0)</f>
        <v>0</v>
      </c>
      <c r="Z21" s="303"/>
      <c r="AA21" s="303"/>
      <c r="AB21" s="416" t="s">
        <v>62</v>
      </c>
      <c r="AC21" s="416" t="s">
        <v>61</v>
      </c>
      <c r="AD21" s="416" t="s">
        <v>62</v>
      </c>
      <c r="AE21" s="416" t="s">
        <v>61</v>
      </c>
      <c r="AF21" s="416" t="s">
        <v>61</v>
      </c>
      <c r="AG21" s="416" t="s">
        <v>61</v>
      </c>
      <c r="AH21" s="416" t="s">
        <v>62</v>
      </c>
      <c r="AI21" s="416" t="s">
        <v>62</v>
      </c>
      <c r="AJ21" s="416" t="s">
        <v>61</v>
      </c>
      <c r="AK21" s="416" t="s">
        <v>61</v>
      </c>
      <c r="AL21" s="416" t="s">
        <v>61</v>
      </c>
      <c r="AM21" s="416" t="s">
        <v>61</v>
      </c>
      <c r="AN21" s="416" t="s">
        <v>61</v>
      </c>
      <c r="AO21" s="416" t="s">
        <v>61</v>
      </c>
      <c r="AP21" s="416" t="s">
        <v>61</v>
      </c>
      <c r="AQ21" s="416" t="s">
        <v>61</v>
      </c>
      <c r="AR21" s="416" t="s">
        <v>61</v>
      </c>
      <c r="AS21" s="416" t="s">
        <v>61</v>
      </c>
    </row>
    <row r="22" spans="1:45" x14ac:dyDescent="0.25">
      <c r="A22" s="304"/>
      <c r="B22" s="304"/>
      <c r="C22" s="304"/>
      <c r="D22" s="304"/>
      <c r="E22" s="304"/>
      <c r="F22" s="304"/>
      <c r="G22" s="304"/>
      <c r="H22" s="304"/>
      <c r="I22" s="379"/>
      <c r="J22" s="304"/>
      <c r="K22" s="319"/>
      <c r="L22" s="373"/>
      <c r="M22" s="402"/>
      <c r="N22" s="402"/>
      <c r="O22" s="195"/>
      <c r="P22" s="304"/>
      <c r="Q22" s="215"/>
      <c r="R22" s="215"/>
      <c r="S22" s="304"/>
      <c r="T22" s="373"/>
      <c r="U22" s="375"/>
      <c r="V22" s="375"/>
      <c r="W22" s="16">
        <f t="shared" ref="W22:W24" si="7">V22-U22</f>
        <v>0</v>
      </c>
      <c r="X22" s="304"/>
      <c r="Y22" s="418">
        <f t="shared" ref="Y22:Y24" si="8">IF(X22="ejecutado",1,0)</f>
        <v>0</v>
      </c>
      <c r="Z22" s="304"/>
      <c r="AA22" s="304"/>
      <c r="AB22" s="307"/>
      <c r="AC22" s="307" t="s">
        <v>62</v>
      </c>
      <c r="AD22" s="307" t="s">
        <v>62</v>
      </c>
      <c r="AE22" s="307" t="s">
        <v>62</v>
      </c>
      <c r="AF22" s="307" t="s">
        <v>62</v>
      </c>
      <c r="AG22" s="307" t="s">
        <v>61</v>
      </c>
      <c r="AH22" s="307" t="s">
        <v>62</v>
      </c>
      <c r="AI22" s="307" t="s">
        <v>62</v>
      </c>
      <c r="AJ22" s="307" t="s">
        <v>61</v>
      </c>
      <c r="AK22" s="307" t="s">
        <v>61</v>
      </c>
      <c r="AL22" s="307" t="s">
        <v>61</v>
      </c>
      <c r="AM22" s="307" t="s">
        <v>61</v>
      </c>
      <c r="AN22" s="307" t="s">
        <v>61</v>
      </c>
      <c r="AO22" s="307" t="s">
        <v>61</v>
      </c>
      <c r="AP22" s="307" t="s">
        <v>61</v>
      </c>
      <c r="AQ22" s="307" t="s">
        <v>61</v>
      </c>
      <c r="AR22" s="307" t="s">
        <v>61</v>
      </c>
      <c r="AS22" s="307" t="s">
        <v>61</v>
      </c>
    </row>
    <row r="23" spans="1:45" x14ac:dyDescent="0.25">
      <c r="A23" s="304"/>
      <c r="B23" s="304"/>
      <c r="C23" s="304"/>
      <c r="D23" s="304"/>
      <c r="E23" s="304"/>
      <c r="F23" s="304"/>
      <c r="G23" s="304"/>
      <c r="H23" s="304"/>
      <c r="I23" s="379"/>
      <c r="J23" s="304"/>
      <c r="K23" s="319"/>
      <c r="L23" s="373"/>
      <c r="M23" s="402"/>
      <c r="N23" s="402"/>
      <c r="O23" s="195"/>
      <c r="P23" s="304"/>
      <c r="Q23" s="215"/>
      <c r="R23" s="215"/>
      <c r="S23" s="304"/>
      <c r="T23" s="373"/>
      <c r="U23" s="375"/>
      <c r="V23" s="375"/>
      <c r="W23" s="16">
        <f t="shared" si="7"/>
        <v>0</v>
      </c>
      <c r="X23" s="304"/>
      <c r="Y23" s="418">
        <f t="shared" si="8"/>
        <v>0</v>
      </c>
      <c r="Z23" s="304"/>
      <c r="AA23" s="304"/>
      <c r="AB23" s="307"/>
      <c r="AC23" s="307" t="s">
        <v>62</v>
      </c>
      <c r="AD23" s="307" t="s">
        <v>62</v>
      </c>
      <c r="AE23" s="307" t="s">
        <v>62</v>
      </c>
      <c r="AF23" s="307" t="s">
        <v>62</v>
      </c>
      <c r="AG23" s="307" t="s">
        <v>61</v>
      </c>
      <c r="AH23" s="307" t="s">
        <v>62</v>
      </c>
      <c r="AI23" s="307" t="s">
        <v>62</v>
      </c>
      <c r="AJ23" s="307" t="s">
        <v>61</v>
      </c>
      <c r="AK23" s="307" t="s">
        <v>61</v>
      </c>
      <c r="AL23" s="307" t="s">
        <v>61</v>
      </c>
      <c r="AM23" s="307" t="s">
        <v>61</v>
      </c>
      <c r="AN23" s="307" t="s">
        <v>61</v>
      </c>
      <c r="AO23" s="307" t="s">
        <v>61</v>
      </c>
      <c r="AP23" s="307" t="s">
        <v>61</v>
      </c>
      <c r="AQ23" s="307" t="s">
        <v>61</v>
      </c>
      <c r="AR23" s="307" t="s">
        <v>61</v>
      </c>
      <c r="AS23" s="307" t="s">
        <v>61</v>
      </c>
    </row>
    <row r="24" spans="1:45" x14ac:dyDescent="0.25">
      <c r="A24" s="304"/>
      <c r="B24" s="304"/>
      <c r="C24" s="304"/>
      <c r="D24" s="304"/>
      <c r="E24" s="304"/>
      <c r="F24" s="304"/>
      <c r="G24" s="304"/>
      <c r="H24" s="304"/>
      <c r="I24" s="379"/>
      <c r="J24" s="304"/>
      <c r="K24" s="320"/>
      <c r="L24" s="311"/>
      <c r="M24" s="403"/>
      <c r="N24" s="403"/>
      <c r="O24" s="195"/>
      <c r="P24" s="305"/>
      <c r="Q24" s="217"/>
      <c r="R24" s="217"/>
      <c r="S24" s="305"/>
      <c r="T24" s="311"/>
      <c r="U24" s="376"/>
      <c r="V24" s="376"/>
      <c r="W24" s="16">
        <f t="shared" si="7"/>
        <v>0</v>
      </c>
      <c r="X24" s="305"/>
      <c r="Y24" s="419">
        <f t="shared" si="8"/>
        <v>0</v>
      </c>
      <c r="Z24" s="305"/>
      <c r="AA24" s="305"/>
      <c r="AB24" s="309"/>
      <c r="AC24" s="309" t="s">
        <v>62</v>
      </c>
      <c r="AD24" s="309" t="s">
        <v>62</v>
      </c>
      <c r="AE24" s="309" t="s">
        <v>62</v>
      </c>
      <c r="AF24" s="309" t="s">
        <v>62</v>
      </c>
      <c r="AG24" s="309" t="s">
        <v>61</v>
      </c>
      <c r="AH24" s="309" t="s">
        <v>62</v>
      </c>
      <c r="AI24" s="309" t="s">
        <v>62</v>
      </c>
      <c r="AJ24" s="309" t="s">
        <v>61</v>
      </c>
      <c r="AK24" s="309" t="s">
        <v>61</v>
      </c>
      <c r="AL24" s="309" t="s">
        <v>61</v>
      </c>
      <c r="AM24" s="309" t="s">
        <v>61</v>
      </c>
      <c r="AN24" s="309" t="s">
        <v>61</v>
      </c>
      <c r="AO24" s="309" t="s">
        <v>61</v>
      </c>
      <c r="AP24" s="309" t="s">
        <v>61</v>
      </c>
      <c r="AQ24" s="309" t="s">
        <v>61</v>
      </c>
      <c r="AR24" s="309" t="s">
        <v>61</v>
      </c>
      <c r="AS24" s="309" t="s">
        <v>61</v>
      </c>
    </row>
    <row r="25" spans="1:45" x14ac:dyDescent="0.25">
      <c r="A25" s="304"/>
      <c r="B25" s="304"/>
      <c r="C25" s="304"/>
      <c r="D25" s="304"/>
      <c r="E25" s="304"/>
      <c r="F25" s="304"/>
      <c r="G25" s="304"/>
      <c r="H25" s="304"/>
      <c r="I25" s="379"/>
      <c r="J25" s="304"/>
      <c r="K25" s="318" t="s">
        <v>419</v>
      </c>
      <c r="L25" s="310">
        <v>0.45</v>
      </c>
      <c r="M25" s="341">
        <v>43922</v>
      </c>
      <c r="N25" s="341">
        <v>43951</v>
      </c>
      <c r="O25" s="195"/>
      <c r="P25" s="303" t="s">
        <v>420</v>
      </c>
      <c r="Q25" s="214"/>
      <c r="R25" s="214" t="s">
        <v>421</v>
      </c>
      <c r="S25" s="303" t="s">
        <v>422</v>
      </c>
      <c r="T25" s="310">
        <v>0.5</v>
      </c>
      <c r="U25" s="374" t="s">
        <v>423</v>
      </c>
      <c r="V25" s="374" t="s">
        <v>424</v>
      </c>
      <c r="W25" s="16">
        <f>V25-U25</f>
        <v>29</v>
      </c>
      <c r="X25" s="303"/>
      <c r="Y25" s="417">
        <f>IF(X25="ejecutado",1,0)</f>
        <v>0</v>
      </c>
      <c r="Z25" s="303"/>
      <c r="AA25" s="303"/>
      <c r="AB25" s="416" t="s">
        <v>62</v>
      </c>
      <c r="AC25" s="416" t="s">
        <v>61</v>
      </c>
      <c r="AD25" s="416" t="s">
        <v>62</v>
      </c>
      <c r="AE25" s="416" t="s">
        <v>61</v>
      </c>
      <c r="AF25" s="416" t="s">
        <v>61</v>
      </c>
      <c r="AG25" s="416" t="s">
        <v>61</v>
      </c>
      <c r="AH25" s="416" t="s">
        <v>62</v>
      </c>
      <c r="AI25" s="416" t="s">
        <v>62</v>
      </c>
      <c r="AJ25" s="416" t="s">
        <v>61</v>
      </c>
      <c r="AK25" s="416" t="s">
        <v>61</v>
      </c>
      <c r="AL25" s="416" t="s">
        <v>61</v>
      </c>
      <c r="AM25" s="416" t="s">
        <v>61</v>
      </c>
      <c r="AN25" s="416" t="s">
        <v>61</v>
      </c>
      <c r="AO25" s="416" t="s">
        <v>61</v>
      </c>
      <c r="AP25" s="416" t="s">
        <v>61</v>
      </c>
      <c r="AQ25" s="416" t="s">
        <v>61</v>
      </c>
      <c r="AR25" s="416" t="s">
        <v>61</v>
      </c>
      <c r="AS25" s="416" t="s">
        <v>61</v>
      </c>
    </row>
    <row r="26" spans="1:45" x14ac:dyDescent="0.25">
      <c r="A26" s="304"/>
      <c r="B26" s="304"/>
      <c r="C26" s="304"/>
      <c r="D26" s="304"/>
      <c r="E26" s="304"/>
      <c r="F26" s="304"/>
      <c r="G26" s="304"/>
      <c r="H26" s="304"/>
      <c r="I26" s="379"/>
      <c r="J26" s="304"/>
      <c r="K26" s="319"/>
      <c r="L26" s="373"/>
      <c r="M26" s="402"/>
      <c r="N26" s="402"/>
      <c r="O26" s="195"/>
      <c r="P26" s="304"/>
      <c r="Q26" s="215"/>
      <c r="R26" s="215"/>
      <c r="S26" s="304"/>
      <c r="T26" s="373"/>
      <c r="U26" s="375"/>
      <c r="V26" s="375"/>
      <c r="W26" s="16">
        <f t="shared" ref="W26:W28" si="9">V26-U26</f>
        <v>0</v>
      </c>
      <c r="X26" s="304"/>
      <c r="Y26" s="418">
        <f t="shared" ref="Y26:Y28" si="10">IF(X26="ejecutado",1,0)</f>
        <v>0</v>
      </c>
      <c r="Z26" s="304"/>
      <c r="AA26" s="304"/>
      <c r="AB26" s="307"/>
      <c r="AC26" s="307" t="s">
        <v>62</v>
      </c>
      <c r="AD26" s="307" t="s">
        <v>62</v>
      </c>
      <c r="AE26" s="307" t="s">
        <v>62</v>
      </c>
      <c r="AF26" s="307" t="s">
        <v>62</v>
      </c>
      <c r="AG26" s="307" t="s">
        <v>61</v>
      </c>
      <c r="AH26" s="307" t="s">
        <v>62</v>
      </c>
      <c r="AI26" s="307" t="s">
        <v>62</v>
      </c>
      <c r="AJ26" s="307" t="s">
        <v>61</v>
      </c>
      <c r="AK26" s="307" t="s">
        <v>61</v>
      </c>
      <c r="AL26" s="307" t="s">
        <v>61</v>
      </c>
      <c r="AM26" s="307" t="s">
        <v>61</v>
      </c>
      <c r="AN26" s="307" t="s">
        <v>61</v>
      </c>
      <c r="AO26" s="307" t="s">
        <v>61</v>
      </c>
      <c r="AP26" s="307" t="s">
        <v>61</v>
      </c>
      <c r="AQ26" s="307" t="s">
        <v>61</v>
      </c>
      <c r="AR26" s="307" t="s">
        <v>61</v>
      </c>
      <c r="AS26" s="307"/>
    </row>
    <row r="27" spans="1:45" x14ac:dyDescent="0.25">
      <c r="A27" s="304"/>
      <c r="B27" s="304"/>
      <c r="C27" s="304"/>
      <c r="D27" s="304"/>
      <c r="E27" s="304"/>
      <c r="F27" s="304"/>
      <c r="G27" s="304"/>
      <c r="H27" s="304"/>
      <c r="I27" s="379"/>
      <c r="J27" s="304"/>
      <c r="K27" s="319"/>
      <c r="L27" s="373"/>
      <c r="M27" s="402"/>
      <c r="N27" s="402"/>
      <c r="O27" s="195"/>
      <c r="P27" s="304"/>
      <c r="Q27" s="215"/>
      <c r="R27" s="215"/>
      <c r="S27" s="304"/>
      <c r="T27" s="373"/>
      <c r="U27" s="375"/>
      <c r="V27" s="375"/>
      <c r="W27" s="16">
        <f t="shared" si="9"/>
        <v>0</v>
      </c>
      <c r="X27" s="304"/>
      <c r="Y27" s="418">
        <f t="shared" si="10"/>
        <v>0</v>
      </c>
      <c r="Z27" s="304"/>
      <c r="AA27" s="304"/>
      <c r="AB27" s="307"/>
      <c r="AC27" s="307" t="s">
        <v>62</v>
      </c>
      <c r="AD27" s="307" t="s">
        <v>62</v>
      </c>
      <c r="AE27" s="307" t="s">
        <v>62</v>
      </c>
      <c r="AF27" s="307" t="s">
        <v>62</v>
      </c>
      <c r="AG27" s="307" t="s">
        <v>61</v>
      </c>
      <c r="AH27" s="307" t="s">
        <v>62</v>
      </c>
      <c r="AI27" s="307" t="s">
        <v>62</v>
      </c>
      <c r="AJ27" s="307" t="s">
        <v>61</v>
      </c>
      <c r="AK27" s="307" t="s">
        <v>61</v>
      </c>
      <c r="AL27" s="307" t="s">
        <v>61</v>
      </c>
      <c r="AM27" s="307" t="s">
        <v>61</v>
      </c>
      <c r="AN27" s="307" t="s">
        <v>61</v>
      </c>
      <c r="AO27" s="307" t="s">
        <v>61</v>
      </c>
      <c r="AP27" s="307" t="s">
        <v>61</v>
      </c>
      <c r="AQ27" s="307" t="s">
        <v>61</v>
      </c>
      <c r="AR27" s="307" t="s">
        <v>61</v>
      </c>
      <c r="AS27" s="307"/>
    </row>
    <row r="28" spans="1:45" x14ac:dyDescent="0.25">
      <c r="A28" s="304"/>
      <c r="B28" s="304"/>
      <c r="C28" s="304"/>
      <c r="D28" s="304"/>
      <c r="E28" s="304"/>
      <c r="F28" s="304"/>
      <c r="G28" s="304"/>
      <c r="H28" s="304"/>
      <c r="I28" s="379"/>
      <c r="J28" s="304"/>
      <c r="K28" s="319"/>
      <c r="L28" s="373"/>
      <c r="M28" s="402"/>
      <c r="N28" s="402"/>
      <c r="O28" s="195"/>
      <c r="P28" s="304"/>
      <c r="Q28" s="215"/>
      <c r="R28" s="215"/>
      <c r="S28" s="305"/>
      <c r="T28" s="311"/>
      <c r="U28" s="376"/>
      <c r="V28" s="376"/>
      <c r="W28" s="16">
        <f t="shared" si="9"/>
        <v>0</v>
      </c>
      <c r="X28" s="305"/>
      <c r="Y28" s="419">
        <f t="shared" si="10"/>
        <v>0</v>
      </c>
      <c r="Z28" s="305"/>
      <c r="AA28" s="305"/>
      <c r="AB28" s="309"/>
      <c r="AC28" s="309" t="s">
        <v>62</v>
      </c>
      <c r="AD28" s="309" t="s">
        <v>62</v>
      </c>
      <c r="AE28" s="309" t="s">
        <v>62</v>
      </c>
      <c r="AF28" s="309" t="s">
        <v>62</v>
      </c>
      <c r="AG28" s="309" t="s">
        <v>61</v>
      </c>
      <c r="AH28" s="309" t="s">
        <v>62</v>
      </c>
      <c r="AI28" s="309" t="s">
        <v>62</v>
      </c>
      <c r="AJ28" s="309" t="s">
        <v>61</v>
      </c>
      <c r="AK28" s="309" t="s">
        <v>61</v>
      </c>
      <c r="AL28" s="309" t="s">
        <v>61</v>
      </c>
      <c r="AM28" s="309" t="s">
        <v>61</v>
      </c>
      <c r="AN28" s="309" t="s">
        <v>61</v>
      </c>
      <c r="AO28" s="309" t="s">
        <v>61</v>
      </c>
      <c r="AP28" s="309" t="s">
        <v>61</v>
      </c>
      <c r="AQ28" s="309" t="s">
        <v>61</v>
      </c>
      <c r="AR28" s="309" t="s">
        <v>61</v>
      </c>
      <c r="AS28" s="309"/>
    </row>
    <row r="29" spans="1:45" x14ac:dyDescent="0.25">
      <c r="A29" s="304"/>
      <c r="B29" s="304"/>
      <c r="C29" s="304"/>
      <c r="D29" s="304"/>
      <c r="E29" s="304"/>
      <c r="F29" s="304"/>
      <c r="G29" s="304"/>
      <c r="H29" s="304"/>
      <c r="I29" s="379"/>
      <c r="J29" s="304"/>
      <c r="K29" s="319"/>
      <c r="L29" s="373"/>
      <c r="M29" s="402"/>
      <c r="N29" s="402"/>
      <c r="O29" s="195"/>
      <c r="P29" s="304"/>
      <c r="Q29" s="215"/>
      <c r="R29" s="215"/>
      <c r="S29" s="303" t="s">
        <v>425</v>
      </c>
      <c r="T29" s="310">
        <v>0.5</v>
      </c>
      <c r="U29" s="374" t="s">
        <v>423</v>
      </c>
      <c r="V29" s="374" t="s">
        <v>424</v>
      </c>
      <c r="W29" s="16">
        <f>V29-U29</f>
        <v>29</v>
      </c>
      <c r="X29" s="303"/>
      <c r="Y29" s="417">
        <f>IF(X29="ejecutado",1,0)</f>
        <v>0</v>
      </c>
      <c r="Z29" s="303"/>
      <c r="AA29" s="303"/>
      <c r="AB29" s="416" t="s">
        <v>62</v>
      </c>
      <c r="AC29" s="416" t="s">
        <v>61</v>
      </c>
      <c r="AD29" s="416" t="s">
        <v>62</v>
      </c>
      <c r="AE29" s="416" t="s">
        <v>61</v>
      </c>
      <c r="AF29" s="416" t="s">
        <v>61</v>
      </c>
      <c r="AG29" s="416" t="s">
        <v>61</v>
      </c>
      <c r="AH29" s="416" t="s">
        <v>62</v>
      </c>
      <c r="AI29" s="416" t="s">
        <v>62</v>
      </c>
      <c r="AJ29" s="416" t="s">
        <v>61</v>
      </c>
      <c r="AK29" s="416" t="s">
        <v>61</v>
      </c>
      <c r="AL29" s="416" t="s">
        <v>61</v>
      </c>
      <c r="AM29" s="416" t="s">
        <v>61</v>
      </c>
      <c r="AN29" s="416" t="s">
        <v>61</v>
      </c>
      <c r="AO29" s="416" t="s">
        <v>61</v>
      </c>
      <c r="AP29" s="416" t="s">
        <v>61</v>
      </c>
      <c r="AQ29" s="416" t="s">
        <v>61</v>
      </c>
      <c r="AR29" s="416" t="s">
        <v>61</v>
      </c>
      <c r="AS29" s="416" t="s">
        <v>61</v>
      </c>
    </row>
    <row r="30" spans="1:45" x14ac:dyDescent="0.25">
      <c r="A30" s="304"/>
      <c r="B30" s="304"/>
      <c r="C30" s="304"/>
      <c r="D30" s="304"/>
      <c r="E30" s="304"/>
      <c r="F30" s="304"/>
      <c r="G30" s="304"/>
      <c r="H30" s="304"/>
      <c r="I30" s="379"/>
      <c r="J30" s="304"/>
      <c r="K30" s="319"/>
      <c r="L30" s="373"/>
      <c r="M30" s="402"/>
      <c r="N30" s="402"/>
      <c r="O30" s="195"/>
      <c r="P30" s="304"/>
      <c r="Q30" s="215"/>
      <c r="R30" s="215"/>
      <c r="S30" s="304"/>
      <c r="T30" s="373"/>
      <c r="U30" s="375"/>
      <c r="V30" s="375"/>
      <c r="W30" s="16">
        <f t="shared" ref="W30:W32" si="11">V30-U30</f>
        <v>0</v>
      </c>
      <c r="X30" s="304"/>
      <c r="Y30" s="418">
        <f t="shared" ref="Y30:Y32" si="12">IF(X30="ejecutado",1,0)</f>
        <v>0</v>
      </c>
      <c r="Z30" s="304"/>
      <c r="AA30" s="304"/>
      <c r="AB30" s="307"/>
      <c r="AC30" s="307" t="s">
        <v>62</v>
      </c>
      <c r="AD30" s="307" t="s">
        <v>62</v>
      </c>
      <c r="AE30" s="307" t="s">
        <v>62</v>
      </c>
      <c r="AF30" s="307" t="s">
        <v>62</v>
      </c>
      <c r="AG30" s="307" t="s">
        <v>61</v>
      </c>
      <c r="AH30" s="307" t="s">
        <v>62</v>
      </c>
      <c r="AI30" s="307" t="s">
        <v>62</v>
      </c>
      <c r="AJ30" s="307" t="s">
        <v>61</v>
      </c>
      <c r="AK30" s="307" t="s">
        <v>61</v>
      </c>
      <c r="AL30" s="307" t="s">
        <v>61</v>
      </c>
      <c r="AM30" s="307" t="s">
        <v>61</v>
      </c>
      <c r="AN30" s="307" t="s">
        <v>61</v>
      </c>
      <c r="AO30" s="307" t="s">
        <v>61</v>
      </c>
      <c r="AP30" s="307" t="s">
        <v>61</v>
      </c>
      <c r="AQ30" s="307" t="s">
        <v>61</v>
      </c>
      <c r="AR30" s="307" t="s">
        <v>61</v>
      </c>
      <c r="AS30" s="307"/>
    </row>
    <row r="31" spans="1:45" x14ac:dyDescent="0.25">
      <c r="A31" s="304"/>
      <c r="B31" s="304"/>
      <c r="C31" s="304"/>
      <c r="D31" s="304"/>
      <c r="E31" s="304"/>
      <c r="F31" s="304"/>
      <c r="G31" s="304"/>
      <c r="H31" s="304"/>
      <c r="I31" s="379"/>
      <c r="J31" s="304"/>
      <c r="K31" s="319"/>
      <c r="L31" s="373"/>
      <c r="M31" s="402"/>
      <c r="N31" s="402"/>
      <c r="O31" s="195"/>
      <c r="P31" s="304"/>
      <c r="Q31" s="215"/>
      <c r="R31" s="215"/>
      <c r="S31" s="304"/>
      <c r="T31" s="373"/>
      <c r="U31" s="375"/>
      <c r="V31" s="375"/>
      <c r="W31" s="16">
        <f t="shared" si="11"/>
        <v>0</v>
      </c>
      <c r="X31" s="304"/>
      <c r="Y31" s="418">
        <f t="shared" si="12"/>
        <v>0</v>
      </c>
      <c r="Z31" s="304"/>
      <c r="AA31" s="304"/>
      <c r="AB31" s="307"/>
      <c r="AC31" s="307" t="s">
        <v>62</v>
      </c>
      <c r="AD31" s="307" t="s">
        <v>62</v>
      </c>
      <c r="AE31" s="307" t="s">
        <v>62</v>
      </c>
      <c r="AF31" s="307" t="s">
        <v>62</v>
      </c>
      <c r="AG31" s="307" t="s">
        <v>61</v>
      </c>
      <c r="AH31" s="307" t="s">
        <v>62</v>
      </c>
      <c r="AI31" s="307" t="s">
        <v>62</v>
      </c>
      <c r="AJ31" s="307" t="s">
        <v>61</v>
      </c>
      <c r="AK31" s="307" t="s">
        <v>61</v>
      </c>
      <c r="AL31" s="307" t="s">
        <v>61</v>
      </c>
      <c r="AM31" s="307" t="s">
        <v>61</v>
      </c>
      <c r="AN31" s="307" t="s">
        <v>61</v>
      </c>
      <c r="AO31" s="307" t="s">
        <v>61</v>
      </c>
      <c r="AP31" s="307" t="s">
        <v>61</v>
      </c>
      <c r="AQ31" s="307" t="s">
        <v>61</v>
      </c>
      <c r="AR31" s="307" t="s">
        <v>61</v>
      </c>
      <c r="AS31" s="307"/>
    </row>
    <row r="32" spans="1:45" x14ac:dyDescent="0.25">
      <c r="A32" s="304"/>
      <c r="B32" s="304"/>
      <c r="C32" s="304"/>
      <c r="D32" s="304"/>
      <c r="E32" s="304"/>
      <c r="F32" s="304"/>
      <c r="G32" s="304"/>
      <c r="H32" s="304"/>
      <c r="I32" s="379"/>
      <c r="J32" s="304"/>
      <c r="K32" s="320"/>
      <c r="L32" s="311"/>
      <c r="M32" s="403"/>
      <c r="N32" s="403"/>
      <c r="O32" s="195"/>
      <c r="P32" s="305"/>
      <c r="Q32" s="217"/>
      <c r="R32" s="217"/>
      <c r="S32" s="305"/>
      <c r="T32" s="311"/>
      <c r="U32" s="376"/>
      <c r="V32" s="376"/>
      <c r="W32" s="16">
        <f t="shared" si="11"/>
        <v>0</v>
      </c>
      <c r="X32" s="305"/>
      <c r="Y32" s="419">
        <f t="shared" si="12"/>
        <v>0</v>
      </c>
      <c r="Z32" s="305"/>
      <c r="AA32" s="305"/>
      <c r="AB32" s="309"/>
      <c r="AC32" s="309" t="s">
        <v>62</v>
      </c>
      <c r="AD32" s="309" t="s">
        <v>62</v>
      </c>
      <c r="AE32" s="309" t="s">
        <v>62</v>
      </c>
      <c r="AF32" s="309" t="s">
        <v>62</v>
      </c>
      <c r="AG32" s="309" t="s">
        <v>61</v>
      </c>
      <c r="AH32" s="309" t="s">
        <v>62</v>
      </c>
      <c r="AI32" s="309" t="s">
        <v>62</v>
      </c>
      <c r="AJ32" s="309" t="s">
        <v>61</v>
      </c>
      <c r="AK32" s="309" t="s">
        <v>61</v>
      </c>
      <c r="AL32" s="309" t="s">
        <v>61</v>
      </c>
      <c r="AM32" s="309" t="s">
        <v>61</v>
      </c>
      <c r="AN32" s="309" t="s">
        <v>61</v>
      </c>
      <c r="AO32" s="309" t="s">
        <v>61</v>
      </c>
      <c r="AP32" s="309" t="s">
        <v>61</v>
      </c>
      <c r="AQ32" s="309" t="s">
        <v>61</v>
      </c>
      <c r="AR32" s="309" t="s">
        <v>61</v>
      </c>
      <c r="AS32" s="309"/>
    </row>
    <row r="33" spans="1:45" x14ac:dyDescent="0.25">
      <c r="A33" s="304"/>
      <c r="B33" s="304"/>
      <c r="C33" s="304"/>
      <c r="D33" s="304"/>
      <c r="E33" s="304"/>
      <c r="F33" s="304"/>
      <c r="G33" s="304"/>
      <c r="H33" s="304"/>
      <c r="I33" s="379"/>
      <c r="J33" s="304"/>
      <c r="K33" s="420" t="s">
        <v>426</v>
      </c>
      <c r="L33" s="310">
        <v>0.25</v>
      </c>
      <c r="M33" s="341">
        <v>43862</v>
      </c>
      <c r="N33" s="341">
        <v>43920</v>
      </c>
      <c r="O33" s="195"/>
      <c r="P33" s="303" t="s">
        <v>427</v>
      </c>
      <c r="Q33" s="214"/>
      <c r="R33" s="214" t="s">
        <v>398</v>
      </c>
      <c r="S33" s="303" t="s">
        <v>428</v>
      </c>
      <c r="T33" s="310">
        <v>0.4</v>
      </c>
      <c r="U33" s="374" t="s">
        <v>406</v>
      </c>
      <c r="V33" s="374" t="s">
        <v>429</v>
      </c>
      <c r="W33" s="16">
        <f>V33-U33</f>
        <v>58</v>
      </c>
      <c r="X33" s="303"/>
      <c r="Y33" s="417">
        <f>IF(X33="ejecutado",1,0)</f>
        <v>0</v>
      </c>
      <c r="Z33" s="303"/>
      <c r="AA33" s="303"/>
      <c r="AB33" s="416" t="s">
        <v>62</v>
      </c>
      <c r="AC33" s="416" t="s">
        <v>61</v>
      </c>
      <c r="AD33" s="416" t="s">
        <v>62</v>
      </c>
      <c r="AE33" s="416" t="s">
        <v>61</v>
      </c>
      <c r="AF33" s="416" t="s">
        <v>61</v>
      </c>
      <c r="AG33" s="416" t="s">
        <v>61</v>
      </c>
      <c r="AH33" s="416" t="s">
        <v>62</v>
      </c>
      <c r="AI33" s="416" t="s">
        <v>62</v>
      </c>
      <c r="AJ33" s="416" t="s">
        <v>61</v>
      </c>
      <c r="AK33" s="416" t="s">
        <v>61</v>
      </c>
      <c r="AL33" s="416" t="s">
        <v>61</v>
      </c>
      <c r="AM33" s="416" t="s">
        <v>61</v>
      </c>
      <c r="AN33" s="416" t="s">
        <v>61</v>
      </c>
      <c r="AO33" s="416" t="s">
        <v>61</v>
      </c>
      <c r="AP33" s="416" t="s">
        <v>61</v>
      </c>
      <c r="AQ33" s="416" t="s">
        <v>61</v>
      </c>
      <c r="AR33" s="416" t="s">
        <v>61</v>
      </c>
      <c r="AS33" s="416" t="s">
        <v>61</v>
      </c>
    </row>
    <row r="34" spans="1:45" x14ac:dyDescent="0.25">
      <c r="A34" s="304"/>
      <c r="B34" s="304"/>
      <c r="C34" s="304"/>
      <c r="D34" s="304"/>
      <c r="E34" s="304"/>
      <c r="F34" s="304"/>
      <c r="G34" s="304"/>
      <c r="H34" s="304"/>
      <c r="I34" s="379"/>
      <c r="J34" s="304"/>
      <c r="K34" s="421"/>
      <c r="L34" s="373"/>
      <c r="M34" s="402"/>
      <c r="N34" s="402"/>
      <c r="O34" s="195"/>
      <c r="P34" s="304"/>
      <c r="Q34" s="215"/>
      <c r="R34" s="215"/>
      <c r="S34" s="304"/>
      <c r="T34" s="373"/>
      <c r="U34" s="375"/>
      <c r="V34" s="375"/>
      <c r="W34" s="16">
        <f t="shared" ref="W34:W36" si="13">V34-U34</f>
        <v>0</v>
      </c>
      <c r="X34" s="304"/>
      <c r="Y34" s="418">
        <f t="shared" ref="Y34:Y36" si="14">IF(X34="ejecutado",1,0)</f>
        <v>0</v>
      </c>
      <c r="Z34" s="304"/>
      <c r="AA34" s="304"/>
      <c r="AB34" s="307"/>
      <c r="AC34" s="307" t="s">
        <v>62</v>
      </c>
      <c r="AD34" s="307" t="s">
        <v>62</v>
      </c>
      <c r="AE34" s="307" t="s">
        <v>62</v>
      </c>
      <c r="AF34" s="307" t="s">
        <v>62</v>
      </c>
      <c r="AG34" s="307" t="s">
        <v>61</v>
      </c>
      <c r="AH34" s="307" t="s">
        <v>62</v>
      </c>
      <c r="AI34" s="307" t="s">
        <v>62</v>
      </c>
      <c r="AJ34" s="307" t="s">
        <v>61</v>
      </c>
      <c r="AK34" s="307" t="s">
        <v>61</v>
      </c>
      <c r="AL34" s="307" t="s">
        <v>62</v>
      </c>
      <c r="AM34" s="307" t="s">
        <v>62</v>
      </c>
      <c r="AN34" s="307" t="s">
        <v>61</v>
      </c>
      <c r="AO34" s="307" t="s">
        <v>61</v>
      </c>
      <c r="AP34" s="307" t="s">
        <v>61</v>
      </c>
      <c r="AQ34" s="307" t="s">
        <v>61</v>
      </c>
      <c r="AR34" s="307" t="s">
        <v>61</v>
      </c>
      <c r="AS34" s="307" t="s">
        <v>61</v>
      </c>
    </row>
    <row r="35" spans="1:45" x14ac:dyDescent="0.25">
      <c r="A35" s="304"/>
      <c r="B35" s="304"/>
      <c r="C35" s="304"/>
      <c r="D35" s="304"/>
      <c r="E35" s="304"/>
      <c r="F35" s="304"/>
      <c r="G35" s="304"/>
      <c r="H35" s="304"/>
      <c r="I35" s="379"/>
      <c r="J35" s="304"/>
      <c r="K35" s="421"/>
      <c r="L35" s="373"/>
      <c r="M35" s="402"/>
      <c r="N35" s="402"/>
      <c r="O35" s="195"/>
      <c r="P35" s="304"/>
      <c r="Q35" s="215"/>
      <c r="R35" s="215"/>
      <c r="S35" s="304"/>
      <c r="T35" s="373"/>
      <c r="U35" s="375"/>
      <c r="V35" s="375"/>
      <c r="W35" s="16">
        <f t="shared" si="13"/>
        <v>0</v>
      </c>
      <c r="X35" s="304"/>
      <c r="Y35" s="418">
        <f t="shared" si="14"/>
        <v>0</v>
      </c>
      <c r="Z35" s="304"/>
      <c r="AA35" s="304"/>
      <c r="AB35" s="307"/>
      <c r="AC35" s="307" t="s">
        <v>62</v>
      </c>
      <c r="AD35" s="307" t="s">
        <v>62</v>
      </c>
      <c r="AE35" s="307" t="s">
        <v>62</v>
      </c>
      <c r="AF35" s="307" t="s">
        <v>62</v>
      </c>
      <c r="AG35" s="307" t="s">
        <v>61</v>
      </c>
      <c r="AH35" s="307" t="s">
        <v>62</v>
      </c>
      <c r="AI35" s="307" t="s">
        <v>62</v>
      </c>
      <c r="AJ35" s="307" t="s">
        <v>61</v>
      </c>
      <c r="AK35" s="307" t="s">
        <v>61</v>
      </c>
      <c r="AL35" s="307" t="s">
        <v>62</v>
      </c>
      <c r="AM35" s="307" t="s">
        <v>62</v>
      </c>
      <c r="AN35" s="307" t="s">
        <v>61</v>
      </c>
      <c r="AO35" s="307" t="s">
        <v>61</v>
      </c>
      <c r="AP35" s="307" t="s">
        <v>61</v>
      </c>
      <c r="AQ35" s="307" t="s">
        <v>61</v>
      </c>
      <c r="AR35" s="307" t="s">
        <v>61</v>
      </c>
      <c r="AS35" s="307" t="s">
        <v>61</v>
      </c>
    </row>
    <row r="36" spans="1:45" x14ac:dyDescent="0.25">
      <c r="A36" s="304"/>
      <c r="B36" s="304"/>
      <c r="C36" s="304"/>
      <c r="D36" s="304"/>
      <c r="E36" s="304"/>
      <c r="F36" s="304"/>
      <c r="G36" s="304"/>
      <c r="H36" s="304"/>
      <c r="I36" s="379"/>
      <c r="J36" s="304"/>
      <c r="K36" s="421"/>
      <c r="L36" s="373"/>
      <c r="M36" s="402"/>
      <c r="N36" s="402"/>
      <c r="O36" s="195"/>
      <c r="P36" s="304"/>
      <c r="Q36" s="215"/>
      <c r="R36" s="215"/>
      <c r="S36" s="305"/>
      <c r="T36" s="311"/>
      <c r="U36" s="376"/>
      <c r="V36" s="376"/>
      <c r="W36" s="16">
        <f t="shared" si="13"/>
        <v>0</v>
      </c>
      <c r="X36" s="305"/>
      <c r="Y36" s="419">
        <f t="shared" si="14"/>
        <v>0</v>
      </c>
      <c r="Z36" s="305"/>
      <c r="AA36" s="305"/>
      <c r="AB36" s="309"/>
      <c r="AC36" s="309" t="s">
        <v>62</v>
      </c>
      <c r="AD36" s="309" t="s">
        <v>62</v>
      </c>
      <c r="AE36" s="309" t="s">
        <v>62</v>
      </c>
      <c r="AF36" s="309" t="s">
        <v>62</v>
      </c>
      <c r="AG36" s="309" t="s">
        <v>61</v>
      </c>
      <c r="AH36" s="309" t="s">
        <v>62</v>
      </c>
      <c r="AI36" s="309" t="s">
        <v>62</v>
      </c>
      <c r="AJ36" s="309" t="s">
        <v>61</v>
      </c>
      <c r="AK36" s="309" t="s">
        <v>61</v>
      </c>
      <c r="AL36" s="309" t="s">
        <v>62</v>
      </c>
      <c r="AM36" s="309" t="s">
        <v>62</v>
      </c>
      <c r="AN36" s="309" t="s">
        <v>61</v>
      </c>
      <c r="AO36" s="309" t="s">
        <v>61</v>
      </c>
      <c r="AP36" s="309" t="s">
        <v>61</v>
      </c>
      <c r="AQ36" s="309" t="s">
        <v>61</v>
      </c>
      <c r="AR36" s="309" t="s">
        <v>61</v>
      </c>
      <c r="AS36" s="309" t="s">
        <v>61</v>
      </c>
    </row>
    <row r="37" spans="1:45" x14ac:dyDescent="0.25">
      <c r="A37" s="304"/>
      <c r="B37" s="304"/>
      <c r="C37" s="304"/>
      <c r="D37" s="304"/>
      <c r="E37" s="304"/>
      <c r="F37" s="304"/>
      <c r="G37" s="304"/>
      <c r="H37" s="304"/>
      <c r="I37" s="379"/>
      <c r="J37" s="304"/>
      <c r="K37" s="421"/>
      <c r="L37" s="373"/>
      <c r="M37" s="402"/>
      <c r="N37" s="402"/>
      <c r="O37" s="195"/>
      <c r="P37" s="304"/>
      <c r="Q37" s="215"/>
      <c r="R37" s="215"/>
      <c r="S37" s="303" t="s">
        <v>430</v>
      </c>
      <c r="T37" s="310">
        <v>0.6</v>
      </c>
      <c r="U37" s="374" t="s">
        <v>406</v>
      </c>
      <c r="V37" s="374" t="s">
        <v>429</v>
      </c>
      <c r="W37" s="16">
        <f>V37-U37</f>
        <v>58</v>
      </c>
      <c r="X37" s="303"/>
      <c r="Y37" s="417">
        <f>IF(X37="ejecutado",1,0)</f>
        <v>0</v>
      </c>
      <c r="Z37" s="303"/>
      <c r="AA37" s="303"/>
      <c r="AB37" s="416" t="s">
        <v>62</v>
      </c>
      <c r="AC37" s="416" t="s">
        <v>61</v>
      </c>
      <c r="AD37" s="416" t="s">
        <v>62</v>
      </c>
      <c r="AE37" s="416" t="s">
        <v>61</v>
      </c>
      <c r="AF37" s="416" t="s">
        <v>61</v>
      </c>
      <c r="AG37" s="416" t="s">
        <v>61</v>
      </c>
      <c r="AH37" s="416" t="s">
        <v>62</v>
      </c>
      <c r="AI37" s="416" t="s">
        <v>62</v>
      </c>
      <c r="AJ37" s="416" t="s">
        <v>61</v>
      </c>
      <c r="AK37" s="416" t="s">
        <v>61</v>
      </c>
      <c r="AL37" s="416" t="s">
        <v>61</v>
      </c>
      <c r="AM37" s="416" t="s">
        <v>61</v>
      </c>
      <c r="AN37" s="416" t="s">
        <v>61</v>
      </c>
      <c r="AO37" s="416" t="s">
        <v>61</v>
      </c>
      <c r="AP37" s="416" t="s">
        <v>61</v>
      </c>
      <c r="AQ37" s="416" t="s">
        <v>61</v>
      </c>
      <c r="AR37" s="416" t="s">
        <v>61</v>
      </c>
      <c r="AS37" s="416" t="s">
        <v>61</v>
      </c>
    </row>
    <row r="38" spans="1:45" x14ac:dyDescent="0.25">
      <c r="A38" s="304"/>
      <c r="B38" s="304"/>
      <c r="C38" s="304"/>
      <c r="D38" s="304"/>
      <c r="E38" s="304"/>
      <c r="F38" s="304"/>
      <c r="G38" s="304"/>
      <c r="H38" s="304"/>
      <c r="I38" s="379"/>
      <c r="J38" s="304"/>
      <c r="K38" s="421"/>
      <c r="L38" s="373"/>
      <c r="M38" s="402"/>
      <c r="N38" s="402"/>
      <c r="O38" s="195"/>
      <c r="P38" s="304"/>
      <c r="Q38" s="215"/>
      <c r="R38" s="215"/>
      <c r="S38" s="304"/>
      <c r="T38" s="373"/>
      <c r="U38" s="375"/>
      <c r="V38" s="375"/>
      <c r="W38" s="16">
        <f t="shared" ref="W38:W40" si="15">V38-U38</f>
        <v>0</v>
      </c>
      <c r="X38" s="304"/>
      <c r="Y38" s="418">
        <f t="shared" ref="Y38:Y40" si="16">IF(X38="ejecutado",1,0)</f>
        <v>0</v>
      </c>
      <c r="Z38" s="304"/>
      <c r="AA38" s="304"/>
      <c r="AB38" s="307"/>
      <c r="AC38" s="307" t="s">
        <v>62</v>
      </c>
      <c r="AD38" s="307" t="s">
        <v>62</v>
      </c>
      <c r="AE38" s="307" t="s">
        <v>62</v>
      </c>
      <c r="AF38" s="307" t="s">
        <v>62</v>
      </c>
      <c r="AG38" s="307" t="s">
        <v>61</v>
      </c>
      <c r="AH38" s="307" t="s">
        <v>62</v>
      </c>
      <c r="AI38" s="307" t="s">
        <v>62</v>
      </c>
      <c r="AJ38" s="307" t="s">
        <v>61</v>
      </c>
      <c r="AK38" s="307" t="s">
        <v>61</v>
      </c>
      <c r="AL38" s="307" t="s">
        <v>62</v>
      </c>
      <c r="AM38" s="307" t="s">
        <v>62</v>
      </c>
      <c r="AN38" s="307" t="s">
        <v>61</v>
      </c>
      <c r="AO38" s="307" t="s">
        <v>61</v>
      </c>
      <c r="AP38" s="307" t="s">
        <v>61</v>
      </c>
      <c r="AQ38" s="307" t="s">
        <v>61</v>
      </c>
      <c r="AR38" s="307" t="s">
        <v>61</v>
      </c>
      <c r="AS38" s="307" t="s">
        <v>61</v>
      </c>
    </row>
    <row r="39" spans="1:45" x14ac:dyDescent="0.25">
      <c r="A39" s="304"/>
      <c r="B39" s="304"/>
      <c r="C39" s="304"/>
      <c r="D39" s="304"/>
      <c r="E39" s="304"/>
      <c r="F39" s="304"/>
      <c r="G39" s="304"/>
      <c r="H39" s="304"/>
      <c r="I39" s="379"/>
      <c r="J39" s="304"/>
      <c r="K39" s="421"/>
      <c r="L39" s="373"/>
      <c r="M39" s="402"/>
      <c r="N39" s="402"/>
      <c r="O39" s="195"/>
      <c r="P39" s="304"/>
      <c r="Q39" s="215"/>
      <c r="R39" s="215"/>
      <c r="S39" s="304"/>
      <c r="T39" s="373"/>
      <c r="U39" s="375"/>
      <c r="V39" s="375"/>
      <c r="W39" s="16">
        <f t="shared" si="15"/>
        <v>0</v>
      </c>
      <c r="X39" s="304"/>
      <c r="Y39" s="418">
        <f t="shared" si="16"/>
        <v>0</v>
      </c>
      <c r="Z39" s="304"/>
      <c r="AA39" s="304"/>
      <c r="AB39" s="307"/>
      <c r="AC39" s="307" t="s">
        <v>62</v>
      </c>
      <c r="AD39" s="307" t="s">
        <v>62</v>
      </c>
      <c r="AE39" s="307" t="s">
        <v>62</v>
      </c>
      <c r="AF39" s="307" t="s">
        <v>62</v>
      </c>
      <c r="AG39" s="307" t="s">
        <v>61</v>
      </c>
      <c r="AH39" s="307" t="s">
        <v>62</v>
      </c>
      <c r="AI39" s="307" t="s">
        <v>62</v>
      </c>
      <c r="AJ39" s="307" t="s">
        <v>61</v>
      </c>
      <c r="AK39" s="307" t="s">
        <v>61</v>
      </c>
      <c r="AL39" s="307" t="s">
        <v>62</v>
      </c>
      <c r="AM39" s="307" t="s">
        <v>62</v>
      </c>
      <c r="AN39" s="307" t="s">
        <v>61</v>
      </c>
      <c r="AO39" s="307" t="s">
        <v>61</v>
      </c>
      <c r="AP39" s="307" t="s">
        <v>61</v>
      </c>
      <c r="AQ39" s="307" t="s">
        <v>61</v>
      </c>
      <c r="AR39" s="307" t="s">
        <v>61</v>
      </c>
      <c r="AS39" s="307" t="s">
        <v>61</v>
      </c>
    </row>
    <row r="40" spans="1:45" x14ac:dyDescent="0.25">
      <c r="A40" s="304"/>
      <c r="B40" s="304"/>
      <c r="C40" s="304"/>
      <c r="D40" s="304"/>
      <c r="E40" s="304"/>
      <c r="F40" s="304"/>
      <c r="G40" s="304"/>
      <c r="H40" s="304"/>
      <c r="I40" s="379"/>
      <c r="J40" s="304"/>
      <c r="K40" s="422"/>
      <c r="L40" s="311"/>
      <c r="M40" s="403"/>
      <c r="N40" s="403"/>
      <c r="O40" s="195"/>
      <c r="P40" s="305"/>
      <c r="Q40" s="217"/>
      <c r="R40" s="217"/>
      <c r="S40" s="305"/>
      <c r="T40" s="311"/>
      <c r="U40" s="376"/>
      <c r="V40" s="376"/>
      <c r="W40" s="16">
        <f t="shared" si="15"/>
        <v>0</v>
      </c>
      <c r="X40" s="305"/>
      <c r="Y40" s="419">
        <f t="shared" si="16"/>
        <v>0</v>
      </c>
      <c r="Z40" s="305"/>
      <c r="AA40" s="305"/>
      <c r="AB40" s="309"/>
      <c r="AC40" s="309" t="s">
        <v>62</v>
      </c>
      <c r="AD40" s="309" t="s">
        <v>62</v>
      </c>
      <c r="AE40" s="309" t="s">
        <v>62</v>
      </c>
      <c r="AF40" s="309" t="s">
        <v>62</v>
      </c>
      <c r="AG40" s="309" t="s">
        <v>61</v>
      </c>
      <c r="AH40" s="309" t="s">
        <v>62</v>
      </c>
      <c r="AI40" s="309" t="s">
        <v>62</v>
      </c>
      <c r="AJ40" s="309" t="s">
        <v>61</v>
      </c>
      <c r="AK40" s="309" t="s">
        <v>61</v>
      </c>
      <c r="AL40" s="309" t="s">
        <v>62</v>
      </c>
      <c r="AM40" s="309" t="s">
        <v>62</v>
      </c>
      <c r="AN40" s="309" t="s">
        <v>61</v>
      </c>
      <c r="AO40" s="309" t="s">
        <v>61</v>
      </c>
      <c r="AP40" s="309" t="s">
        <v>61</v>
      </c>
      <c r="AQ40" s="309" t="s">
        <v>61</v>
      </c>
      <c r="AR40" s="309" t="s">
        <v>61</v>
      </c>
      <c r="AS40" s="309" t="s">
        <v>61</v>
      </c>
    </row>
    <row r="41" spans="1:45" x14ac:dyDescent="0.25">
      <c r="A41" s="304"/>
      <c r="B41" s="303" t="s">
        <v>111</v>
      </c>
      <c r="C41" s="303" t="s">
        <v>385</v>
      </c>
      <c r="D41" s="303" t="s">
        <v>52</v>
      </c>
      <c r="E41" s="303" t="s">
        <v>114</v>
      </c>
      <c r="F41" s="303" t="s">
        <v>54</v>
      </c>
      <c r="G41" s="303" t="s">
        <v>431</v>
      </c>
      <c r="H41" s="303" t="s">
        <v>387</v>
      </c>
      <c r="I41" s="306">
        <v>0.2</v>
      </c>
      <c r="J41" s="306"/>
      <c r="K41" s="303" t="s">
        <v>432</v>
      </c>
      <c r="L41" s="310">
        <v>1</v>
      </c>
      <c r="M41" s="341">
        <v>43891</v>
      </c>
      <c r="N41" s="341">
        <v>43982</v>
      </c>
      <c r="O41" s="195"/>
      <c r="P41" s="303" t="s">
        <v>433</v>
      </c>
      <c r="Q41" s="380"/>
      <c r="R41" s="214" t="s">
        <v>215</v>
      </c>
      <c r="S41" s="303" t="s">
        <v>434</v>
      </c>
      <c r="T41" s="310">
        <v>0.4</v>
      </c>
      <c r="U41" s="374">
        <v>43891</v>
      </c>
      <c r="V41" s="374" t="s">
        <v>544</v>
      </c>
      <c r="W41" s="16" t="e">
        <f>V41-U41</f>
        <v>#VALUE!</v>
      </c>
      <c r="X41" s="303"/>
      <c r="Y41" s="417">
        <f>IF(X41="ejecutado",1,0)</f>
        <v>0</v>
      </c>
      <c r="Z41" s="303"/>
      <c r="AA41" s="303"/>
      <c r="AB41" s="416" t="s">
        <v>62</v>
      </c>
      <c r="AC41" s="416" t="s">
        <v>61</v>
      </c>
      <c r="AD41" s="416" t="s">
        <v>62</v>
      </c>
      <c r="AE41" s="416" t="s">
        <v>61</v>
      </c>
      <c r="AF41" s="416" t="s">
        <v>61</v>
      </c>
      <c r="AG41" s="416" t="s">
        <v>61</v>
      </c>
      <c r="AH41" s="416" t="s">
        <v>62</v>
      </c>
      <c r="AI41" s="416" t="s">
        <v>62</v>
      </c>
      <c r="AJ41" s="416" t="s">
        <v>61</v>
      </c>
      <c r="AK41" s="416" t="s">
        <v>61</v>
      </c>
      <c r="AL41" s="416" t="s">
        <v>61</v>
      </c>
      <c r="AM41" s="416" t="s">
        <v>61</v>
      </c>
      <c r="AN41" s="416" t="s">
        <v>61</v>
      </c>
      <c r="AO41" s="416" t="s">
        <v>61</v>
      </c>
      <c r="AP41" s="416" t="s">
        <v>61</v>
      </c>
      <c r="AQ41" s="416" t="s">
        <v>61</v>
      </c>
      <c r="AR41" s="416" t="s">
        <v>61</v>
      </c>
      <c r="AS41" s="416" t="s">
        <v>61</v>
      </c>
    </row>
    <row r="42" spans="1:45" x14ac:dyDescent="0.25">
      <c r="A42" s="304"/>
      <c r="B42" s="304"/>
      <c r="C42" s="304"/>
      <c r="D42" s="304"/>
      <c r="E42" s="304"/>
      <c r="F42" s="304"/>
      <c r="G42" s="304"/>
      <c r="H42" s="304"/>
      <c r="I42" s="379"/>
      <c r="J42" s="379"/>
      <c r="K42" s="304"/>
      <c r="L42" s="373"/>
      <c r="M42" s="402"/>
      <c r="N42" s="402"/>
      <c r="O42" s="195"/>
      <c r="P42" s="304"/>
      <c r="Q42" s="380"/>
      <c r="R42" s="215"/>
      <c r="S42" s="304"/>
      <c r="T42" s="373"/>
      <c r="U42" s="375"/>
      <c r="V42" s="375"/>
      <c r="W42" s="16">
        <f t="shared" ref="W42:W44" si="17">V42-U42</f>
        <v>0</v>
      </c>
      <c r="X42" s="304"/>
      <c r="Y42" s="418">
        <f t="shared" ref="Y42:Y44" si="18">IF(X42="ejecutado",1,0)</f>
        <v>0</v>
      </c>
      <c r="Z42" s="304"/>
      <c r="AA42" s="304"/>
      <c r="AB42" s="307"/>
      <c r="AC42" s="307" t="s">
        <v>62</v>
      </c>
      <c r="AD42" s="307" t="s">
        <v>61</v>
      </c>
      <c r="AE42" s="307" t="s">
        <v>62</v>
      </c>
      <c r="AF42" s="307" t="s">
        <v>62</v>
      </c>
      <c r="AG42" s="307" t="s">
        <v>61</v>
      </c>
      <c r="AH42" s="307" t="s">
        <v>62</v>
      </c>
      <c r="AI42" s="307" t="s">
        <v>62</v>
      </c>
      <c r="AJ42" s="307" t="s">
        <v>61</v>
      </c>
      <c r="AK42" s="307" t="s">
        <v>61</v>
      </c>
      <c r="AL42" s="307" t="s">
        <v>62</v>
      </c>
      <c r="AM42" s="307" t="s">
        <v>62</v>
      </c>
      <c r="AN42" s="307" t="s">
        <v>61</v>
      </c>
      <c r="AO42" s="307" t="s">
        <v>61</v>
      </c>
      <c r="AP42" s="307" t="s">
        <v>61</v>
      </c>
      <c r="AQ42" s="307" t="s">
        <v>61</v>
      </c>
      <c r="AR42" s="307" t="s">
        <v>61</v>
      </c>
      <c r="AS42" s="307" t="s">
        <v>61</v>
      </c>
    </row>
    <row r="43" spans="1:45" x14ac:dyDescent="0.25">
      <c r="A43" s="304"/>
      <c r="B43" s="304"/>
      <c r="C43" s="304"/>
      <c r="D43" s="304"/>
      <c r="E43" s="304"/>
      <c r="F43" s="304"/>
      <c r="G43" s="304"/>
      <c r="H43" s="304"/>
      <c r="I43" s="379"/>
      <c r="J43" s="379"/>
      <c r="K43" s="304"/>
      <c r="L43" s="373"/>
      <c r="M43" s="402"/>
      <c r="N43" s="402"/>
      <c r="O43" s="195"/>
      <c r="P43" s="304"/>
      <c r="Q43" s="380"/>
      <c r="R43" s="215"/>
      <c r="S43" s="304"/>
      <c r="T43" s="373"/>
      <c r="U43" s="375"/>
      <c r="V43" s="375"/>
      <c r="W43" s="16">
        <f t="shared" si="17"/>
        <v>0</v>
      </c>
      <c r="X43" s="304"/>
      <c r="Y43" s="418">
        <f t="shared" si="18"/>
        <v>0</v>
      </c>
      <c r="Z43" s="304"/>
      <c r="AA43" s="304"/>
      <c r="AB43" s="307"/>
      <c r="AC43" s="307" t="s">
        <v>62</v>
      </c>
      <c r="AD43" s="307" t="s">
        <v>61</v>
      </c>
      <c r="AE43" s="307" t="s">
        <v>62</v>
      </c>
      <c r="AF43" s="307" t="s">
        <v>62</v>
      </c>
      <c r="AG43" s="307" t="s">
        <v>61</v>
      </c>
      <c r="AH43" s="307" t="s">
        <v>62</v>
      </c>
      <c r="AI43" s="307" t="s">
        <v>62</v>
      </c>
      <c r="AJ43" s="307" t="s">
        <v>61</v>
      </c>
      <c r="AK43" s="307" t="s">
        <v>61</v>
      </c>
      <c r="AL43" s="307" t="s">
        <v>62</v>
      </c>
      <c r="AM43" s="307" t="s">
        <v>62</v>
      </c>
      <c r="AN43" s="307" t="s">
        <v>61</v>
      </c>
      <c r="AO43" s="307" t="s">
        <v>61</v>
      </c>
      <c r="AP43" s="307" t="s">
        <v>61</v>
      </c>
      <c r="AQ43" s="307" t="s">
        <v>61</v>
      </c>
      <c r="AR43" s="307" t="s">
        <v>61</v>
      </c>
      <c r="AS43" s="307" t="s">
        <v>61</v>
      </c>
    </row>
    <row r="44" spans="1:45" x14ac:dyDescent="0.25">
      <c r="A44" s="304"/>
      <c r="B44" s="304"/>
      <c r="C44" s="304"/>
      <c r="D44" s="304"/>
      <c r="E44" s="304"/>
      <c r="F44" s="304"/>
      <c r="G44" s="304"/>
      <c r="H44" s="304"/>
      <c r="I44" s="379"/>
      <c r="J44" s="379"/>
      <c r="K44" s="304"/>
      <c r="L44" s="373"/>
      <c r="M44" s="402"/>
      <c r="N44" s="402"/>
      <c r="O44" s="195"/>
      <c r="P44" s="304"/>
      <c r="Q44" s="380"/>
      <c r="R44" s="215"/>
      <c r="S44" s="305"/>
      <c r="T44" s="311"/>
      <c r="U44" s="376"/>
      <c r="V44" s="376"/>
      <c r="W44" s="16">
        <f t="shared" si="17"/>
        <v>0</v>
      </c>
      <c r="X44" s="305"/>
      <c r="Y44" s="419">
        <f t="shared" si="18"/>
        <v>0</v>
      </c>
      <c r="Z44" s="305"/>
      <c r="AA44" s="305"/>
      <c r="AB44" s="309"/>
      <c r="AC44" s="309" t="s">
        <v>62</v>
      </c>
      <c r="AD44" s="309" t="s">
        <v>61</v>
      </c>
      <c r="AE44" s="309" t="s">
        <v>62</v>
      </c>
      <c r="AF44" s="309" t="s">
        <v>62</v>
      </c>
      <c r="AG44" s="309" t="s">
        <v>61</v>
      </c>
      <c r="AH44" s="309" t="s">
        <v>62</v>
      </c>
      <c r="AI44" s="309" t="s">
        <v>62</v>
      </c>
      <c r="AJ44" s="309" t="s">
        <v>61</v>
      </c>
      <c r="AK44" s="309" t="s">
        <v>61</v>
      </c>
      <c r="AL44" s="309" t="s">
        <v>62</v>
      </c>
      <c r="AM44" s="309" t="s">
        <v>62</v>
      </c>
      <c r="AN44" s="309" t="s">
        <v>61</v>
      </c>
      <c r="AO44" s="309" t="s">
        <v>61</v>
      </c>
      <c r="AP44" s="309" t="s">
        <v>61</v>
      </c>
      <c r="AQ44" s="309" t="s">
        <v>61</v>
      </c>
      <c r="AR44" s="309" t="s">
        <v>61</v>
      </c>
      <c r="AS44" s="309" t="s">
        <v>61</v>
      </c>
    </row>
    <row r="45" spans="1:45" x14ac:dyDescent="0.25">
      <c r="A45" s="304"/>
      <c r="B45" s="304"/>
      <c r="C45" s="304"/>
      <c r="D45" s="304"/>
      <c r="E45" s="304"/>
      <c r="F45" s="304"/>
      <c r="G45" s="304"/>
      <c r="H45" s="304"/>
      <c r="I45" s="379"/>
      <c r="J45" s="379"/>
      <c r="K45" s="304"/>
      <c r="L45" s="373"/>
      <c r="M45" s="402"/>
      <c r="N45" s="402"/>
      <c r="O45" s="195"/>
      <c r="P45" s="304"/>
      <c r="Q45" s="380"/>
      <c r="R45" s="215"/>
      <c r="S45" s="303" t="s">
        <v>435</v>
      </c>
      <c r="T45" s="310">
        <v>0.6</v>
      </c>
      <c r="U45" s="374" t="s">
        <v>436</v>
      </c>
      <c r="V45" s="374" t="s">
        <v>437</v>
      </c>
      <c r="W45" s="16">
        <f>V45-U45</f>
        <v>30</v>
      </c>
      <c r="X45" s="303"/>
      <c r="Y45" s="303">
        <f>IF(X45="ejecutado",1,0)</f>
        <v>0</v>
      </c>
      <c r="Z45" s="303"/>
      <c r="AA45" s="303"/>
      <c r="AB45" s="416" t="s">
        <v>62</v>
      </c>
      <c r="AC45" s="416" t="s">
        <v>61</v>
      </c>
      <c r="AD45" s="416" t="s">
        <v>62</v>
      </c>
      <c r="AE45" s="416" t="s">
        <v>61</v>
      </c>
      <c r="AF45" s="416" t="s">
        <v>61</v>
      </c>
      <c r="AG45" s="416" t="s">
        <v>61</v>
      </c>
      <c r="AH45" s="416" t="s">
        <v>62</v>
      </c>
      <c r="AI45" s="416" t="s">
        <v>62</v>
      </c>
      <c r="AJ45" s="416" t="s">
        <v>61</v>
      </c>
      <c r="AK45" s="416" t="s">
        <v>61</v>
      </c>
      <c r="AL45" s="416" t="s">
        <v>61</v>
      </c>
      <c r="AM45" s="416" t="s">
        <v>61</v>
      </c>
      <c r="AN45" s="416" t="s">
        <v>61</v>
      </c>
      <c r="AO45" s="416" t="s">
        <v>61</v>
      </c>
      <c r="AP45" s="416" t="s">
        <v>61</v>
      </c>
      <c r="AQ45" s="416" t="s">
        <v>61</v>
      </c>
      <c r="AR45" s="416" t="s">
        <v>61</v>
      </c>
      <c r="AS45" s="416" t="s">
        <v>61</v>
      </c>
    </row>
    <row r="46" spans="1:45" x14ac:dyDescent="0.25">
      <c r="A46" s="304"/>
      <c r="B46" s="304"/>
      <c r="C46" s="304"/>
      <c r="D46" s="304"/>
      <c r="E46" s="304"/>
      <c r="F46" s="304"/>
      <c r="G46" s="304"/>
      <c r="H46" s="304"/>
      <c r="I46" s="379"/>
      <c r="J46" s="379"/>
      <c r="K46" s="304"/>
      <c r="L46" s="373"/>
      <c r="M46" s="402"/>
      <c r="N46" s="402"/>
      <c r="O46" s="195"/>
      <c r="P46" s="304"/>
      <c r="Q46" s="380"/>
      <c r="R46" s="215"/>
      <c r="S46" s="304"/>
      <c r="T46" s="373"/>
      <c r="U46" s="375"/>
      <c r="V46" s="375"/>
      <c r="W46" s="16">
        <f t="shared" ref="W46:W48" si="19">V46-U46</f>
        <v>0</v>
      </c>
      <c r="X46" s="304"/>
      <c r="Y46" s="304">
        <f t="shared" ref="Y46:Y48" si="20">IF(X46="ejecutado",1,0)</f>
        <v>0</v>
      </c>
      <c r="Z46" s="304"/>
      <c r="AA46" s="304"/>
      <c r="AB46" s="307"/>
      <c r="AC46" s="307" t="s">
        <v>62</v>
      </c>
      <c r="AD46" s="307" t="s">
        <v>61</v>
      </c>
      <c r="AE46" s="307" t="s">
        <v>62</v>
      </c>
      <c r="AF46" s="307" t="s">
        <v>62</v>
      </c>
      <c r="AG46" s="307" t="s">
        <v>61</v>
      </c>
      <c r="AH46" s="307" t="s">
        <v>61</v>
      </c>
      <c r="AI46" s="307" t="s">
        <v>61</v>
      </c>
      <c r="AJ46" s="307" t="s">
        <v>61</v>
      </c>
      <c r="AK46" s="307" t="s">
        <v>61</v>
      </c>
      <c r="AL46" s="307" t="s">
        <v>62</v>
      </c>
      <c r="AM46" s="307" t="s">
        <v>62</v>
      </c>
      <c r="AN46" s="307" t="s">
        <v>61</v>
      </c>
      <c r="AO46" s="307" t="s">
        <v>61</v>
      </c>
      <c r="AP46" s="307" t="s">
        <v>61</v>
      </c>
      <c r="AQ46" s="307" t="s">
        <v>61</v>
      </c>
      <c r="AR46" s="307" t="s">
        <v>61</v>
      </c>
      <c r="AS46" s="307" t="s">
        <v>61</v>
      </c>
    </row>
    <row r="47" spans="1:45" x14ac:dyDescent="0.25">
      <c r="A47" s="304"/>
      <c r="B47" s="304"/>
      <c r="C47" s="304"/>
      <c r="D47" s="304"/>
      <c r="E47" s="304"/>
      <c r="F47" s="304"/>
      <c r="G47" s="304"/>
      <c r="H47" s="304"/>
      <c r="I47" s="379"/>
      <c r="J47" s="379"/>
      <c r="K47" s="304"/>
      <c r="L47" s="373"/>
      <c r="M47" s="402"/>
      <c r="N47" s="402"/>
      <c r="O47" s="195"/>
      <c r="P47" s="304"/>
      <c r="Q47" s="380"/>
      <c r="R47" s="215"/>
      <c r="S47" s="304"/>
      <c r="T47" s="373"/>
      <c r="U47" s="375"/>
      <c r="V47" s="375"/>
      <c r="W47" s="16">
        <f t="shared" si="19"/>
        <v>0</v>
      </c>
      <c r="X47" s="304"/>
      <c r="Y47" s="304">
        <f t="shared" si="20"/>
        <v>0</v>
      </c>
      <c r="Z47" s="304"/>
      <c r="AA47" s="304"/>
      <c r="AB47" s="307"/>
      <c r="AC47" s="307" t="s">
        <v>62</v>
      </c>
      <c r="AD47" s="307" t="s">
        <v>61</v>
      </c>
      <c r="AE47" s="307" t="s">
        <v>62</v>
      </c>
      <c r="AF47" s="307" t="s">
        <v>62</v>
      </c>
      <c r="AG47" s="307" t="s">
        <v>61</v>
      </c>
      <c r="AH47" s="307" t="s">
        <v>61</v>
      </c>
      <c r="AI47" s="307" t="s">
        <v>61</v>
      </c>
      <c r="AJ47" s="307" t="s">
        <v>61</v>
      </c>
      <c r="AK47" s="307" t="s">
        <v>61</v>
      </c>
      <c r="AL47" s="307" t="s">
        <v>62</v>
      </c>
      <c r="AM47" s="307" t="s">
        <v>62</v>
      </c>
      <c r="AN47" s="307" t="s">
        <v>61</v>
      </c>
      <c r="AO47" s="307" t="s">
        <v>61</v>
      </c>
      <c r="AP47" s="307" t="s">
        <v>61</v>
      </c>
      <c r="AQ47" s="307" t="s">
        <v>61</v>
      </c>
      <c r="AR47" s="307" t="s">
        <v>61</v>
      </c>
      <c r="AS47" s="307" t="s">
        <v>61</v>
      </c>
    </row>
    <row r="48" spans="1:45" x14ac:dyDescent="0.25">
      <c r="A48" s="305"/>
      <c r="B48" s="305"/>
      <c r="C48" s="305"/>
      <c r="D48" s="305"/>
      <c r="E48" s="305"/>
      <c r="F48" s="305"/>
      <c r="G48" s="305"/>
      <c r="H48" s="305"/>
      <c r="I48" s="308"/>
      <c r="J48" s="308"/>
      <c r="K48" s="305"/>
      <c r="L48" s="311"/>
      <c r="M48" s="403"/>
      <c r="N48" s="403"/>
      <c r="O48" s="195"/>
      <c r="P48" s="305"/>
      <c r="Q48" s="380"/>
      <c r="R48" s="217"/>
      <c r="S48" s="305"/>
      <c r="T48" s="311"/>
      <c r="U48" s="376"/>
      <c r="V48" s="376"/>
      <c r="W48" s="16">
        <f t="shared" si="19"/>
        <v>0</v>
      </c>
      <c r="X48" s="305"/>
      <c r="Y48" s="305">
        <f t="shared" si="20"/>
        <v>0</v>
      </c>
      <c r="Z48" s="305"/>
      <c r="AA48" s="305"/>
      <c r="AB48" s="309"/>
      <c r="AC48" s="309" t="s">
        <v>62</v>
      </c>
      <c r="AD48" s="309" t="s">
        <v>61</v>
      </c>
      <c r="AE48" s="309" t="s">
        <v>62</v>
      </c>
      <c r="AF48" s="309" t="s">
        <v>62</v>
      </c>
      <c r="AG48" s="309" t="s">
        <v>61</v>
      </c>
      <c r="AH48" s="309" t="s">
        <v>61</v>
      </c>
      <c r="AI48" s="309" t="s">
        <v>61</v>
      </c>
      <c r="AJ48" s="309" t="s">
        <v>61</v>
      </c>
      <c r="AK48" s="309" t="s">
        <v>61</v>
      </c>
      <c r="AL48" s="309" t="s">
        <v>62</v>
      </c>
      <c r="AM48" s="309" t="s">
        <v>62</v>
      </c>
      <c r="AN48" s="309" t="s">
        <v>61</v>
      </c>
      <c r="AO48" s="309" t="s">
        <v>61</v>
      </c>
      <c r="AP48" s="309" t="s">
        <v>61</v>
      </c>
      <c r="AQ48" s="309" t="s">
        <v>61</v>
      </c>
      <c r="AR48" s="309" t="s">
        <v>61</v>
      </c>
      <c r="AS48" s="309" t="s">
        <v>61</v>
      </c>
    </row>
    <row r="49" spans="9:45" x14ac:dyDescent="0.25">
      <c r="I49" s="66">
        <f>SUM(I8:I48)</f>
        <v>1</v>
      </c>
      <c r="AB49" s="51"/>
      <c r="AC49" s="51"/>
      <c r="AD49" s="51"/>
      <c r="AE49" s="51"/>
      <c r="AF49" s="51"/>
      <c r="AG49" s="51"/>
      <c r="AI49" s="51"/>
      <c r="AJ49" s="51"/>
      <c r="AK49" s="51"/>
      <c r="AL49" s="51"/>
      <c r="AM49" s="51"/>
      <c r="AN49" s="51"/>
      <c r="AO49" s="51"/>
      <c r="AP49" s="51"/>
      <c r="AQ49" s="51"/>
      <c r="AR49" s="51"/>
      <c r="AS49" s="51"/>
    </row>
    <row r="50" spans="9:45" x14ac:dyDescent="0.25">
      <c r="AB50" s="51"/>
      <c r="AC50" s="51"/>
      <c r="AD50" s="51"/>
      <c r="AE50" s="51"/>
      <c r="AF50" s="51"/>
      <c r="AG50" s="51"/>
      <c r="AI50" s="51"/>
      <c r="AJ50" s="51"/>
      <c r="AK50" s="51"/>
      <c r="AL50" s="51"/>
      <c r="AM50" s="51"/>
      <c r="AN50" s="51"/>
      <c r="AO50" s="51"/>
      <c r="AP50" s="51"/>
      <c r="AQ50" s="51"/>
      <c r="AR50" s="51"/>
      <c r="AS50" s="51"/>
    </row>
    <row r="51" spans="9:45" x14ac:dyDescent="0.25">
      <c r="AB51" s="51"/>
      <c r="AC51" s="51"/>
      <c r="AD51" s="51"/>
      <c r="AE51" s="51"/>
      <c r="AF51" s="51"/>
      <c r="AG51" s="51"/>
      <c r="AI51" s="51"/>
      <c r="AJ51" s="51"/>
      <c r="AK51" s="51"/>
      <c r="AL51" s="51"/>
      <c r="AM51" s="51"/>
      <c r="AN51" s="51"/>
      <c r="AO51" s="51"/>
      <c r="AP51" s="51"/>
      <c r="AQ51" s="51"/>
      <c r="AR51" s="51"/>
      <c r="AS51" s="51"/>
    </row>
    <row r="52" spans="9:45" x14ac:dyDescent="0.25">
      <c r="AB52" s="51"/>
      <c r="AC52" s="51"/>
      <c r="AD52" s="51"/>
      <c r="AE52" s="51"/>
      <c r="AF52" s="51"/>
      <c r="AG52" s="51"/>
      <c r="AI52" s="51"/>
      <c r="AJ52" s="51"/>
      <c r="AK52" s="51"/>
      <c r="AL52" s="51"/>
      <c r="AM52" s="51"/>
      <c r="AN52" s="51"/>
      <c r="AO52" s="51"/>
      <c r="AP52" s="51"/>
      <c r="AQ52" s="51"/>
      <c r="AR52" s="51"/>
      <c r="AS52" s="51"/>
    </row>
    <row r="53" spans="9:45" x14ac:dyDescent="0.25">
      <c r="AB53" s="51"/>
      <c r="AC53" s="51"/>
      <c r="AD53" s="51"/>
      <c r="AE53" s="51"/>
      <c r="AF53" s="51"/>
      <c r="AG53" s="51"/>
      <c r="AI53" s="51"/>
      <c r="AJ53" s="51"/>
      <c r="AK53" s="51"/>
      <c r="AL53" s="51"/>
      <c r="AM53" s="51"/>
      <c r="AN53" s="51"/>
      <c r="AO53" s="51"/>
      <c r="AP53" s="51"/>
      <c r="AQ53" s="51"/>
      <c r="AR53" s="51"/>
      <c r="AS53" s="51"/>
    </row>
    <row r="54" spans="9:45" x14ac:dyDescent="0.25">
      <c r="AB54" s="51"/>
      <c r="AC54" s="51"/>
      <c r="AD54" s="51"/>
      <c r="AE54" s="51"/>
      <c r="AF54" s="51"/>
      <c r="AG54" s="51"/>
      <c r="AI54" s="51"/>
      <c r="AJ54" s="51"/>
      <c r="AK54" s="51"/>
      <c r="AL54" s="51"/>
      <c r="AM54" s="51"/>
      <c r="AN54" s="51"/>
      <c r="AO54" s="51"/>
      <c r="AP54" s="51"/>
      <c r="AQ54" s="51"/>
      <c r="AR54" s="51"/>
      <c r="AS54" s="51"/>
    </row>
    <row r="55" spans="9:45" x14ac:dyDescent="0.25">
      <c r="AB55" s="51"/>
      <c r="AC55" s="51"/>
      <c r="AD55" s="51"/>
      <c r="AE55" s="51"/>
      <c r="AF55" s="51"/>
      <c r="AG55" s="51"/>
      <c r="AI55" s="51"/>
      <c r="AJ55" s="51"/>
      <c r="AK55" s="51"/>
      <c r="AL55" s="51"/>
      <c r="AM55" s="51"/>
      <c r="AN55" s="51"/>
      <c r="AO55" s="51"/>
      <c r="AP55" s="51"/>
      <c r="AQ55" s="51"/>
      <c r="AR55" s="51"/>
      <c r="AS55" s="51"/>
    </row>
    <row r="56" spans="9:45" x14ac:dyDescent="0.25">
      <c r="AB56" s="51"/>
      <c r="AC56" s="51"/>
      <c r="AD56" s="51"/>
      <c r="AE56" s="51"/>
      <c r="AF56" s="51"/>
      <c r="AG56" s="51"/>
      <c r="AI56" s="51"/>
      <c r="AJ56" s="51"/>
      <c r="AK56" s="51"/>
      <c r="AL56" s="51"/>
      <c r="AM56" s="51"/>
      <c r="AN56" s="51"/>
      <c r="AO56" s="51"/>
      <c r="AP56" s="51"/>
      <c r="AQ56" s="51"/>
      <c r="AR56" s="51"/>
      <c r="AS56" s="51"/>
    </row>
    <row r="57" spans="9:45" x14ac:dyDescent="0.25">
      <c r="AB57" s="51"/>
      <c r="AC57" s="51"/>
      <c r="AD57" s="51"/>
      <c r="AE57" s="51"/>
      <c r="AF57" s="51"/>
      <c r="AG57" s="51"/>
      <c r="AI57" s="51"/>
      <c r="AJ57" s="51"/>
      <c r="AK57" s="51"/>
      <c r="AL57" s="51"/>
      <c r="AM57" s="51"/>
      <c r="AN57" s="51"/>
      <c r="AO57" s="51"/>
      <c r="AP57" s="51"/>
      <c r="AQ57" s="51"/>
      <c r="AR57" s="51"/>
      <c r="AS57" s="51"/>
    </row>
    <row r="58" spans="9:45" x14ac:dyDescent="0.25">
      <c r="AB58" s="51"/>
      <c r="AC58" s="51"/>
      <c r="AD58" s="51"/>
      <c r="AE58" s="51"/>
      <c r="AF58" s="51"/>
      <c r="AG58" s="51"/>
      <c r="AI58" s="51"/>
      <c r="AJ58" s="51"/>
      <c r="AK58" s="51"/>
      <c r="AL58" s="51"/>
      <c r="AM58" s="51"/>
      <c r="AN58" s="51"/>
      <c r="AO58" s="51"/>
      <c r="AP58" s="51"/>
      <c r="AQ58" s="51"/>
      <c r="AR58" s="51"/>
      <c r="AS58" s="51"/>
    </row>
    <row r="59" spans="9:45" x14ac:dyDescent="0.25">
      <c r="AB59" s="51"/>
      <c r="AC59" s="51"/>
      <c r="AD59" s="51"/>
      <c r="AE59" s="51"/>
      <c r="AF59" s="51"/>
      <c r="AG59" s="51"/>
      <c r="AI59" s="51"/>
      <c r="AJ59" s="51"/>
      <c r="AK59" s="51"/>
      <c r="AL59" s="51"/>
      <c r="AM59" s="51"/>
      <c r="AN59" s="51"/>
      <c r="AO59" s="51"/>
      <c r="AP59" s="51"/>
      <c r="AQ59" s="51"/>
      <c r="AR59" s="51"/>
      <c r="AS59" s="51"/>
    </row>
    <row r="60" spans="9:45" x14ac:dyDescent="0.25">
      <c r="AB60" s="51"/>
      <c r="AC60" s="51"/>
      <c r="AD60" s="51"/>
      <c r="AE60" s="51"/>
      <c r="AF60" s="51"/>
      <c r="AG60" s="51"/>
      <c r="AI60" s="51"/>
      <c r="AJ60" s="51"/>
      <c r="AK60" s="51"/>
      <c r="AL60" s="51"/>
      <c r="AM60" s="51"/>
      <c r="AN60" s="51"/>
      <c r="AO60" s="51"/>
      <c r="AP60" s="51"/>
      <c r="AQ60" s="51"/>
      <c r="AR60" s="51"/>
      <c r="AS60" s="51"/>
    </row>
    <row r="61" spans="9:45" x14ac:dyDescent="0.25">
      <c r="AB61" s="51"/>
      <c r="AC61" s="51"/>
      <c r="AD61" s="51"/>
      <c r="AE61" s="51"/>
      <c r="AF61" s="51"/>
      <c r="AG61" s="51"/>
      <c r="AI61" s="51"/>
      <c r="AJ61" s="51"/>
      <c r="AK61" s="51"/>
      <c r="AL61" s="51"/>
      <c r="AM61" s="51"/>
      <c r="AN61" s="51"/>
      <c r="AO61" s="51"/>
      <c r="AP61" s="51"/>
      <c r="AQ61" s="51"/>
      <c r="AR61" s="51"/>
      <c r="AS61" s="51"/>
    </row>
    <row r="62" spans="9:45" x14ac:dyDescent="0.25">
      <c r="AB62" s="51"/>
      <c r="AC62" s="51"/>
      <c r="AD62" s="51"/>
      <c r="AE62" s="51"/>
      <c r="AF62" s="51"/>
      <c r="AG62" s="51"/>
      <c r="AI62" s="51"/>
      <c r="AJ62" s="51"/>
      <c r="AK62" s="51"/>
      <c r="AL62" s="51"/>
      <c r="AM62" s="51"/>
      <c r="AN62" s="51"/>
      <c r="AO62" s="51"/>
      <c r="AP62" s="51"/>
      <c r="AQ62" s="51"/>
      <c r="AR62" s="51"/>
      <c r="AS62" s="51"/>
    </row>
    <row r="63" spans="9:45" x14ac:dyDescent="0.25">
      <c r="AB63" s="51"/>
      <c r="AC63" s="51"/>
      <c r="AD63" s="51"/>
      <c r="AE63" s="51"/>
      <c r="AF63" s="51"/>
      <c r="AG63" s="51"/>
      <c r="AI63" s="51"/>
      <c r="AJ63" s="51"/>
      <c r="AK63" s="51"/>
      <c r="AL63" s="51"/>
      <c r="AM63" s="51"/>
      <c r="AN63" s="51"/>
      <c r="AO63" s="51"/>
      <c r="AP63" s="51"/>
      <c r="AQ63" s="51"/>
      <c r="AR63" s="51"/>
      <c r="AS63" s="51"/>
    </row>
    <row r="64" spans="9:45" x14ac:dyDescent="0.25">
      <c r="AB64" s="51"/>
      <c r="AC64" s="51"/>
      <c r="AD64" s="51"/>
      <c r="AE64" s="51"/>
      <c r="AF64" s="51"/>
      <c r="AG64" s="51"/>
      <c r="AI64" s="51"/>
      <c r="AJ64" s="51"/>
      <c r="AK64" s="51"/>
      <c r="AL64" s="51"/>
      <c r="AM64" s="51"/>
      <c r="AN64" s="51"/>
      <c r="AO64" s="51"/>
      <c r="AP64" s="51"/>
      <c r="AQ64" s="51"/>
      <c r="AR64" s="51"/>
      <c r="AS64" s="51"/>
    </row>
    <row r="65" spans="28:45" x14ac:dyDescent="0.25">
      <c r="AB65" s="51"/>
      <c r="AC65" s="51"/>
      <c r="AD65" s="51"/>
      <c r="AE65" s="51"/>
      <c r="AF65" s="51"/>
      <c r="AG65" s="51"/>
      <c r="AI65" s="51"/>
      <c r="AJ65" s="51"/>
      <c r="AK65" s="51"/>
      <c r="AL65" s="51"/>
      <c r="AM65" s="51"/>
      <c r="AN65" s="51"/>
      <c r="AO65" s="51"/>
      <c r="AP65" s="51"/>
      <c r="AQ65" s="51"/>
      <c r="AR65" s="51"/>
      <c r="AS65" s="51"/>
    </row>
    <row r="66" spans="28:45" x14ac:dyDescent="0.25">
      <c r="AB66" s="51"/>
      <c r="AC66" s="51"/>
      <c r="AD66" s="51"/>
      <c r="AE66" s="51"/>
      <c r="AF66" s="51"/>
      <c r="AG66" s="51"/>
      <c r="AI66" s="51"/>
      <c r="AJ66" s="51"/>
      <c r="AK66" s="51"/>
      <c r="AL66" s="51"/>
      <c r="AM66" s="51"/>
      <c r="AN66" s="51"/>
      <c r="AO66" s="51"/>
      <c r="AP66" s="51"/>
      <c r="AQ66" s="51"/>
      <c r="AR66" s="51"/>
      <c r="AS66" s="51"/>
    </row>
    <row r="67" spans="28:45" x14ac:dyDescent="0.25">
      <c r="AB67" s="51"/>
      <c r="AC67" s="51"/>
      <c r="AD67" s="51"/>
      <c r="AE67" s="51"/>
      <c r="AF67" s="51"/>
      <c r="AG67" s="51"/>
      <c r="AI67" s="51"/>
      <c r="AJ67" s="51"/>
      <c r="AK67" s="51"/>
      <c r="AL67" s="51"/>
      <c r="AM67" s="51"/>
      <c r="AN67" s="51"/>
      <c r="AO67" s="51"/>
      <c r="AP67" s="51"/>
      <c r="AQ67" s="51"/>
      <c r="AR67" s="51"/>
      <c r="AS67" s="51"/>
    </row>
    <row r="68" spans="28:45" x14ac:dyDescent="0.25">
      <c r="AB68" s="51"/>
      <c r="AC68" s="51"/>
      <c r="AD68" s="51"/>
      <c r="AE68" s="51"/>
      <c r="AF68" s="51"/>
      <c r="AG68" s="51"/>
      <c r="AI68" s="51"/>
      <c r="AJ68" s="51"/>
      <c r="AK68" s="51"/>
      <c r="AL68" s="51"/>
      <c r="AM68" s="51"/>
      <c r="AN68" s="51"/>
      <c r="AO68" s="51"/>
      <c r="AP68" s="51"/>
      <c r="AQ68" s="51"/>
      <c r="AR68" s="51"/>
      <c r="AS68" s="51"/>
    </row>
    <row r="69" spans="28:45" x14ac:dyDescent="0.25">
      <c r="AB69" s="51"/>
      <c r="AC69" s="51"/>
      <c r="AD69" s="51"/>
      <c r="AE69" s="51"/>
      <c r="AF69" s="51"/>
      <c r="AG69" s="51"/>
      <c r="AI69" s="51"/>
      <c r="AJ69" s="51"/>
      <c r="AK69" s="51"/>
      <c r="AL69" s="51"/>
      <c r="AM69" s="51"/>
      <c r="AN69" s="51"/>
      <c r="AO69" s="51"/>
      <c r="AP69" s="51"/>
      <c r="AQ69" s="51"/>
      <c r="AR69" s="51"/>
      <c r="AS69" s="51"/>
    </row>
  </sheetData>
  <mergeCells count="313">
    <mergeCell ref="O8:O10"/>
    <mergeCell ref="Q11:Q14"/>
    <mergeCell ref="F17:F40"/>
    <mergeCell ref="G17:G40"/>
    <mergeCell ref="H17:H40"/>
    <mergeCell ref="I17:I40"/>
    <mergeCell ref="B2:C4"/>
    <mergeCell ref="D2:AA2"/>
    <mergeCell ref="AB2:AS2"/>
    <mergeCell ref="D3:Q3"/>
    <mergeCell ref="R3:AA3"/>
    <mergeCell ref="AB3:AS3"/>
    <mergeCell ref="D4:AA4"/>
    <mergeCell ref="AB4:AS4"/>
    <mergeCell ref="AB6:AS6"/>
    <mergeCell ref="AB8:AB9"/>
    <mergeCell ref="K11:K14"/>
    <mergeCell ref="L11:L14"/>
    <mergeCell ref="M11:M14"/>
    <mergeCell ref="N11:N14"/>
    <mergeCell ref="O11:O13"/>
    <mergeCell ref="P11:P14"/>
    <mergeCell ref="K8:K10"/>
    <mergeCell ref="L8:L10"/>
    <mergeCell ref="M8:M10"/>
    <mergeCell ref="N8:N10"/>
    <mergeCell ref="Q15:Q16"/>
    <mergeCell ref="R15:R16"/>
    <mergeCell ref="A6:A7"/>
    <mergeCell ref="B6:J6"/>
    <mergeCell ref="K6:R6"/>
    <mergeCell ref="S6:V6"/>
    <mergeCell ref="X6:X7"/>
    <mergeCell ref="Z6:AA6"/>
    <mergeCell ref="P8:P10"/>
    <mergeCell ref="Q8:Q10"/>
    <mergeCell ref="R8:R10"/>
    <mergeCell ref="A8:A48"/>
    <mergeCell ref="B8:B16"/>
    <mergeCell ref="C8:C16"/>
    <mergeCell ref="D8:D16"/>
    <mergeCell ref="E8:E16"/>
    <mergeCell ref="F8:F16"/>
    <mergeCell ref="G8:G16"/>
    <mergeCell ref="H8:H16"/>
    <mergeCell ref="I8:I16"/>
    <mergeCell ref="B17:B40"/>
    <mergeCell ref="C17:C40"/>
    <mergeCell ref="D17:D40"/>
    <mergeCell ref="E17:E40"/>
    <mergeCell ref="L33:L40"/>
    <mergeCell ref="M33:M40"/>
    <mergeCell ref="N33:N40"/>
    <mergeCell ref="O33:O36"/>
    <mergeCell ref="P33:P40"/>
    <mergeCell ref="Q33:Q40"/>
    <mergeCell ref="U17:U20"/>
    <mergeCell ref="V17:V20"/>
    <mergeCell ref="J8:J16"/>
    <mergeCell ref="J17:J40"/>
    <mergeCell ref="K17:K24"/>
    <mergeCell ref="L17:L24"/>
    <mergeCell ref="M17:M24"/>
    <mergeCell ref="K25:K32"/>
    <mergeCell ref="L25:L32"/>
    <mergeCell ref="M25:M32"/>
    <mergeCell ref="K33:K40"/>
    <mergeCell ref="R11:R14"/>
    <mergeCell ref="K15:K16"/>
    <mergeCell ref="L15:L16"/>
    <mergeCell ref="M15:M16"/>
    <mergeCell ref="N15:N16"/>
    <mergeCell ref="O15:O16"/>
    <mergeCell ref="P15:P16"/>
    <mergeCell ref="X17:X20"/>
    <mergeCell ref="Y17:Y20"/>
    <mergeCell ref="Z17:Z20"/>
    <mergeCell ref="N17:N24"/>
    <mergeCell ref="O17:O20"/>
    <mergeCell ref="P17:P24"/>
    <mergeCell ref="Q17:Q24"/>
    <mergeCell ref="R17:R24"/>
    <mergeCell ref="S17:S20"/>
    <mergeCell ref="T17:T20"/>
    <mergeCell ref="AI17:AI20"/>
    <mergeCell ref="AJ17:AJ20"/>
    <mergeCell ref="AK17:AK20"/>
    <mergeCell ref="AL17:AL20"/>
    <mergeCell ref="AA17:AA20"/>
    <mergeCell ref="AB17:AB20"/>
    <mergeCell ref="AC17:AC20"/>
    <mergeCell ref="AD17:AD20"/>
    <mergeCell ref="AE17:AE20"/>
    <mergeCell ref="AF17:AF20"/>
    <mergeCell ref="AB21:AB24"/>
    <mergeCell ref="AC21:AC24"/>
    <mergeCell ref="AD21:AD24"/>
    <mergeCell ref="AE21:AE24"/>
    <mergeCell ref="AF21:AF24"/>
    <mergeCell ref="AG21:AG24"/>
    <mergeCell ref="AS17:AS20"/>
    <mergeCell ref="O21:O24"/>
    <mergeCell ref="S21:S24"/>
    <mergeCell ref="T21:T24"/>
    <mergeCell ref="U21:U24"/>
    <mergeCell ref="V21:V24"/>
    <mergeCell ref="X21:X24"/>
    <mergeCell ref="Y21:Y24"/>
    <mergeCell ref="Z21:Z24"/>
    <mergeCell ref="AA21:AA24"/>
    <mergeCell ref="AM17:AM20"/>
    <mergeCell ref="AN17:AN20"/>
    <mergeCell ref="AO17:AO20"/>
    <mergeCell ref="AP17:AP20"/>
    <mergeCell ref="AQ17:AQ20"/>
    <mergeCell ref="AR17:AR20"/>
    <mergeCell ref="AG17:AG20"/>
    <mergeCell ref="AH17:AH20"/>
    <mergeCell ref="AN21:AN24"/>
    <mergeCell ref="AO21:AO24"/>
    <mergeCell ref="AP21:AP24"/>
    <mergeCell ref="AQ21:AQ24"/>
    <mergeCell ref="AR21:AR24"/>
    <mergeCell ref="AS21:AS24"/>
    <mergeCell ref="AH21:AH24"/>
    <mergeCell ref="AI21:AI24"/>
    <mergeCell ref="AJ21:AJ24"/>
    <mergeCell ref="AK21:AK24"/>
    <mergeCell ref="AL21:AL24"/>
    <mergeCell ref="AM21:AM24"/>
    <mergeCell ref="AS25:AS28"/>
    <mergeCell ref="O29:O32"/>
    <mergeCell ref="S29:S32"/>
    <mergeCell ref="T29:T32"/>
    <mergeCell ref="U29:U32"/>
    <mergeCell ref="V29:V32"/>
    <mergeCell ref="X29:X32"/>
    <mergeCell ref="Y29:Y32"/>
    <mergeCell ref="Z29:Z32"/>
    <mergeCell ref="AA29:AA32"/>
    <mergeCell ref="AM25:AM28"/>
    <mergeCell ref="AN25:AN28"/>
    <mergeCell ref="AO25:AO28"/>
    <mergeCell ref="AP25:AP28"/>
    <mergeCell ref="AQ25:AQ28"/>
    <mergeCell ref="AR25:AR28"/>
    <mergeCell ref="AG25:AG28"/>
    <mergeCell ref="AH25:AH28"/>
    <mergeCell ref="AI25:AI28"/>
    <mergeCell ref="AJ25:AJ28"/>
    <mergeCell ref="AK25:AK28"/>
    <mergeCell ref="AL25:AL28"/>
    <mergeCell ref="AA25:AA28"/>
    <mergeCell ref="AB25:AB28"/>
    <mergeCell ref="AQ29:AQ32"/>
    <mergeCell ref="AR29:AR32"/>
    <mergeCell ref="AS29:AS32"/>
    <mergeCell ref="AH29:AH32"/>
    <mergeCell ref="AI29:AI32"/>
    <mergeCell ref="AJ29:AJ32"/>
    <mergeCell ref="AK29:AK32"/>
    <mergeCell ref="AL29:AL32"/>
    <mergeCell ref="AM29:AM32"/>
    <mergeCell ref="AN29:AN32"/>
    <mergeCell ref="AO29:AO32"/>
    <mergeCell ref="AP29:AP32"/>
    <mergeCell ref="AB29:AB32"/>
    <mergeCell ref="AC29:AC32"/>
    <mergeCell ref="AD29:AD32"/>
    <mergeCell ref="AE29:AE32"/>
    <mergeCell ref="AF29:AF32"/>
    <mergeCell ref="AG29:AG32"/>
    <mergeCell ref="N25:N32"/>
    <mergeCell ref="O25:O28"/>
    <mergeCell ref="P25:P32"/>
    <mergeCell ref="Q25:Q32"/>
    <mergeCell ref="R25:R32"/>
    <mergeCell ref="S25:S28"/>
    <mergeCell ref="AC25:AC28"/>
    <mergeCell ref="AD25:AD28"/>
    <mergeCell ref="AE25:AE28"/>
    <mergeCell ref="AF25:AF28"/>
    <mergeCell ref="T25:T28"/>
    <mergeCell ref="U25:U28"/>
    <mergeCell ref="V25:V28"/>
    <mergeCell ref="X25:X28"/>
    <mergeCell ref="Y25:Y28"/>
    <mergeCell ref="Z25:Z28"/>
    <mergeCell ref="AA33:AA36"/>
    <mergeCell ref="AB33:AB36"/>
    <mergeCell ref="AC33:AC36"/>
    <mergeCell ref="AD33:AD36"/>
    <mergeCell ref="R33:R40"/>
    <mergeCell ref="S33:S36"/>
    <mergeCell ref="T33:T36"/>
    <mergeCell ref="U33:U36"/>
    <mergeCell ref="V33:V36"/>
    <mergeCell ref="X33:X36"/>
    <mergeCell ref="AQ33:AQ36"/>
    <mergeCell ref="AR33:AR36"/>
    <mergeCell ref="AS33:AS36"/>
    <mergeCell ref="O37:O40"/>
    <mergeCell ref="S37:S40"/>
    <mergeCell ref="T37:T40"/>
    <mergeCell ref="U37:U40"/>
    <mergeCell ref="V37:V40"/>
    <mergeCell ref="X37:X40"/>
    <mergeCell ref="Y37:Y40"/>
    <mergeCell ref="AK33:AK36"/>
    <mergeCell ref="AL33:AL36"/>
    <mergeCell ref="AM33:AM36"/>
    <mergeCell ref="AN33:AN36"/>
    <mergeCell ref="AO33:AO36"/>
    <mergeCell ref="AP33:AP36"/>
    <mergeCell ref="AE33:AE36"/>
    <mergeCell ref="AF33:AF36"/>
    <mergeCell ref="AG33:AG36"/>
    <mergeCell ref="AH33:AH36"/>
    <mergeCell ref="AI33:AI36"/>
    <mergeCell ref="AJ33:AJ36"/>
    <mergeCell ref="Y33:Y36"/>
    <mergeCell ref="Z33:Z36"/>
    <mergeCell ref="AH37:AH40"/>
    <mergeCell ref="AI37:AI40"/>
    <mergeCell ref="AJ37:AJ40"/>
    <mergeCell ref="AK37:AK40"/>
    <mergeCell ref="Z37:Z40"/>
    <mergeCell ref="AA37:AA40"/>
    <mergeCell ref="AB37:AB40"/>
    <mergeCell ref="AC37:AC40"/>
    <mergeCell ref="AD37:AD40"/>
    <mergeCell ref="AE37:AE40"/>
    <mergeCell ref="J41:J48"/>
    <mergeCell ref="K41:K48"/>
    <mergeCell ref="L41:L48"/>
    <mergeCell ref="M41:M48"/>
    <mergeCell ref="N41:N48"/>
    <mergeCell ref="O41:O44"/>
    <mergeCell ref="AR37:AR40"/>
    <mergeCell ref="AS37:AS40"/>
    <mergeCell ref="B41:B48"/>
    <mergeCell ref="C41:C48"/>
    <mergeCell ref="D41:D48"/>
    <mergeCell ref="E41:E48"/>
    <mergeCell ref="F41:F48"/>
    <mergeCell ref="G41:G48"/>
    <mergeCell ref="H41:H48"/>
    <mergeCell ref="I41:I48"/>
    <mergeCell ref="AL37:AL40"/>
    <mergeCell ref="AM37:AM40"/>
    <mergeCell ref="AN37:AN40"/>
    <mergeCell ref="AO37:AO40"/>
    <mergeCell ref="AP37:AP40"/>
    <mergeCell ref="AQ37:AQ40"/>
    <mergeCell ref="AF37:AF40"/>
    <mergeCell ref="AG37:AG40"/>
    <mergeCell ref="Y41:Y44"/>
    <mergeCell ref="Z41:Z44"/>
    <mergeCell ref="AA41:AA44"/>
    <mergeCell ref="AB41:AB44"/>
    <mergeCell ref="P41:P48"/>
    <mergeCell ref="Q41:Q44"/>
    <mergeCell ref="R41:R48"/>
    <mergeCell ref="S41:S44"/>
    <mergeCell ref="T41:T44"/>
    <mergeCell ref="U41:U44"/>
    <mergeCell ref="AO41:AO44"/>
    <mergeCell ref="AP41:AP44"/>
    <mergeCell ref="AQ41:AQ44"/>
    <mergeCell ref="AR41:AR44"/>
    <mergeCell ref="AS41:AS44"/>
    <mergeCell ref="O45:O48"/>
    <mergeCell ref="Q45:Q48"/>
    <mergeCell ref="S45:S48"/>
    <mergeCell ref="T45:T48"/>
    <mergeCell ref="U45:U48"/>
    <mergeCell ref="AI41:AI44"/>
    <mergeCell ref="AJ41:AJ44"/>
    <mergeCell ref="AK41:AK44"/>
    <mergeCell ref="AL41:AL44"/>
    <mergeCell ref="AM41:AM44"/>
    <mergeCell ref="AN41:AN44"/>
    <mergeCell ref="AC41:AC44"/>
    <mergeCell ref="AD41:AD44"/>
    <mergeCell ref="AE41:AE44"/>
    <mergeCell ref="AF41:AF44"/>
    <mergeCell ref="AG41:AG44"/>
    <mergeCell ref="AH41:AH44"/>
    <mergeCell ref="V41:V44"/>
    <mergeCell ref="X41:X44"/>
    <mergeCell ref="AC45:AC48"/>
    <mergeCell ref="AD45:AD48"/>
    <mergeCell ref="AE45:AE48"/>
    <mergeCell ref="AF45:AF48"/>
    <mergeCell ref="AG45:AG48"/>
    <mergeCell ref="AH45:AH48"/>
    <mergeCell ref="V45:V48"/>
    <mergeCell ref="X45:X48"/>
    <mergeCell ref="Y45:Y48"/>
    <mergeCell ref="Z45:Z48"/>
    <mergeCell ref="AA45:AA48"/>
    <mergeCell ref="AB45:AB48"/>
    <mergeCell ref="AO45:AO48"/>
    <mergeCell ref="AP45:AP48"/>
    <mergeCell ref="AQ45:AQ48"/>
    <mergeCell ref="AR45:AR48"/>
    <mergeCell ref="AS45:AS48"/>
    <mergeCell ref="AI45:AI48"/>
    <mergeCell ref="AJ45:AJ48"/>
    <mergeCell ref="AK45:AK48"/>
    <mergeCell ref="AL45:AL48"/>
    <mergeCell ref="AM45:AM48"/>
    <mergeCell ref="AN45:AN48"/>
  </mergeCells>
  <conditionalFormatting sqref="AB49:AG569 AB8:AG8 AI8:AS8 AI49:AS569 AB17">
    <cfRule type="cellIs" dxfId="80" priority="29" operator="equal">
      <formula>"Aplica"</formula>
    </cfRule>
  </conditionalFormatting>
  <conditionalFormatting sqref="AS25">
    <cfRule type="cellIs" dxfId="79" priority="28" operator="equal">
      <formula>"Aplica"</formula>
    </cfRule>
  </conditionalFormatting>
  <conditionalFormatting sqref="AH49:AH569 AH8">
    <cfRule type="cellIs" dxfId="78" priority="27" operator="equal">
      <formula>"Aplica"</formula>
    </cfRule>
  </conditionalFormatting>
  <conditionalFormatting sqref="AC17:AS17">
    <cfRule type="cellIs" dxfId="77" priority="26" operator="equal">
      <formula>"Aplica"</formula>
    </cfRule>
  </conditionalFormatting>
  <conditionalFormatting sqref="AL25:AR25">
    <cfRule type="cellIs" dxfId="76" priority="25" operator="equal">
      <formula>"Aplica"</formula>
    </cfRule>
  </conditionalFormatting>
  <conditionalFormatting sqref="AL33:AS33">
    <cfRule type="cellIs" dxfId="75" priority="24" operator="equal">
      <formula>"Aplica"</formula>
    </cfRule>
  </conditionalFormatting>
  <conditionalFormatting sqref="AG41 AJ41:AK41 AN41:AS41">
    <cfRule type="cellIs" dxfId="74" priority="23" operator="equal">
      <formula>"Aplica"</formula>
    </cfRule>
  </conditionalFormatting>
  <conditionalFormatting sqref="AG45:AK45 AN45:AS45">
    <cfRule type="cellIs" dxfId="73" priority="22" operator="equal">
      <formula>"Aplica"</formula>
    </cfRule>
  </conditionalFormatting>
  <conditionalFormatting sqref="AB41 AB45">
    <cfRule type="cellIs" dxfId="72" priority="21" operator="equal">
      <formula>"Aplica"</formula>
    </cfRule>
  </conditionalFormatting>
  <conditionalFormatting sqref="AD41 AD45">
    <cfRule type="cellIs" dxfId="71" priority="20" operator="equal">
      <formula>"Aplica"</formula>
    </cfRule>
  </conditionalFormatting>
  <conditionalFormatting sqref="AI41">
    <cfRule type="cellIs" dxfId="70" priority="19" operator="equal">
      <formula>"Aplica"</formula>
    </cfRule>
  </conditionalFormatting>
  <conditionalFormatting sqref="AL21:AS21">
    <cfRule type="cellIs" dxfId="69" priority="18" operator="equal">
      <formula>"Aplica"</formula>
    </cfRule>
  </conditionalFormatting>
  <conditionalFormatting sqref="AS29">
    <cfRule type="cellIs" dxfId="68" priority="17" operator="equal">
      <formula>"Aplica"</formula>
    </cfRule>
  </conditionalFormatting>
  <conditionalFormatting sqref="AL29:AR29">
    <cfRule type="cellIs" dxfId="67" priority="16" operator="equal">
      <formula>"Aplica"</formula>
    </cfRule>
  </conditionalFormatting>
  <conditionalFormatting sqref="AL37:AS37">
    <cfRule type="cellIs" dxfId="66" priority="15" operator="equal">
      <formula>"Aplica"</formula>
    </cfRule>
  </conditionalFormatting>
  <conditionalFormatting sqref="AH41">
    <cfRule type="cellIs" dxfId="65" priority="14" operator="equal">
      <formula>"Aplica"</formula>
    </cfRule>
  </conditionalFormatting>
  <conditionalFormatting sqref="AC9:AG9 AI9:AS9">
    <cfRule type="cellIs" dxfId="64" priority="13" operator="equal">
      <formula>"Aplica"</formula>
    </cfRule>
  </conditionalFormatting>
  <conditionalFormatting sqref="AH9">
    <cfRule type="cellIs" dxfId="63" priority="12" operator="equal">
      <formula>"Aplica"</formula>
    </cfRule>
  </conditionalFormatting>
  <conditionalFormatting sqref="AB10:AG10 AI10:AS10">
    <cfRule type="cellIs" dxfId="62" priority="11" operator="equal">
      <formula>"Aplica"</formula>
    </cfRule>
  </conditionalFormatting>
  <conditionalFormatting sqref="AH10">
    <cfRule type="cellIs" dxfId="61" priority="10" operator="equal">
      <formula>"Aplica"</formula>
    </cfRule>
  </conditionalFormatting>
  <conditionalFormatting sqref="AB11:AG14 AI11:AS14">
    <cfRule type="cellIs" dxfId="60" priority="9" operator="equal">
      <formula>"Aplica"</formula>
    </cfRule>
  </conditionalFormatting>
  <conditionalFormatting sqref="AH11:AH14">
    <cfRule type="cellIs" dxfId="59" priority="8" operator="equal">
      <formula>"Aplica"</formula>
    </cfRule>
  </conditionalFormatting>
  <conditionalFormatting sqref="AB15:AG16 AI15:AS16">
    <cfRule type="cellIs" dxfId="58" priority="7" operator="equal">
      <formula>"Aplica"</formula>
    </cfRule>
  </conditionalFormatting>
  <conditionalFormatting sqref="AH15:AH16">
    <cfRule type="cellIs" dxfId="57" priority="6" operator="equal">
      <formula>"Aplica"</formula>
    </cfRule>
  </conditionalFormatting>
  <conditionalFormatting sqref="AB21 AB25 AB29 AB33 AB37">
    <cfRule type="cellIs" dxfId="56" priority="5" operator="equal">
      <formula>"Aplica"</formula>
    </cfRule>
  </conditionalFormatting>
  <conditionalFormatting sqref="AC21:AD21 AC25:AD25 AC29:AD29 AD33 AD37 AG37:AK37 AG33:AK33 AG29:AK29 AG25:AK25 AG21:AK21">
    <cfRule type="cellIs" dxfId="55" priority="4" operator="equal">
      <formula>"Aplica"</formula>
    </cfRule>
  </conditionalFormatting>
  <conditionalFormatting sqref="AL41:AM41 AL45:AM45">
    <cfRule type="cellIs" dxfId="54" priority="3" operator="equal">
      <formula>"Aplica"</formula>
    </cfRule>
  </conditionalFormatting>
  <conditionalFormatting sqref="AE21:AF21 AE25:AF25 AE29:AF29 AE33:AF33 AE37:AF37 AE41:AF41 AE45:AF45">
    <cfRule type="cellIs" dxfId="53" priority="2" operator="equal">
      <formula>"Aplica"</formula>
    </cfRule>
  </conditionalFormatting>
  <conditionalFormatting sqref="AC33 AC37 AC41 AC45">
    <cfRule type="cellIs" dxfId="52" priority="1" operator="equal">
      <formula>"Aplica"</formula>
    </cfRule>
  </conditionalFormatting>
  <dataValidations count="3">
    <dataValidation type="list" allowBlank="1" showInputMessage="1" showErrorMessage="1" sqref="AI49:AS368 AB49:AG368">
      <formula1>"Aplica"</formula1>
    </dataValidation>
    <dataValidation type="list" allowBlank="1" showInputMessage="1" showErrorMessage="1" sqref="E8 E17 E41">
      <formula1>INDIRECT(D8)</formula1>
    </dataValidation>
    <dataValidation type="list" allowBlank="1" showInputMessage="1" showErrorMessage="1" sqref="AS21:AS25 AB45 AB41 AS29 AC8:AS13 AB8 AB10:AB17 AD14:AS20 AB21 AB25 AB29 AB33 AB37 AD21:AR40 AS33:AS40 AD41:AS48 AC14:AC48">
      <formula1>"Aplica, -"</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'C:\Users\ALEXAN~1\AppData\Local\Temp\Rar$DIa0.238\[Plan de Acción DESI 2020_Revisado.xlsx]Instructivo'!#REF!</xm:f>
          </x14:formula1>
          <xm:sqref>R8:R11 R15:R17 R25 R33 R41</xm:sqref>
        </x14:dataValidation>
        <x14:dataValidation type="list" allowBlank="1" showInputMessage="1" showErrorMessage="1">
          <x14:formula1>
            <xm:f>'C:\Users\ALEXAN~1\AppData\Local\Temp\Rar$DIa0.238\[Plan de Acción DESI 2020_Revisado.xlsx]Hoja2'!#REF!</xm:f>
          </x14:formula1>
          <xm:sqref>X8:X17 X33 X25 X41:X48 X21 X29 X37 F8 F17 F41 B8:D8 B17:D17 B41:D41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7"/>
  <sheetViews>
    <sheetView topLeftCell="A7" zoomScale="80" zoomScaleNormal="80" zoomScaleSheetLayoutView="40" workbookViewId="0">
      <selection activeCell="A8" sqref="A8:AS14"/>
    </sheetView>
  </sheetViews>
  <sheetFormatPr baseColWidth="10" defaultColWidth="11.44140625" defaultRowHeight="13.8" x14ac:dyDescent="0.25"/>
  <cols>
    <col min="1" max="1" width="5.44140625" style="1" bestFit="1" customWidth="1"/>
    <col min="2" max="2" width="23.44140625" style="1" customWidth="1"/>
    <col min="3" max="3" width="21" style="1" bestFit="1" customWidth="1"/>
    <col min="4" max="5" width="21.33203125" style="1" customWidth="1"/>
    <col min="6" max="6" width="21.109375" style="1" customWidth="1"/>
    <col min="7" max="7" width="19.88671875" style="1" customWidth="1"/>
    <col min="8" max="8" width="14.88671875" style="1" customWidth="1"/>
    <col min="9" max="9" width="20.109375" style="1" customWidth="1"/>
    <col min="10" max="10" width="21.109375" style="1" customWidth="1"/>
    <col min="11" max="11" width="19.88671875" style="1" customWidth="1"/>
    <col min="12" max="12" width="18.88671875" style="1" customWidth="1"/>
    <col min="13" max="14" width="19.88671875" style="1" customWidth="1"/>
    <col min="15" max="15" width="13.88671875" style="1" hidden="1" customWidth="1"/>
    <col min="16" max="16" width="17.109375" style="1" customWidth="1"/>
    <col min="17" max="17" width="19.6640625" style="1" customWidth="1"/>
    <col min="18" max="18" width="22.5546875" style="1" customWidth="1"/>
    <col min="19" max="19" width="34.109375" style="1" customWidth="1"/>
    <col min="20" max="20" width="23.44140625" style="1" customWidth="1"/>
    <col min="21" max="21" width="23.88671875" style="1" customWidth="1"/>
    <col min="22" max="22" width="20.33203125" style="1" customWidth="1"/>
    <col min="23" max="23" width="19.88671875" style="1" hidden="1" customWidth="1"/>
    <col min="24" max="24" width="21.44140625" style="1" customWidth="1"/>
    <col min="25" max="25" width="19.88671875" style="1" customWidth="1"/>
    <col min="26" max="26" width="72.109375" style="1" customWidth="1"/>
    <col min="27" max="27" width="44.6640625" style="1" customWidth="1"/>
    <col min="28" max="28" width="17.44140625" style="1" customWidth="1"/>
    <col min="29" max="29" width="18.109375" style="1" customWidth="1"/>
    <col min="30" max="30" width="19" style="1" customWidth="1"/>
    <col min="31" max="31" width="24.88671875" style="1" customWidth="1"/>
    <col min="32" max="32" width="17" style="1" customWidth="1"/>
    <col min="33" max="33" width="17.88671875" style="1" customWidth="1"/>
    <col min="34" max="34" width="15.44140625" style="1" customWidth="1"/>
    <col min="35" max="35" width="19.6640625" style="1" customWidth="1"/>
    <col min="36" max="36" width="16.109375" style="1" customWidth="1"/>
    <col min="37" max="37" width="15.6640625" style="1" customWidth="1"/>
    <col min="38" max="38" width="19.33203125" style="1" customWidth="1"/>
    <col min="39" max="41" width="15.6640625" style="1" customWidth="1"/>
    <col min="42" max="42" width="24.44140625" style="1" customWidth="1"/>
    <col min="43" max="43" width="23.6640625" style="1" customWidth="1"/>
    <col min="44" max="44" width="19.44140625" style="1" customWidth="1"/>
    <col min="45" max="45" width="11.88671875" style="1" customWidth="1"/>
    <col min="46" max="16384" width="11.44140625" style="1"/>
  </cols>
  <sheetData>
    <row r="1" spans="1:45" ht="14.4" thickBot="1" x14ac:dyDescent="0.3"/>
    <row r="2" spans="1:45" ht="45" customHeight="1" thickBot="1" x14ac:dyDescent="0.3">
      <c r="B2" s="356"/>
      <c r="C2" s="357"/>
      <c r="D2" s="362" t="s">
        <v>0</v>
      </c>
      <c r="E2" s="363"/>
      <c r="F2" s="363"/>
      <c r="G2" s="363"/>
      <c r="H2" s="363"/>
      <c r="I2" s="363"/>
      <c r="J2" s="363"/>
      <c r="K2" s="363"/>
      <c r="L2" s="363"/>
      <c r="M2" s="363"/>
      <c r="N2" s="363"/>
      <c r="O2" s="363"/>
      <c r="P2" s="363"/>
      <c r="Q2" s="363"/>
      <c r="R2" s="363"/>
      <c r="S2" s="363"/>
      <c r="T2" s="363"/>
      <c r="U2" s="363"/>
      <c r="V2" s="363"/>
      <c r="W2" s="363"/>
      <c r="X2" s="363"/>
      <c r="Y2" s="363"/>
      <c r="Z2" s="363"/>
      <c r="AA2" s="364"/>
      <c r="AB2" s="365" t="s">
        <v>0</v>
      </c>
      <c r="AC2" s="366"/>
      <c r="AD2" s="366"/>
      <c r="AE2" s="366"/>
      <c r="AF2" s="366"/>
      <c r="AG2" s="366"/>
      <c r="AH2" s="366"/>
      <c r="AI2" s="366"/>
      <c r="AJ2" s="366"/>
      <c r="AK2" s="366"/>
      <c r="AL2" s="366"/>
      <c r="AM2" s="366"/>
      <c r="AN2" s="366"/>
      <c r="AO2" s="366"/>
      <c r="AP2" s="366"/>
      <c r="AQ2" s="366"/>
      <c r="AR2" s="366"/>
      <c r="AS2" s="366"/>
    </row>
    <row r="3" spans="1:45" ht="45" customHeight="1" thickBot="1" x14ac:dyDescent="0.3">
      <c r="B3" s="358"/>
      <c r="C3" s="359"/>
      <c r="D3" s="367" t="s">
        <v>0</v>
      </c>
      <c r="E3" s="368"/>
      <c r="F3" s="368"/>
      <c r="G3" s="368"/>
      <c r="H3" s="368"/>
      <c r="I3" s="368"/>
      <c r="J3" s="368"/>
      <c r="K3" s="368"/>
      <c r="L3" s="368"/>
      <c r="M3" s="368"/>
      <c r="N3" s="368"/>
      <c r="O3" s="368"/>
      <c r="P3" s="368"/>
      <c r="Q3" s="369"/>
      <c r="R3" s="166"/>
      <c r="S3" s="424" t="s">
        <v>545</v>
      </c>
      <c r="T3" s="424"/>
      <c r="U3" s="424"/>
      <c r="V3" s="424"/>
      <c r="W3" s="424"/>
      <c r="X3" s="424"/>
      <c r="Y3" s="424"/>
      <c r="Z3" s="424"/>
      <c r="AA3" s="425"/>
      <c r="AB3" s="298"/>
      <c r="AC3" s="299"/>
      <c r="AD3" s="299"/>
      <c r="AE3" s="299"/>
      <c r="AF3" s="299"/>
      <c r="AG3" s="299"/>
      <c r="AH3" s="299"/>
      <c r="AI3" s="299"/>
      <c r="AJ3" s="299"/>
      <c r="AK3" s="299"/>
      <c r="AL3" s="299"/>
      <c r="AM3" s="299"/>
      <c r="AN3" s="299"/>
      <c r="AO3" s="299"/>
      <c r="AP3" s="299"/>
      <c r="AQ3" s="299"/>
      <c r="AR3" s="299"/>
      <c r="AS3" s="299"/>
    </row>
    <row r="4" spans="1:45" ht="45" customHeight="1" thickBot="1" x14ac:dyDescent="0.3">
      <c r="B4" s="360"/>
      <c r="C4" s="361"/>
      <c r="D4" s="367" t="s">
        <v>546</v>
      </c>
      <c r="E4" s="368"/>
      <c r="F4" s="368"/>
      <c r="G4" s="368"/>
      <c r="H4" s="368"/>
      <c r="I4" s="368"/>
      <c r="J4" s="368"/>
      <c r="K4" s="368"/>
      <c r="L4" s="368"/>
      <c r="M4" s="368"/>
      <c r="N4" s="368"/>
      <c r="O4" s="368"/>
      <c r="P4" s="368"/>
      <c r="Q4" s="368"/>
      <c r="R4" s="368"/>
      <c r="S4" s="368"/>
      <c r="T4" s="368"/>
      <c r="U4" s="368"/>
      <c r="V4" s="368"/>
      <c r="W4" s="368"/>
      <c r="X4" s="368"/>
      <c r="Y4" s="368"/>
      <c r="Z4" s="368"/>
      <c r="AA4" s="371"/>
      <c r="AB4" s="298"/>
      <c r="AC4" s="299"/>
      <c r="AD4" s="299"/>
      <c r="AE4" s="299"/>
      <c r="AF4" s="299"/>
      <c r="AG4" s="299"/>
      <c r="AH4" s="299"/>
      <c r="AI4" s="299"/>
      <c r="AJ4" s="299"/>
      <c r="AK4" s="299"/>
      <c r="AL4" s="299"/>
      <c r="AM4" s="299"/>
      <c r="AN4" s="299"/>
      <c r="AO4" s="299"/>
      <c r="AP4" s="299"/>
      <c r="AQ4" s="299"/>
      <c r="AR4" s="299"/>
      <c r="AS4" s="299"/>
    </row>
    <row r="6" spans="1:45" ht="36" customHeight="1" x14ac:dyDescent="0.25">
      <c r="A6" s="397" t="s">
        <v>4</v>
      </c>
      <c r="B6" s="345" t="s">
        <v>5</v>
      </c>
      <c r="C6" s="346"/>
      <c r="D6" s="346"/>
      <c r="E6" s="346"/>
      <c r="F6" s="346"/>
      <c r="G6" s="346"/>
      <c r="H6" s="346"/>
      <c r="I6" s="346"/>
      <c r="J6" s="347"/>
      <c r="K6" s="348" t="s">
        <v>6</v>
      </c>
      <c r="L6" s="349"/>
      <c r="M6" s="349"/>
      <c r="N6" s="349"/>
      <c r="O6" s="349"/>
      <c r="P6" s="349"/>
      <c r="Q6" s="350"/>
      <c r="R6" s="165"/>
      <c r="S6" s="398" t="s">
        <v>7</v>
      </c>
      <c r="T6" s="398"/>
      <c r="U6" s="398"/>
      <c r="V6" s="398"/>
      <c r="W6" s="181"/>
      <c r="X6" s="399" t="s">
        <v>8</v>
      </c>
      <c r="Y6" s="181"/>
      <c r="Z6" s="399" t="s">
        <v>9</v>
      </c>
      <c r="AA6" s="399"/>
      <c r="AB6" s="343" t="s">
        <v>10</v>
      </c>
      <c r="AC6" s="344"/>
      <c r="AD6" s="344"/>
      <c r="AE6" s="344"/>
      <c r="AF6" s="344"/>
      <c r="AG6" s="344"/>
      <c r="AH6" s="344"/>
      <c r="AI6" s="344"/>
      <c r="AJ6" s="344"/>
      <c r="AK6" s="344"/>
      <c r="AL6" s="344"/>
      <c r="AM6" s="344"/>
      <c r="AN6" s="344"/>
      <c r="AO6" s="344"/>
      <c r="AP6" s="344"/>
      <c r="AQ6" s="344"/>
      <c r="AR6" s="344"/>
      <c r="AS6" s="344"/>
    </row>
    <row r="7" spans="1:45" ht="108" customHeight="1" x14ac:dyDescent="0.25">
      <c r="A7" s="397"/>
      <c r="B7" s="7" t="s">
        <v>11</v>
      </c>
      <c r="C7" s="7" t="s">
        <v>12</v>
      </c>
      <c r="D7" s="7" t="s">
        <v>13</v>
      </c>
      <c r="E7" s="7" t="s">
        <v>14</v>
      </c>
      <c r="F7" s="7" t="s">
        <v>15</v>
      </c>
      <c r="G7" s="7" t="s">
        <v>535</v>
      </c>
      <c r="H7" s="7" t="s">
        <v>17</v>
      </c>
      <c r="I7" s="7" t="s">
        <v>18</v>
      </c>
      <c r="J7" s="7" t="s">
        <v>19</v>
      </c>
      <c r="K7" s="10" t="s">
        <v>20</v>
      </c>
      <c r="L7" s="10" t="s">
        <v>21</v>
      </c>
      <c r="M7" s="10">
        <v>0</v>
      </c>
      <c r="N7" s="10" t="s">
        <v>23</v>
      </c>
      <c r="O7" s="10" t="s">
        <v>24</v>
      </c>
      <c r="P7" s="10" t="s">
        <v>25</v>
      </c>
      <c r="Q7" s="10" t="s">
        <v>19</v>
      </c>
      <c r="R7" s="10" t="s">
        <v>26</v>
      </c>
      <c r="S7" s="12" t="s">
        <v>27</v>
      </c>
      <c r="T7" s="12" t="s">
        <v>18</v>
      </c>
      <c r="U7" s="12" t="s">
        <v>28</v>
      </c>
      <c r="V7" s="12" t="s">
        <v>29</v>
      </c>
      <c r="W7" s="12"/>
      <c r="X7" s="399"/>
      <c r="Y7" s="12" t="s">
        <v>19</v>
      </c>
      <c r="Z7" s="13" t="s">
        <v>30</v>
      </c>
      <c r="AA7" s="13" t="s">
        <v>31</v>
      </c>
      <c r="AB7" s="14" t="s">
        <v>32</v>
      </c>
      <c r="AC7" s="14" t="s">
        <v>33</v>
      </c>
      <c r="AD7" s="14" t="s">
        <v>34</v>
      </c>
      <c r="AE7" s="14" t="s">
        <v>35</v>
      </c>
      <c r="AF7" s="14" t="s">
        <v>36</v>
      </c>
      <c r="AG7" s="14" t="s">
        <v>37</v>
      </c>
      <c r="AH7" s="14" t="s">
        <v>38</v>
      </c>
      <c r="AI7" s="14" t="s">
        <v>39</v>
      </c>
      <c r="AJ7" s="14" t="s">
        <v>40</v>
      </c>
      <c r="AK7" s="14" t="s">
        <v>41</v>
      </c>
      <c r="AL7" s="14" t="s">
        <v>42</v>
      </c>
      <c r="AM7" s="14" t="s">
        <v>43</v>
      </c>
      <c r="AN7" s="14" t="s">
        <v>44</v>
      </c>
      <c r="AO7" s="14" t="s">
        <v>45</v>
      </c>
      <c r="AP7" s="14" t="s">
        <v>46</v>
      </c>
      <c r="AQ7" s="14" t="s">
        <v>47</v>
      </c>
      <c r="AR7" s="14" t="s">
        <v>48</v>
      </c>
      <c r="AS7" s="14" t="s">
        <v>49</v>
      </c>
    </row>
    <row r="8" spans="1:45" ht="32.4" customHeight="1" x14ac:dyDescent="0.25">
      <c r="A8" s="195">
        <v>13</v>
      </c>
      <c r="B8" s="195" t="s">
        <v>130</v>
      </c>
      <c r="C8" s="195" t="s">
        <v>438</v>
      </c>
      <c r="D8" s="195" t="s">
        <v>103</v>
      </c>
      <c r="E8" s="195" t="s">
        <v>439</v>
      </c>
      <c r="F8" s="195" t="s">
        <v>54</v>
      </c>
      <c r="G8" s="423" t="s">
        <v>440</v>
      </c>
      <c r="H8" s="322" t="s">
        <v>441</v>
      </c>
      <c r="I8" s="198">
        <v>40</v>
      </c>
      <c r="J8" s="199">
        <f>(L8*Q8)</f>
        <v>0</v>
      </c>
      <c r="K8" s="195" t="s">
        <v>442</v>
      </c>
      <c r="L8" s="216">
        <v>1</v>
      </c>
      <c r="M8" s="213">
        <v>43831</v>
      </c>
      <c r="N8" s="213">
        <v>44012</v>
      </c>
      <c r="O8" s="195">
        <v>1</v>
      </c>
      <c r="P8" s="195" t="s">
        <v>443</v>
      </c>
      <c r="Q8" s="380">
        <f>(Y8*T8)+(T10*Y10)+(T9*Y9)</f>
        <v>0</v>
      </c>
      <c r="R8" s="380" t="s">
        <v>59</v>
      </c>
      <c r="S8" s="128" t="s">
        <v>444</v>
      </c>
      <c r="T8" s="67">
        <v>0.2</v>
      </c>
      <c r="U8" s="163">
        <v>43831</v>
      </c>
      <c r="V8" s="163">
        <v>43920</v>
      </c>
      <c r="W8" s="16">
        <f>V8-U8</f>
        <v>89</v>
      </c>
      <c r="X8" s="128"/>
      <c r="Y8" s="17">
        <f t="shared" ref="Y8:Y13" si="0">IF(X8="ejecutado",1,0)</f>
        <v>0</v>
      </c>
      <c r="Z8" s="128"/>
      <c r="AA8" s="128"/>
      <c r="AB8" s="131" t="s">
        <v>61</v>
      </c>
      <c r="AC8" s="131" t="s">
        <v>61</v>
      </c>
      <c r="AD8" s="131" t="s">
        <v>62</v>
      </c>
      <c r="AE8" s="131" t="s">
        <v>61</v>
      </c>
      <c r="AF8" s="131" t="s">
        <v>61</v>
      </c>
      <c r="AG8" s="131" t="s">
        <v>61</v>
      </c>
      <c r="AH8" s="131" t="s">
        <v>61</v>
      </c>
      <c r="AI8" s="131" t="s">
        <v>61</v>
      </c>
      <c r="AJ8" s="131" t="s">
        <v>61</v>
      </c>
      <c r="AK8" s="131" t="s">
        <v>61</v>
      </c>
      <c r="AL8" s="131" t="s">
        <v>61</v>
      </c>
      <c r="AM8" s="131" t="s">
        <v>61</v>
      </c>
      <c r="AN8" s="131" t="s">
        <v>61</v>
      </c>
      <c r="AO8" s="131" t="s">
        <v>61</v>
      </c>
      <c r="AP8" s="131" t="s">
        <v>61</v>
      </c>
      <c r="AQ8" s="131" t="s">
        <v>61</v>
      </c>
      <c r="AR8" s="131" t="s">
        <v>61</v>
      </c>
      <c r="AS8" s="131" t="s">
        <v>62</v>
      </c>
    </row>
    <row r="9" spans="1:45" ht="32.4" customHeight="1" x14ac:dyDescent="0.25">
      <c r="A9" s="195"/>
      <c r="B9" s="195"/>
      <c r="C9" s="195"/>
      <c r="D9" s="195"/>
      <c r="E9" s="195"/>
      <c r="F9" s="195"/>
      <c r="G9" s="423"/>
      <c r="H9" s="322"/>
      <c r="I9" s="198"/>
      <c r="J9" s="198"/>
      <c r="K9" s="195"/>
      <c r="L9" s="216"/>
      <c r="M9" s="213"/>
      <c r="N9" s="213"/>
      <c r="O9" s="195"/>
      <c r="P9" s="195"/>
      <c r="Q9" s="380"/>
      <c r="R9" s="380"/>
      <c r="S9" s="127" t="s">
        <v>445</v>
      </c>
      <c r="T9" s="133">
        <v>0.3</v>
      </c>
      <c r="U9" s="163">
        <v>43831</v>
      </c>
      <c r="V9" s="163">
        <v>44012</v>
      </c>
      <c r="W9" s="16"/>
      <c r="X9" s="128"/>
      <c r="Y9" s="17">
        <f t="shared" si="0"/>
        <v>0</v>
      </c>
      <c r="Z9" s="128"/>
      <c r="AA9" s="128"/>
      <c r="AB9" s="131" t="s">
        <v>61</v>
      </c>
      <c r="AC9" s="131" t="s">
        <v>61</v>
      </c>
      <c r="AD9" s="131" t="s">
        <v>62</v>
      </c>
      <c r="AE9" s="131" t="s">
        <v>61</v>
      </c>
      <c r="AF9" s="131" t="s">
        <v>61</v>
      </c>
      <c r="AG9" s="131" t="s">
        <v>61</v>
      </c>
      <c r="AH9" s="131" t="s">
        <v>61</v>
      </c>
      <c r="AI9" s="131" t="s">
        <v>61</v>
      </c>
      <c r="AJ9" s="131" t="s">
        <v>61</v>
      </c>
      <c r="AK9" s="131" t="s">
        <v>61</v>
      </c>
      <c r="AL9" s="131" t="s">
        <v>61</v>
      </c>
      <c r="AM9" s="131" t="s">
        <v>61</v>
      </c>
      <c r="AN9" s="131" t="s">
        <v>61</v>
      </c>
      <c r="AO9" s="131" t="s">
        <v>61</v>
      </c>
      <c r="AP9" s="131" t="s">
        <v>61</v>
      </c>
      <c r="AQ9" s="131" t="s">
        <v>61</v>
      </c>
      <c r="AR9" s="131" t="s">
        <v>61</v>
      </c>
      <c r="AS9" s="131" t="s">
        <v>62</v>
      </c>
    </row>
    <row r="10" spans="1:45" ht="32.4" customHeight="1" x14ac:dyDescent="0.25">
      <c r="A10" s="195"/>
      <c r="B10" s="195"/>
      <c r="C10" s="195"/>
      <c r="D10" s="195"/>
      <c r="E10" s="195"/>
      <c r="F10" s="195"/>
      <c r="G10" s="423"/>
      <c r="H10" s="322"/>
      <c r="I10" s="198"/>
      <c r="J10" s="198"/>
      <c r="K10" s="195"/>
      <c r="L10" s="216"/>
      <c r="M10" s="213"/>
      <c r="N10" s="213"/>
      <c r="O10" s="195"/>
      <c r="P10" s="195"/>
      <c r="Q10" s="380"/>
      <c r="R10" s="380"/>
      <c r="S10" s="128" t="s">
        <v>446</v>
      </c>
      <c r="T10" s="67">
        <v>0.5</v>
      </c>
      <c r="U10" s="163">
        <v>43831</v>
      </c>
      <c r="V10" s="163">
        <v>44012</v>
      </c>
      <c r="W10" s="16">
        <f t="shared" ref="W10:W13" si="1">V10-U10</f>
        <v>181</v>
      </c>
      <c r="X10" s="128"/>
      <c r="Y10" s="17">
        <f t="shared" si="0"/>
        <v>0</v>
      </c>
      <c r="Z10" s="127"/>
      <c r="AA10" s="128"/>
      <c r="AB10" s="131" t="s">
        <v>61</v>
      </c>
      <c r="AC10" s="131" t="s">
        <v>61</v>
      </c>
      <c r="AD10" s="131" t="s">
        <v>62</v>
      </c>
      <c r="AE10" s="131" t="s">
        <v>61</v>
      </c>
      <c r="AF10" s="131" t="s">
        <v>61</v>
      </c>
      <c r="AG10" s="131" t="s">
        <v>61</v>
      </c>
      <c r="AH10" s="131" t="s">
        <v>61</v>
      </c>
      <c r="AI10" s="131" t="s">
        <v>61</v>
      </c>
      <c r="AJ10" s="131" t="s">
        <v>61</v>
      </c>
      <c r="AK10" s="131" t="s">
        <v>61</v>
      </c>
      <c r="AL10" s="131" t="s">
        <v>61</v>
      </c>
      <c r="AM10" s="131" t="s">
        <v>61</v>
      </c>
      <c r="AN10" s="131" t="s">
        <v>61</v>
      </c>
      <c r="AO10" s="131" t="s">
        <v>61</v>
      </c>
      <c r="AP10" s="131" t="s">
        <v>61</v>
      </c>
      <c r="AQ10" s="131" t="s">
        <v>61</v>
      </c>
      <c r="AR10" s="131" t="s">
        <v>61</v>
      </c>
      <c r="AS10" s="131" t="s">
        <v>62</v>
      </c>
    </row>
    <row r="11" spans="1:45" ht="32.4" customHeight="1" x14ac:dyDescent="0.25">
      <c r="A11" s="195"/>
      <c r="B11" s="195"/>
      <c r="C11" s="195"/>
      <c r="D11" s="195"/>
      <c r="E11" s="195"/>
      <c r="F11" s="195"/>
      <c r="G11" s="423" t="s">
        <v>447</v>
      </c>
      <c r="H11" s="322" t="s">
        <v>441</v>
      </c>
      <c r="I11" s="198">
        <v>60</v>
      </c>
      <c r="J11" s="199">
        <f>L11*Q11</f>
        <v>0</v>
      </c>
      <c r="K11" s="195" t="s">
        <v>448</v>
      </c>
      <c r="L11" s="216">
        <v>1</v>
      </c>
      <c r="M11" s="213">
        <v>43831</v>
      </c>
      <c r="N11" s="213">
        <v>44012</v>
      </c>
      <c r="O11" s="195">
        <v>9</v>
      </c>
      <c r="P11" s="195" t="s">
        <v>449</v>
      </c>
      <c r="Q11" s="380">
        <f>(T11*Y11)+(T12*Y12)+(T13*Y13)+(T14*Y14)</f>
        <v>0</v>
      </c>
      <c r="R11" s="380" t="s">
        <v>59</v>
      </c>
      <c r="S11" s="127" t="s">
        <v>450</v>
      </c>
      <c r="T11" s="133">
        <v>0.15</v>
      </c>
      <c r="U11" s="163">
        <v>43831</v>
      </c>
      <c r="V11" s="163">
        <v>43889</v>
      </c>
      <c r="W11" s="16">
        <f t="shared" si="1"/>
        <v>58</v>
      </c>
      <c r="X11" s="128"/>
      <c r="Y11" s="17">
        <f t="shared" si="0"/>
        <v>0</v>
      </c>
      <c r="Z11" s="127"/>
      <c r="AA11" s="68"/>
      <c r="AB11" s="131" t="s">
        <v>61</v>
      </c>
      <c r="AC11" s="131" t="s">
        <v>61</v>
      </c>
      <c r="AD11" s="131" t="s">
        <v>62</v>
      </c>
      <c r="AE11" s="131" t="s">
        <v>61</v>
      </c>
      <c r="AF11" s="131" t="s">
        <v>61</v>
      </c>
      <c r="AG11" s="131" t="s">
        <v>61</v>
      </c>
      <c r="AH11" s="131" t="s">
        <v>61</v>
      </c>
      <c r="AI11" s="131" t="s">
        <v>62</v>
      </c>
      <c r="AJ11" s="131" t="s">
        <v>61</v>
      </c>
      <c r="AK11" s="131" t="s">
        <v>61</v>
      </c>
      <c r="AL11" s="131" t="s">
        <v>61</v>
      </c>
      <c r="AM11" s="131" t="s">
        <v>61</v>
      </c>
      <c r="AN11" s="131" t="s">
        <v>61</v>
      </c>
      <c r="AO11" s="131" t="s">
        <v>61</v>
      </c>
      <c r="AP11" s="131" t="s">
        <v>61</v>
      </c>
      <c r="AQ11" s="131" t="s">
        <v>61</v>
      </c>
      <c r="AR11" s="131" t="s">
        <v>61</v>
      </c>
      <c r="AS11" s="131" t="s">
        <v>62</v>
      </c>
    </row>
    <row r="12" spans="1:45" ht="32.4" customHeight="1" x14ac:dyDescent="0.25">
      <c r="A12" s="195"/>
      <c r="B12" s="195"/>
      <c r="C12" s="195"/>
      <c r="D12" s="195"/>
      <c r="E12" s="195"/>
      <c r="F12" s="195"/>
      <c r="G12" s="423"/>
      <c r="H12" s="322"/>
      <c r="I12" s="198"/>
      <c r="J12" s="198"/>
      <c r="K12" s="195"/>
      <c r="L12" s="216"/>
      <c r="M12" s="213"/>
      <c r="N12" s="213"/>
      <c r="O12" s="195"/>
      <c r="P12" s="195"/>
      <c r="Q12" s="380"/>
      <c r="R12" s="380"/>
      <c r="S12" s="127" t="s">
        <v>451</v>
      </c>
      <c r="T12" s="133">
        <v>0.15</v>
      </c>
      <c r="U12" s="163" t="s">
        <v>547</v>
      </c>
      <c r="V12" s="163">
        <v>43951</v>
      </c>
      <c r="W12" s="16" t="e">
        <f t="shared" si="1"/>
        <v>#VALUE!</v>
      </c>
      <c r="X12" s="128"/>
      <c r="Y12" s="17">
        <f t="shared" si="0"/>
        <v>0</v>
      </c>
      <c r="Z12" s="127"/>
      <c r="AA12" s="68"/>
      <c r="AB12" s="131" t="s">
        <v>61</v>
      </c>
      <c r="AC12" s="131" t="s">
        <v>61</v>
      </c>
      <c r="AD12" s="131" t="s">
        <v>62</v>
      </c>
      <c r="AE12" s="131" t="s">
        <v>61</v>
      </c>
      <c r="AF12" s="131" t="s">
        <v>61</v>
      </c>
      <c r="AG12" s="131" t="s">
        <v>61</v>
      </c>
      <c r="AH12" s="131" t="s">
        <v>61</v>
      </c>
      <c r="AI12" s="131" t="s">
        <v>62</v>
      </c>
      <c r="AJ12" s="131" t="s">
        <v>61</v>
      </c>
      <c r="AK12" s="131" t="s">
        <v>61</v>
      </c>
      <c r="AL12" s="131" t="s">
        <v>61</v>
      </c>
      <c r="AM12" s="131" t="s">
        <v>61</v>
      </c>
      <c r="AN12" s="131" t="s">
        <v>61</v>
      </c>
      <c r="AO12" s="131" t="s">
        <v>61</v>
      </c>
      <c r="AP12" s="131" t="s">
        <v>61</v>
      </c>
      <c r="AQ12" s="131" t="s">
        <v>61</v>
      </c>
      <c r="AR12" s="131" t="s">
        <v>61</v>
      </c>
      <c r="AS12" s="131" t="s">
        <v>62</v>
      </c>
    </row>
    <row r="13" spans="1:45" ht="32.4" customHeight="1" x14ac:dyDescent="0.25">
      <c r="A13" s="195"/>
      <c r="B13" s="195"/>
      <c r="C13" s="195"/>
      <c r="D13" s="195"/>
      <c r="E13" s="195"/>
      <c r="F13" s="195"/>
      <c r="G13" s="423"/>
      <c r="H13" s="322"/>
      <c r="I13" s="198"/>
      <c r="J13" s="198"/>
      <c r="K13" s="195"/>
      <c r="L13" s="216"/>
      <c r="M13" s="213"/>
      <c r="N13" s="213"/>
      <c r="O13" s="195"/>
      <c r="P13" s="195"/>
      <c r="Q13" s="380"/>
      <c r="R13" s="380"/>
      <c r="S13" s="127" t="s">
        <v>452</v>
      </c>
      <c r="T13" s="133">
        <v>0.15</v>
      </c>
      <c r="U13" s="163">
        <v>43952</v>
      </c>
      <c r="V13" s="163">
        <v>44012</v>
      </c>
      <c r="W13" s="16">
        <f t="shared" si="1"/>
        <v>60</v>
      </c>
      <c r="X13" s="128"/>
      <c r="Y13" s="17">
        <f t="shared" si="0"/>
        <v>0</v>
      </c>
      <c r="Z13" s="127"/>
      <c r="AA13" s="68"/>
      <c r="AB13" s="131" t="s">
        <v>61</v>
      </c>
      <c r="AC13" s="131" t="s">
        <v>61</v>
      </c>
      <c r="AD13" s="131" t="s">
        <v>62</v>
      </c>
      <c r="AE13" s="131" t="s">
        <v>61</v>
      </c>
      <c r="AF13" s="131" t="s">
        <v>61</v>
      </c>
      <c r="AG13" s="131" t="s">
        <v>61</v>
      </c>
      <c r="AH13" s="131" t="s">
        <v>61</v>
      </c>
      <c r="AI13" s="131" t="s">
        <v>62</v>
      </c>
      <c r="AJ13" s="131" t="s">
        <v>61</v>
      </c>
      <c r="AK13" s="131" t="s">
        <v>61</v>
      </c>
      <c r="AL13" s="131" t="s">
        <v>61</v>
      </c>
      <c r="AM13" s="131" t="s">
        <v>61</v>
      </c>
      <c r="AN13" s="131" t="s">
        <v>61</v>
      </c>
      <c r="AO13" s="131" t="s">
        <v>61</v>
      </c>
      <c r="AP13" s="131" t="s">
        <v>61</v>
      </c>
      <c r="AQ13" s="131" t="s">
        <v>61</v>
      </c>
      <c r="AR13" s="131" t="s">
        <v>61</v>
      </c>
      <c r="AS13" s="131" t="s">
        <v>62</v>
      </c>
    </row>
    <row r="14" spans="1:45" ht="32.4" customHeight="1" x14ac:dyDescent="0.25">
      <c r="A14" s="195"/>
      <c r="B14" s="195"/>
      <c r="C14" s="195"/>
      <c r="D14" s="195"/>
      <c r="E14" s="195"/>
      <c r="F14" s="195"/>
      <c r="G14" s="423"/>
      <c r="H14" s="322"/>
      <c r="I14" s="198"/>
      <c r="J14" s="198"/>
      <c r="K14" s="195"/>
      <c r="L14" s="216"/>
      <c r="M14" s="213"/>
      <c r="N14" s="213"/>
      <c r="O14" s="195"/>
      <c r="P14" s="195"/>
      <c r="Q14" s="380"/>
      <c r="R14" s="380"/>
      <c r="S14" s="127" t="s">
        <v>453</v>
      </c>
      <c r="T14" s="133">
        <v>0.55000000000000004</v>
      </c>
      <c r="U14" s="163">
        <v>43831</v>
      </c>
      <c r="V14" s="163">
        <v>44012</v>
      </c>
      <c r="W14" s="16"/>
      <c r="X14" s="128"/>
      <c r="Y14" s="17">
        <f>IF(X11="ejecutado",1,0)</f>
        <v>0</v>
      </c>
      <c r="Z14" s="127"/>
      <c r="AA14" s="68"/>
      <c r="AB14" s="131" t="s">
        <v>61</v>
      </c>
      <c r="AC14" s="131" t="s">
        <v>61</v>
      </c>
      <c r="AD14" s="131" t="s">
        <v>62</v>
      </c>
      <c r="AE14" s="131" t="s">
        <v>61</v>
      </c>
      <c r="AF14" s="131" t="s">
        <v>61</v>
      </c>
      <c r="AG14" s="131" t="s">
        <v>61</v>
      </c>
      <c r="AH14" s="131" t="s">
        <v>61</v>
      </c>
      <c r="AI14" s="131" t="s">
        <v>62</v>
      </c>
      <c r="AJ14" s="131" t="s">
        <v>61</v>
      </c>
      <c r="AK14" s="131" t="s">
        <v>61</v>
      </c>
      <c r="AL14" s="131" t="s">
        <v>61</v>
      </c>
      <c r="AM14" s="131" t="s">
        <v>61</v>
      </c>
      <c r="AN14" s="131" t="s">
        <v>61</v>
      </c>
      <c r="AO14" s="131" t="s">
        <v>61</v>
      </c>
      <c r="AP14" s="131" t="s">
        <v>61</v>
      </c>
      <c r="AQ14" s="131" t="s">
        <v>61</v>
      </c>
      <c r="AR14" s="131" t="s">
        <v>61</v>
      </c>
      <c r="AS14" s="131" t="s">
        <v>62</v>
      </c>
    </row>
    <row r="15" spans="1:45" ht="135" customHeight="1" x14ac:dyDescent="0.25">
      <c r="AB15" s="51"/>
      <c r="AC15" s="51"/>
      <c r="AD15" s="51"/>
      <c r="AE15" s="51"/>
      <c r="AF15" s="51"/>
      <c r="AG15" s="51"/>
      <c r="AI15" s="51"/>
      <c r="AJ15" s="51"/>
      <c r="AK15" s="51"/>
      <c r="AL15" s="51"/>
      <c r="AM15" s="51"/>
      <c r="AN15" s="51"/>
      <c r="AO15" s="51"/>
      <c r="AP15" s="51"/>
      <c r="AQ15" s="51"/>
      <c r="AR15" s="51"/>
      <c r="AS15" s="51"/>
    </row>
    <row r="16" spans="1:45" ht="135" customHeight="1" x14ac:dyDescent="0.25">
      <c r="AB16" s="51"/>
      <c r="AC16" s="51"/>
      <c r="AD16" s="51"/>
      <c r="AE16" s="51"/>
      <c r="AF16" s="51"/>
      <c r="AG16" s="51"/>
      <c r="AI16" s="51"/>
      <c r="AJ16" s="51"/>
      <c r="AK16" s="51"/>
      <c r="AL16" s="51"/>
      <c r="AM16" s="51"/>
      <c r="AN16" s="51"/>
      <c r="AO16" s="51"/>
      <c r="AP16" s="51"/>
      <c r="AQ16" s="51"/>
      <c r="AR16" s="51"/>
      <c r="AS16" s="51"/>
    </row>
    <row r="17" spans="28:45" ht="135" customHeight="1" x14ac:dyDescent="0.25">
      <c r="AB17" s="51"/>
      <c r="AC17" s="51"/>
      <c r="AD17" s="51"/>
      <c r="AE17" s="51"/>
      <c r="AF17" s="51"/>
      <c r="AG17" s="51"/>
      <c r="AI17" s="51"/>
      <c r="AJ17" s="51"/>
      <c r="AK17" s="51"/>
      <c r="AL17" s="51"/>
      <c r="AM17" s="51"/>
      <c r="AN17" s="51"/>
      <c r="AO17" s="51"/>
      <c r="AP17" s="51"/>
      <c r="AQ17" s="51"/>
      <c r="AR17" s="51"/>
      <c r="AS17" s="51"/>
    </row>
    <row r="18" spans="28:45" ht="135" customHeight="1" x14ac:dyDescent="0.25">
      <c r="AB18" s="51"/>
      <c r="AC18" s="51"/>
      <c r="AD18" s="51"/>
      <c r="AE18" s="51"/>
      <c r="AF18" s="51"/>
      <c r="AG18" s="51"/>
      <c r="AI18" s="51"/>
      <c r="AJ18" s="51"/>
      <c r="AK18" s="51"/>
      <c r="AL18" s="51"/>
      <c r="AM18" s="51"/>
      <c r="AN18" s="51"/>
      <c r="AO18" s="51"/>
      <c r="AP18" s="51"/>
      <c r="AQ18" s="51"/>
      <c r="AR18" s="51"/>
      <c r="AS18" s="51"/>
    </row>
    <row r="19" spans="28:45" ht="135" customHeight="1" x14ac:dyDescent="0.25">
      <c r="AB19" s="51"/>
      <c r="AC19" s="51"/>
      <c r="AD19" s="51"/>
      <c r="AE19" s="51"/>
      <c r="AF19" s="51"/>
      <c r="AG19" s="51"/>
      <c r="AI19" s="51"/>
      <c r="AJ19" s="51"/>
      <c r="AK19" s="51"/>
      <c r="AL19" s="51"/>
      <c r="AM19" s="51"/>
      <c r="AN19" s="51"/>
      <c r="AO19" s="51"/>
      <c r="AP19" s="51"/>
      <c r="AQ19" s="51"/>
      <c r="AR19" s="51"/>
      <c r="AS19" s="51"/>
    </row>
    <row r="20" spans="28:45" x14ac:dyDescent="0.25">
      <c r="AB20" s="51"/>
      <c r="AC20" s="51"/>
      <c r="AD20" s="51"/>
      <c r="AE20" s="51"/>
      <c r="AF20" s="51"/>
      <c r="AG20" s="51"/>
      <c r="AI20" s="51"/>
      <c r="AJ20" s="51"/>
      <c r="AK20" s="51"/>
      <c r="AL20" s="51"/>
      <c r="AM20" s="51"/>
      <c r="AN20" s="51"/>
      <c r="AO20" s="51"/>
      <c r="AP20" s="51"/>
      <c r="AQ20" s="51"/>
      <c r="AR20" s="51"/>
      <c r="AS20" s="51"/>
    </row>
    <row r="21" spans="28:45" x14ac:dyDescent="0.25">
      <c r="AB21" s="51"/>
      <c r="AC21" s="51"/>
      <c r="AD21" s="51"/>
      <c r="AE21" s="51"/>
      <c r="AF21" s="51"/>
      <c r="AG21" s="51"/>
      <c r="AI21" s="51"/>
      <c r="AJ21" s="51"/>
      <c r="AK21" s="51"/>
      <c r="AL21" s="51"/>
      <c r="AM21" s="51"/>
      <c r="AN21" s="51"/>
      <c r="AO21" s="51"/>
      <c r="AP21" s="51"/>
      <c r="AQ21" s="51"/>
      <c r="AR21" s="51"/>
      <c r="AS21" s="51"/>
    </row>
    <row r="22" spans="28:45" x14ac:dyDescent="0.25">
      <c r="AB22" s="51"/>
      <c r="AC22" s="51"/>
      <c r="AD22" s="51"/>
      <c r="AE22" s="51"/>
      <c r="AF22" s="51"/>
      <c r="AG22" s="51"/>
      <c r="AI22" s="51"/>
      <c r="AJ22" s="51"/>
      <c r="AK22" s="51"/>
      <c r="AL22" s="51"/>
      <c r="AM22" s="51"/>
      <c r="AN22" s="51"/>
      <c r="AO22" s="51"/>
      <c r="AP22" s="51"/>
      <c r="AQ22" s="51"/>
      <c r="AR22" s="51"/>
      <c r="AS22" s="51"/>
    </row>
    <row r="23" spans="28:45" x14ac:dyDescent="0.25">
      <c r="AB23" s="51"/>
      <c r="AC23" s="51"/>
      <c r="AD23" s="51"/>
      <c r="AE23" s="51"/>
      <c r="AF23" s="51"/>
      <c r="AG23" s="51"/>
      <c r="AI23" s="51"/>
      <c r="AJ23" s="51"/>
      <c r="AK23" s="51"/>
      <c r="AL23" s="51"/>
      <c r="AM23" s="51"/>
      <c r="AN23" s="51"/>
      <c r="AO23" s="51"/>
      <c r="AP23" s="51"/>
      <c r="AQ23" s="51"/>
      <c r="AR23" s="51"/>
      <c r="AS23" s="51"/>
    </row>
    <row r="24" spans="28:45" x14ac:dyDescent="0.25">
      <c r="AB24" s="51"/>
      <c r="AC24" s="51"/>
      <c r="AD24" s="51"/>
      <c r="AE24" s="51"/>
      <c r="AF24" s="51"/>
      <c r="AG24" s="51"/>
      <c r="AI24" s="51"/>
      <c r="AJ24" s="51"/>
      <c r="AK24" s="51"/>
      <c r="AL24" s="51"/>
      <c r="AM24" s="51"/>
      <c r="AN24" s="51"/>
      <c r="AO24" s="51"/>
      <c r="AP24" s="51"/>
      <c r="AQ24" s="51"/>
      <c r="AR24" s="51"/>
      <c r="AS24" s="51"/>
    </row>
    <row r="25" spans="28:45" x14ac:dyDescent="0.25">
      <c r="AB25" s="51"/>
      <c r="AC25" s="51"/>
      <c r="AD25" s="51"/>
      <c r="AE25" s="51"/>
      <c r="AF25" s="51"/>
      <c r="AG25" s="51"/>
      <c r="AI25" s="51"/>
      <c r="AJ25" s="51"/>
      <c r="AK25" s="51"/>
      <c r="AL25" s="51"/>
      <c r="AM25" s="51"/>
      <c r="AN25" s="51"/>
      <c r="AO25" s="51"/>
      <c r="AP25" s="51"/>
      <c r="AQ25" s="51"/>
      <c r="AR25" s="51"/>
      <c r="AS25" s="51"/>
    </row>
    <row r="26" spans="28:45" x14ac:dyDescent="0.25">
      <c r="AB26" s="51"/>
      <c r="AC26" s="51"/>
      <c r="AD26" s="51"/>
      <c r="AE26" s="51"/>
      <c r="AF26" s="51"/>
      <c r="AG26" s="51"/>
      <c r="AI26" s="51"/>
      <c r="AJ26" s="51"/>
      <c r="AK26" s="51"/>
      <c r="AL26" s="51"/>
      <c r="AM26" s="51"/>
      <c r="AN26" s="51"/>
      <c r="AO26" s="51"/>
      <c r="AP26" s="51"/>
      <c r="AQ26" s="51"/>
      <c r="AR26" s="51"/>
      <c r="AS26" s="51"/>
    </row>
    <row r="27" spans="28:45" x14ac:dyDescent="0.25">
      <c r="AB27" s="51"/>
      <c r="AC27" s="51"/>
      <c r="AD27" s="51"/>
      <c r="AE27" s="51"/>
      <c r="AF27" s="51"/>
      <c r="AG27" s="51"/>
      <c r="AI27" s="51"/>
      <c r="AJ27" s="51"/>
      <c r="AK27" s="51"/>
      <c r="AL27" s="51"/>
      <c r="AM27" s="51"/>
      <c r="AN27" s="51"/>
      <c r="AO27" s="51"/>
      <c r="AP27" s="51"/>
      <c r="AQ27" s="51"/>
      <c r="AR27" s="51"/>
      <c r="AS27" s="51"/>
    </row>
    <row r="28" spans="28:45" x14ac:dyDescent="0.25">
      <c r="AB28" s="51"/>
      <c r="AC28" s="51"/>
      <c r="AD28" s="51"/>
      <c r="AE28" s="51"/>
      <c r="AF28" s="51"/>
      <c r="AG28" s="51"/>
      <c r="AI28" s="51"/>
      <c r="AJ28" s="51"/>
      <c r="AK28" s="51"/>
      <c r="AL28" s="51"/>
      <c r="AM28" s="51"/>
      <c r="AN28" s="51"/>
      <c r="AO28" s="51"/>
      <c r="AP28" s="51"/>
      <c r="AQ28" s="51"/>
      <c r="AR28" s="51"/>
      <c r="AS28" s="51"/>
    </row>
    <row r="29" spans="28:45" x14ac:dyDescent="0.25">
      <c r="AB29" s="51"/>
      <c r="AC29" s="51"/>
      <c r="AD29" s="51"/>
      <c r="AE29" s="51"/>
      <c r="AF29" s="51"/>
      <c r="AG29" s="51"/>
      <c r="AI29" s="51"/>
      <c r="AJ29" s="51"/>
      <c r="AK29" s="51"/>
      <c r="AL29" s="51"/>
      <c r="AM29" s="51"/>
      <c r="AN29" s="51"/>
      <c r="AO29" s="51"/>
      <c r="AP29" s="51"/>
      <c r="AQ29" s="51"/>
      <c r="AR29" s="51"/>
      <c r="AS29" s="51"/>
    </row>
    <row r="30" spans="28:45" x14ac:dyDescent="0.25">
      <c r="AB30" s="51"/>
      <c r="AC30" s="51"/>
      <c r="AD30" s="51"/>
      <c r="AE30" s="51"/>
      <c r="AF30" s="51"/>
      <c r="AG30" s="51"/>
      <c r="AI30" s="51"/>
      <c r="AJ30" s="51"/>
      <c r="AK30" s="51"/>
      <c r="AL30" s="51"/>
      <c r="AM30" s="51"/>
      <c r="AN30" s="51"/>
      <c r="AO30" s="51"/>
      <c r="AP30" s="51"/>
      <c r="AQ30" s="51"/>
      <c r="AR30" s="51"/>
      <c r="AS30" s="51"/>
    </row>
    <row r="31" spans="28:45" x14ac:dyDescent="0.25">
      <c r="AB31" s="51"/>
      <c r="AC31" s="51"/>
      <c r="AD31" s="51"/>
      <c r="AE31" s="51"/>
      <c r="AF31" s="51"/>
      <c r="AG31" s="51"/>
      <c r="AI31" s="51"/>
      <c r="AJ31" s="51"/>
      <c r="AK31" s="51"/>
      <c r="AL31" s="51"/>
      <c r="AM31" s="51"/>
      <c r="AN31" s="51"/>
      <c r="AO31" s="51"/>
      <c r="AP31" s="51"/>
      <c r="AQ31" s="51"/>
      <c r="AR31" s="51"/>
      <c r="AS31" s="51"/>
    </row>
    <row r="32" spans="28:45" x14ac:dyDescent="0.25">
      <c r="AB32" s="51"/>
      <c r="AC32" s="51"/>
      <c r="AD32" s="51"/>
      <c r="AE32" s="51"/>
      <c r="AF32" s="51"/>
      <c r="AG32" s="51"/>
      <c r="AI32" s="51"/>
      <c r="AJ32" s="51"/>
      <c r="AK32" s="51"/>
      <c r="AL32" s="51"/>
      <c r="AM32" s="51"/>
      <c r="AN32" s="51"/>
      <c r="AO32" s="51"/>
      <c r="AP32" s="51"/>
      <c r="AQ32" s="51"/>
      <c r="AR32" s="51"/>
      <c r="AS32" s="51"/>
    </row>
    <row r="33" spans="28:45" x14ac:dyDescent="0.25">
      <c r="AB33" s="51"/>
      <c r="AC33" s="51"/>
      <c r="AD33" s="51"/>
      <c r="AE33" s="51"/>
      <c r="AF33" s="51"/>
      <c r="AG33" s="51"/>
      <c r="AI33" s="51"/>
      <c r="AJ33" s="51"/>
      <c r="AK33" s="51"/>
      <c r="AL33" s="51"/>
      <c r="AM33" s="51"/>
      <c r="AN33" s="51"/>
      <c r="AO33" s="51"/>
      <c r="AP33" s="51"/>
      <c r="AQ33" s="51"/>
      <c r="AR33" s="51"/>
      <c r="AS33" s="51"/>
    </row>
    <row r="34" spans="28:45" x14ac:dyDescent="0.25">
      <c r="AB34" s="51"/>
      <c r="AC34" s="51"/>
      <c r="AD34" s="51"/>
      <c r="AE34" s="51"/>
      <c r="AF34" s="51"/>
      <c r="AG34" s="51"/>
      <c r="AI34" s="51"/>
      <c r="AJ34" s="51"/>
      <c r="AK34" s="51"/>
      <c r="AL34" s="51"/>
      <c r="AM34" s="51"/>
      <c r="AN34" s="51"/>
      <c r="AO34" s="51"/>
      <c r="AP34" s="51"/>
      <c r="AQ34" s="51"/>
      <c r="AR34" s="51"/>
      <c r="AS34" s="51"/>
    </row>
    <row r="35" spans="28:45" x14ac:dyDescent="0.25">
      <c r="AB35" s="51"/>
      <c r="AC35" s="51"/>
      <c r="AD35" s="51"/>
      <c r="AE35" s="51"/>
      <c r="AF35" s="51"/>
      <c r="AG35" s="51"/>
      <c r="AI35" s="51"/>
      <c r="AJ35" s="51"/>
      <c r="AK35" s="51"/>
      <c r="AL35" s="51"/>
      <c r="AM35" s="51"/>
      <c r="AN35" s="51"/>
      <c r="AO35" s="51"/>
      <c r="AP35" s="51"/>
      <c r="AQ35" s="51"/>
      <c r="AR35" s="51"/>
      <c r="AS35" s="51"/>
    </row>
    <row r="36" spans="28:45" x14ac:dyDescent="0.25">
      <c r="AB36" s="51"/>
      <c r="AC36" s="51"/>
      <c r="AD36" s="51"/>
      <c r="AE36" s="51"/>
      <c r="AF36" s="51"/>
      <c r="AG36" s="51"/>
      <c r="AI36" s="51"/>
      <c r="AJ36" s="51"/>
      <c r="AK36" s="51"/>
      <c r="AL36" s="51"/>
      <c r="AM36" s="51"/>
      <c r="AN36" s="51"/>
      <c r="AO36" s="51"/>
      <c r="AP36" s="51"/>
      <c r="AQ36" s="51"/>
      <c r="AR36" s="51"/>
      <c r="AS36" s="51"/>
    </row>
    <row r="37" spans="28:45" x14ac:dyDescent="0.25">
      <c r="AB37" s="51"/>
      <c r="AC37" s="51"/>
      <c r="AD37" s="51"/>
      <c r="AE37" s="51"/>
      <c r="AF37" s="51"/>
      <c r="AG37" s="51"/>
      <c r="AI37" s="51"/>
      <c r="AJ37" s="51"/>
      <c r="AK37" s="51"/>
      <c r="AL37" s="51"/>
      <c r="AM37" s="51"/>
      <c r="AN37" s="51"/>
      <c r="AO37" s="51"/>
      <c r="AP37" s="51"/>
      <c r="AQ37" s="51"/>
      <c r="AR37" s="51"/>
      <c r="AS37" s="51"/>
    </row>
    <row r="38" spans="28:45" x14ac:dyDescent="0.25">
      <c r="AB38" s="51"/>
      <c r="AC38" s="51"/>
      <c r="AD38" s="51"/>
      <c r="AE38" s="51"/>
      <c r="AF38" s="51"/>
      <c r="AG38" s="51"/>
      <c r="AI38" s="51"/>
      <c r="AJ38" s="51"/>
      <c r="AK38" s="51"/>
      <c r="AL38" s="51"/>
      <c r="AM38" s="51"/>
      <c r="AN38" s="51"/>
      <c r="AO38" s="51"/>
      <c r="AP38" s="51"/>
      <c r="AQ38" s="51"/>
      <c r="AR38" s="51"/>
      <c r="AS38" s="51"/>
    </row>
    <row r="39" spans="28:45" x14ac:dyDescent="0.25">
      <c r="AB39" s="51"/>
      <c r="AC39" s="51"/>
      <c r="AD39" s="51"/>
      <c r="AE39" s="51"/>
      <c r="AF39" s="51"/>
      <c r="AG39" s="51"/>
      <c r="AI39" s="51"/>
      <c r="AJ39" s="51"/>
      <c r="AK39" s="51"/>
      <c r="AL39" s="51"/>
      <c r="AM39" s="51"/>
      <c r="AN39" s="51"/>
      <c r="AO39" s="51"/>
      <c r="AP39" s="51"/>
      <c r="AQ39" s="51"/>
      <c r="AR39" s="51"/>
      <c r="AS39" s="51"/>
    </row>
    <row r="40" spans="28:45" x14ac:dyDescent="0.25">
      <c r="AB40" s="51"/>
      <c r="AC40" s="51"/>
      <c r="AD40" s="51"/>
      <c r="AE40" s="51"/>
      <c r="AF40" s="51"/>
      <c r="AG40" s="51"/>
      <c r="AI40" s="51"/>
      <c r="AJ40" s="51"/>
      <c r="AK40" s="51"/>
      <c r="AL40" s="51"/>
      <c r="AM40" s="51"/>
      <c r="AN40" s="51"/>
      <c r="AO40" s="51"/>
      <c r="AP40" s="51"/>
      <c r="AQ40" s="51"/>
      <c r="AR40" s="51"/>
      <c r="AS40" s="51"/>
    </row>
    <row r="41" spans="28:45" x14ac:dyDescent="0.25">
      <c r="AB41" s="51"/>
      <c r="AC41" s="51"/>
      <c r="AD41" s="51"/>
      <c r="AE41" s="51"/>
      <c r="AF41" s="51"/>
      <c r="AG41" s="51"/>
      <c r="AI41" s="51"/>
      <c r="AJ41" s="51"/>
      <c r="AK41" s="51"/>
      <c r="AL41" s="51"/>
      <c r="AM41" s="51"/>
      <c r="AN41" s="51"/>
      <c r="AO41" s="51"/>
      <c r="AP41" s="51"/>
      <c r="AQ41" s="51"/>
      <c r="AR41" s="51"/>
      <c r="AS41" s="51"/>
    </row>
    <row r="42" spans="28:45" x14ac:dyDescent="0.25">
      <c r="AB42" s="51"/>
      <c r="AC42" s="51"/>
      <c r="AD42" s="51"/>
      <c r="AE42" s="51"/>
      <c r="AF42" s="51"/>
      <c r="AG42" s="51"/>
      <c r="AI42" s="51"/>
      <c r="AJ42" s="51"/>
      <c r="AK42" s="51"/>
      <c r="AL42" s="51"/>
      <c r="AM42" s="51"/>
      <c r="AN42" s="51"/>
      <c r="AO42" s="51"/>
      <c r="AP42" s="51"/>
      <c r="AQ42" s="51"/>
      <c r="AR42" s="51"/>
      <c r="AS42" s="51"/>
    </row>
    <row r="43" spans="28:45" x14ac:dyDescent="0.25">
      <c r="AB43" s="51"/>
      <c r="AC43" s="51"/>
      <c r="AD43" s="51"/>
      <c r="AE43" s="51"/>
      <c r="AF43" s="51"/>
      <c r="AG43" s="51"/>
      <c r="AI43" s="51"/>
      <c r="AJ43" s="51"/>
      <c r="AK43" s="51"/>
      <c r="AL43" s="51"/>
      <c r="AM43" s="51"/>
      <c r="AN43" s="51"/>
      <c r="AO43" s="51"/>
      <c r="AP43" s="51"/>
      <c r="AQ43" s="51"/>
      <c r="AR43" s="51"/>
      <c r="AS43" s="51"/>
    </row>
    <row r="44" spans="28:45" x14ac:dyDescent="0.25">
      <c r="AB44" s="51"/>
      <c r="AC44" s="51"/>
      <c r="AD44" s="51"/>
      <c r="AE44" s="51"/>
      <c r="AF44" s="51"/>
      <c r="AG44" s="51"/>
      <c r="AI44" s="51"/>
      <c r="AJ44" s="51"/>
      <c r="AK44" s="51"/>
      <c r="AL44" s="51"/>
      <c r="AM44" s="51"/>
      <c r="AN44" s="51"/>
      <c r="AO44" s="51"/>
      <c r="AP44" s="51"/>
      <c r="AQ44" s="51"/>
      <c r="AR44" s="51"/>
      <c r="AS44" s="51"/>
    </row>
    <row r="45" spans="28:45" x14ac:dyDescent="0.25">
      <c r="AB45" s="51"/>
      <c r="AC45" s="51"/>
      <c r="AD45" s="51"/>
      <c r="AE45" s="51"/>
      <c r="AF45" s="51"/>
      <c r="AG45" s="51"/>
      <c r="AI45" s="51"/>
      <c r="AJ45" s="51"/>
      <c r="AK45" s="51"/>
      <c r="AL45" s="51"/>
      <c r="AM45" s="51"/>
      <c r="AN45" s="51"/>
      <c r="AO45" s="51"/>
      <c r="AP45" s="51"/>
      <c r="AQ45" s="51"/>
      <c r="AR45" s="51"/>
      <c r="AS45" s="51"/>
    </row>
    <row r="46" spans="28:45" x14ac:dyDescent="0.25">
      <c r="AB46" s="51"/>
      <c r="AC46" s="51"/>
      <c r="AD46" s="51"/>
      <c r="AE46" s="51"/>
      <c r="AF46" s="51"/>
      <c r="AG46" s="51"/>
      <c r="AI46" s="51"/>
      <c r="AJ46" s="51"/>
      <c r="AK46" s="51"/>
      <c r="AL46" s="51"/>
      <c r="AM46" s="51"/>
      <c r="AN46" s="51"/>
      <c r="AO46" s="51"/>
      <c r="AP46" s="51"/>
      <c r="AQ46" s="51"/>
      <c r="AR46" s="51"/>
      <c r="AS46" s="51"/>
    </row>
    <row r="47" spans="28:45" x14ac:dyDescent="0.25">
      <c r="AB47" s="51"/>
      <c r="AC47" s="51"/>
      <c r="AD47" s="51"/>
      <c r="AE47" s="51"/>
      <c r="AF47" s="51"/>
      <c r="AG47" s="51"/>
      <c r="AI47" s="51"/>
      <c r="AJ47" s="51"/>
      <c r="AK47" s="51"/>
      <c r="AL47" s="51"/>
      <c r="AM47" s="51"/>
      <c r="AN47" s="51"/>
      <c r="AO47" s="51"/>
      <c r="AP47" s="51"/>
      <c r="AQ47" s="51"/>
      <c r="AR47" s="51"/>
      <c r="AS47" s="51"/>
    </row>
  </sheetData>
  <mergeCells count="45">
    <mergeCell ref="B2:C4"/>
    <mergeCell ref="D2:AA2"/>
    <mergeCell ref="AB2:AS2"/>
    <mergeCell ref="D3:Q3"/>
    <mergeCell ref="S3:AA3"/>
    <mergeCell ref="AB3:AS3"/>
    <mergeCell ref="D4:AA4"/>
    <mergeCell ref="AB4:AS4"/>
    <mergeCell ref="AB6:AS6"/>
    <mergeCell ref="A8:A14"/>
    <mergeCell ref="B8:B14"/>
    <mergeCell ref="C8:C14"/>
    <mergeCell ref="D8:D14"/>
    <mergeCell ref="E8:E14"/>
    <mergeCell ref="F8:F14"/>
    <mergeCell ref="G8:G10"/>
    <mergeCell ref="H8:H10"/>
    <mergeCell ref="I8:I10"/>
    <mergeCell ref="A6:A7"/>
    <mergeCell ref="B6:J6"/>
    <mergeCell ref="K6:Q6"/>
    <mergeCell ref="S6:V6"/>
    <mergeCell ref="X6:X7"/>
    <mergeCell ref="Z6:AA6"/>
    <mergeCell ref="P8:P10"/>
    <mergeCell ref="Q8:Q10"/>
    <mergeCell ref="R8:R10"/>
    <mergeCell ref="G11:G14"/>
    <mergeCell ref="H11:H14"/>
    <mergeCell ref="I11:I14"/>
    <mergeCell ref="J11:J14"/>
    <mergeCell ref="K11:K14"/>
    <mergeCell ref="L11:L14"/>
    <mergeCell ref="M11:M14"/>
    <mergeCell ref="J8:J10"/>
    <mergeCell ref="K8:K10"/>
    <mergeCell ref="L8:L10"/>
    <mergeCell ref="M8:M10"/>
    <mergeCell ref="N8:N10"/>
    <mergeCell ref="O8:O10"/>
    <mergeCell ref="N11:N14"/>
    <mergeCell ref="O11:O14"/>
    <mergeCell ref="P11:P14"/>
    <mergeCell ref="Q11:Q14"/>
    <mergeCell ref="R11:R14"/>
  </mergeCells>
  <conditionalFormatting sqref="AB15:AG547 AI15:AS547 AD8">
    <cfRule type="cellIs" dxfId="51" priority="17" operator="equal">
      <formula>"Aplica"</formula>
    </cfRule>
  </conditionalFormatting>
  <conditionalFormatting sqref="AI8:AQ8 AB8:AC8 AE8:AG8 AS8">
    <cfRule type="cellIs" dxfId="50" priority="16" operator="equal">
      <formula>"Aplica"</formula>
    </cfRule>
  </conditionalFormatting>
  <conditionalFormatting sqref="AH15:AH547">
    <cfRule type="cellIs" dxfId="49" priority="15" operator="equal">
      <formula>"Aplica"</formula>
    </cfRule>
  </conditionalFormatting>
  <conditionalFormatting sqref="AH8">
    <cfRule type="cellIs" dxfId="48" priority="14" operator="equal">
      <formula>"Aplica"</formula>
    </cfRule>
  </conditionalFormatting>
  <conditionalFormatting sqref="AD9:AD14">
    <cfRule type="cellIs" dxfId="47" priority="13" operator="equal">
      <formula>"Aplica"</formula>
    </cfRule>
  </conditionalFormatting>
  <conditionalFormatting sqref="AB9:AC14 AE9:AG14 AI9:AQ10 AJ11:AR14">
    <cfRule type="cellIs" dxfId="46" priority="12" operator="equal">
      <formula>"Aplica"</formula>
    </cfRule>
  </conditionalFormatting>
  <conditionalFormatting sqref="AH9:AH14">
    <cfRule type="cellIs" dxfId="45" priority="11" operator="equal">
      <formula>"Aplica"</formula>
    </cfRule>
  </conditionalFormatting>
  <conditionalFormatting sqref="AS9">
    <cfRule type="cellIs" dxfId="44" priority="10" operator="equal">
      <formula>"Aplica"</formula>
    </cfRule>
  </conditionalFormatting>
  <conditionalFormatting sqref="AS10">
    <cfRule type="cellIs" dxfId="43" priority="9" operator="equal">
      <formula>"Aplica"</formula>
    </cfRule>
  </conditionalFormatting>
  <conditionalFormatting sqref="AS11">
    <cfRule type="cellIs" dxfId="42" priority="8" operator="equal">
      <formula>"Aplica"</formula>
    </cfRule>
  </conditionalFormatting>
  <conditionalFormatting sqref="AS12">
    <cfRule type="cellIs" dxfId="41" priority="7" operator="equal">
      <formula>"Aplica"</formula>
    </cfRule>
  </conditionalFormatting>
  <conditionalFormatting sqref="AS13">
    <cfRule type="cellIs" dxfId="40" priority="6" operator="equal">
      <formula>"Aplica"</formula>
    </cfRule>
  </conditionalFormatting>
  <conditionalFormatting sqref="AS14">
    <cfRule type="cellIs" dxfId="39" priority="5" operator="equal">
      <formula>"Aplica"</formula>
    </cfRule>
  </conditionalFormatting>
  <conditionalFormatting sqref="AR8">
    <cfRule type="cellIs" dxfId="38" priority="4" operator="equal">
      <formula>"Aplica"</formula>
    </cfRule>
  </conditionalFormatting>
  <conditionalFormatting sqref="AR9:AR10">
    <cfRule type="cellIs" dxfId="37" priority="3" operator="equal">
      <formula>"Aplica"</formula>
    </cfRule>
  </conditionalFormatting>
  <conditionalFormatting sqref="AI11">
    <cfRule type="cellIs" dxfId="36" priority="2" operator="equal">
      <formula>"Aplica"</formula>
    </cfRule>
  </conditionalFormatting>
  <conditionalFormatting sqref="AI12:AI14">
    <cfRule type="cellIs" dxfId="35" priority="1" operator="equal">
      <formula>"Aplica"</formula>
    </cfRule>
  </conditionalFormatting>
  <dataValidations count="3">
    <dataValidation type="list" allowBlank="1" showInputMessage="1" showErrorMessage="1" sqref="AB15:AG346 AI15:AS346">
      <formula1>"Aplica"</formula1>
    </dataValidation>
    <dataValidation type="list" allowBlank="1" showInputMessage="1" showErrorMessage="1" sqref="E8:E9">
      <formula1>INDIRECT(D8)</formula1>
    </dataValidation>
    <dataValidation type="list" allowBlank="1" showInputMessage="1" showErrorMessage="1" sqref="AB8:AS14">
      <formula1>"Aplica, -"</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'C:\Users\ALEXAN~1\AppData\Local\Temp\Rar$DIa0.130\[4. Plan de Acción GTHU.xlsx]Instructivo'!#REF!</xm:f>
          </x14:formula1>
          <xm:sqref>R8:R9 R11:R13</xm:sqref>
        </x14:dataValidation>
        <x14:dataValidation type="list" allowBlank="1" showInputMessage="1" showErrorMessage="1">
          <x14:formula1>
            <xm:f>'C:\Users\ALEXAN~1\AppData\Local\Temp\Rar$DIa0.888\[4. PLAN DE ACCIÓN - GEFI.xlsx]Hoja2'!#REF!</xm:f>
          </x14:formula1>
          <xm:sqref>X8:X14 F8:F9 B8:D9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4"/>
  <sheetViews>
    <sheetView topLeftCell="D7" zoomScale="80" zoomScaleNormal="80" workbookViewId="0">
      <selection activeCell="S8" sqref="A8:XFD13"/>
    </sheetView>
  </sheetViews>
  <sheetFormatPr baseColWidth="10" defaultColWidth="11.44140625" defaultRowHeight="13.8" x14ac:dyDescent="0.25"/>
  <cols>
    <col min="1" max="1" width="5.5546875" style="1" bestFit="1" customWidth="1"/>
    <col min="2" max="2" width="22.5546875" style="1" customWidth="1"/>
    <col min="3" max="3" width="18.44140625" style="1" customWidth="1"/>
    <col min="4" max="5" width="21.33203125" style="1" customWidth="1"/>
    <col min="6" max="6" width="21.109375" style="1" customWidth="1"/>
    <col min="7" max="7" width="19.44140625" style="1" customWidth="1"/>
    <col min="8" max="8" width="14.88671875" style="1" customWidth="1"/>
    <col min="9" max="10" width="21.109375" style="1" customWidth="1"/>
    <col min="11" max="11" width="17.88671875" style="1" customWidth="1"/>
    <col min="12" max="12" width="23.109375" style="1" customWidth="1"/>
    <col min="13" max="14" width="19.88671875" style="1" customWidth="1"/>
    <col min="15" max="15" width="13.88671875" style="1" hidden="1" customWidth="1"/>
    <col min="16" max="16" width="17.109375" style="1" customWidth="1"/>
    <col min="17" max="18" width="19.6640625" style="1" customWidth="1"/>
    <col min="19" max="19" width="35.6640625" style="1" customWidth="1"/>
    <col min="20" max="20" width="23.5546875" style="1" customWidth="1"/>
    <col min="21" max="21" width="23.88671875" style="1" customWidth="1"/>
    <col min="22" max="22" width="20.33203125" style="1" customWidth="1"/>
    <col min="23" max="23" width="19.88671875" style="1" hidden="1" customWidth="1"/>
    <col min="24" max="24" width="21.5546875" style="1" customWidth="1"/>
    <col min="25" max="25" width="19.88671875" style="1" hidden="1" customWidth="1"/>
    <col min="26" max="26" width="26.6640625" style="1" customWidth="1"/>
    <col min="27" max="27" width="21.33203125" style="1" customWidth="1"/>
    <col min="28" max="28" width="17.5546875" style="1" customWidth="1"/>
    <col min="29" max="29" width="18.109375" style="1" customWidth="1"/>
    <col min="30" max="30" width="19" style="1" customWidth="1"/>
    <col min="31" max="31" width="24.88671875" style="1" customWidth="1"/>
    <col min="32" max="32" width="17" style="1" customWidth="1"/>
    <col min="33" max="33" width="17.88671875" style="1" customWidth="1"/>
    <col min="34" max="34" width="15.44140625" style="1" customWidth="1"/>
    <col min="35" max="35" width="19.6640625" style="1" customWidth="1"/>
    <col min="36" max="36" width="16.109375" style="1" customWidth="1"/>
    <col min="37" max="37" width="15.6640625" style="1" customWidth="1"/>
    <col min="38" max="38" width="19.33203125" style="1" customWidth="1"/>
    <col min="39" max="41" width="15.6640625" style="1" customWidth="1"/>
    <col min="42" max="42" width="24.5546875" style="1" customWidth="1"/>
    <col min="43" max="43" width="23.6640625" style="1" customWidth="1"/>
    <col min="44" max="44" width="19.5546875" style="1" customWidth="1"/>
    <col min="45" max="45" width="16.6640625" style="1" customWidth="1"/>
    <col min="46" max="16384" width="11.44140625" style="1"/>
  </cols>
  <sheetData>
    <row r="1" spans="1:45" ht="14.4" thickBot="1" x14ac:dyDescent="0.3"/>
    <row r="2" spans="1:45" ht="21.6" thickBot="1" x14ac:dyDescent="0.3">
      <c r="B2" s="356"/>
      <c r="C2" s="357"/>
      <c r="D2" s="362" t="s">
        <v>0</v>
      </c>
      <c r="E2" s="363"/>
      <c r="F2" s="363"/>
      <c r="G2" s="363"/>
      <c r="H2" s="363"/>
      <c r="I2" s="363"/>
      <c r="J2" s="363"/>
      <c r="K2" s="363"/>
      <c r="L2" s="363"/>
      <c r="M2" s="363"/>
      <c r="N2" s="363"/>
      <c r="O2" s="363"/>
      <c r="P2" s="363"/>
      <c r="Q2" s="363"/>
      <c r="R2" s="363"/>
      <c r="S2" s="363"/>
      <c r="T2" s="363"/>
      <c r="U2" s="363"/>
      <c r="V2" s="363"/>
      <c r="W2" s="363"/>
      <c r="X2" s="363"/>
      <c r="Y2" s="363"/>
      <c r="Z2" s="363"/>
      <c r="AA2" s="364"/>
      <c r="AB2" s="365" t="s">
        <v>0</v>
      </c>
      <c r="AC2" s="366"/>
      <c r="AD2" s="366"/>
      <c r="AE2" s="366"/>
      <c r="AF2" s="366"/>
      <c r="AG2" s="366"/>
      <c r="AH2" s="366"/>
      <c r="AI2" s="366"/>
      <c r="AJ2" s="366"/>
      <c r="AK2" s="366"/>
      <c r="AL2" s="366"/>
      <c r="AM2" s="366"/>
      <c r="AN2" s="366"/>
      <c r="AO2" s="366"/>
      <c r="AP2" s="366"/>
      <c r="AQ2" s="366"/>
      <c r="AR2" s="366"/>
      <c r="AS2" s="366"/>
    </row>
    <row r="3" spans="1:45" ht="21.6" thickBot="1" x14ac:dyDescent="0.3">
      <c r="B3" s="358"/>
      <c r="C3" s="359"/>
      <c r="D3" s="367" t="s">
        <v>1</v>
      </c>
      <c r="E3" s="368"/>
      <c r="F3" s="368"/>
      <c r="G3" s="368"/>
      <c r="H3" s="368"/>
      <c r="I3" s="368"/>
      <c r="J3" s="368"/>
      <c r="K3" s="368"/>
      <c r="L3" s="368"/>
      <c r="M3" s="368"/>
      <c r="N3" s="368"/>
      <c r="O3" s="368"/>
      <c r="P3" s="368"/>
      <c r="Q3" s="369"/>
      <c r="R3" s="370" t="s">
        <v>2</v>
      </c>
      <c r="S3" s="368"/>
      <c r="T3" s="368"/>
      <c r="U3" s="368"/>
      <c r="V3" s="368"/>
      <c r="W3" s="368"/>
      <c r="X3" s="368"/>
      <c r="Y3" s="368"/>
      <c r="Z3" s="368"/>
      <c r="AA3" s="371"/>
      <c r="AB3" s="298"/>
      <c r="AC3" s="299"/>
      <c r="AD3" s="299"/>
      <c r="AE3" s="299"/>
      <c r="AF3" s="299"/>
      <c r="AG3" s="299"/>
      <c r="AH3" s="299"/>
      <c r="AI3" s="299"/>
      <c r="AJ3" s="299"/>
      <c r="AK3" s="299"/>
      <c r="AL3" s="299"/>
      <c r="AM3" s="299"/>
      <c r="AN3" s="299"/>
      <c r="AO3" s="299"/>
      <c r="AP3" s="299"/>
      <c r="AQ3" s="299"/>
      <c r="AR3" s="299"/>
      <c r="AS3" s="299"/>
    </row>
    <row r="4" spans="1:45" ht="21.6" thickBot="1" x14ac:dyDescent="0.3">
      <c r="B4" s="360"/>
      <c r="C4" s="361"/>
      <c r="D4" s="367" t="s">
        <v>3</v>
      </c>
      <c r="E4" s="368"/>
      <c r="F4" s="368"/>
      <c r="G4" s="368"/>
      <c r="H4" s="368"/>
      <c r="I4" s="368"/>
      <c r="J4" s="368"/>
      <c r="K4" s="368"/>
      <c r="L4" s="368"/>
      <c r="M4" s="368"/>
      <c r="N4" s="368"/>
      <c r="O4" s="368"/>
      <c r="P4" s="368"/>
      <c r="Q4" s="368"/>
      <c r="R4" s="368"/>
      <c r="S4" s="368"/>
      <c r="T4" s="368"/>
      <c r="U4" s="368"/>
      <c r="V4" s="368"/>
      <c r="W4" s="368"/>
      <c r="X4" s="368"/>
      <c r="Y4" s="368"/>
      <c r="Z4" s="368"/>
      <c r="AA4" s="371"/>
      <c r="AB4" s="298"/>
      <c r="AC4" s="299"/>
      <c r="AD4" s="299"/>
      <c r="AE4" s="299"/>
      <c r="AF4" s="299"/>
      <c r="AG4" s="299"/>
      <c r="AH4" s="299"/>
      <c r="AI4" s="299"/>
      <c r="AJ4" s="299"/>
      <c r="AK4" s="299"/>
      <c r="AL4" s="299"/>
      <c r="AM4" s="299"/>
      <c r="AN4" s="299"/>
      <c r="AO4" s="299"/>
      <c r="AP4" s="299"/>
      <c r="AQ4" s="299"/>
      <c r="AR4" s="299"/>
      <c r="AS4" s="299"/>
    </row>
    <row r="6" spans="1:45" ht="21" x14ac:dyDescent="0.25">
      <c r="A6" s="397" t="s">
        <v>4</v>
      </c>
      <c r="B6" s="345" t="s">
        <v>5</v>
      </c>
      <c r="C6" s="346"/>
      <c r="D6" s="346"/>
      <c r="E6" s="346"/>
      <c r="F6" s="346"/>
      <c r="G6" s="346"/>
      <c r="H6" s="346"/>
      <c r="I6" s="346"/>
      <c r="J6" s="347"/>
      <c r="K6" s="348" t="s">
        <v>6</v>
      </c>
      <c r="L6" s="349"/>
      <c r="M6" s="349"/>
      <c r="N6" s="349"/>
      <c r="O6" s="349"/>
      <c r="P6" s="349"/>
      <c r="Q6" s="349"/>
      <c r="R6" s="350"/>
      <c r="S6" s="398" t="s">
        <v>7</v>
      </c>
      <c r="T6" s="398"/>
      <c r="U6" s="398"/>
      <c r="V6" s="398"/>
      <c r="W6" s="181"/>
      <c r="X6" s="399" t="s">
        <v>8</v>
      </c>
      <c r="Y6" s="181"/>
      <c r="Z6" s="399" t="s">
        <v>9</v>
      </c>
      <c r="AA6" s="399"/>
      <c r="AB6" s="343" t="s">
        <v>10</v>
      </c>
      <c r="AC6" s="344"/>
      <c r="AD6" s="344"/>
      <c r="AE6" s="344"/>
      <c r="AF6" s="344"/>
      <c r="AG6" s="344"/>
      <c r="AH6" s="344"/>
      <c r="AI6" s="344"/>
      <c r="AJ6" s="344"/>
      <c r="AK6" s="344"/>
      <c r="AL6" s="344"/>
      <c r="AM6" s="344"/>
      <c r="AN6" s="344"/>
      <c r="AO6" s="344"/>
      <c r="AP6" s="344"/>
      <c r="AQ6" s="344"/>
      <c r="AR6" s="344"/>
      <c r="AS6" s="344"/>
    </row>
    <row r="7" spans="1:45" ht="78" x14ac:dyDescent="0.25">
      <c r="A7" s="397"/>
      <c r="B7" s="7" t="s">
        <v>11</v>
      </c>
      <c r="C7" s="7" t="s">
        <v>12</v>
      </c>
      <c r="D7" s="7" t="s">
        <v>13</v>
      </c>
      <c r="E7" s="7" t="s">
        <v>14</v>
      </c>
      <c r="F7" s="7" t="s">
        <v>15</v>
      </c>
      <c r="G7" s="7" t="s">
        <v>16</v>
      </c>
      <c r="H7" s="7" t="s">
        <v>17</v>
      </c>
      <c r="I7" s="7" t="s">
        <v>18</v>
      </c>
      <c r="J7" s="7" t="s">
        <v>19</v>
      </c>
      <c r="K7" s="10" t="s">
        <v>20</v>
      </c>
      <c r="L7" s="10" t="s">
        <v>21</v>
      </c>
      <c r="M7" s="10" t="s">
        <v>22</v>
      </c>
      <c r="N7" s="10" t="s">
        <v>23</v>
      </c>
      <c r="O7" s="10" t="s">
        <v>24</v>
      </c>
      <c r="P7" s="10" t="s">
        <v>25</v>
      </c>
      <c r="Q7" s="10" t="s">
        <v>19</v>
      </c>
      <c r="R7" s="10" t="s">
        <v>26</v>
      </c>
      <c r="S7" s="12" t="s">
        <v>27</v>
      </c>
      <c r="T7" s="12" t="s">
        <v>18</v>
      </c>
      <c r="U7" s="12" t="s">
        <v>28</v>
      </c>
      <c r="V7" s="12" t="s">
        <v>29</v>
      </c>
      <c r="W7" s="12"/>
      <c r="X7" s="399"/>
      <c r="Y7" s="12" t="s">
        <v>19</v>
      </c>
      <c r="Z7" s="13" t="s">
        <v>30</v>
      </c>
      <c r="AA7" s="13" t="s">
        <v>31</v>
      </c>
      <c r="AB7" s="14" t="s">
        <v>32</v>
      </c>
      <c r="AC7" s="14" t="s">
        <v>33</v>
      </c>
      <c r="AD7" s="14" t="s">
        <v>34</v>
      </c>
      <c r="AE7" s="14" t="s">
        <v>35</v>
      </c>
      <c r="AF7" s="14" t="s">
        <v>36</v>
      </c>
      <c r="AG7" s="14" t="s">
        <v>37</v>
      </c>
      <c r="AH7" s="14" t="s">
        <v>38</v>
      </c>
      <c r="AI7" s="14" t="s">
        <v>39</v>
      </c>
      <c r="AJ7" s="14" t="s">
        <v>40</v>
      </c>
      <c r="AK7" s="14" t="s">
        <v>41</v>
      </c>
      <c r="AL7" s="14" t="s">
        <v>42</v>
      </c>
      <c r="AM7" s="14" t="s">
        <v>43</v>
      </c>
      <c r="AN7" s="14" t="s">
        <v>44</v>
      </c>
      <c r="AO7" s="14" t="s">
        <v>45</v>
      </c>
      <c r="AP7" s="14" t="s">
        <v>46</v>
      </c>
      <c r="AQ7" s="14" t="s">
        <v>47</v>
      </c>
      <c r="AR7" s="14" t="s">
        <v>48</v>
      </c>
      <c r="AS7" s="14" t="s">
        <v>49</v>
      </c>
    </row>
    <row r="8" spans="1:45" ht="55.2" x14ac:dyDescent="0.25">
      <c r="A8" s="195">
        <v>14</v>
      </c>
      <c r="B8" s="195" t="s">
        <v>130</v>
      </c>
      <c r="C8" s="385" t="s">
        <v>454</v>
      </c>
      <c r="D8" s="195" t="s">
        <v>52</v>
      </c>
      <c r="E8" s="195" t="s">
        <v>114</v>
      </c>
      <c r="F8" s="195" t="s">
        <v>54</v>
      </c>
      <c r="G8" s="195" t="s">
        <v>455</v>
      </c>
      <c r="H8" s="195" t="s">
        <v>456</v>
      </c>
      <c r="I8" s="199">
        <v>1</v>
      </c>
      <c r="J8" s="199">
        <f>(L8*Q8)+(L12*Q12)</f>
        <v>0</v>
      </c>
      <c r="K8" s="195" t="s">
        <v>457</v>
      </c>
      <c r="L8" s="216">
        <v>0.8</v>
      </c>
      <c r="M8" s="213">
        <v>43860</v>
      </c>
      <c r="N8" s="213">
        <v>44012</v>
      </c>
      <c r="O8" s="195"/>
      <c r="P8" s="195" t="s">
        <v>118</v>
      </c>
      <c r="Q8" s="380">
        <f>(T8*Y8)+(T9*Y9)+(T10*Y10)+(T11*Y11)</f>
        <v>0</v>
      </c>
      <c r="R8" s="380" t="s">
        <v>59</v>
      </c>
      <c r="S8" s="128" t="s">
        <v>458</v>
      </c>
      <c r="T8" s="161">
        <v>0.25</v>
      </c>
      <c r="U8" s="167">
        <v>43860</v>
      </c>
      <c r="V8" s="167">
        <v>43936</v>
      </c>
      <c r="W8" s="16">
        <f>V8-U8</f>
        <v>76</v>
      </c>
      <c r="X8" s="128"/>
      <c r="Y8" s="17">
        <f>IF(X8="ejecutado",1,0)</f>
        <v>0</v>
      </c>
      <c r="Z8" s="18"/>
      <c r="AA8" s="18"/>
      <c r="AB8" s="131" t="s">
        <v>61</v>
      </c>
      <c r="AC8" s="131" t="s">
        <v>61</v>
      </c>
      <c r="AD8" s="131" t="s">
        <v>62</v>
      </c>
      <c r="AE8" s="131" t="s">
        <v>61</v>
      </c>
      <c r="AF8" s="131" t="s">
        <v>61</v>
      </c>
      <c r="AG8" s="131" t="s">
        <v>61</v>
      </c>
      <c r="AH8" s="131" t="s">
        <v>61</v>
      </c>
      <c r="AI8" s="131" t="s">
        <v>62</v>
      </c>
      <c r="AJ8" s="131" t="s">
        <v>61</v>
      </c>
      <c r="AK8" s="131" t="s">
        <v>61</v>
      </c>
      <c r="AL8" s="131" t="s">
        <v>61</v>
      </c>
      <c r="AM8" s="131" t="s">
        <v>61</v>
      </c>
      <c r="AN8" s="131" t="s">
        <v>61</v>
      </c>
      <c r="AO8" s="131" t="s">
        <v>61</v>
      </c>
      <c r="AP8" s="131" t="s">
        <v>61</v>
      </c>
      <c r="AQ8" s="131" t="s">
        <v>61</v>
      </c>
      <c r="AR8" s="131" t="s">
        <v>61</v>
      </c>
      <c r="AS8" s="131" t="s">
        <v>62</v>
      </c>
    </row>
    <row r="9" spans="1:45" ht="55.2" x14ac:dyDescent="0.25">
      <c r="A9" s="195"/>
      <c r="B9" s="195"/>
      <c r="C9" s="385"/>
      <c r="D9" s="195"/>
      <c r="E9" s="195"/>
      <c r="F9" s="195"/>
      <c r="G9" s="195"/>
      <c r="H9" s="195"/>
      <c r="I9" s="198"/>
      <c r="J9" s="198"/>
      <c r="K9" s="195"/>
      <c r="L9" s="216"/>
      <c r="M9" s="213"/>
      <c r="N9" s="213"/>
      <c r="O9" s="195"/>
      <c r="P9" s="195"/>
      <c r="Q9" s="380"/>
      <c r="R9" s="380"/>
      <c r="S9" s="128" t="s">
        <v>459</v>
      </c>
      <c r="T9" s="161">
        <v>0.25</v>
      </c>
      <c r="U9" s="167">
        <v>43936</v>
      </c>
      <c r="V9" s="167">
        <v>43951</v>
      </c>
      <c r="W9" s="16">
        <f t="shared" ref="W9:W10" si="0">V9-U9</f>
        <v>15</v>
      </c>
      <c r="X9" s="128"/>
      <c r="Y9" s="17">
        <f t="shared" ref="Y9:Y10" si="1">IF(X9="ejecutado",1,0)</f>
        <v>0</v>
      </c>
      <c r="Z9" s="18"/>
      <c r="AA9" s="18"/>
      <c r="AB9" s="131" t="s">
        <v>61</v>
      </c>
      <c r="AC9" s="131" t="s">
        <v>61</v>
      </c>
      <c r="AD9" s="131" t="s">
        <v>62</v>
      </c>
      <c r="AE9" s="131" t="s">
        <v>61</v>
      </c>
      <c r="AF9" s="131" t="s">
        <v>61</v>
      </c>
      <c r="AG9" s="131" t="s">
        <v>61</v>
      </c>
      <c r="AH9" s="131" t="s">
        <v>61</v>
      </c>
      <c r="AI9" s="131" t="s">
        <v>62</v>
      </c>
      <c r="AJ9" s="131" t="s">
        <v>61</v>
      </c>
      <c r="AK9" s="131" t="s">
        <v>61</v>
      </c>
      <c r="AL9" s="131" t="s">
        <v>61</v>
      </c>
      <c r="AM9" s="131" t="s">
        <v>61</v>
      </c>
      <c r="AN9" s="131" t="s">
        <v>61</v>
      </c>
      <c r="AO9" s="131" t="s">
        <v>61</v>
      </c>
      <c r="AP9" s="131" t="s">
        <v>61</v>
      </c>
      <c r="AQ9" s="131" t="s">
        <v>61</v>
      </c>
      <c r="AR9" s="131" t="s">
        <v>61</v>
      </c>
      <c r="AS9" s="131" t="s">
        <v>62</v>
      </c>
    </row>
    <row r="10" spans="1:45" ht="55.2" x14ac:dyDescent="0.25">
      <c r="A10" s="195"/>
      <c r="B10" s="195"/>
      <c r="C10" s="385"/>
      <c r="D10" s="195"/>
      <c r="E10" s="195"/>
      <c r="F10" s="195"/>
      <c r="G10" s="195"/>
      <c r="H10" s="195"/>
      <c r="I10" s="198"/>
      <c r="J10" s="198"/>
      <c r="K10" s="195"/>
      <c r="L10" s="216"/>
      <c r="M10" s="213"/>
      <c r="N10" s="213"/>
      <c r="O10" s="195"/>
      <c r="P10" s="195"/>
      <c r="Q10" s="380"/>
      <c r="R10" s="380"/>
      <c r="S10" s="128" t="s">
        <v>460</v>
      </c>
      <c r="T10" s="161">
        <v>0.25</v>
      </c>
      <c r="U10" s="167">
        <v>43922</v>
      </c>
      <c r="V10" s="167">
        <v>43997</v>
      </c>
      <c r="W10" s="16">
        <f t="shared" si="0"/>
        <v>75</v>
      </c>
      <c r="X10" s="128"/>
      <c r="Y10" s="17">
        <f t="shared" si="1"/>
        <v>0</v>
      </c>
      <c r="Z10" s="18"/>
      <c r="AA10" s="18"/>
      <c r="AB10" s="131" t="s">
        <v>61</v>
      </c>
      <c r="AC10" s="131" t="s">
        <v>61</v>
      </c>
      <c r="AD10" s="131" t="s">
        <v>62</v>
      </c>
      <c r="AE10" s="131" t="s">
        <v>61</v>
      </c>
      <c r="AF10" s="131" t="s">
        <v>61</v>
      </c>
      <c r="AG10" s="131" t="s">
        <v>61</v>
      </c>
      <c r="AH10" s="131" t="s">
        <v>61</v>
      </c>
      <c r="AI10" s="131" t="s">
        <v>62</v>
      </c>
      <c r="AJ10" s="131" t="s">
        <v>61</v>
      </c>
      <c r="AK10" s="131" t="s">
        <v>61</v>
      </c>
      <c r="AL10" s="131" t="s">
        <v>61</v>
      </c>
      <c r="AM10" s="131" t="s">
        <v>61</v>
      </c>
      <c r="AN10" s="131" t="s">
        <v>61</v>
      </c>
      <c r="AO10" s="131" t="s">
        <v>61</v>
      </c>
      <c r="AP10" s="131" t="s">
        <v>61</v>
      </c>
      <c r="AQ10" s="131" t="s">
        <v>61</v>
      </c>
      <c r="AR10" s="131" t="s">
        <v>61</v>
      </c>
      <c r="AS10" s="131" t="s">
        <v>62</v>
      </c>
    </row>
    <row r="11" spans="1:45" ht="55.2" x14ac:dyDescent="0.25">
      <c r="A11" s="195"/>
      <c r="B11" s="195"/>
      <c r="C11" s="385"/>
      <c r="D11" s="195"/>
      <c r="E11" s="195"/>
      <c r="F11" s="195"/>
      <c r="G11" s="195"/>
      <c r="H11" s="195"/>
      <c r="I11" s="198"/>
      <c r="J11" s="198"/>
      <c r="K11" s="195"/>
      <c r="L11" s="216"/>
      <c r="M11" s="213"/>
      <c r="N11" s="213"/>
      <c r="O11" s="195"/>
      <c r="P11" s="195"/>
      <c r="Q11" s="380"/>
      <c r="R11" s="380"/>
      <c r="S11" s="128" t="s">
        <v>461</v>
      </c>
      <c r="T11" s="161">
        <v>0.25</v>
      </c>
      <c r="U11" s="167">
        <v>43997</v>
      </c>
      <c r="V11" s="167">
        <v>44012</v>
      </c>
      <c r="W11" s="16"/>
      <c r="X11" s="128"/>
      <c r="Y11" s="17">
        <f>IF(X11="ejecutado",1,0)</f>
        <v>0</v>
      </c>
      <c r="Z11" s="18"/>
      <c r="AA11" s="18"/>
      <c r="AB11" s="131" t="s">
        <v>61</v>
      </c>
      <c r="AC11" s="131" t="s">
        <v>61</v>
      </c>
      <c r="AD11" s="131" t="s">
        <v>62</v>
      </c>
      <c r="AE11" s="131" t="s">
        <v>61</v>
      </c>
      <c r="AF11" s="131" t="s">
        <v>61</v>
      </c>
      <c r="AG11" s="131" t="s">
        <v>61</v>
      </c>
      <c r="AH11" s="131" t="s">
        <v>61</v>
      </c>
      <c r="AI11" s="131" t="s">
        <v>62</v>
      </c>
      <c r="AJ11" s="131" t="s">
        <v>61</v>
      </c>
      <c r="AK11" s="131" t="s">
        <v>61</v>
      </c>
      <c r="AL11" s="131" t="s">
        <v>61</v>
      </c>
      <c r="AM11" s="131" t="s">
        <v>61</v>
      </c>
      <c r="AN11" s="131" t="s">
        <v>61</v>
      </c>
      <c r="AO11" s="131" t="s">
        <v>61</v>
      </c>
      <c r="AP11" s="131" t="s">
        <v>61</v>
      </c>
      <c r="AQ11" s="131" t="s">
        <v>61</v>
      </c>
      <c r="AR11" s="131" t="s">
        <v>61</v>
      </c>
      <c r="AS11" s="131" t="s">
        <v>62</v>
      </c>
    </row>
    <row r="12" spans="1:45" ht="82.8" x14ac:dyDescent="0.25">
      <c r="A12" s="195"/>
      <c r="B12" s="195"/>
      <c r="C12" s="385"/>
      <c r="D12" s="195"/>
      <c r="E12" s="195"/>
      <c r="F12" s="195"/>
      <c r="G12" s="195"/>
      <c r="H12" s="195"/>
      <c r="I12" s="198"/>
      <c r="J12" s="198"/>
      <c r="K12" s="195" t="s">
        <v>462</v>
      </c>
      <c r="L12" s="216">
        <v>0.2</v>
      </c>
      <c r="M12" s="213">
        <v>43831</v>
      </c>
      <c r="N12" s="213">
        <v>44012</v>
      </c>
      <c r="O12" s="195"/>
      <c r="P12" s="195" t="s">
        <v>463</v>
      </c>
      <c r="Q12" s="380">
        <f>(T12*Y12)+(T13*Y13)</f>
        <v>0</v>
      </c>
      <c r="R12" s="380" t="s">
        <v>59</v>
      </c>
      <c r="S12" s="128" t="s">
        <v>464</v>
      </c>
      <c r="T12" s="161">
        <v>0.5</v>
      </c>
      <c r="U12" s="167">
        <v>43831</v>
      </c>
      <c r="V12" s="167">
        <v>43920</v>
      </c>
      <c r="W12" s="16">
        <f>V12-U12</f>
        <v>89</v>
      </c>
      <c r="X12" s="128"/>
      <c r="Y12" s="17">
        <f>IF(X12="ejecutado",1,0)</f>
        <v>0</v>
      </c>
      <c r="Z12" s="18"/>
      <c r="AA12" s="18"/>
      <c r="AB12" s="131" t="s">
        <v>61</v>
      </c>
      <c r="AC12" s="131" t="s">
        <v>61</v>
      </c>
      <c r="AD12" s="131" t="s">
        <v>62</v>
      </c>
      <c r="AE12" s="131" t="s">
        <v>61</v>
      </c>
      <c r="AF12" s="131" t="s">
        <v>61</v>
      </c>
      <c r="AG12" s="131" t="s">
        <v>61</v>
      </c>
      <c r="AH12" s="131" t="s">
        <v>61</v>
      </c>
      <c r="AI12" s="131" t="s">
        <v>61</v>
      </c>
      <c r="AJ12" s="131" t="s">
        <v>61</v>
      </c>
      <c r="AK12" s="131" t="s">
        <v>61</v>
      </c>
      <c r="AL12" s="131" t="s">
        <v>61</v>
      </c>
      <c r="AM12" s="131" t="s">
        <v>61</v>
      </c>
      <c r="AN12" s="131" t="s">
        <v>61</v>
      </c>
      <c r="AO12" s="131" t="s">
        <v>61</v>
      </c>
      <c r="AP12" s="131" t="s">
        <v>61</v>
      </c>
      <c r="AQ12" s="131" t="s">
        <v>61</v>
      </c>
      <c r="AR12" s="131" t="s">
        <v>61</v>
      </c>
      <c r="AS12" s="131" t="s">
        <v>61</v>
      </c>
    </row>
    <row r="13" spans="1:45" ht="82.8" x14ac:dyDescent="0.25">
      <c r="A13" s="195"/>
      <c r="B13" s="195"/>
      <c r="C13" s="385"/>
      <c r="D13" s="195"/>
      <c r="E13" s="195"/>
      <c r="F13" s="195"/>
      <c r="G13" s="195"/>
      <c r="H13" s="195"/>
      <c r="I13" s="198"/>
      <c r="J13" s="198"/>
      <c r="K13" s="195"/>
      <c r="L13" s="216"/>
      <c r="M13" s="213"/>
      <c r="N13" s="213"/>
      <c r="O13" s="195"/>
      <c r="P13" s="195"/>
      <c r="Q13" s="380"/>
      <c r="R13" s="380"/>
      <c r="S13" s="128" t="s">
        <v>465</v>
      </c>
      <c r="T13" s="161">
        <v>0.5</v>
      </c>
      <c r="U13" s="163">
        <v>43922</v>
      </c>
      <c r="V13" s="163">
        <v>44012</v>
      </c>
      <c r="W13" s="16">
        <f t="shared" ref="W13" si="2">V13-U13</f>
        <v>90</v>
      </c>
      <c r="X13" s="128"/>
      <c r="Y13" s="17">
        <f t="shared" ref="Y13" si="3">IF(X13="ejecutado",1,0)</f>
        <v>0</v>
      </c>
      <c r="Z13" s="18"/>
      <c r="AA13" s="18"/>
      <c r="AB13" s="131" t="s">
        <v>61</v>
      </c>
      <c r="AC13" s="131" t="s">
        <v>61</v>
      </c>
      <c r="AD13" s="131" t="s">
        <v>62</v>
      </c>
      <c r="AE13" s="131" t="s">
        <v>61</v>
      </c>
      <c r="AF13" s="131" t="s">
        <v>61</v>
      </c>
      <c r="AG13" s="131" t="s">
        <v>61</v>
      </c>
      <c r="AH13" s="131" t="s">
        <v>61</v>
      </c>
      <c r="AI13" s="131" t="s">
        <v>61</v>
      </c>
      <c r="AJ13" s="131" t="s">
        <v>61</v>
      </c>
      <c r="AK13" s="131" t="s">
        <v>61</v>
      </c>
      <c r="AL13" s="131" t="s">
        <v>61</v>
      </c>
      <c r="AM13" s="131" t="s">
        <v>61</v>
      </c>
      <c r="AN13" s="131" t="s">
        <v>61</v>
      </c>
      <c r="AO13" s="131" t="s">
        <v>61</v>
      </c>
      <c r="AP13" s="131" t="s">
        <v>61</v>
      </c>
      <c r="AQ13" s="131" t="s">
        <v>61</v>
      </c>
      <c r="AR13" s="131" t="s">
        <v>61</v>
      </c>
      <c r="AS13" s="131" t="s">
        <v>61</v>
      </c>
    </row>
    <row r="14" spans="1:45" x14ac:dyDescent="0.25">
      <c r="AB14" s="51"/>
      <c r="AC14" s="51"/>
      <c r="AD14" s="51"/>
      <c r="AE14" s="51"/>
      <c r="AF14" s="51"/>
      <c r="AG14" s="51"/>
      <c r="AI14" s="51"/>
      <c r="AJ14" s="51"/>
      <c r="AK14" s="51"/>
      <c r="AL14" s="51"/>
      <c r="AM14" s="51"/>
      <c r="AN14" s="51"/>
      <c r="AO14" s="51"/>
      <c r="AP14" s="51"/>
      <c r="AQ14" s="51"/>
      <c r="AR14" s="51"/>
      <c r="AS14" s="51"/>
    </row>
    <row r="15" spans="1:45" x14ac:dyDescent="0.25">
      <c r="AB15" s="51"/>
      <c r="AC15" s="51"/>
      <c r="AD15" s="51"/>
      <c r="AE15" s="51"/>
      <c r="AF15" s="51"/>
      <c r="AG15" s="51"/>
      <c r="AI15" s="51"/>
      <c r="AJ15" s="51"/>
      <c r="AK15" s="51"/>
      <c r="AL15" s="51"/>
      <c r="AM15" s="51"/>
      <c r="AN15" s="51"/>
      <c r="AO15" s="51"/>
      <c r="AP15" s="51"/>
      <c r="AQ15" s="51"/>
      <c r="AR15" s="51"/>
      <c r="AS15" s="51"/>
    </row>
    <row r="16" spans="1:45" x14ac:dyDescent="0.25">
      <c r="AB16" s="51"/>
      <c r="AC16" s="51"/>
      <c r="AD16" s="51"/>
      <c r="AE16" s="51"/>
      <c r="AF16" s="51"/>
      <c r="AG16" s="51"/>
      <c r="AI16" s="51"/>
      <c r="AJ16" s="51"/>
      <c r="AK16" s="51"/>
      <c r="AL16" s="51"/>
      <c r="AM16" s="51"/>
      <c r="AN16" s="51"/>
      <c r="AO16" s="51"/>
      <c r="AP16" s="51"/>
      <c r="AQ16" s="51"/>
      <c r="AR16" s="51"/>
      <c r="AS16" s="51"/>
    </row>
    <row r="17" spans="28:45" x14ac:dyDescent="0.25">
      <c r="AB17" s="51"/>
      <c r="AC17" s="51"/>
      <c r="AD17" s="51"/>
      <c r="AE17" s="51"/>
      <c r="AF17" s="51"/>
      <c r="AG17" s="51"/>
      <c r="AI17" s="51"/>
      <c r="AJ17" s="51"/>
      <c r="AK17" s="51"/>
      <c r="AL17" s="51"/>
      <c r="AM17" s="51"/>
      <c r="AN17" s="51"/>
      <c r="AO17" s="51"/>
      <c r="AP17" s="51"/>
      <c r="AQ17" s="51"/>
      <c r="AR17" s="51"/>
      <c r="AS17" s="51"/>
    </row>
    <row r="18" spans="28:45" x14ac:dyDescent="0.25">
      <c r="AB18" s="51"/>
      <c r="AC18" s="51"/>
      <c r="AD18" s="51"/>
      <c r="AE18" s="51"/>
      <c r="AF18" s="51"/>
      <c r="AG18" s="51"/>
      <c r="AI18" s="51"/>
      <c r="AJ18" s="51"/>
      <c r="AK18" s="51"/>
      <c r="AL18" s="51"/>
      <c r="AM18" s="51"/>
      <c r="AN18" s="51"/>
      <c r="AO18" s="51"/>
      <c r="AP18" s="51"/>
      <c r="AQ18" s="51"/>
      <c r="AR18" s="51"/>
      <c r="AS18" s="51"/>
    </row>
    <row r="19" spans="28:45" x14ac:dyDescent="0.25">
      <c r="AB19" s="51"/>
      <c r="AC19" s="51"/>
      <c r="AD19" s="51"/>
      <c r="AE19" s="51"/>
      <c r="AF19" s="51"/>
      <c r="AG19" s="51"/>
      <c r="AI19" s="51"/>
      <c r="AJ19" s="51"/>
      <c r="AK19" s="51"/>
      <c r="AL19" s="51"/>
      <c r="AM19" s="51"/>
      <c r="AN19" s="51"/>
      <c r="AO19" s="51"/>
      <c r="AP19" s="51"/>
      <c r="AQ19" s="51"/>
      <c r="AR19" s="51"/>
      <c r="AS19" s="51"/>
    </row>
    <row r="20" spans="28:45" x14ac:dyDescent="0.25">
      <c r="AB20" s="51"/>
      <c r="AC20" s="51"/>
      <c r="AD20" s="51"/>
      <c r="AE20" s="51"/>
      <c r="AF20" s="51"/>
      <c r="AG20" s="51"/>
      <c r="AI20" s="51"/>
      <c r="AJ20" s="51"/>
      <c r="AK20" s="51"/>
      <c r="AL20" s="51"/>
      <c r="AM20" s="51"/>
      <c r="AN20" s="51"/>
      <c r="AO20" s="51"/>
      <c r="AP20" s="51"/>
      <c r="AQ20" s="51"/>
      <c r="AR20" s="51"/>
      <c r="AS20" s="51"/>
    </row>
    <row r="21" spans="28:45" x14ac:dyDescent="0.25">
      <c r="AB21" s="51"/>
      <c r="AC21" s="51"/>
      <c r="AD21" s="51"/>
      <c r="AE21" s="51"/>
      <c r="AF21" s="51"/>
      <c r="AG21" s="51"/>
      <c r="AI21" s="51"/>
      <c r="AJ21" s="51"/>
      <c r="AK21" s="51"/>
      <c r="AL21" s="51"/>
      <c r="AM21" s="51"/>
      <c r="AN21" s="51"/>
      <c r="AO21" s="51"/>
      <c r="AP21" s="51"/>
      <c r="AQ21" s="51"/>
      <c r="AR21" s="51"/>
      <c r="AS21" s="51"/>
    </row>
    <row r="22" spans="28:45" x14ac:dyDescent="0.25">
      <c r="AB22" s="51"/>
      <c r="AC22" s="51"/>
      <c r="AD22" s="51"/>
      <c r="AE22" s="51"/>
      <c r="AF22" s="51"/>
      <c r="AG22" s="51"/>
      <c r="AI22" s="51"/>
      <c r="AJ22" s="51"/>
      <c r="AK22" s="51"/>
      <c r="AL22" s="51"/>
      <c r="AM22" s="51"/>
      <c r="AN22" s="51"/>
      <c r="AO22" s="51"/>
      <c r="AP22" s="51"/>
      <c r="AQ22" s="51"/>
      <c r="AR22" s="51"/>
      <c r="AS22" s="51"/>
    </row>
    <row r="23" spans="28:45" x14ac:dyDescent="0.25">
      <c r="AB23" s="51"/>
      <c r="AC23" s="51"/>
      <c r="AD23" s="51"/>
      <c r="AE23" s="51"/>
      <c r="AF23" s="51"/>
      <c r="AG23" s="51"/>
      <c r="AI23" s="51"/>
      <c r="AJ23" s="51"/>
      <c r="AK23" s="51"/>
      <c r="AL23" s="51"/>
      <c r="AM23" s="51"/>
      <c r="AN23" s="51"/>
      <c r="AO23" s="51"/>
      <c r="AP23" s="51"/>
      <c r="AQ23" s="51"/>
      <c r="AR23" s="51"/>
      <c r="AS23" s="51"/>
    </row>
    <row r="24" spans="28:45" x14ac:dyDescent="0.25">
      <c r="AB24" s="51"/>
      <c r="AC24" s="51"/>
      <c r="AD24" s="51"/>
      <c r="AE24" s="51"/>
      <c r="AF24" s="51"/>
      <c r="AG24" s="51"/>
      <c r="AI24" s="51"/>
      <c r="AJ24" s="51"/>
      <c r="AK24" s="51"/>
      <c r="AL24" s="51"/>
      <c r="AM24" s="51"/>
      <c r="AN24" s="51"/>
      <c r="AO24" s="51"/>
      <c r="AP24" s="51"/>
      <c r="AQ24" s="51"/>
      <c r="AR24" s="51"/>
      <c r="AS24" s="51"/>
    </row>
    <row r="25" spans="28:45" x14ac:dyDescent="0.25">
      <c r="AB25" s="51"/>
      <c r="AC25" s="51"/>
      <c r="AD25" s="51"/>
      <c r="AE25" s="51"/>
      <c r="AF25" s="51"/>
      <c r="AG25" s="51"/>
      <c r="AI25" s="51"/>
      <c r="AJ25" s="51"/>
      <c r="AK25" s="51"/>
      <c r="AL25" s="51"/>
      <c r="AM25" s="51"/>
      <c r="AN25" s="51"/>
      <c r="AO25" s="51"/>
      <c r="AP25" s="51"/>
      <c r="AQ25" s="51"/>
      <c r="AR25" s="51"/>
      <c r="AS25" s="51"/>
    </row>
    <row r="26" spans="28:45" x14ac:dyDescent="0.25">
      <c r="AB26" s="51"/>
      <c r="AC26" s="51"/>
      <c r="AD26" s="51"/>
      <c r="AE26" s="51"/>
      <c r="AF26" s="51"/>
      <c r="AG26" s="51"/>
      <c r="AI26" s="51"/>
      <c r="AJ26" s="51"/>
      <c r="AK26" s="51"/>
      <c r="AL26" s="51"/>
      <c r="AM26" s="51"/>
      <c r="AN26" s="51"/>
      <c r="AO26" s="51"/>
      <c r="AP26" s="51"/>
      <c r="AQ26" s="51"/>
      <c r="AR26" s="51"/>
      <c r="AS26" s="51"/>
    </row>
    <row r="27" spans="28:45" x14ac:dyDescent="0.25">
      <c r="AB27" s="51"/>
      <c r="AC27" s="51"/>
      <c r="AD27" s="51"/>
      <c r="AE27" s="51"/>
      <c r="AF27" s="51"/>
      <c r="AG27" s="51"/>
      <c r="AI27" s="51"/>
      <c r="AJ27" s="51"/>
      <c r="AK27" s="51"/>
      <c r="AL27" s="51"/>
      <c r="AM27" s="51"/>
      <c r="AN27" s="51"/>
      <c r="AO27" s="51"/>
      <c r="AP27" s="51"/>
      <c r="AQ27" s="51"/>
      <c r="AR27" s="51"/>
      <c r="AS27" s="51"/>
    </row>
    <row r="28" spans="28:45" x14ac:dyDescent="0.25">
      <c r="AB28" s="51"/>
      <c r="AC28" s="51"/>
      <c r="AD28" s="51"/>
      <c r="AE28" s="51"/>
      <c r="AF28" s="51"/>
      <c r="AG28" s="51"/>
      <c r="AI28" s="51"/>
      <c r="AJ28" s="51"/>
      <c r="AK28" s="51"/>
      <c r="AL28" s="51"/>
      <c r="AM28" s="51"/>
      <c r="AN28" s="51"/>
      <c r="AO28" s="51"/>
      <c r="AP28" s="51"/>
      <c r="AQ28" s="51"/>
      <c r="AR28" s="51"/>
      <c r="AS28" s="51"/>
    </row>
    <row r="29" spans="28:45" x14ac:dyDescent="0.25">
      <c r="AB29" s="51"/>
      <c r="AC29" s="51"/>
      <c r="AD29" s="51"/>
      <c r="AE29" s="51"/>
      <c r="AF29" s="51"/>
      <c r="AG29" s="51"/>
      <c r="AI29" s="51"/>
      <c r="AJ29" s="51"/>
      <c r="AK29" s="51"/>
      <c r="AL29" s="51"/>
      <c r="AM29" s="51"/>
      <c r="AN29" s="51"/>
      <c r="AO29" s="51"/>
      <c r="AP29" s="51"/>
      <c r="AQ29" s="51"/>
      <c r="AR29" s="51"/>
      <c r="AS29" s="51"/>
    </row>
    <row r="30" spans="28:45" x14ac:dyDescent="0.25">
      <c r="AB30" s="51"/>
      <c r="AC30" s="51"/>
      <c r="AD30" s="51"/>
      <c r="AE30" s="51"/>
      <c r="AF30" s="51"/>
      <c r="AG30" s="51"/>
      <c r="AI30" s="51"/>
      <c r="AJ30" s="51"/>
      <c r="AK30" s="51"/>
      <c r="AL30" s="51"/>
      <c r="AM30" s="51"/>
      <c r="AN30" s="51"/>
      <c r="AO30" s="51"/>
      <c r="AP30" s="51"/>
      <c r="AQ30" s="51"/>
      <c r="AR30" s="51"/>
      <c r="AS30" s="51"/>
    </row>
    <row r="31" spans="28:45" x14ac:dyDescent="0.25">
      <c r="AB31" s="51"/>
      <c r="AC31" s="51"/>
      <c r="AD31" s="51"/>
      <c r="AE31" s="51"/>
      <c r="AF31" s="51"/>
      <c r="AG31" s="51"/>
      <c r="AI31" s="51"/>
      <c r="AJ31" s="51"/>
      <c r="AK31" s="51"/>
      <c r="AL31" s="51"/>
      <c r="AM31" s="51"/>
      <c r="AN31" s="51"/>
      <c r="AO31" s="51"/>
      <c r="AP31" s="51"/>
      <c r="AQ31" s="51"/>
      <c r="AR31" s="51"/>
      <c r="AS31" s="51"/>
    </row>
    <row r="32" spans="28:45" x14ac:dyDescent="0.25">
      <c r="AB32" s="51"/>
      <c r="AC32" s="51"/>
      <c r="AD32" s="51"/>
      <c r="AE32" s="51"/>
      <c r="AF32" s="51"/>
      <c r="AG32" s="51"/>
      <c r="AI32" s="51"/>
      <c r="AJ32" s="51"/>
      <c r="AK32" s="51"/>
      <c r="AL32" s="51"/>
      <c r="AM32" s="51"/>
      <c r="AN32" s="51"/>
      <c r="AO32" s="51"/>
      <c r="AP32" s="51"/>
      <c r="AQ32" s="51"/>
      <c r="AR32" s="51"/>
      <c r="AS32" s="51"/>
    </row>
    <row r="33" spans="28:45" x14ac:dyDescent="0.25">
      <c r="AB33" s="51"/>
      <c r="AC33" s="51"/>
      <c r="AD33" s="51"/>
      <c r="AE33" s="51"/>
      <c r="AF33" s="51"/>
      <c r="AG33" s="51"/>
      <c r="AI33" s="51"/>
      <c r="AJ33" s="51"/>
      <c r="AK33" s="51"/>
      <c r="AL33" s="51"/>
      <c r="AM33" s="51"/>
      <c r="AN33" s="51"/>
      <c r="AO33" s="51"/>
      <c r="AP33" s="51"/>
      <c r="AQ33" s="51"/>
      <c r="AR33" s="51"/>
      <c r="AS33" s="51"/>
    </row>
    <row r="34" spans="28:45" x14ac:dyDescent="0.25">
      <c r="AB34" s="51"/>
      <c r="AC34" s="51"/>
      <c r="AD34" s="51"/>
      <c r="AE34" s="51"/>
      <c r="AF34" s="51"/>
      <c r="AG34" s="51"/>
      <c r="AI34" s="51"/>
      <c r="AJ34" s="51"/>
      <c r="AK34" s="51"/>
      <c r="AL34" s="51"/>
      <c r="AM34" s="51"/>
      <c r="AN34" s="51"/>
      <c r="AO34" s="51"/>
      <c r="AP34" s="51"/>
      <c r="AQ34" s="51"/>
      <c r="AR34" s="51"/>
      <c r="AS34" s="51"/>
    </row>
  </sheetData>
  <mergeCells count="41">
    <mergeCell ref="B2:C4"/>
    <mergeCell ref="D2:AA2"/>
    <mergeCell ref="AB2:AS2"/>
    <mergeCell ref="D3:Q3"/>
    <mergeCell ref="R3:AA3"/>
    <mergeCell ref="AB3:AS3"/>
    <mergeCell ref="D4:AA4"/>
    <mergeCell ref="AB4:AS4"/>
    <mergeCell ref="AB6:AS6"/>
    <mergeCell ref="A8:A13"/>
    <mergeCell ref="B8:B13"/>
    <mergeCell ref="C8:C13"/>
    <mergeCell ref="D8:D13"/>
    <mergeCell ref="E8:E13"/>
    <mergeCell ref="F8:F13"/>
    <mergeCell ref="G8:G13"/>
    <mergeCell ref="H8:H13"/>
    <mergeCell ref="I8:I13"/>
    <mergeCell ref="A6:A7"/>
    <mergeCell ref="B6:J6"/>
    <mergeCell ref="K6:R6"/>
    <mergeCell ref="S6:V6"/>
    <mergeCell ref="X6:X7"/>
    <mergeCell ref="Z6:AA6"/>
    <mergeCell ref="J8:J13"/>
    <mergeCell ref="K8:K11"/>
    <mergeCell ref="L8:L11"/>
    <mergeCell ref="M8:M11"/>
    <mergeCell ref="N8:N11"/>
    <mergeCell ref="R12:R13"/>
    <mergeCell ref="P8:P11"/>
    <mergeCell ref="Q8:Q11"/>
    <mergeCell ref="R8:R11"/>
    <mergeCell ref="K12:K13"/>
    <mergeCell ref="L12:L13"/>
    <mergeCell ref="M12:M13"/>
    <mergeCell ref="N12:N13"/>
    <mergeCell ref="O12:O13"/>
    <mergeCell ref="P12:P13"/>
    <mergeCell ref="Q12:Q13"/>
    <mergeCell ref="O8:O11"/>
  </mergeCells>
  <conditionalFormatting sqref="AB14:AG534 AI14:AS534">
    <cfRule type="cellIs" dxfId="34" priority="10" operator="equal">
      <formula>"Aplica"</formula>
    </cfRule>
  </conditionalFormatting>
  <conditionalFormatting sqref="AI12:AS13 AB12:AC13 AE12:AG13">
    <cfRule type="cellIs" dxfId="33" priority="9" operator="equal">
      <formula>"Aplica"</formula>
    </cfRule>
  </conditionalFormatting>
  <conditionalFormatting sqref="AH14:AH534">
    <cfRule type="cellIs" dxfId="32" priority="8" operator="equal">
      <formula>"Aplica"</formula>
    </cfRule>
  </conditionalFormatting>
  <conditionalFormatting sqref="AH12:AH13">
    <cfRule type="cellIs" dxfId="31" priority="7" operator="equal">
      <formula>"Aplica"</formula>
    </cfRule>
  </conditionalFormatting>
  <conditionalFormatting sqref="AB8:AG8 AI8:AS8">
    <cfRule type="cellIs" dxfId="30" priority="6" operator="equal">
      <formula>"Aplica"</formula>
    </cfRule>
  </conditionalFormatting>
  <conditionalFormatting sqref="AH8">
    <cfRule type="cellIs" dxfId="29" priority="5" operator="equal">
      <formula>"Aplica"</formula>
    </cfRule>
  </conditionalFormatting>
  <conditionalFormatting sqref="AB9:AG11 AI9:AS11">
    <cfRule type="cellIs" dxfId="28" priority="4" operator="equal">
      <formula>"Aplica"</formula>
    </cfRule>
  </conditionalFormatting>
  <conditionalFormatting sqref="AH9:AH11">
    <cfRule type="cellIs" dxfId="27" priority="3" operator="equal">
      <formula>"Aplica"</formula>
    </cfRule>
  </conditionalFormatting>
  <conditionalFormatting sqref="AD12">
    <cfRule type="cellIs" dxfId="26" priority="2" operator="equal">
      <formula>"Aplica"</formula>
    </cfRule>
  </conditionalFormatting>
  <conditionalFormatting sqref="AD13">
    <cfRule type="cellIs" dxfId="25" priority="1" operator="equal">
      <formula>"Aplica"</formula>
    </cfRule>
  </conditionalFormatting>
  <dataValidations count="3">
    <dataValidation type="list" allowBlank="1" showInputMessage="1" showErrorMessage="1" sqref="AI14:AS333 AB14:AG333">
      <formula1>"Aplica"</formula1>
    </dataValidation>
    <dataValidation type="list" allowBlank="1" showInputMessage="1" showErrorMessage="1" sqref="E8">
      <formula1>INDIRECT(D8)</formula1>
    </dataValidation>
    <dataValidation type="list" allowBlank="1" showInputMessage="1" showErrorMessage="1" sqref="AB8:AS13">
      <formula1>"Aplica, -"</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'C:\Users\ALEXAN~1\AppData\Local\Temp\Rar$DIa0.286\[GCON - PLAN DE ACCIÓN 2020.xlsx]Hoja2'!#REF!</xm:f>
          </x14:formula1>
          <xm:sqref>X8:X13 F8 B8:D8</xm:sqref>
        </x14:dataValidation>
        <x14:dataValidation type="list" allowBlank="1" showInputMessage="1" showErrorMessage="1">
          <x14:formula1>
            <xm:f>'C:\Users\ALEXAN~1\AppData\Local\Temp\Rar$DIa0.286\[GCON - PLAN DE ACCIÓN 2020.xlsx]Instructivo'!#REF!</xm:f>
          </x14:formula1>
          <xm:sqref>R8:R13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8"/>
  <sheetViews>
    <sheetView topLeftCell="A6" workbookViewId="0">
      <selection activeCell="L18" sqref="L18"/>
    </sheetView>
  </sheetViews>
  <sheetFormatPr baseColWidth="10" defaultColWidth="11.44140625" defaultRowHeight="13.8" x14ac:dyDescent="0.25"/>
  <cols>
    <col min="1" max="1" width="5.5546875" style="1" bestFit="1" customWidth="1"/>
    <col min="2" max="2" width="22.5546875" style="1" customWidth="1"/>
    <col min="3" max="3" width="18.44140625" style="1" customWidth="1"/>
    <col min="4" max="5" width="21.33203125" style="1" customWidth="1"/>
    <col min="6" max="6" width="21.109375" style="1" customWidth="1"/>
    <col min="7" max="7" width="19.44140625" style="1" customWidth="1"/>
    <col min="8" max="8" width="14.88671875" style="1" customWidth="1"/>
    <col min="9" max="10" width="21.109375" style="1" customWidth="1"/>
    <col min="11" max="11" width="17.88671875" style="1" customWidth="1"/>
    <col min="12" max="12" width="23.109375" style="1" customWidth="1"/>
    <col min="13" max="14" width="19.88671875" style="1" customWidth="1"/>
    <col min="15" max="15" width="13.88671875" style="1" hidden="1" customWidth="1"/>
    <col min="16" max="16" width="17.109375" style="1" customWidth="1"/>
    <col min="17" max="18" width="19.6640625" style="1" customWidth="1"/>
    <col min="19" max="19" width="60.88671875" style="1" customWidth="1"/>
    <col min="20" max="20" width="23.5546875" style="1" customWidth="1"/>
    <col min="21" max="21" width="23.88671875" style="1" customWidth="1"/>
    <col min="22" max="22" width="20.33203125" style="1" customWidth="1"/>
    <col min="23" max="23" width="19.88671875" style="1" hidden="1" customWidth="1"/>
    <col min="24" max="24" width="21.5546875" style="1" customWidth="1"/>
    <col min="25" max="25" width="19.88671875" style="1" hidden="1" customWidth="1"/>
    <col min="26" max="26" width="26.6640625" style="1" customWidth="1"/>
    <col min="27" max="27" width="21.33203125" style="1" customWidth="1"/>
    <col min="28" max="28" width="17.5546875" style="1" customWidth="1"/>
    <col min="29" max="29" width="18.109375" style="1" customWidth="1"/>
    <col min="30" max="30" width="19" style="1" customWidth="1"/>
    <col min="31" max="31" width="24.88671875" style="1" customWidth="1"/>
    <col min="32" max="32" width="17" style="1" customWidth="1"/>
    <col min="33" max="33" width="17.88671875" style="1" customWidth="1"/>
    <col min="34" max="34" width="15.44140625" style="1" customWidth="1"/>
    <col min="35" max="35" width="19.6640625" style="1" customWidth="1"/>
    <col min="36" max="36" width="16.109375" style="1" customWidth="1"/>
    <col min="37" max="37" width="15.6640625" style="1" customWidth="1"/>
    <col min="38" max="38" width="19.33203125" style="1" customWidth="1"/>
    <col min="39" max="41" width="15.6640625" style="1" customWidth="1"/>
    <col min="42" max="42" width="24.5546875" style="1" customWidth="1"/>
    <col min="43" max="43" width="23.6640625" style="1" customWidth="1"/>
    <col min="44" max="44" width="19.5546875" style="1" customWidth="1"/>
    <col min="45" max="45" width="11.88671875" style="1" customWidth="1"/>
    <col min="46" max="16384" width="11.44140625" style="1"/>
  </cols>
  <sheetData>
    <row r="1" spans="1:45" ht="14.4" thickBot="1" x14ac:dyDescent="0.3"/>
    <row r="2" spans="1:45" ht="45" customHeight="1" thickBot="1" x14ac:dyDescent="0.3">
      <c r="B2" s="356"/>
      <c r="C2" s="357"/>
      <c r="D2" s="362" t="s">
        <v>0</v>
      </c>
      <c r="E2" s="363"/>
      <c r="F2" s="363"/>
      <c r="G2" s="363"/>
      <c r="H2" s="363"/>
      <c r="I2" s="363"/>
      <c r="J2" s="363"/>
      <c r="K2" s="363"/>
      <c r="L2" s="363"/>
      <c r="M2" s="363"/>
      <c r="N2" s="363"/>
      <c r="O2" s="363"/>
      <c r="P2" s="363"/>
      <c r="Q2" s="363"/>
      <c r="R2" s="363"/>
      <c r="S2" s="363"/>
      <c r="T2" s="363"/>
      <c r="U2" s="363"/>
      <c r="V2" s="363"/>
      <c r="W2" s="363"/>
      <c r="X2" s="363"/>
      <c r="Y2" s="363"/>
      <c r="Z2" s="363"/>
      <c r="AA2" s="364"/>
      <c r="AB2" s="365" t="s">
        <v>0</v>
      </c>
      <c r="AC2" s="366"/>
      <c r="AD2" s="366"/>
      <c r="AE2" s="366"/>
      <c r="AF2" s="366"/>
      <c r="AG2" s="366"/>
      <c r="AH2" s="366"/>
      <c r="AI2" s="366"/>
      <c r="AJ2" s="366"/>
      <c r="AK2" s="366"/>
      <c r="AL2" s="366"/>
      <c r="AM2" s="366"/>
      <c r="AN2" s="366"/>
      <c r="AO2" s="366"/>
      <c r="AP2" s="366"/>
      <c r="AQ2" s="366"/>
      <c r="AR2" s="366"/>
      <c r="AS2" s="366"/>
    </row>
    <row r="3" spans="1:45" ht="45" customHeight="1" thickBot="1" x14ac:dyDescent="0.3">
      <c r="B3" s="358"/>
      <c r="C3" s="359"/>
      <c r="D3" s="367" t="s">
        <v>1</v>
      </c>
      <c r="E3" s="368"/>
      <c r="F3" s="368"/>
      <c r="G3" s="368"/>
      <c r="H3" s="368"/>
      <c r="I3" s="368"/>
      <c r="J3" s="368"/>
      <c r="K3" s="368"/>
      <c r="L3" s="368"/>
      <c r="M3" s="368"/>
      <c r="N3" s="368"/>
      <c r="O3" s="368"/>
      <c r="P3" s="368"/>
      <c r="Q3" s="369"/>
      <c r="R3" s="370" t="s">
        <v>2</v>
      </c>
      <c r="S3" s="368"/>
      <c r="T3" s="368"/>
      <c r="U3" s="368"/>
      <c r="V3" s="368"/>
      <c r="W3" s="368"/>
      <c r="X3" s="368"/>
      <c r="Y3" s="368"/>
      <c r="Z3" s="368"/>
      <c r="AA3" s="371"/>
      <c r="AB3" s="298"/>
      <c r="AC3" s="299"/>
      <c r="AD3" s="299"/>
      <c r="AE3" s="299"/>
      <c r="AF3" s="299"/>
      <c r="AG3" s="299"/>
      <c r="AH3" s="299"/>
      <c r="AI3" s="299"/>
      <c r="AJ3" s="299"/>
      <c r="AK3" s="299"/>
      <c r="AL3" s="299"/>
      <c r="AM3" s="299"/>
      <c r="AN3" s="299"/>
      <c r="AO3" s="299"/>
      <c r="AP3" s="299"/>
      <c r="AQ3" s="299"/>
      <c r="AR3" s="299"/>
      <c r="AS3" s="299"/>
    </row>
    <row r="4" spans="1:45" ht="45" customHeight="1" thickBot="1" x14ac:dyDescent="0.3">
      <c r="B4" s="360"/>
      <c r="C4" s="361"/>
      <c r="D4" s="367" t="s">
        <v>3</v>
      </c>
      <c r="E4" s="368"/>
      <c r="F4" s="368"/>
      <c r="G4" s="368"/>
      <c r="H4" s="368"/>
      <c r="I4" s="368"/>
      <c r="J4" s="368"/>
      <c r="K4" s="368"/>
      <c r="L4" s="368"/>
      <c r="M4" s="368"/>
      <c r="N4" s="368"/>
      <c r="O4" s="368"/>
      <c r="P4" s="368"/>
      <c r="Q4" s="368"/>
      <c r="R4" s="368"/>
      <c r="S4" s="368"/>
      <c r="T4" s="368"/>
      <c r="U4" s="368"/>
      <c r="V4" s="368"/>
      <c r="W4" s="368"/>
      <c r="X4" s="368"/>
      <c r="Y4" s="368"/>
      <c r="Z4" s="368"/>
      <c r="AA4" s="371"/>
      <c r="AB4" s="298"/>
      <c r="AC4" s="299"/>
      <c r="AD4" s="299"/>
      <c r="AE4" s="299"/>
      <c r="AF4" s="299"/>
      <c r="AG4" s="299"/>
      <c r="AH4" s="299"/>
      <c r="AI4" s="299"/>
      <c r="AJ4" s="299"/>
      <c r="AK4" s="299"/>
      <c r="AL4" s="299"/>
      <c r="AM4" s="299"/>
      <c r="AN4" s="299"/>
      <c r="AO4" s="299"/>
      <c r="AP4" s="299"/>
      <c r="AQ4" s="299"/>
      <c r="AR4" s="299"/>
      <c r="AS4" s="299"/>
    </row>
    <row r="6" spans="1:45" ht="36" customHeight="1" x14ac:dyDescent="0.25">
      <c r="A6" s="397" t="s">
        <v>4</v>
      </c>
      <c r="B6" s="345" t="s">
        <v>5</v>
      </c>
      <c r="C6" s="346"/>
      <c r="D6" s="346"/>
      <c r="E6" s="346"/>
      <c r="F6" s="346"/>
      <c r="G6" s="346"/>
      <c r="H6" s="346"/>
      <c r="I6" s="346"/>
      <c r="J6" s="347"/>
      <c r="K6" s="348" t="s">
        <v>6</v>
      </c>
      <c r="L6" s="349"/>
      <c r="M6" s="349"/>
      <c r="N6" s="349"/>
      <c r="O6" s="349"/>
      <c r="P6" s="349"/>
      <c r="Q6" s="349"/>
      <c r="R6" s="350"/>
      <c r="S6" s="398" t="s">
        <v>7</v>
      </c>
      <c r="T6" s="398"/>
      <c r="U6" s="398"/>
      <c r="V6" s="398"/>
      <c r="W6" s="181"/>
      <c r="X6" s="399" t="s">
        <v>8</v>
      </c>
      <c r="Y6" s="181"/>
      <c r="Z6" s="399" t="s">
        <v>9</v>
      </c>
      <c r="AA6" s="399"/>
      <c r="AB6" s="343" t="s">
        <v>10</v>
      </c>
      <c r="AC6" s="344"/>
      <c r="AD6" s="344"/>
      <c r="AE6" s="344"/>
      <c r="AF6" s="344"/>
      <c r="AG6" s="344"/>
      <c r="AH6" s="344"/>
      <c r="AI6" s="344"/>
      <c r="AJ6" s="344"/>
      <c r="AK6" s="344"/>
      <c r="AL6" s="344"/>
      <c r="AM6" s="344"/>
      <c r="AN6" s="344"/>
      <c r="AO6" s="344"/>
      <c r="AP6" s="344"/>
      <c r="AQ6" s="344"/>
      <c r="AR6" s="344"/>
      <c r="AS6" s="344"/>
    </row>
    <row r="7" spans="1:45" ht="108" customHeight="1" x14ac:dyDescent="0.25">
      <c r="A7" s="397"/>
      <c r="B7" s="7" t="s">
        <v>11</v>
      </c>
      <c r="C7" s="7" t="s">
        <v>12</v>
      </c>
      <c r="D7" s="7" t="s">
        <v>13</v>
      </c>
      <c r="E7" s="7" t="s">
        <v>14</v>
      </c>
      <c r="F7" s="7" t="s">
        <v>15</v>
      </c>
      <c r="G7" s="7" t="s">
        <v>16</v>
      </c>
      <c r="H7" s="7" t="s">
        <v>17</v>
      </c>
      <c r="I7" s="7" t="s">
        <v>18</v>
      </c>
      <c r="J7" s="7" t="s">
        <v>19</v>
      </c>
      <c r="K7" s="10" t="s">
        <v>20</v>
      </c>
      <c r="L7" s="10" t="s">
        <v>21</v>
      </c>
      <c r="M7" s="10" t="s">
        <v>22</v>
      </c>
      <c r="N7" s="10" t="s">
        <v>23</v>
      </c>
      <c r="O7" s="10" t="s">
        <v>24</v>
      </c>
      <c r="P7" s="10" t="s">
        <v>25</v>
      </c>
      <c r="Q7" s="10" t="s">
        <v>19</v>
      </c>
      <c r="R7" s="10" t="s">
        <v>26</v>
      </c>
      <c r="S7" s="12" t="s">
        <v>27</v>
      </c>
      <c r="T7" s="12" t="s">
        <v>18</v>
      </c>
      <c r="U7" s="12" t="s">
        <v>28</v>
      </c>
      <c r="V7" s="12" t="s">
        <v>29</v>
      </c>
      <c r="W7" s="12"/>
      <c r="X7" s="399"/>
      <c r="Y7" s="12" t="s">
        <v>19</v>
      </c>
      <c r="Z7" s="13" t="s">
        <v>30</v>
      </c>
      <c r="AA7" s="13" t="s">
        <v>31</v>
      </c>
      <c r="AB7" s="14" t="s">
        <v>32</v>
      </c>
      <c r="AC7" s="14" t="s">
        <v>33</v>
      </c>
      <c r="AD7" s="14" t="s">
        <v>34</v>
      </c>
      <c r="AE7" s="14" t="s">
        <v>35</v>
      </c>
      <c r="AF7" s="14" t="s">
        <v>36</v>
      </c>
      <c r="AG7" s="14" t="s">
        <v>37</v>
      </c>
      <c r="AH7" s="14" t="s">
        <v>38</v>
      </c>
      <c r="AI7" s="14" t="s">
        <v>39</v>
      </c>
      <c r="AJ7" s="14" t="s">
        <v>40</v>
      </c>
      <c r="AK7" s="14" t="s">
        <v>41</v>
      </c>
      <c r="AL7" s="14" t="s">
        <v>42</v>
      </c>
      <c r="AM7" s="14" t="s">
        <v>43</v>
      </c>
      <c r="AN7" s="14" t="s">
        <v>44</v>
      </c>
      <c r="AO7" s="14" t="s">
        <v>45</v>
      </c>
      <c r="AP7" s="14" t="s">
        <v>46</v>
      </c>
      <c r="AQ7" s="14" t="s">
        <v>47</v>
      </c>
      <c r="AR7" s="14" t="s">
        <v>48</v>
      </c>
      <c r="AS7" s="14" t="s">
        <v>49</v>
      </c>
    </row>
    <row r="8" spans="1:45" x14ac:dyDescent="0.25">
      <c r="A8" s="303">
        <v>15</v>
      </c>
      <c r="B8" s="303" t="s">
        <v>466</v>
      </c>
      <c r="C8" s="303" t="s">
        <v>467</v>
      </c>
      <c r="D8" s="303" t="s">
        <v>186</v>
      </c>
      <c r="E8" s="303" t="s">
        <v>187</v>
      </c>
      <c r="F8" s="303" t="s">
        <v>172</v>
      </c>
      <c r="G8" s="303" t="s">
        <v>468</v>
      </c>
      <c r="H8" s="303" t="s">
        <v>469</v>
      </c>
      <c r="I8" s="306">
        <v>0.5</v>
      </c>
      <c r="J8" s="306">
        <f>(Q16*L16)</f>
        <v>0</v>
      </c>
      <c r="K8" s="195" t="s">
        <v>470</v>
      </c>
      <c r="L8" s="216">
        <v>1</v>
      </c>
      <c r="M8" s="213">
        <v>43862</v>
      </c>
      <c r="N8" s="213">
        <v>44012</v>
      </c>
      <c r="O8" s="195"/>
      <c r="P8" s="195" t="s">
        <v>443</v>
      </c>
      <c r="Q8" s="214">
        <v>0</v>
      </c>
      <c r="R8" s="214" t="s">
        <v>471</v>
      </c>
      <c r="S8" s="129" t="s">
        <v>472</v>
      </c>
      <c r="T8" s="161">
        <v>0.1</v>
      </c>
      <c r="U8" s="167">
        <f>M8</f>
        <v>43862</v>
      </c>
      <c r="V8" s="167">
        <f>U8+30</f>
        <v>43892</v>
      </c>
      <c r="W8" s="16">
        <f>V8-U8</f>
        <v>30</v>
      </c>
      <c r="X8" s="128"/>
      <c r="Y8" s="17">
        <f>IF(X8="ejecutado",1,0)</f>
        <v>0</v>
      </c>
      <c r="Z8" s="18"/>
      <c r="AA8" s="18"/>
      <c r="AB8" s="131" t="s">
        <v>61</v>
      </c>
      <c r="AC8" s="131" t="s">
        <v>61</v>
      </c>
      <c r="AD8" s="131" t="s">
        <v>61</v>
      </c>
      <c r="AE8" s="131" t="s">
        <v>61</v>
      </c>
      <c r="AF8" s="131" t="s">
        <v>61</v>
      </c>
      <c r="AG8" s="131" t="s">
        <v>61</v>
      </c>
      <c r="AH8" s="131" t="s">
        <v>61</v>
      </c>
      <c r="AI8" s="131" t="s">
        <v>61</v>
      </c>
      <c r="AJ8" s="131" t="s">
        <v>61</v>
      </c>
      <c r="AK8" s="131" t="s">
        <v>61</v>
      </c>
      <c r="AL8" s="131" t="s">
        <v>61</v>
      </c>
      <c r="AM8" s="131" t="s">
        <v>61</v>
      </c>
      <c r="AN8" s="131" t="s">
        <v>61</v>
      </c>
      <c r="AO8" s="131" t="s">
        <v>61</v>
      </c>
      <c r="AP8" s="131" t="s">
        <v>61</v>
      </c>
      <c r="AQ8" s="131" t="s">
        <v>61</v>
      </c>
      <c r="AR8" s="131" t="s">
        <v>61</v>
      </c>
      <c r="AS8" s="131" t="s">
        <v>61</v>
      </c>
    </row>
    <row r="9" spans="1:45" x14ac:dyDescent="0.25">
      <c r="A9" s="304"/>
      <c r="B9" s="304"/>
      <c r="C9" s="304"/>
      <c r="D9" s="304"/>
      <c r="E9" s="304"/>
      <c r="F9" s="304"/>
      <c r="G9" s="304"/>
      <c r="H9" s="304"/>
      <c r="I9" s="307"/>
      <c r="J9" s="307"/>
      <c r="K9" s="195"/>
      <c r="L9" s="216"/>
      <c r="M9" s="213"/>
      <c r="N9" s="213"/>
      <c r="O9" s="195"/>
      <c r="P9" s="195"/>
      <c r="Q9" s="215"/>
      <c r="R9" s="215"/>
      <c r="S9" s="129" t="s">
        <v>473</v>
      </c>
      <c r="T9" s="161">
        <v>0.1</v>
      </c>
      <c r="U9" s="167">
        <f t="shared" ref="U9:U15" si="0">V8</f>
        <v>43892</v>
      </c>
      <c r="V9" s="167">
        <f>U9+30</f>
        <v>43922</v>
      </c>
      <c r="W9" s="16">
        <f t="shared" ref="W9:W10" si="1">V9-U9</f>
        <v>30</v>
      </c>
      <c r="X9" s="128"/>
      <c r="Y9" s="17">
        <f t="shared" ref="Y9:Y10" si="2">IF(X9="ejecutado",1,0)</f>
        <v>0</v>
      </c>
      <c r="Z9" s="18"/>
      <c r="AA9" s="18"/>
      <c r="AB9" s="131" t="s">
        <v>61</v>
      </c>
      <c r="AC9" s="131" t="s">
        <v>61</v>
      </c>
      <c r="AD9" s="131" t="s">
        <v>61</v>
      </c>
      <c r="AE9" s="131" t="s">
        <v>61</v>
      </c>
      <c r="AF9" s="131" t="s">
        <v>61</v>
      </c>
      <c r="AG9" s="131" t="s">
        <v>61</v>
      </c>
      <c r="AH9" s="131" t="s">
        <v>61</v>
      </c>
      <c r="AI9" s="131" t="s">
        <v>61</v>
      </c>
      <c r="AJ9" s="131" t="s">
        <v>61</v>
      </c>
      <c r="AK9" s="131" t="s">
        <v>61</v>
      </c>
      <c r="AL9" s="131" t="s">
        <v>61</v>
      </c>
      <c r="AM9" s="131" t="s">
        <v>61</v>
      </c>
      <c r="AN9" s="131" t="s">
        <v>61</v>
      </c>
      <c r="AO9" s="131" t="s">
        <v>61</v>
      </c>
      <c r="AP9" s="131" t="s">
        <v>61</v>
      </c>
      <c r="AQ9" s="131" t="s">
        <v>61</v>
      </c>
      <c r="AR9" s="131" t="s">
        <v>61</v>
      </c>
      <c r="AS9" s="131" t="s">
        <v>61</v>
      </c>
    </row>
    <row r="10" spans="1:45" x14ac:dyDescent="0.25">
      <c r="A10" s="304"/>
      <c r="B10" s="304"/>
      <c r="C10" s="304"/>
      <c r="D10" s="304"/>
      <c r="E10" s="304"/>
      <c r="F10" s="304"/>
      <c r="G10" s="304"/>
      <c r="H10" s="304"/>
      <c r="I10" s="307"/>
      <c r="J10" s="307"/>
      <c r="K10" s="195"/>
      <c r="L10" s="216"/>
      <c r="M10" s="213"/>
      <c r="N10" s="213"/>
      <c r="O10" s="195"/>
      <c r="P10" s="195"/>
      <c r="Q10" s="215"/>
      <c r="R10" s="215"/>
      <c r="S10" s="54" t="s">
        <v>474</v>
      </c>
      <c r="T10" s="161">
        <v>0.05</v>
      </c>
      <c r="U10" s="167">
        <f t="shared" si="0"/>
        <v>43922</v>
      </c>
      <c r="V10" s="167">
        <f>U10+10</f>
        <v>43932</v>
      </c>
      <c r="W10" s="16">
        <f t="shared" si="1"/>
        <v>10</v>
      </c>
      <c r="X10" s="128"/>
      <c r="Y10" s="17">
        <f t="shared" si="2"/>
        <v>0</v>
      </c>
      <c r="Z10" s="18"/>
      <c r="AA10" s="18"/>
      <c r="AB10" s="131" t="s">
        <v>61</v>
      </c>
      <c r="AC10" s="131" t="s">
        <v>61</v>
      </c>
      <c r="AD10" s="131" t="s">
        <v>61</v>
      </c>
      <c r="AE10" s="131" t="s">
        <v>61</v>
      </c>
      <c r="AF10" s="131" t="s">
        <v>61</v>
      </c>
      <c r="AG10" s="131" t="s">
        <v>61</v>
      </c>
      <c r="AH10" s="131" t="s">
        <v>61</v>
      </c>
      <c r="AI10" s="131" t="s">
        <v>61</v>
      </c>
      <c r="AJ10" s="131" t="s">
        <v>61</v>
      </c>
      <c r="AK10" s="131" t="s">
        <v>61</v>
      </c>
      <c r="AL10" s="131" t="s">
        <v>61</v>
      </c>
      <c r="AM10" s="131" t="s">
        <v>61</v>
      </c>
      <c r="AN10" s="131" t="s">
        <v>61</v>
      </c>
      <c r="AO10" s="131" t="s">
        <v>61</v>
      </c>
      <c r="AP10" s="131" t="s">
        <v>61</v>
      </c>
      <c r="AQ10" s="131" t="s">
        <v>61</v>
      </c>
      <c r="AR10" s="131" t="s">
        <v>61</v>
      </c>
      <c r="AS10" s="131" t="s">
        <v>61</v>
      </c>
    </row>
    <row r="11" spans="1:45" x14ac:dyDescent="0.25">
      <c r="A11" s="304"/>
      <c r="B11" s="304"/>
      <c r="C11" s="304"/>
      <c r="D11" s="304"/>
      <c r="E11" s="304"/>
      <c r="F11" s="304"/>
      <c r="G11" s="304"/>
      <c r="H11" s="304"/>
      <c r="I11" s="307"/>
      <c r="J11" s="307"/>
      <c r="K11" s="195"/>
      <c r="L11" s="216"/>
      <c r="M11" s="213"/>
      <c r="N11" s="213"/>
      <c r="O11" s="195"/>
      <c r="P11" s="195"/>
      <c r="Q11" s="215"/>
      <c r="R11" s="215"/>
      <c r="S11" s="129" t="s">
        <v>475</v>
      </c>
      <c r="T11" s="161">
        <v>0.1</v>
      </c>
      <c r="U11" s="167">
        <f t="shared" si="0"/>
        <v>43932</v>
      </c>
      <c r="V11" s="167">
        <f>U11+30</f>
        <v>43962</v>
      </c>
      <c r="W11" s="16"/>
      <c r="X11" s="128"/>
      <c r="Y11" s="17"/>
      <c r="Z11" s="18"/>
      <c r="AA11" s="18"/>
      <c r="AB11" s="131"/>
      <c r="AC11" s="131"/>
      <c r="AD11" s="131"/>
      <c r="AE11" s="131"/>
      <c r="AF11" s="131"/>
      <c r="AG11" s="131"/>
      <c r="AH11" s="131"/>
      <c r="AI11" s="131"/>
      <c r="AJ11" s="131"/>
      <c r="AK11" s="131"/>
      <c r="AL11" s="131"/>
      <c r="AM11" s="131"/>
      <c r="AN11" s="131"/>
      <c r="AO11" s="131"/>
      <c r="AP11" s="131"/>
      <c r="AQ11" s="131"/>
      <c r="AR11" s="131"/>
      <c r="AS11" s="131"/>
    </row>
    <row r="12" spans="1:45" ht="27.6" x14ac:dyDescent="0.25">
      <c r="A12" s="304"/>
      <c r="B12" s="304"/>
      <c r="C12" s="304"/>
      <c r="D12" s="304"/>
      <c r="E12" s="304"/>
      <c r="F12" s="304"/>
      <c r="G12" s="304"/>
      <c r="H12" s="304"/>
      <c r="I12" s="307"/>
      <c r="J12" s="307"/>
      <c r="K12" s="195"/>
      <c r="L12" s="216"/>
      <c r="M12" s="213"/>
      <c r="N12" s="213"/>
      <c r="O12" s="195"/>
      <c r="P12" s="195"/>
      <c r="Q12" s="215"/>
      <c r="R12" s="215"/>
      <c r="S12" s="129" t="s">
        <v>476</v>
      </c>
      <c r="T12" s="161">
        <v>0.25</v>
      </c>
      <c r="U12" s="167">
        <f t="shared" si="0"/>
        <v>43962</v>
      </c>
      <c r="V12" s="167">
        <f>U12+45</f>
        <v>44007</v>
      </c>
      <c r="W12" s="16"/>
      <c r="X12" s="128"/>
      <c r="Y12" s="17"/>
      <c r="Z12" s="18"/>
      <c r="AA12" s="18"/>
      <c r="AB12" s="131"/>
      <c r="AC12" s="131"/>
      <c r="AD12" s="131"/>
      <c r="AE12" s="131"/>
      <c r="AF12" s="131"/>
      <c r="AG12" s="131"/>
      <c r="AH12" s="131"/>
      <c r="AI12" s="131"/>
      <c r="AJ12" s="131"/>
      <c r="AK12" s="131"/>
      <c r="AL12" s="131"/>
      <c r="AM12" s="131"/>
      <c r="AN12" s="131"/>
      <c r="AO12" s="131"/>
      <c r="AP12" s="131"/>
      <c r="AQ12" s="131"/>
      <c r="AR12" s="131"/>
      <c r="AS12" s="131"/>
    </row>
    <row r="13" spans="1:45" x14ac:dyDescent="0.25">
      <c r="A13" s="304"/>
      <c r="B13" s="304"/>
      <c r="C13" s="304"/>
      <c r="D13" s="304"/>
      <c r="E13" s="304"/>
      <c r="F13" s="304"/>
      <c r="G13" s="304"/>
      <c r="H13" s="304"/>
      <c r="I13" s="307"/>
      <c r="J13" s="307"/>
      <c r="K13" s="195"/>
      <c r="L13" s="216"/>
      <c r="M13" s="213"/>
      <c r="N13" s="213"/>
      <c r="O13" s="195"/>
      <c r="P13" s="195"/>
      <c r="Q13" s="215"/>
      <c r="R13" s="215"/>
      <c r="S13" s="129" t="s">
        <v>477</v>
      </c>
      <c r="T13" s="161">
        <v>0.1</v>
      </c>
      <c r="U13" s="167">
        <f t="shared" si="0"/>
        <v>44007</v>
      </c>
      <c r="V13" s="167">
        <f>U13+2</f>
        <v>44009</v>
      </c>
      <c r="W13" s="16"/>
      <c r="X13" s="128"/>
      <c r="Y13" s="17"/>
      <c r="Z13" s="18"/>
      <c r="AA13" s="18"/>
      <c r="AB13" s="131"/>
      <c r="AC13" s="131"/>
      <c r="AD13" s="131"/>
      <c r="AE13" s="131"/>
      <c r="AF13" s="131"/>
      <c r="AG13" s="131"/>
      <c r="AH13" s="131"/>
      <c r="AI13" s="131"/>
      <c r="AJ13" s="131"/>
      <c r="AK13" s="131"/>
      <c r="AL13" s="131"/>
      <c r="AM13" s="131"/>
      <c r="AN13" s="131"/>
      <c r="AO13" s="131"/>
      <c r="AP13" s="131"/>
      <c r="AQ13" s="131"/>
      <c r="AR13" s="131"/>
      <c r="AS13" s="131"/>
    </row>
    <row r="14" spans="1:45" x14ac:dyDescent="0.25">
      <c r="A14" s="304"/>
      <c r="B14" s="304"/>
      <c r="C14" s="304"/>
      <c r="D14" s="304"/>
      <c r="E14" s="304"/>
      <c r="F14" s="304"/>
      <c r="G14" s="304"/>
      <c r="H14" s="304"/>
      <c r="I14" s="307"/>
      <c r="J14" s="307"/>
      <c r="K14" s="195"/>
      <c r="L14" s="216"/>
      <c r="M14" s="213"/>
      <c r="N14" s="213"/>
      <c r="O14" s="195"/>
      <c r="P14" s="195"/>
      <c r="Q14" s="215"/>
      <c r="R14" s="215"/>
      <c r="S14" s="129" t="s">
        <v>478</v>
      </c>
      <c r="T14" s="161">
        <v>0.15</v>
      </c>
      <c r="U14" s="167">
        <f>V13</f>
        <v>44009</v>
      </c>
      <c r="V14" s="167">
        <f>U14+2</f>
        <v>44011</v>
      </c>
      <c r="W14" s="16"/>
      <c r="X14" s="128"/>
      <c r="Y14" s="17"/>
      <c r="Z14" s="18"/>
      <c r="AA14" s="18"/>
      <c r="AB14" s="131"/>
      <c r="AC14" s="131"/>
      <c r="AD14" s="131"/>
      <c r="AE14" s="131"/>
      <c r="AF14" s="131"/>
      <c r="AG14" s="131"/>
      <c r="AH14" s="131"/>
      <c r="AI14" s="131"/>
      <c r="AJ14" s="131"/>
      <c r="AK14" s="131"/>
      <c r="AL14" s="131"/>
      <c r="AM14" s="131"/>
      <c r="AN14" s="131"/>
      <c r="AO14" s="131"/>
      <c r="AP14" s="131"/>
      <c r="AQ14" s="131"/>
      <c r="AR14" s="131"/>
      <c r="AS14" s="131"/>
    </row>
    <row r="15" spans="1:45" x14ac:dyDescent="0.25">
      <c r="A15" s="304"/>
      <c r="B15" s="304"/>
      <c r="C15" s="304"/>
      <c r="D15" s="304"/>
      <c r="E15" s="304"/>
      <c r="F15" s="304"/>
      <c r="G15" s="304"/>
      <c r="H15" s="304"/>
      <c r="I15" s="307"/>
      <c r="J15" s="307"/>
      <c r="K15" s="195"/>
      <c r="L15" s="216"/>
      <c r="M15" s="213"/>
      <c r="N15" s="213"/>
      <c r="O15" s="195"/>
      <c r="P15" s="195"/>
      <c r="Q15" s="215"/>
      <c r="R15" s="215"/>
      <c r="S15" s="176" t="s">
        <v>479</v>
      </c>
      <c r="T15" s="161">
        <v>0.15</v>
      </c>
      <c r="U15" s="167">
        <f t="shared" si="0"/>
        <v>44011</v>
      </c>
      <c r="V15" s="167">
        <f>U15+1</f>
        <v>44012</v>
      </c>
      <c r="W15" s="16"/>
      <c r="X15" s="128"/>
      <c r="Y15" s="17"/>
      <c r="Z15" s="18"/>
      <c r="AA15" s="18"/>
      <c r="AB15" s="131"/>
      <c r="AC15" s="131"/>
      <c r="AD15" s="131"/>
      <c r="AE15" s="131"/>
      <c r="AF15" s="131"/>
      <c r="AG15" s="131"/>
      <c r="AH15" s="131"/>
      <c r="AI15" s="131"/>
      <c r="AJ15" s="131"/>
      <c r="AK15" s="131"/>
      <c r="AL15" s="131"/>
      <c r="AM15" s="131"/>
      <c r="AN15" s="131"/>
      <c r="AO15" s="131"/>
      <c r="AP15" s="131"/>
      <c r="AQ15" s="131"/>
      <c r="AR15" s="131"/>
      <c r="AS15" s="131"/>
    </row>
    <row r="16" spans="1:45" ht="27.6" x14ac:dyDescent="0.25">
      <c r="A16" s="304"/>
      <c r="B16" s="303" t="s">
        <v>466</v>
      </c>
      <c r="C16" s="303" t="s">
        <v>467</v>
      </c>
      <c r="D16" s="303" t="s">
        <v>186</v>
      </c>
      <c r="E16" s="303" t="s">
        <v>187</v>
      </c>
      <c r="F16" s="303" t="s">
        <v>172</v>
      </c>
      <c r="G16" s="303" t="s">
        <v>480</v>
      </c>
      <c r="H16" s="303" t="s">
        <v>481</v>
      </c>
      <c r="I16" s="306">
        <v>0.5</v>
      </c>
      <c r="J16" s="306">
        <f>+(Q16*L16)</f>
        <v>0</v>
      </c>
      <c r="K16" s="303" t="s">
        <v>482</v>
      </c>
      <c r="L16" s="310">
        <v>1</v>
      </c>
      <c r="M16" s="213">
        <v>43862</v>
      </c>
      <c r="N16" s="213">
        <v>44012</v>
      </c>
      <c r="O16" s="195"/>
      <c r="P16" s="195" t="s">
        <v>443</v>
      </c>
      <c r="Q16" s="214">
        <f>(Y16*T16)+(T17*Y17)</f>
        <v>0</v>
      </c>
      <c r="R16" s="214" t="s">
        <v>471</v>
      </c>
      <c r="S16" s="176" t="s">
        <v>483</v>
      </c>
      <c r="T16" s="161">
        <v>0.6</v>
      </c>
      <c r="U16" s="167">
        <f>M16</f>
        <v>43862</v>
      </c>
      <c r="V16" s="167">
        <f>U16+120</f>
        <v>43982</v>
      </c>
      <c r="W16" s="16">
        <f>V16-U16</f>
        <v>120</v>
      </c>
      <c r="X16" s="128"/>
      <c r="Y16" s="17">
        <f>IF(X16="ejecutado",1,0)</f>
        <v>0</v>
      </c>
      <c r="Z16" s="18"/>
      <c r="AA16" s="18"/>
      <c r="AB16" s="131" t="s">
        <v>61</v>
      </c>
      <c r="AC16" s="131" t="s">
        <v>61</v>
      </c>
      <c r="AD16" s="131" t="s">
        <v>61</v>
      </c>
      <c r="AE16" s="131" t="s">
        <v>61</v>
      </c>
      <c r="AF16" s="131" t="s">
        <v>61</v>
      </c>
      <c r="AG16" s="131" t="s">
        <v>61</v>
      </c>
      <c r="AH16" s="131" t="s">
        <v>61</v>
      </c>
      <c r="AI16" s="131" t="s">
        <v>61</v>
      </c>
      <c r="AJ16" s="131" t="s">
        <v>61</v>
      </c>
      <c r="AK16" s="131" t="s">
        <v>61</v>
      </c>
      <c r="AL16" s="131" t="s">
        <v>61</v>
      </c>
      <c r="AM16" s="131" t="s">
        <v>61</v>
      </c>
      <c r="AN16" s="131" t="s">
        <v>61</v>
      </c>
      <c r="AO16" s="131" t="s">
        <v>61</v>
      </c>
      <c r="AP16" s="131" t="s">
        <v>61</v>
      </c>
      <c r="AQ16" s="131" t="s">
        <v>61</v>
      </c>
      <c r="AR16" s="131" t="s">
        <v>61</v>
      </c>
      <c r="AS16" s="131" t="s">
        <v>61</v>
      </c>
    </row>
    <row r="17" spans="1:45" x14ac:dyDescent="0.25">
      <c r="A17" s="305"/>
      <c r="B17" s="305"/>
      <c r="C17" s="305"/>
      <c r="D17" s="305"/>
      <c r="E17" s="305"/>
      <c r="F17" s="305"/>
      <c r="G17" s="305"/>
      <c r="H17" s="305"/>
      <c r="I17" s="308"/>
      <c r="J17" s="309"/>
      <c r="K17" s="305"/>
      <c r="L17" s="311"/>
      <c r="M17" s="213"/>
      <c r="N17" s="213"/>
      <c r="O17" s="195"/>
      <c r="P17" s="195"/>
      <c r="Q17" s="217"/>
      <c r="R17" s="217"/>
      <c r="S17" s="176" t="s">
        <v>484</v>
      </c>
      <c r="T17" s="161">
        <v>0.4</v>
      </c>
      <c r="U17" s="167">
        <f>V16</f>
        <v>43982</v>
      </c>
      <c r="V17" s="167">
        <f>U17+30</f>
        <v>44012</v>
      </c>
      <c r="W17" s="16">
        <f t="shared" ref="W17" si="3">V17-U17</f>
        <v>30</v>
      </c>
      <c r="X17" s="128"/>
      <c r="Y17" s="17">
        <f t="shared" ref="Y17" si="4">IF(X17="ejecutado",1,0)</f>
        <v>0</v>
      </c>
      <c r="Z17" s="18"/>
      <c r="AA17" s="18"/>
      <c r="AB17" s="131" t="s">
        <v>61</v>
      </c>
      <c r="AC17" s="131" t="s">
        <v>61</v>
      </c>
      <c r="AD17" s="131" t="s">
        <v>61</v>
      </c>
      <c r="AE17" s="131" t="s">
        <v>61</v>
      </c>
      <c r="AF17" s="131" t="s">
        <v>61</v>
      </c>
      <c r="AG17" s="131" t="s">
        <v>61</v>
      </c>
      <c r="AH17" s="131" t="s">
        <v>61</v>
      </c>
      <c r="AI17" s="131" t="s">
        <v>61</v>
      </c>
      <c r="AJ17" s="131" t="s">
        <v>61</v>
      </c>
      <c r="AK17" s="131" t="s">
        <v>61</v>
      </c>
      <c r="AL17" s="131" t="s">
        <v>61</v>
      </c>
      <c r="AM17" s="131" t="s">
        <v>61</v>
      </c>
      <c r="AN17" s="131" t="s">
        <v>61</v>
      </c>
      <c r="AO17" s="131" t="s">
        <v>61</v>
      </c>
      <c r="AP17" s="131" t="s">
        <v>61</v>
      </c>
      <c r="AQ17" s="131" t="s">
        <v>61</v>
      </c>
      <c r="AR17" s="131" t="s">
        <v>61</v>
      </c>
      <c r="AS17" s="131" t="s">
        <v>61</v>
      </c>
    </row>
    <row r="18" spans="1:45" x14ac:dyDescent="0.25">
      <c r="AB18" s="51"/>
      <c r="AC18" s="51"/>
      <c r="AD18" s="51"/>
      <c r="AE18" s="51"/>
      <c r="AF18" s="51"/>
      <c r="AG18" s="51"/>
      <c r="AI18" s="51"/>
      <c r="AJ18" s="51"/>
      <c r="AK18" s="51"/>
      <c r="AL18" s="51"/>
      <c r="AM18" s="51"/>
      <c r="AN18" s="51"/>
      <c r="AO18" s="51"/>
      <c r="AP18" s="51"/>
      <c r="AQ18" s="51"/>
      <c r="AR18" s="51"/>
      <c r="AS18" s="51"/>
    </row>
    <row r="19" spans="1:45" x14ac:dyDescent="0.25">
      <c r="AB19" s="51"/>
      <c r="AC19" s="51"/>
      <c r="AD19" s="51"/>
      <c r="AE19" s="51"/>
      <c r="AF19" s="51"/>
      <c r="AG19" s="51"/>
      <c r="AI19" s="51"/>
      <c r="AJ19" s="51"/>
      <c r="AK19" s="51"/>
      <c r="AL19" s="51"/>
      <c r="AM19" s="51"/>
      <c r="AN19" s="51"/>
      <c r="AO19" s="51"/>
      <c r="AP19" s="51"/>
      <c r="AQ19" s="51"/>
      <c r="AR19" s="51"/>
      <c r="AS19" s="51"/>
    </row>
    <row r="20" spans="1:45" x14ac:dyDescent="0.25">
      <c r="AB20" s="51"/>
      <c r="AC20" s="51"/>
      <c r="AD20" s="51"/>
      <c r="AE20" s="51"/>
      <c r="AF20" s="51"/>
      <c r="AG20" s="51"/>
      <c r="AI20" s="51"/>
      <c r="AJ20" s="51"/>
      <c r="AK20" s="51"/>
      <c r="AL20" s="51"/>
      <c r="AM20" s="51"/>
      <c r="AN20" s="51"/>
      <c r="AO20" s="51"/>
      <c r="AP20" s="51"/>
      <c r="AQ20" s="51"/>
      <c r="AR20" s="51"/>
      <c r="AS20" s="51"/>
    </row>
    <row r="21" spans="1:45" x14ac:dyDescent="0.25">
      <c r="AB21" s="51"/>
      <c r="AC21" s="51"/>
      <c r="AD21" s="51"/>
      <c r="AE21" s="51"/>
      <c r="AF21" s="51"/>
      <c r="AG21" s="51"/>
      <c r="AI21" s="51"/>
      <c r="AJ21" s="51"/>
      <c r="AK21" s="51"/>
      <c r="AL21" s="51"/>
      <c r="AM21" s="51"/>
      <c r="AN21" s="51"/>
      <c r="AO21" s="51"/>
      <c r="AP21" s="51"/>
      <c r="AQ21" s="51"/>
      <c r="AR21" s="51"/>
      <c r="AS21" s="51"/>
    </row>
    <row r="22" spans="1:45" x14ac:dyDescent="0.25">
      <c r="AB22" s="51"/>
      <c r="AC22" s="51"/>
      <c r="AD22" s="51"/>
      <c r="AE22" s="51"/>
      <c r="AF22" s="51"/>
      <c r="AG22" s="51"/>
      <c r="AI22" s="51"/>
      <c r="AJ22" s="51"/>
      <c r="AK22" s="51"/>
      <c r="AL22" s="51"/>
      <c r="AM22" s="51"/>
      <c r="AN22" s="51"/>
      <c r="AO22" s="51"/>
      <c r="AP22" s="51"/>
      <c r="AQ22" s="51"/>
      <c r="AR22" s="51"/>
      <c r="AS22" s="51"/>
    </row>
    <row r="23" spans="1:45" x14ac:dyDescent="0.25">
      <c r="AB23" s="51"/>
      <c r="AC23" s="51"/>
      <c r="AD23" s="51"/>
      <c r="AE23" s="51"/>
      <c r="AF23" s="51"/>
      <c r="AG23" s="51"/>
      <c r="AI23" s="51"/>
      <c r="AJ23" s="51"/>
      <c r="AK23" s="51"/>
      <c r="AL23" s="51"/>
      <c r="AM23" s="51"/>
      <c r="AN23" s="51"/>
      <c r="AO23" s="51"/>
      <c r="AP23" s="51"/>
      <c r="AQ23" s="51"/>
      <c r="AR23" s="51"/>
      <c r="AS23" s="51"/>
    </row>
    <row r="24" spans="1:45" x14ac:dyDescent="0.25">
      <c r="AB24" s="51"/>
      <c r="AC24" s="51"/>
      <c r="AD24" s="51"/>
      <c r="AE24" s="51"/>
      <c r="AF24" s="51"/>
      <c r="AG24" s="51"/>
      <c r="AI24" s="51"/>
      <c r="AJ24" s="51"/>
      <c r="AK24" s="51"/>
      <c r="AL24" s="51"/>
      <c r="AM24" s="51"/>
      <c r="AN24" s="51"/>
      <c r="AO24" s="51"/>
      <c r="AP24" s="51"/>
      <c r="AQ24" s="51"/>
      <c r="AR24" s="51"/>
      <c r="AS24" s="51"/>
    </row>
    <row r="25" spans="1:45" x14ac:dyDescent="0.25">
      <c r="AB25" s="51"/>
      <c r="AC25" s="51"/>
      <c r="AD25" s="51"/>
      <c r="AE25" s="51"/>
      <c r="AF25" s="51"/>
      <c r="AG25" s="51"/>
      <c r="AI25" s="51"/>
      <c r="AJ25" s="51"/>
      <c r="AK25" s="51"/>
      <c r="AL25" s="51"/>
      <c r="AM25" s="51"/>
      <c r="AN25" s="51"/>
      <c r="AO25" s="51"/>
      <c r="AP25" s="51"/>
      <c r="AQ25" s="51"/>
      <c r="AR25" s="51"/>
      <c r="AS25" s="51"/>
    </row>
    <row r="26" spans="1:45" x14ac:dyDescent="0.25">
      <c r="AB26" s="51"/>
      <c r="AC26" s="51"/>
      <c r="AD26" s="51"/>
      <c r="AE26" s="51"/>
      <c r="AF26" s="51"/>
      <c r="AG26" s="51"/>
      <c r="AI26" s="51"/>
      <c r="AJ26" s="51"/>
      <c r="AK26" s="51"/>
      <c r="AL26" s="51"/>
      <c r="AM26" s="51"/>
      <c r="AN26" s="51"/>
      <c r="AO26" s="51"/>
      <c r="AP26" s="51"/>
      <c r="AQ26" s="51"/>
      <c r="AR26" s="51"/>
      <c r="AS26" s="51"/>
    </row>
    <row r="27" spans="1:45" x14ac:dyDescent="0.25">
      <c r="AB27" s="51"/>
      <c r="AC27" s="51"/>
      <c r="AD27" s="51"/>
      <c r="AE27" s="51"/>
      <c r="AF27" s="51"/>
      <c r="AG27" s="51"/>
      <c r="AI27" s="51"/>
      <c r="AJ27" s="51"/>
      <c r="AK27" s="51"/>
      <c r="AL27" s="51"/>
      <c r="AM27" s="51"/>
      <c r="AN27" s="51"/>
      <c r="AO27" s="51"/>
      <c r="AP27" s="51"/>
      <c r="AQ27" s="51"/>
      <c r="AR27" s="51"/>
      <c r="AS27" s="51"/>
    </row>
    <row r="28" spans="1:45" x14ac:dyDescent="0.25">
      <c r="AB28" s="51"/>
      <c r="AC28" s="51"/>
      <c r="AD28" s="51"/>
      <c r="AE28" s="51"/>
      <c r="AF28" s="51"/>
      <c r="AG28" s="51"/>
      <c r="AI28" s="51"/>
      <c r="AJ28" s="51"/>
      <c r="AK28" s="51"/>
      <c r="AL28" s="51"/>
      <c r="AM28" s="51"/>
      <c r="AN28" s="51"/>
      <c r="AO28" s="51"/>
      <c r="AP28" s="51"/>
      <c r="AQ28" s="51"/>
      <c r="AR28" s="51"/>
      <c r="AS28" s="51"/>
    </row>
  </sheetData>
  <mergeCells count="50">
    <mergeCell ref="P16:P17"/>
    <mergeCell ref="Q16:Q17"/>
    <mergeCell ref="R16:R17"/>
    <mergeCell ref="A8:A17"/>
    <mergeCell ref="K16:K17"/>
    <mergeCell ref="L16:L17"/>
    <mergeCell ref="M16:M17"/>
    <mergeCell ref="N16:N17"/>
    <mergeCell ref="O16:O17"/>
    <mergeCell ref="F16:F17"/>
    <mergeCell ref="G16:G17"/>
    <mergeCell ref="H16:H17"/>
    <mergeCell ref="I16:I17"/>
    <mergeCell ref="J16:J17"/>
    <mergeCell ref="B16:B17"/>
    <mergeCell ref="C16:C17"/>
    <mergeCell ref="D16:D17"/>
    <mergeCell ref="E16:E17"/>
    <mergeCell ref="F8:F15"/>
    <mergeCell ref="G8:G15"/>
    <mergeCell ref="H8:H15"/>
    <mergeCell ref="I8:I15"/>
    <mergeCell ref="J8:J15"/>
    <mergeCell ref="B8:B15"/>
    <mergeCell ref="C8:C15"/>
    <mergeCell ref="D8:D15"/>
    <mergeCell ref="E8:E15"/>
    <mergeCell ref="B2:C4"/>
    <mergeCell ref="D2:AA2"/>
    <mergeCell ref="AB2:AS2"/>
    <mergeCell ref="D3:Q3"/>
    <mergeCell ref="R3:AA3"/>
    <mergeCell ref="AB3:AS3"/>
    <mergeCell ref="D4:AA4"/>
    <mergeCell ref="AB4:AS4"/>
    <mergeCell ref="AB6:AS6"/>
    <mergeCell ref="A6:A7"/>
    <mergeCell ref="B6:J6"/>
    <mergeCell ref="K6:R6"/>
    <mergeCell ref="S6:V6"/>
    <mergeCell ref="X6:X7"/>
    <mergeCell ref="Z6:AA6"/>
    <mergeCell ref="P8:P15"/>
    <mergeCell ref="Q8:Q15"/>
    <mergeCell ref="R8:R15"/>
    <mergeCell ref="K8:K15"/>
    <mergeCell ref="L8:L15"/>
    <mergeCell ref="M8:M15"/>
    <mergeCell ref="N8:N15"/>
    <mergeCell ref="O8:O15"/>
  </mergeCells>
  <conditionalFormatting sqref="AB18:AG528 AI18:AS528">
    <cfRule type="cellIs" dxfId="24" priority="20" operator="equal">
      <formula>"Aplica"</formula>
    </cfRule>
  </conditionalFormatting>
  <conditionalFormatting sqref="AH18:AH528">
    <cfRule type="cellIs" dxfId="23" priority="19" operator="equal">
      <formula>"Aplica"</formula>
    </cfRule>
  </conditionalFormatting>
  <conditionalFormatting sqref="AH16:AH17">
    <cfRule type="cellIs" dxfId="22" priority="3" operator="equal">
      <formula>"Aplica"</formula>
    </cfRule>
  </conditionalFormatting>
  <conditionalFormatting sqref="AH8:AH13 AH15">
    <cfRule type="cellIs" dxfId="21" priority="5" operator="equal">
      <formula>"Aplica"</formula>
    </cfRule>
  </conditionalFormatting>
  <conditionalFormatting sqref="AB16:AG17 AI16:AS17">
    <cfRule type="cellIs" dxfId="20" priority="4" operator="equal">
      <formula>"Aplica"</formula>
    </cfRule>
  </conditionalFormatting>
  <conditionalFormatting sqref="AB8:AG13 AI8:AS13 AI15:AS15 AB15:AG15">
    <cfRule type="cellIs" dxfId="19" priority="6" operator="equal">
      <formula>"Aplica"</formula>
    </cfRule>
  </conditionalFormatting>
  <conditionalFormatting sqref="AH14">
    <cfRule type="cellIs" dxfId="18" priority="1" operator="equal">
      <formula>"Aplica"</formula>
    </cfRule>
  </conditionalFormatting>
  <conditionalFormatting sqref="AB14:AG14 AI14:AS14">
    <cfRule type="cellIs" dxfId="17" priority="2" operator="equal">
      <formula>"Aplica"</formula>
    </cfRule>
  </conditionalFormatting>
  <dataValidations count="3">
    <dataValidation type="list" allowBlank="1" showInputMessage="1" showErrorMessage="1" sqref="AB18:AG327 AI18:AS327">
      <formula1>"Aplica"</formula1>
    </dataValidation>
    <dataValidation type="list" allowBlank="1" showInputMessage="1" showErrorMessage="1" sqref="E8:E16">
      <formula1>INDIRECT(D8)</formula1>
    </dataValidation>
    <dataValidation type="list" allowBlank="1" showInputMessage="1" showErrorMessage="1" sqref="AB8:AS17">
      <formula1>"Aplica, -"</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'C:\Users\alexander.perea\Downloads\[Copia de Formulacion_y_Seguimiento_del_Plan_de_Accion 2020 (1).xlsx]Hoja2'!#REF!</xm:f>
          </x14:formula1>
          <xm:sqref>B8:B16 F8 F16 C8:D8 C16:D16 X8:X17</xm:sqref>
        </x14:dataValidation>
        <x14:dataValidation type="list" allowBlank="1" showInputMessage="1" showErrorMessage="1">
          <x14:formula1>
            <xm:f>'C:\Users\alexander.perea\Downloads\[Copia de Formulacion_y_Seguimiento_del_Plan_de_Accion 2020 (1).xlsx]Instructivo'!#REF!</xm:f>
          </x14:formula1>
          <xm:sqref>R8:R17</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33"/>
  <sheetViews>
    <sheetView topLeftCell="J4" workbookViewId="0">
      <selection activeCell="O8" sqref="A8:XFD12"/>
    </sheetView>
  </sheetViews>
  <sheetFormatPr baseColWidth="10" defaultColWidth="11.44140625" defaultRowHeight="13.8" x14ac:dyDescent="0.25"/>
  <cols>
    <col min="1" max="1" width="5.5546875" style="1" bestFit="1" customWidth="1"/>
    <col min="2" max="2" width="22.5546875" style="1" customWidth="1"/>
    <col min="3" max="3" width="18.44140625" style="1" customWidth="1"/>
    <col min="4" max="5" width="21.33203125" style="1" customWidth="1"/>
    <col min="6" max="6" width="21.109375" style="1" customWidth="1"/>
    <col min="7" max="7" width="19.44140625" style="1" customWidth="1"/>
    <col min="8" max="8" width="17.109375" style="1" customWidth="1"/>
    <col min="9" max="10" width="21.109375" style="1" customWidth="1"/>
    <col min="11" max="11" width="17.88671875" style="1" customWidth="1"/>
    <col min="12" max="12" width="23.109375" style="1" customWidth="1"/>
    <col min="13" max="14" width="19.88671875" style="1" customWidth="1"/>
    <col min="15" max="15" width="13.88671875" style="1" hidden="1" customWidth="1"/>
    <col min="16" max="16" width="17.109375" style="1" customWidth="1"/>
    <col min="17" max="17" width="19.6640625" style="1" customWidth="1"/>
    <col min="18" max="18" width="22.5546875" style="1" customWidth="1"/>
    <col min="19" max="19" width="35.6640625" style="1" customWidth="1"/>
    <col min="20" max="20" width="23.5546875" style="1" customWidth="1"/>
    <col min="21" max="21" width="23.88671875" style="1" customWidth="1"/>
    <col min="22" max="22" width="20.33203125" style="1" customWidth="1"/>
    <col min="23" max="23" width="19.88671875" style="1" hidden="1" customWidth="1"/>
    <col min="24" max="24" width="21.5546875" style="1" customWidth="1"/>
    <col min="25" max="25" width="19.88671875" style="1" hidden="1" customWidth="1"/>
    <col min="26" max="26" width="26.6640625" style="1" customWidth="1"/>
    <col min="27" max="27" width="21.33203125" style="1" customWidth="1"/>
    <col min="28" max="28" width="17.5546875" style="1" customWidth="1"/>
    <col min="29" max="29" width="18.109375" style="1" customWidth="1"/>
    <col min="30" max="30" width="19" style="1" customWidth="1"/>
    <col min="31" max="31" width="24.88671875" style="1" customWidth="1"/>
    <col min="32" max="32" width="17" style="1" customWidth="1"/>
    <col min="33" max="33" width="17.88671875" style="1" customWidth="1"/>
    <col min="34" max="34" width="15.44140625" style="1" customWidth="1"/>
    <col min="35" max="35" width="19.6640625" style="1" customWidth="1"/>
    <col min="36" max="36" width="16.109375" style="1" customWidth="1"/>
    <col min="37" max="37" width="15.6640625" style="1" customWidth="1"/>
    <col min="38" max="38" width="19.33203125" style="1" customWidth="1"/>
    <col min="39" max="41" width="15.6640625" style="1" customWidth="1"/>
    <col min="42" max="42" width="24.5546875" style="1" customWidth="1"/>
    <col min="43" max="43" width="23.6640625" style="1" customWidth="1"/>
    <col min="44" max="44" width="19.5546875" style="1" customWidth="1"/>
    <col min="45" max="45" width="16.6640625" style="1" customWidth="1"/>
    <col min="46" max="16384" width="11.44140625" style="1"/>
  </cols>
  <sheetData>
    <row r="1" spans="1:45" ht="14.4" thickBot="1" x14ac:dyDescent="0.3"/>
    <row r="2" spans="1:45" ht="21.6" thickBot="1" x14ac:dyDescent="0.3">
      <c r="B2" s="356"/>
      <c r="C2" s="357"/>
      <c r="D2" s="362" t="s">
        <v>0</v>
      </c>
      <c r="E2" s="363"/>
      <c r="F2" s="363"/>
      <c r="G2" s="363"/>
      <c r="H2" s="363"/>
      <c r="I2" s="363"/>
      <c r="J2" s="363"/>
      <c r="K2" s="363"/>
      <c r="L2" s="363"/>
      <c r="M2" s="363"/>
      <c r="N2" s="363"/>
      <c r="O2" s="363"/>
      <c r="P2" s="363"/>
      <c r="Q2" s="363"/>
      <c r="R2" s="363"/>
      <c r="S2" s="363"/>
      <c r="T2" s="363"/>
      <c r="U2" s="363"/>
      <c r="V2" s="363"/>
      <c r="W2" s="363"/>
      <c r="X2" s="363"/>
      <c r="Y2" s="363"/>
      <c r="Z2" s="363"/>
      <c r="AA2" s="364"/>
      <c r="AB2" s="365" t="s">
        <v>0</v>
      </c>
      <c r="AC2" s="366"/>
      <c r="AD2" s="366"/>
      <c r="AE2" s="366"/>
      <c r="AF2" s="366"/>
      <c r="AG2" s="366"/>
      <c r="AH2" s="366"/>
      <c r="AI2" s="366"/>
      <c r="AJ2" s="366"/>
      <c r="AK2" s="366"/>
      <c r="AL2" s="366"/>
      <c r="AM2" s="366"/>
      <c r="AN2" s="366"/>
      <c r="AO2" s="366"/>
      <c r="AP2" s="366"/>
      <c r="AQ2" s="366"/>
      <c r="AR2" s="366"/>
      <c r="AS2" s="366"/>
    </row>
    <row r="3" spans="1:45" ht="21.6" thickBot="1" x14ac:dyDescent="0.3">
      <c r="B3" s="358"/>
      <c r="C3" s="359"/>
      <c r="D3" s="367" t="s">
        <v>1</v>
      </c>
      <c r="E3" s="368"/>
      <c r="F3" s="368"/>
      <c r="G3" s="368"/>
      <c r="H3" s="368"/>
      <c r="I3" s="368"/>
      <c r="J3" s="368"/>
      <c r="K3" s="368"/>
      <c r="L3" s="368"/>
      <c r="M3" s="368"/>
      <c r="N3" s="368"/>
      <c r="O3" s="368"/>
      <c r="P3" s="368"/>
      <c r="Q3" s="369"/>
      <c r="R3" s="370" t="s">
        <v>2</v>
      </c>
      <c r="S3" s="368"/>
      <c r="T3" s="368"/>
      <c r="U3" s="368"/>
      <c r="V3" s="368"/>
      <c r="W3" s="368"/>
      <c r="X3" s="368"/>
      <c r="Y3" s="368"/>
      <c r="Z3" s="368"/>
      <c r="AA3" s="371"/>
      <c r="AB3" s="298"/>
      <c r="AC3" s="299"/>
      <c r="AD3" s="299"/>
      <c r="AE3" s="299"/>
      <c r="AF3" s="299"/>
      <c r="AG3" s="299"/>
      <c r="AH3" s="299"/>
      <c r="AI3" s="299"/>
      <c r="AJ3" s="299"/>
      <c r="AK3" s="299"/>
      <c r="AL3" s="299"/>
      <c r="AM3" s="299"/>
      <c r="AN3" s="299"/>
      <c r="AO3" s="299"/>
      <c r="AP3" s="299"/>
      <c r="AQ3" s="299"/>
      <c r="AR3" s="299"/>
      <c r="AS3" s="299"/>
    </row>
    <row r="4" spans="1:45" ht="21.6" thickBot="1" x14ac:dyDescent="0.3">
      <c r="B4" s="360"/>
      <c r="C4" s="361"/>
      <c r="D4" s="367" t="s">
        <v>3</v>
      </c>
      <c r="E4" s="368"/>
      <c r="F4" s="368"/>
      <c r="G4" s="368"/>
      <c r="H4" s="368"/>
      <c r="I4" s="368"/>
      <c r="J4" s="368"/>
      <c r="K4" s="368"/>
      <c r="L4" s="368"/>
      <c r="M4" s="368"/>
      <c r="N4" s="368"/>
      <c r="O4" s="368"/>
      <c r="P4" s="368"/>
      <c r="Q4" s="368"/>
      <c r="R4" s="368"/>
      <c r="S4" s="368"/>
      <c r="T4" s="368"/>
      <c r="U4" s="368"/>
      <c r="V4" s="368"/>
      <c r="W4" s="368"/>
      <c r="X4" s="368"/>
      <c r="Y4" s="368"/>
      <c r="Z4" s="368"/>
      <c r="AA4" s="371"/>
      <c r="AB4" s="298"/>
      <c r="AC4" s="299"/>
      <c r="AD4" s="299"/>
      <c r="AE4" s="299"/>
      <c r="AF4" s="299"/>
      <c r="AG4" s="299"/>
      <c r="AH4" s="299"/>
      <c r="AI4" s="299"/>
      <c r="AJ4" s="299"/>
      <c r="AK4" s="299"/>
      <c r="AL4" s="299"/>
      <c r="AM4" s="299"/>
      <c r="AN4" s="299"/>
      <c r="AO4" s="299"/>
      <c r="AP4" s="299"/>
      <c r="AQ4" s="299"/>
      <c r="AR4" s="299"/>
      <c r="AS4" s="299"/>
    </row>
    <row r="6" spans="1:45" ht="21" x14ac:dyDescent="0.25">
      <c r="A6" s="397" t="s">
        <v>4</v>
      </c>
      <c r="B6" s="345" t="s">
        <v>5</v>
      </c>
      <c r="C6" s="346"/>
      <c r="D6" s="346"/>
      <c r="E6" s="346"/>
      <c r="F6" s="346"/>
      <c r="G6" s="346"/>
      <c r="H6" s="346"/>
      <c r="I6" s="346"/>
      <c r="J6" s="347"/>
      <c r="K6" s="348" t="s">
        <v>6</v>
      </c>
      <c r="L6" s="349"/>
      <c r="M6" s="349"/>
      <c r="N6" s="349"/>
      <c r="O6" s="349"/>
      <c r="P6" s="349"/>
      <c r="Q6" s="349"/>
      <c r="R6" s="350"/>
      <c r="S6" s="398" t="s">
        <v>7</v>
      </c>
      <c r="T6" s="398"/>
      <c r="U6" s="398"/>
      <c r="V6" s="398"/>
      <c r="W6" s="181"/>
      <c r="X6" s="399" t="s">
        <v>8</v>
      </c>
      <c r="Y6" s="181"/>
      <c r="Z6" s="399" t="s">
        <v>9</v>
      </c>
      <c r="AA6" s="399"/>
      <c r="AB6" s="343" t="s">
        <v>10</v>
      </c>
      <c r="AC6" s="344"/>
      <c r="AD6" s="344"/>
      <c r="AE6" s="344"/>
      <c r="AF6" s="344"/>
      <c r="AG6" s="344"/>
      <c r="AH6" s="344"/>
      <c r="AI6" s="344"/>
      <c r="AJ6" s="344"/>
      <c r="AK6" s="344"/>
      <c r="AL6" s="344"/>
      <c r="AM6" s="344"/>
      <c r="AN6" s="344"/>
      <c r="AO6" s="344"/>
      <c r="AP6" s="344"/>
      <c r="AQ6" s="344"/>
      <c r="AR6" s="344"/>
      <c r="AS6" s="344"/>
    </row>
    <row r="7" spans="1:45" ht="78" x14ac:dyDescent="0.25">
      <c r="A7" s="397"/>
      <c r="B7" s="7" t="s">
        <v>11</v>
      </c>
      <c r="C7" s="7" t="s">
        <v>12</v>
      </c>
      <c r="D7" s="7" t="s">
        <v>13</v>
      </c>
      <c r="E7" s="7" t="s">
        <v>14</v>
      </c>
      <c r="F7" s="7" t="s">
        <v>15</v>
      </c>
      <c r="G7" s="7" t="s">
        <v>16</v>
      </c>
      <c r="H7" s="7" t="s">
        <v>17</v>
      </c>
      <c r="I7" s="7" t="s">
        <v>18</v>
      </c>
      <c r="J7" s="7" t="s">
        <v>19</v>
      </c>
      <c r="K7" s="10" t="s">
        <v>20</v>
      </c>
      <c r="L7" s="10" t="s">
        <v>21</v>
      </c>
      <c r="M7" s="10" t="s">
        <v>22</v>
      </c>
      <c r="N7" s="10" t="s">
        <v>23</v>
      </c>
      <c r="O7" s="10" t="s">
        <v>24</v>
      </c>
      <c r="P7" s="10" t="s">
        <v>25</v>
      </c>
      <c r="Q7" s="10" t="s">
        <v>19</v>
      </c>
      <c r="R7" s="10" t="s">
        <v>26</v>
      </c>
      <c r="S7" s="12" t="s">
        <v>27</v>
      </c>
      <c r="T7" s="12" t="s">
        <v>18</v>
      </c>
      <c r="U7" s="12" t="s">
        <v>28</v>
      </c>
      <c r="V7" s="12" t="s">
        <v>29</v>
      </c>
      <c r="W7" s="12"/>
      <c r="X7" s="399"/>
      <c r="Y7" s="12" t="s">
        <v>19</v>
      </c>
      <c r="Z7" s="13" t="s">
        <v>30</v>
      </c>
      <c r="AA7" s="13" t="s">
        <v>31</v>
      </c>
      <c r="AB7" s="14" t="s">
        <v>32</v>
      </c>
      <c r="AC7" s="14" t="s">
        <v>33</v>
      </c>
      <c r="AD7" s="14" t="s">
        <v>34</v>
      </c>
      <c r="AE7" s="14" t="s">
        <v>35</v>
      </c>
      <c r="AF7" s="14" t="s">
        <v>36</v>
      </c>
      <c r="AG7" s="14" t="s">
        <v>37</v>
      </c>
      <c r="AH7" s="14" t="s">
        <v>38</v>
      </c>
      <c r="AI7" s="14" t="s">
        <v>39</v>
      </c>
      <c r="AJ7" s="14" t="s">
        <v>40</v>
      </c>
      <c r="AK7" s="14" t="s">
        <v>41</v>
      </c>
      <c r="AL7" s="14" t="s">
        <v>42</v>
      </c>
      <c r="AM7" s="14" t="s">
        <v>43</v>
      </c>
      <c r="AN7" s="14" t="s">
        <v>44</v>
      </c>
      <c r="AO7" s="14" t="s">
        <v>45</v>
      </c>
      <c r="AP7" s="14" t="s">
        <v>46</v>
      </c>
      <c r="AQ7" s="14" t="s">
        <v>47</v>
      </c>
      <c r="AR7" s="14" t="s">
        <v>48</v>
      </c>
      <c r="AS7" s="14" t="s">
        <v>49</v>
      </c>
    </row>
    <row r="8" spans="1:45" ht="55.2" x14ac:dyDescent="0.25">
      <c r="A8" s="195">
        <v>16</v>
      </c>
      <c r="B8" s="195" t="s">
        <v>130</v>
      </c>
      <c r="C8" s="385" t="s">
        <v>485</v>
      </c>
      <c r="D8" s="195" t="s">
        <v>52</v>
      </c>
      <c r="E8" s="195" t="s">
        <v>114</v>
      </c>
      <c r="F8" s="195" t="s">
        <v>54</v>
      </c>
      <c r="G8" s="303" t="s">
        <v>486</v>
      </c>
      <c r="H8" s="303" t="s">
        <v>487</v>
      </c>
      <c r="I8" s="306">
        <v>0.6</v>
      </c>
      <c r="J8" s="306">
        <f>(L8*Q8)</f>
        <v>0</v>
      </c>
      <c r="K8" s="303" t="s">
        <v>488</v>
      </c>
      <c r="L8" s="310">
        <v>1</v>
      </c>
      <c r="M8" s="341">
        <v>43831</v>
      </c>
      <c r="N8" s="341">
        <v>44012</v>
      </c>
      <c r="O8" s="128"/>
      <c r="P8" s="303" t="s">
        <v>489</v>
      </c>
      <c r="Q8" s="214">
        <f>(T8*Y8)+(T9*Y9)</f>
        <v>0</v>
      </c>
      <c r="R8" s="214" t="s">
        <v>59</v>
      </c>
      <c r="S8" s="128" t="s">
        <v>490</v>
      </c>
      <c r="T8" s="161">
        <v>0.5</v>
      </c>
      <c r="U8" s="70">
        <v>43831</v>
      </c>
      <c r="V8" s="70">
        <v>43920</v>
      </c>
      <c r="W8" s="16">
        <f>V8-U8</f>
        <v>89</v>
      </c>
      <c r="X8" s="128"/>
      <c r="Y8" s="17">
        <f>IF(X8="ejecutado",1,0)</f>
        <v>0</v>
      </c>
      <c r="Z8" s="18"/>
      <c r="AA8" s="18"/>
      <c r="AB8" s="131" t="s">
        <v>61</v>
      </c>
      <c r="AC8" s="131" t="s">
        <v>61</v>
      </c>
      <c r="AD8" s="131" t="s">
        <v>61</v>
      </c>
      <c r="AE8" s="131" t="s">
        <v>62</v>
      </c>
      <c r="AF8" s="131" t="s">
        <v>61</v>
      </c>
      <c r="AG8" s="131" t="s">
        <v>61</v>
      </c>
      <c r="AH8" s="131" t="s">
        <v>61</v>
      </c>
      <c r="AI8" s="131" t="s">
        <v>61</v>
      </c>
      <c r="AJ8" s="131" t="s">
        <v>61</v>
      </c>
      <c r="AK8" s="131" t="s">
        <v>61</v>
      </c>
      <c r="AL8" s="131" t="s">
        <v>61</v>
      </c>
      <c r="AM8" s="131" t="s">
        <v>61</v>
      </c>
      <c r="AN8" s="131" t="s">
        <v>61</v>
      </c>
      <c r="AO8" s="131" t="s">
        <v>61</v>
      </c>
      <c r="AP8" s="131" t="s">
        <v>61</v>
      </c>
      <c r="AQ8" s="131" t="s">
        <v>61</v>
      </c>
      <c r="AR8" s="131" t="s">
        <v>61</v>
      </c>
      <c r="AS8" s="131" t="s">
        <v>62</v>
      </c>
    </row>
    <row r="9" spans="1:45" ht="55.2" x14ac:dyDescent="0.25">
      <c r="A9" s="195"/>
      <c r="B9" s="195"/>
      <c r="C9" s="385"/>
      <c r="D9" s="195"/>
      <c r="E9" s="195"/>
      <c r="F9" s="195"/>
      <c r="G9" s="305"/>
      <c r="H9" s="305"/>
      <c r="I9" s="308"/>
      <c r="J9" s="308"/>
      <c r="K9" s="305"/>
      <c r="L9" s="311"/>
      <c r="M9" s="403"/>
      <c r="N9" s="403"/>
      <c r="O9" s="128"/>
      <c r="P9" s="305"/>
      <c r="Q9" s="217"/>
      <c r="R9" s="217"/>
      <c r="S9" s="128" t="s">
        <v>491</v>
      </c>
      <c r="T9" s="161">
        <v>0.5</v>
      </c>
      <c r="U9" s="70">
        <v>43920</v>
      </c>
      <c r="V9" s="70">
        <v>44012</v>
      </c>
      <c r="W9" s="16">
        <f t="shared" ref="W9:W12" si="0">V9-U9</f>
        <v>92</v>
      </c>
      <c r="X9" s="128"/>
      <c r="Y9" s="17">
        <f t="shared" ref="Y9:Y10" si="1">IF(X9="ejecutado",1,0)</f>
        <v>0</v>
      </c>
      <c r="Z9" s="18"/>
      <c r="AA9" s="18"/>
      <c r="AB9" s="131" t="s">
        <v>61</v>
      </c>
      <c r="AC9" s="131" t="s">
        <v>61</v>
      </c>
      <c r="AD9" s="131" t="s">
        <v>61</v>
      </c>
      <c r="AE9" s="131" t="s">
        <v>62</v>
      </c>
      <c r="AF9" s="131" t="s">
        <v>61</v>
      </c>
      <c r="AG9" s="131" t="s">
        <v>61</v>
      </c>
      <c r="AH9" s="131" t="s">
        <v>61</v>
      </c>
      <c r="AI9" s="131" t="s">
        <v>61</v>
      </c>
      <c r="AJ9" s="131" t="s">
        <v>61</v>
      </c>
      <c r="AK9" s="131" t="s">
        <v>61</v>
      </c>
      <c r="AL9" s="131" t="s">
        <v>61</v>
      </c>
      <c r="AM9" s="131" t="s">
        <v>61</v>
      </c>
      <c r="AN9" s="131" t="s">
        <v>61</v>
      </c>
      <c r="AO9" s="131" t="s">
        <v>61</v>
      </c>
      <c r="AP9" s="131" t="s">
        <v>61</v>
      </c>
      <c r="AQ9" s="131" t="s">
        <v>61</v>
      </c>
      <c r="AR9" s="131" t="s">
        <v>61</v>
      </c>
      <c r="AS9" s="131" t="s">
        <v>62</v>
      </c>
    </row>
    <row r="10" spans="1:45" ht="27.6" x14ac:dyDescent="0.25">
      <c r="A10" s="195"/>
      <c r="B10" s="195"/>
      <c r="C10" s="385"/>
      <c r="D10" s="195"/>
      <c r="E10" s="195"/>
      <c r="F10" s="195"/>
      <c r="G10" s="423" t="s">
        <v>492</v>
      </c>
      <c r="H10" s="426" t="s">
        <v>493</v>
      </c>
      <c r="I10" s="416">
        <v>40</v>
      </c>
      <c r="J10" s="306">
        <f>(L10*Q10)</f>
        <v>0</v>
      </c>
      <c r="K10" s="390" t="s">
        <v>494</v>
      </c>
      <c r="L10" s="310">
        <v>1</v>
      </c>
      <c r="M10" s="213">
        <v>43831</v>
      </c>
      <c r="N10" s="213">
        <v>44012</v>
      </c>
      <c r="O10" s="172"/>
      <c r="P10" s="195" t="s">
        <v>495</v>
      </c>
      <c r="Q10" s="214">
        <f>(T10*Y10)+(T11*Y11)+(T12*Y12)</f>
        <v>0</v>
      </c>
      <c r="R10" s="214" t="s">
        <v>59</v>
      </c>
      <c r="S10" s="176" t="s">
        <v>496</v>
      </c>
      <c r="T10" s="161">
        <v>0.3</v>
      </c>
      <c r="U10" s="70">
        <v>43831</v>
      </c>
      <c r="V10" s="70">
        <v>43920</v>
      </c>
      <c r="W10" s="16">
        <f t="shared" si="0"/>
        <v>89</v>
      </c>
      <c r="X10" s="128"/>
      <c r="Y10" s="17">
        <f t="shared" si="1"/>
        <v>0</v>
      </c>
      <c r="Z10" s="18"/>
      <c r="AA10" s="18"/>
      <c r="AB10" s="131" t="s">
        <v>61</v>
      </c>
      <c r="AC10" s="131" t="s">
        <v>61</v>
      </c>
      <c r="AD10" s="131" t="s">
        <v>61</v>
      </c>
      <c r="AE10" s="131" t="s">
        <v>62</v>
      </c>
      <c r="AF10" s="131" t="s">
        <v>61</v>
      </c>
      <c r="AG10" s="131" t="s">
        <v>61</v>
      </c>
      <c r="AH10" s="131" t="s">
        <v>61</v>
      </c>
      <c r="AI10" s="131" t="s">
        <v>61</v>
      </c>
      <c r="AJ10" s="131" t="s">
        <v>61</v>
      </c>
      <c r="AK10" s="131" t="s">
        <v>61</v>
      </c>
      <c r="AL10" s="131" t="s">
        <v>61</v>
      </c>
      <c r="AM10" s="131" t="s">
        <v>61</v>
      </c>
      <c r="AN10" s="131" t="s">
        <v>61</v>
      </c>
      <c r="AO10" s="131" t="s">
        <v>61</v>
      </c>
      <c r="AP10" s="131" t="s">
        <v>61</v>
      </c>
      <c r="AQ10" s="131" t="s">
        <v>61</v>
      </c>
      <c r="AR10" s="131" t="s">
        <v>61</v>
      </c>
      <c r="AS10" s="131" t="s">
        <v>62</v>
      </c>
    </row>
    <row r="11" spans="1:45" ht="27.6" x14ac:dyDescent="0.25">
      <c r="A11" s="195"/>
      <c r="B11" s="195"/>
      <c r="C11" s="385"/>
      <c r="D11" s="195"/>
      <c r="E11" s="195"/>
      <c r="F11" s="195"/>
      <c r="G11" s="423"/>
      <c r="H11" s="427"/>
      <c r="I11" s="307"/>
      <c r="J11" s="379"/>
      <c r="K11" s="390"/>
      <c r="L11" s="373"/>
      <c r="M11" s="213"/>
      <c r="N11" s="213"/>
      <c r="O11" s="128"/>
      <c r="P11" s="195"/>
      <c r="Q11" s="215"/>
      <c r="R11" s="215"/>
      <c r="S11" s="38" t="s">
        <v>497</v>
      </c>
      <c r="T11" s="133">
        <v>0.3</v>
      </c>
      <c r="U11" s="70">
        <v>43920</v>
      </c>
      <c r="V11" s="70">
        <v>44012</v>
      </c>
      <c r="W11" s="16">
        <f t="shared" si="0"/>
        <v>92</v>
      </c>
      <c r="X11" s="128"/>
      <c r="Y11" s="17">
        <f>IF(X11="ejecutado",1,0)</f>
        <v>0</v>
      </c>
      <c r="Z11" s="18"/>
      <c r="AA11" s="18"/>
      <c r="AB11" s="131" t="s">
        <v>61</v>
      </c>
      <c r="AC11" s="131" t="s">
        <v>61</v>
      </c>
      <c r="AD11" s="131" t="s">
        <v>61</v>
      </c>
      <c r="AE11" s="131" t="s">
        <v>62</v>
      </c>
      <c r="AF11" s="131" t="s">
        <v>61</v>
      </c>
      <c r="AG11" s="131" t="s">
        <v>61</v>
      </c>
      <c r="AH11" s="131" t="s">
        <v>61</v>
      </c>
      <c r="AI11" s="131" t="s">
        <v>61</v>
      </c>
      <c r="AJ11" s="131" t="s">
        <v>61</v>
      </c>
      <c r="AK11" s="131" t="s">
        <v>61</v>
      </c>
      <c r="AL11" s="131" t="s">
        <v>61</v>
      </c>
      <c r="AM11" s="131" t="s">
        <v>61</v>
      </c>
      <c r="AN11" s="131" t="s">
        <v>61</v>
      </c>
      <c r="AO11" s="131" t="s">
        <v>61</v>
      </c>
      <c r="AP11" s="131" t="s">
        <v>61</v>
      </c>
      <c r="AQ11" s="131" t="s">
        <v>61</v>
      </c>
      <c r="AR11" s="131" t="s">
        <v>61</v>
      </c>
      <c r="AS11" s="131" t="s">
        <v>62</v>
      </c>
    </row>
    <row r="12" spans="1:45" ht="27.6" x14ac:dyDescent="0.25">
      <c r="A12" s="195"/>
      <c r="B12" s="195"/>
      <c r="C12" s="385"/>
      <c r="D12" s="195"/>
      <c r="E12" s="195"/>
      <c r="F12" s="195"/>
      <c r="G12" s="423"/>
      <c r="H12" s="428"/>
      <c r="I12" s="309"/>
      <c r="J12" s="308"/>
      <c r="K12" s="390"/>
      <c r="L12" s="311"/>
      <c r="M12" s="213"/>
      <c r="N12" s="213"/>
      <c r="O12" s="128"/>
      <c r="P12" s="195"/>
      <c r="Q12" s="217"/>
      <c r="R12" s="217"/>
      <c r="S12" s="38" t="s">
        <v>498</v>
      </c>
      <c r="T12" s="133">
        <v>0.4</v>
      </c>
      <c r="U12" s="71">
        <v>43831</v>
      </c>
      <c r="V12" s="71">
        <v>44012</v>
      </c>
      <c r="W12" s="16">
        <f t="shared" si="0"/>
        <v>181</v>
      </c>
      <c r="X12" s="128"/>
      <c r="Y12" s="17">
        <f>IF(X12="ejecutado",1,0)</f>
        <v>0</v>
      </c>
      <c r="Z12" s="18"/>
      <c r="AA12" s="18"/>
      <c r="AB12" s="131" t="s">
        <v>61</v>
      </c>
      <c r="AC12" s="131" t="s">
        <v>61</v>
      </c>
      <c r="AD12" s="131" t="s">
        <v>61</v>
      </c>
      <c r="AE12" s="131" t="s">
        <v>62</v>
      </c>
      <c r="AF12" s="131" t="s">
        <v>61</v>
      </c>
      <c r="AG12" s="131" t="s">
        <v>61</v>
      </c>
      <c r="AH12" s="131" t="s">
        <v>61</v>
      </c>
      <c r="AI12" s="131" t="s">
        <v>61</v>
      </c>
      <c r="AJ12" s="131" t="s">
        <v>61</v>
      </c>
      <c r="AK12" s="131" t="s">
        <v>61</v>
      </c>
      <c r="AL12" s="131" t="s">
        <v>61</v>
      </c>
      <c r="AM12" s="131" t="s">
        <v>61</v>
      </c>
      <c r="AN12" s="131" t="s">
        <v>61</v>
      </c>
      <c r="AO12" s="131" t="s">
        <v>61</v>
      </c>
      <c r="AP12" s="131" t="s">
        <v>61</v>
      </c>
      <c r="AQ12" s="131" t="s">
        <v>61</v>
      </c>
      <c r="AR12" s="131" t="s">
        <v>61</v>
      </c>
      <c r="AS12" s="131" t="s">
        <v>62</v>
      </c>
    </row>
    <row r="13" spans="1:45" x14ac:dyDescent="0.25">
      <c r="AB13" s="51"/>
      <c r="AC13" s="51"/>
      <c r="AD13" s="51"/>
      <c r="AE13" s="51"/>
      <c r="AF13" s="51"/>
      <c r="AG13" s="51"/>
      <c r="AI13" s="51"/>
      <c r="AJ13" s="51"/>
      <c r="AK13" s="51"/>
      <c r="AL13" s="51"/>
      <c r="AM13" s="51"/>
      <c r="AN13" s="51"/>
      <c r="AO13" s="51"/>
      <c r="AP13" s="51"/>
      <c r="AQ13" s="51"/>
      <c r="AR13" s="51"/>
      <c r="AS13" s="51"/>
    </row>
    <row r="14" spans="1:45" x14ac:dyDescent="0.25">
      <c r="AB14" s="51"/>
      <c r="AC14" s="51"/>
      <c r="AD14" s="51"/>
      <c r="AE14" s="51"/>
      <c r="AF14" s="51"/>
      <c r="AG14" s="51"/>
      <c r="AI14" s="51"/>
      <c r="AJ14" s="51"/>
      <c r="AK14" s="51"/>
      <c r="AL14" s="51"/>
      <c r="AM14" s="51"/>
      <c r="AN14" s="51"/>
      <c r="AO14" s="51"/>
      <c r="AP14" s="51"/>
      <c r="AQ14" s="51"/>
      <c r="AR14" s="51"/>
      <c r="AS14" s="51"/>
    </row>
    <row r="15" spans="1:45" x14ac:dyDescent="0.25">
      <c r="AB15" s="51"/>
      <c r="AC15" s="51"/>
      <c r="AD15" s="51"/>
      <c r="AE15" s="51"/>
      <c r="AF15" s="51"/>
      <c r="AG15" s="51"/>
      <c r="AI15" s="51"/>
      <c r="AJ15" s="51"/>
      <c r="AK15" s="51"/>
      <c r="AL15" s="51"/>
      <c r="AM15" s="51"/>
      <c r="AN15" s="51"/>
      <c r="AO15" s="51"/>
      <c r="AP15" s="51"/>
      <c r="AQ15" s="51"/>
      <c r="AR15" s="51"/>
      <c r="AS15" s="51"/>
    </row>
    <row r="16" spans="1:45" x14ac:dyDescent="0.25">
      <c r="AB16" s="51"/>
      <c r="AC16" s="51"/>
      <c r="AD16" s="51"/>
      <c r="AE16" s="51"/>
      <c r="AF16" s="51"/>
      <c r="AG16" s="51"/>
      <c r="AI16" s="51"/>
      <c r="AJ16" s="51"/>
      <c r="AK16" s="51"/>
      <c r="AL16" s="51"/>
      <c r="AM16" s="51"/>
      <c r="AN16" s="51"/>
      <c r="AO16" s="51"/>
      <c r="AP16" s="51"/>
      <c r="AQ16" s="51"/>
      <c r="AR16" s="51"/>
      <c r="AS16" s="51"/>
    </row>
    <row r="17" spans="28:45" x14ac:dyDescent="0.25">
      <c r="AB17" s="51"/>
      <c r="AC17" s="51"/>
      <c r="AD17" s="51"/>
      <c r="AE17" s="51"/>
      <c r="AF17" s="51"/>
      <c r="AG17" s="51"/>
      <c r="AI17" s="51"/>
      <c r="AJ17" s="51"/>
      <c r="AK17" s="51"/>
      <c r="AL17" s="51"/>
      <c r="AM17" s="51"/>
      <c r="AN17" s="51"/>
      <c r="AO17" s="51"/>
      <c r="AP17" s="51"/>
      <c r="AQ17" s="51"/>
      <c r="AR17" s="51"/>
      <c r="AS17" s="51"/>
    </row>
    <row r="18" spans="28:45" x14ac:dyDescent="0.25">
      <c r="AB18" s="51"/>
      <c r="AC18" s="51"/>
      <c r="AD18" s="51"/>
      <c r="AE18" s="51"/>
      <c r="AF18" s="51"/>
      <c r="AG18" s="51"/>
      <c r="AI18" s="51"/>
      <c r="AJ18" s="51"/>
      <c r="AK18" s="51"/>
      <c r="AL18" s="51"/>
      <c r="AM18" s="51"/>
      <c r="AN18" s="51"/>
      <c r="AO18" s="51"/>
      <c r="AP18" s="51"/>
      <c r="AQ18" s="51"/>
      <c r="AR18" s="51"/>
      <c r="AS18" s="51"/>
    </row>
    <row r="19" spans="28:45" x14ac:dyDescent="0.25">
      <c r="AB19" s="51"/>
      <c r="AC19" s="51"/>
      <c r="AD19" s="51"/>
      <c r="AE19" s="51"/>
      <c r="AF19" s="51"/>
      <c r="AG19" s="51"/>
      <c r="AI19" s="51"/>
      <c r="AJ19" s="51"/>
      <c r="AK19" s="51"/>
      <c r="AL19" s="51"/>
      <c r="AM19" s="51"/>
      <c r="AN19" s="51"/>
      <c r="AO19" s="51"/>
      <c r="AP19" s="51"/>
      <c r="AQ19" s="51"/>
      <c r="AR19" s="51"/>
      <c r="AS19" s="51"/>
    </row>
    <row r="20" spans="28:45" x14ac:dyDescent="0.25">
      <c r="AB20" s="51"/>
      <c r="AC20" s="51"/>
      <c r="AD20" s="51"/>
      <c r="AE20" s="51"/>
      <c r="AF20" s="51"/>
      <c r="AG20" s="51"/>
      <c r="AI20" s="51"/>
      <c r="AJ20" s="51"/>
      <c r="AK20" s="51"/>
      <c r="AL20" s="51"/>
      <c r="AM20" s="51"/>
      <c r="AN20" s="51"/>
      <c r="AO20" s="51"/>
      <c r="AP20" s="51"/>
      <c r="AQ20" s="51"/>
      <c r="AR20" s="51"/>
      <c r="AS20" s="51"/>
    </row>
    <row r="21" spans="28:45" x14ac:dyDescent="0.25">
      <c r="AB21" s="51"/>
      <c r="AC21" s="51"/>
      <c r="AD21" s="51"/>
      <c r="AE21" s="51"/>
      <c r="AF21" s="51"/>
      <c r="AG21" s="51"/>
      <c r="AI21" s="51"/>
      <c r="AJ21" s="51"/>
      <c r="AK21" s="51"/>
      <c r="AL21" s="51"/>
      <c r="AM21" s="51"/>
      <c r="AN21" s="51"/>
      <c r="AO21" s="51"/>
      <c r="AP21" s="51"/>
      <c r="AQ21" s="51"/>
      <c r="AR21" s="51"/>
      <c r="AS21" s="51"/>
    </row>
    <row r="22" spans="28:45" x14ac:dyDescent="0.25">
      <c r="AB22" s="51"/>
      <c r="AC22" s="51"/>
      <c r="AD22" s="51"/>
      <c r="AE22" s="51"/>
      <c r="AF22" s="51"/>
      <c r="AG22" s="51"/>
      <c r="AI22" s="51"/>
      <c r="AJ22" s="51"/>
      <c r="AK22" s="51"/>
      <c r="AL22" s="51"/>
      <c r="AM22" s="51"/>
      <c r="AN22" s="51"/>
      <c r="AO22" s="51"/>
      <c r="AP22" s="51"/>
      <c r="AQ22" s="51"/>
      <c r="AR22" s="51"/>
      <c r="AS22" s="51"/>
    </row>
    <row r="23" spans="28:45" x14ac:dyDescent="0.25">
      <c r="AB23" s="51"/>
      <c r="AC23" s="51"/>
      <c r="AD23" s="51"/>
      <c r="AE23" s="51"/>
      <c r="AF23" s="51"/>
      <c r="AG23" s="51"/>
      <c r="AI23" s="51"/>
      <c r="AJ23" s="51"/>
      <c r="AK23" s="51"/>
      <c r="AL23" s="51"/>
      <c r="AM23" s="51"/>
      <c r="AN23" s="51"/>
      <c r="AO23" s="51"/>
      <c r="AP23" s="51"/>
      <c r="AQ23" s="51"/>
      <c r="AR23" s="51"/>
      <c r="AS23" s="51"/>
    </row>
    <row r="24" spans="28:45" x14ac:dyDescent="0.25">
      <c r="AB24" s="51"/>
      <c r="AC24" s="51"/>
      <c r="AD24" s="51"/>
      <c r="AE24" s="51"/>
      <c r="AF24" s="51"/>
      <c r="AG24" s="51"/>
      <c r="AI24" s="51"/>
      <c r="AJ24" s="51"/>
      <c r="AK24" s="51"/>
      <c r="AL24" s="51"/>
      <c r="AM24" s="51"/>
      <c r="AN24" s="51"/>
      <c r="AO24" s="51"/>
      <c r="AP24" s="51"/>
      <c r="AQ24" s="51"/>
      <c r="AR24" s="51"/>
      <c r="AS24" s="51"/>
    </row>
    <row r="25" spans="28:45" x14ac:dyDescent="0.25">
      <c r="AB25" s="51"/>
      <c r="AC25" s="51"/>
      <c r="AD25" s="51"/>
      <c r="AE25" s="51"/>
      <c r="AF25" s="51"/>
      <c r="AG25" s="51"/>
      <c r="AI25" s="51"/>
      <c r="AJ25" s="51"/>
      <c r="AK25" s="51"/>
      <c r="AL25" s="51"/>
      <c r="AM25" s="51"/>
      <c r="AN25" s="51"/>
      <c r="AO25" s="51"/>
      <c r="AP25" s="51"/>
      <c r="AQ25" s="51"/>
      <c r="AR25" s="51"/>
      <c r="AS25" s="51"/>
    </row>
    <row r="26" spans="28:45" x14ac:dyDescent="0.25">
      <c r="AB26" s="51"/>
      <c r="AC26" s="51"/>
      <c r="AD26" s="51"/>
      <c r="AE26" s="51"/>
      <c r="AF26" s="51"/>
      <c r="AG26" s="51"/>
      <c r="AI26" s="51"/>
      <c r="AJ26" s="51"/>
      <c r="AK26" s="51"/>
      <c r="AL26" s="51"/>
      <c r="AM26" s="51"/>
      <c r="AN26" s="51"/>
      <c r="AO26" s="51"/>
      <c r="AP26" s="51"/>
      <c r="AQ26" s="51"/>
      <c r="AR26" s="51"/>
      <c r="AS26" s="51"/>
    </row>
    <row r="27" spans="28:45" x14ac:dyDescent="0.25">
      <c r="AB27" s="51"/>
      <c r="AC27" s="51"/>
      <c r="AD27" s="51"/>
      <c r="AE27" s="51"/>
      <c r="AF27" s="51"/>
      <c r="AG27" s="51"/>
      <c r="AI27" s="51"/>
      <c r="AJ27" s="51"/>
      <c r="AK27" s="51"/>
      <c r="AL27" s="51"/>
      <c r="AM27" s="51"/>
      <c r="AN27" s="51"/>
      <c r="AO27" s="51"/>
      <c r="AP27" s="51"/>
      <c r="AQ27" s="51"/>
      <c r="AR27" s="51"/>
      <c r="AS27" s="51"/>
    </row>
    <row r="28" spans="28:45" x14ac:dyDescent="0.25">
      <c r="AB28" s="51"/>
      <c r="AC28" s="51"/>
      <c r="AD28" s="51"/>
      <c r="AE28" s="51"/>
      <c r="AF28" s="51"/>
      <c r="AG28" s="51"/>
      <c r="AI28" s="51"/>
      <c r="AJ28" s="51"/>
      <c r="AK28" s="51"/>
      <c r="AL28" s="51"/>
      <c r="AM28" s="51"/>
      <c r="AN28" s="51"/>
      <c r="AO28" s="51"/>
      <c r="AP28" s="51"/>
      <c r="AQ28" s="51"/>
      <c r="AR28" s="51"/>
      <c r="AS28" s="51"/>
    </row>
    <row r="29" spans="28:45" x14ac:dyDescent="0.25">
      <c r="AB29" s="51"/>
      <c r="AC29" s="51"/>
      <c r="AD29" s="51"/>
      <c r="AE29" s="51"/>
      <c r="AF29" s="51"/>
      <c r="AG29" s="51"/>
      <c r="AI29" s="51"/>
      <c r="AJ29" s="51"/>
      <c r="AK29" s="51"/>
      <c r="AL29" s="51"/>
      <c r="AM29" s="51"/>
      <c r="AN29" s="51"/>
      <c r="AO29" s="51"/>
      <c r="AP29" s="51"/>
      <c r="AQ29" s="51"/>
      <c r="AR29" s="51"/>
      <c r="AS29" s="51"/>
    </row>
    <row r="30" spans="28:45" x14ac:dyDescent="0.25">
      <c r="AB30" s="51"/>
      <c r="AC30" s="51"/>
      <c r="AD30" s="51"/>
      <c r="AE30" s="51"/>
      <c r="AF30" s="51"/>
      <c r="AG30" s="51"/>
      <c r="AI30" s="51"/>
      <c r="AJ30" s="51"/>
      <c r="AK30" s="51"/>
      <c r="AL30" s="51"/>
      <c r="AM30" s="51"/>
      <c r="AN30" s="51"/>
      <c r="AO30" s="51"/>
      <c r="AP30" s="51"/>
      <c r="AQ30" s="51"/>
      <c r="AR30" s="51"/>
      <c r="AS30" s="51"/>
    </row>
    <row r="31" spans="28:45" x14ac:dyDescent="0.25">
      <c r="AB31" s="51"/>
      <c r="AC31" s="51"/>
      <c r="AD31" s="51"/>
      <c r="AE31" s="51"/>
      <c r="AF31" s="51"/>
      <c r="AG31" s="51"/>
      <c r="AI31" s="51"/>
      <c r="AJ31" s="51"/>
      <c r="AK31" s="51"/>
      <c r="AL31" s="51"/>
      <c r="AM31" s="51"/>
      <c r="AN31" s="51"/>
      <c r="AO31" s="51"/>
      <c r="AP31" s="51"/>
      <c r="AQ31" s="51"/>
      <c r="AR31" s="51"/>
      <c r="AS31" s="51"/>
    </row>
    <row r="32" spans="28:45" x14ac:dyDescent="0.25">
      <c r="AB32" s="51"/>
      <c r="AC32" s="51"/>
      <c r="AD32" s="51"/>
      <c r="AE32" s="51"/>
      <c r="AF32" s="51"/>
      <c r="AG32" s="51"/>
      <c r="AI32" s="51"/>
      <c r="AJ32" s="51"/>
      <c r="AK32" s="51"/>
      <c r="AL32" s="51"/>
      <c r="AM32" s="51"/>
      <c r="AN32" s="51"/>
      <c r="AO32" s="51"/>
      <c r="AP32" s="51"/>
      <c r="AQ32" s="51"/>
      <c r="AR32" s="51"/>
      <c r="AS32" s="51"/>
    </row>
    <row r="33" spans="28:45" x14ac:dyDescent="0.25">
      <c r="AB33" s="51"/>
      <c r="AC33" s="51"/>
      <c r="AD33" s="51"/>
      <c r="AE33" s="51"/>
      <c r="AF33" s="51"/>
      <c r="AG33" s="51"/>
      <c r="AI33" s="51"/>
      <c r="AJ33" s="51"/>
      <c r="AK33" s="51"/>
      <c r="AL33" s="51"/>
      <c r="AM33" s="51"/>
      <c r="AN33" s="51"/>
      <c r="AO33" s="51"/>
      <c r="AP33" s="51"/>
      <c r="AQ33" s="51"/>
      <c r="AR33" s="51"/>
      <c r="AS33" s="51"/>
    </row>
  </sheetData>
  <mergeCells count="43">
    <mergeCell ref="B2:C4"/>
    <mergeCell ref="D2:AA2"/>
    <mergeCell ref="AB2:AS2"/>
    <mergeCell ref="D3:Q3"/>
    <mergeCell ref="R3:AA3"/>
    <mergeCell ref="AB3:AS3"/>
    <mergeCell ref="D4:AA4"/>
    <mergeCell ref="AB4:AS4"/>
    <mergeCell ref="AB6:AS6"/>
    <mergeCell ref="A8:A12"/>
    <mergeCell ref="B8:B12"/>
    <mergeCell ref="C8:C12"/>
    <mergeCell ref="D8:D12"/>
    <mergeCell ref="E8:E12"/>
    <mergeCell ref="F8:F12"/>
    <mergeCell ref="G8:G9"/>
    <mergeCell ref="H8:H9"/>
    <mergeCell ref="I8:I9"/>
    <mergeCell ref="A6:A7"/>
    <mergeCell ref="B6:J6"/>
    <mergeCell ref="K6:R6"/>
    <mergeCell ref="S6:V6"/>
    <mergeCell ref="X6:X7"/>
    <mergeCell ref="Z6:AA6"/>
    <mergeCell ref="L10:L12"/>
    <mergeCell ref="M10:M12"/>
    <mergeCell ref="N10:N12"/>
    <mergeCell ref="J8:J9"/>
    <mergeCell ref="K8:K9"/>
    <mergeCell ref="L8:L9"/>
    <mergeCell ref="M8:M9"/>
    <mergeCell ref="N8:N9"/>
    <mergeCell ref="G10:G12"/>
    <mergeCell ref="H10:H12"/>
    <mergeCell ref="I10:I12"/>
    <mergeCell ref="J10:J12"/>
    <mergeCell ref="K10:K12"/>
    <mergeCell ref="P10:P12"/>
    <mergeCell ref="Q10:Q12"/>
    <mergeCell ref="R10:R12"/>
    <mergeCell ref="Q8:Q9"/>
    <mergeCell ref="R8:R9"/>
    <mergeCell ref="P8:P9"/>
  </mergeCells>
  <conditionalFormatting sqref="AB13:AG533 AI13:AS533">
    <cfRule type="cellIs" dxfId="16" priority="6" operator="equal">
      <formula>"Aplica"</formula>
    </cfRule>
  </conditionalFormatting>
  <conditionalFormatting sqref="AH13:AH533">
    <cfRule type="cellIs" dxfId="15" priority="5" operator="equal">
      <formula>"Aplica"</formula>
    </cfRule>
  </conditionalFormatting>
  <conditionalFormatting sqref="AB8:AS9">
    <cfRule type="cellIs" dxfId="14" priority="4" operator="equal">
      <formula>"Aplica"</formula>
    </cfRule>
  </conditionalFormatting>
  <conditionalFormatting sqref="AB10:AG10 AI10:AS10 AI12:AS12 AB12:AG12">
    <cfRule type="cellIs" dxfId="13" priority="3" operator="equal">
      <formula>"Aplica"</formula>
    </cfRule>
  </conditionalFormatting>
  <conditionalFormatting sqref="AH10 AH12">
    <cfRule type="cellIs" dxfId="12" priority="2" operator="equal">
      <formula>"Aplica"</formula>
    </cfRule>
  </conditionalFormatting>
  <conditionalFormatting sqref="AB11:AS11">
    <cfRule type="cellIs" dxfId="11" priority="1" operator="equal">
      <formula>"Aplica"</formula>
    </cfRule>
  </conditionalFormatting>
  <dataValidations count="3">
    <dataValidation type="list" allowBlank="1" showInputMessage="1" showErrorMessage="1" sqref="AI13:AS332 AB13:AG332">
      <formula1>"Aplica"</formula1>
    </dataValidation>
    <dataValidation type="list" allowBlank="1" showInputMessage="1" showErrorMessage="1" sqref="E8">
      <formula1>INDIRECT(D8)</formula1>
    </dataValidation>
    <dataValidation type="list" allowBlank="1" showInputMessage="1" showErrorMessage="1" sqref="AB8:AS12">
      <formula1>"Aplica, -"</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'C:\Users\ALEXAN~1\AppData\Local\Temp\Rar$DIa0.671\[4. Plan de Acción CODI.xlsx]Instructivo'!#REF!</xm:f>
          </x14:formula1>
          <xm:sqref>R8 R10</xm:sqref>
        </x14:dataValidation>
        <x14:dataValidation type="list" allowBlank="1" showInputMessage="1" showErrorMessage="1">
          <x14:formula1>
            <xm:f>'C:\Users\ALEXAN~1\AppData\Local\Temp\Rar$DIa0.671\[4. Plan de Acción CODI.xlsx]Hoja2'!#REF!</xm:f>
          </x14:formula1>
          <xm:sqref>X8:X12 F8 B8:D8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8"/>
  <sheetViews>
    <sheetView topLeftCell="C6" zoomScale="60" zoomScaleNormal="60" workbookViewId="0">
      <selection activeCell="L10" sqref="L10"/>
    </sheetView>
  </sheetViews>
  <sheetFormatPr baseColWidth="10" defaultColWidth="11.44140625" defaultRowHeight="13.8" x14ac:dyDescent="0.25"/>
  <cols>
    <col min="1" max="1" width="5.5546875" style="1" bestFit="1" customWidth="1"/>
    <col min="2" max="2" width="22.5546875" style="1" customWidth="1"/>
    <col min="3" max="3" width="18.44140625" style="1" customWidth="1"/>
    <col min="4" max="5" width="21.33203125" style="1" customWidth="1"/>
    <col min="6" max="6" width="21.109375" style="1" customWidth="1"/>
    <col min="7" max="7" width="38.33203125" style="1" customWidth="1"/>
    <col min="8" max="8" width="41.44140625" style="1" customWidth="1"/>
    <col min="9" max="10" width="21.109375" style="1" customWidth="1"/>
    <col min="11" max="11" width="47.109375" style="1" customWidth="1"/>
    <col min="12" max="12" width="23.109375" style="1" customWidth="1"/>
    <col min="13" max="14" width="19.88671875" style="1" customWidth="1"/>
    <col min="15" max="15" width="13.88671875" style="1" hidden="1" customWidth="1"/>
    <col min="16" max="16" width="17.109375" style="1" customWidth="1"/>
    <col min="17" max="18" width="19.6640625" style="1" customWidth="1"/>
    <col min="19" max="19" width="59.109375" style="1" customWidth="1"/>
    <col min="20" max="20" width="23.5546875" style="1" customWidth="1"/>
    <col min="21" max="21" width="23.88671875" style="1" customWidth="1"/>
    <col min="22" max="22" width="23.44140625" style="1" customWidth="1"/>
    <col min="23" max="23" width="19.88671875" style="1" hidden="1" customWidth="1"/>
    <col min="24" max="24" width="21.5546875" style="1" customWidth="1"/>
    <col min="25" max="25" width="19.88671875" style="1" hidden="1" customWidth="1"/>
    <col min="26" max="26" width="26.6640625" style="1" customWidth="1"/>
    <col min="27" max="27" width="21.33203125" style="1" customWidth="1"/>
    <col min="28" max="28" width="17.5546875" style="1" customWidth="1"/>
    <col min="29" max="29" width="18.109375" style="1" customWidth="1"/>
    <col min="30" max="30" width="19" style="1" customWidth="1"/>
    <col min="31" max="31" width="24.88671875" style="1" customWidth="1"/>
    <col min="32" max="32" width="17" style="1" customWidth="1"/>
    <col min="33" max="33" width="17.88671875" style="1" customWidth="1"/>
    <col min="34" max="34" width="15.44140625" style="1" customWidth="1"/>
    <col min="35" max="35" width="19.6640625" style="1" customWidth="1"/>
    <col min="36" max="36" width="16.109375" style="1" customWidth="1"/>
    <col min="37" max="37" width="15.6640625" style="1" customWidth="1"/>
    <col min="38" max="38" width="19.33203125" style="1" customWidth="1"/>
    <col min="39" max="41" width="15.6640625" style="1" customWidth="1"/>
    <col min="42" max="42" width="24.5546875" style="1" customWidth="1"/>
    <col min="43" max="43" width="23.6640625" style="1" customWidth="1"/>
    <col min="44" max="44" width="19.5546875" style="1" customWidth="1"/>
    <col min="45" max="45" width="11.88671875" style="1" customWidth="1"/>
    <col min="46" max="16384" width="11.44140625" style="1"/>
  </cols>
  <sheetData>
    <row r="1" spans="1:45" ht="14.4" thickBot="1" x14ac:dyDescent="0.3"/>
    <row r="2" spans="1:45" ht="21.6" thickBot="1" x14ac:dyDescent="0.3">
      <c r="B2" s="356"/>
      <c r="C2" s="357"/>
      <c r="D2" s="362" t="s">
        <v>0</v>
      </c>
      <c r="E2" s="363"/>
      <c r="F2" s="363"/>
      <c r="G2" s="363"/>
      <c r="H2" s="363"/>
      <c r="I2" s="363"/>
      <c r="J2" s="363"/>
      <c r="K2" s="363"/>
      <c r="L2" s="363"/>
      <c r="M2" s="363"/>
      <c r="N2" s="363"/>
      <c r="O2" s="363"/>
      <c r="P2" s="363"/>
      <c r="Q2" s="363"/>
      <c r="R2" s="363"/>
      <c r="S2" s="363"/>
      <c r="T2" s="363"/>
      <c r="U2" s="363"/>
      <c r="V2" s="363"/>
      <c r="W2" s="363"/>
      <c r="X2" s="363"/>
      <c r="Y2" s="363"/>
      <c r="Z2" s="363"/>
      <c r="AA2" s="364"/>
      <c r="AB2" s="365" t="s">
        <v>0</v>
      </c>
      <c r="AC2" s="366"/>
      <c r="AD2" s="366"/>
      <c r="AE2" s="366"/>
      <c r="AF2" s="366"/>
      <c r="AG2" s="366"/>
      <c r="AH2" s="366"/>
      <c r="AI2" s="366"/>
      <c r="AJ2" s="366"/>
      <c r="AK2" s="366"/>
      <c r="AL2" s="366"/>
      <c r="AM2" s="366"/>
      <c r="AN2" s="366"/>
      <c r="AO2" s="366"/>
      <c r="AP2" s="366"/>
      <c r="AQ2" s="366"/>
      <c r="AR2" s="366"/>
      <c r="AS2" s="429"/>
    </row>
    <row r="3" spans="1:45" ht="21.6" thickBot="1" x14ac:dyDescent="0.3">
      <c r="B3" s="358"/>
      <c r="C3" s="359"/>
      <c r="D3" s="367" t="s">
        <v>1</v>
      </c>
      <c r="E3" s="368"/>
      <c r="F3" s="368"/>
      <c r="G3" s="368"/>
      <c r="H3" s="368"/>
      <c r="I3" s="368"/>
      <c r="J3" s="368"/>
      <c r="K3" s="368"/>
      <c r="L3" s="368"/>
      <c r="M3" s="368"/>
      <c r="N3" s="368"/>
      <c r="O3" s="368"/>
      <c r="P3" s="368"/>
      <c r="Q3" s="369"/>
      <c r="R3" s="370" t="s">
        <v>2</v>
      </c>
      <c r="S3" s="368"/>
      <c r="T3" s="368"/>
      <c r="U3" s="368"/>
      <c r="V3" s="368"/>
      <c r="W3" s="368"/>
      <c r="X3" s="368"/>
      <c r="Y3" s="368"/>
      <c r="Z3" s="368"/>
      <c r="AA3" s="371"/>
      <c r="AB3" s="298"/>
      <c r="AC3" s="299"/>
      <c r="AD3" s="299"/>
      <c r="AE3" s="299"/>
      <c r="AF3" s="299"/>
      <c r="AG3" s="299"/>
      <c r="AH3" s="299"/>
      <c r="AI3" s="299"/>
      <c r="AJ3" s="299"/>
      <c r="AK3" s="299"/>
      <c r="AL3" s="299"/>
      <c r="AM3" s="299"/>
      <c r="AN3" s="299"/>
      <c r="AO3" s="299"/>
      <c r="AP3" s="299"/>
      <c r="AQ3" s="299"/>
      <c r="AR3" s="299"/>
      <c r="AS3" s="430"/>
    </row>
    <row r="4" spans="1:45" ht="21.6" thickBot="1" x14ac:dyDescent="0.3">
      <c r="B4" s="360"/>
      <c r="C4" s="361"/>
      <c r="D4" s="367" t="s">
        <v>3</v>
      </c>
      <c r="E4" s="368"/>
      <c r="F4" s="368"/>
      <c r="G4" s="368"/>
      <c r="H4" s="368"/>
      <c r="I4" s="368"/>
      <c r="J4" s="368"/>
      <c r="K4" s="368"/>
      <c r="L4" s="368"/>
      <c r="M4" s="368"/>
      <c r="N4" s="368"/>
      <c r="O4" s="368"/>
      <c r="P4" s="368"/>
      <c r="Q4" s="368"/>
      <c r="R4" s="368"/>
      <c r="S4" s="368"/>
      <c r="T4" s="368"/>
      <c r="U4" s="368"/>
      <c r="V4" s="368"/>
      <c r="W4" s="368"/>
      <c r="X4" s="368"/>
      <c r="Y4" s="368"/>
      <c r="Z4" s="368"/>
      <c r="AA4" s="371"/>
      <c r="AB4" s="298"/>
      <c r="AC4" s="299"/>
      <c r="AD4" s="299"/>
      <c r="AE4" s="299"/>
      <c r="AF4" s="299"/>
      <c r="AG4" s="299"/>
      <c r="AH4" s="299"/>
      <c r="AI4" s="299"/>
      <c r="AJ4" s="299"/>
      <c r="AK4" s="299"/>
      <c r="AL4" s="299"/>
      <c r="AM4" s="299"/>
      <c r="AN4" s="299"/>
      <c r="AO4" s="299"/>
      <c r="AP4" s="299"/>
      <c r="AQ4" s="299"/>
      <c r="AR4" s="299"/>
      <c r="AS4" s="430"/>
    </row>
    <row r="6" spans="1:45" ht="21" x14ac:dyDescent="0.25">
      <c r="A6" s="397" t="s">
        <v>4</v>
      </c>
      <c r="B6" s="345" t="s">
        <v>5</v>
      </c>
      <c r="C6" s="346"/>
      <c r="D6" s="346"/>
      <c r="E6" s="346"/>
      <c r="F6" s="346"/>
      <c r="G6" s="346"/>
      <c r="H6" s="346"/>
      <c r="I6" s="346"/>
      <c r="J6" s="347"/>
      <c r="K6" s="348" t="s">
        <v>6</v>
      </c>
      <c r="L6" s="349"/>
      <c r="M6" s="349"/>
      <c r="N6" s="349"/>
      <c r="O6" s="349"/>
      <c r="P6" s="349"/>
      <c r="Q6" s="349"/>
      <c r="R6" s="350"/>
      <c r="S6" s="398" t="s">
        <v>7</v>
      </c>
      <c r="T6" s="398"/>
      <c r="U6" s="398"/>
      <c r="V6" s="398"/>
      <c r="W6" s="181"/>
      <c r="X6" s="399" t="s">
        <v>8</v>
      </c>
      <c r="Y6" s="181"/>
      <c r="Z6" s="399" t="s">
        <v>9</v>
      </c>
      <c r="AA6" s="399"/>
      <c r="AB6" s="343" t="s">
        <v>10</v>
      </c>
      <c r="AC6" s="344"/>
      <c r="AD6" s="344"/>
      <c r="AE6" s="344"/>
      <c r="AF6" s="344"/>
      <c r="AG6" s="344"/>
      <c r="AH6" s="344"/>
      <c r="AI6" s="344"/>
      <c r="AJ6" s="344"/>
      <c r="AK6" s="344"/>
      <c r="AL6" s="344"/>
      <c r="AM6" s="344"/>
      <c r="AN6" s="344"/>
      <c r="AO6" s="344"/>
      <c r="AP6" s="344"/>
      <c r="AQ6" s="344"/>
      <c r="AR6" s="344"/>
      <c r="AS6" s="344"/>
    </row>
    <row r="7" spans="1:45" ht="78" x14ac:dyDescent="0.25">
      <c r="A7" s="397"/>
      <c r="B7" s="7" t="s">
        <v>11</v>
      </c>
      <c r="C7" s="7" t="s">
        <v>12</v>
      </c>
      <c r="D7" s="7" t="s">
        <v>13</v>
      </c>
      <c r="E7" s="7" t="s">
        <v>14</v>
      </c>
      <c r="F7" s="7" t="s">
        <v>15</v>
      </c>
      <c r="G7" s="7" t="s">
        <v>535</v>
      </c>
      <c r="H7" s="7" t="s">
        <v>17</v>
      </c>
      <c r="I7" s="7" t="s">
        <v>18</v>
      </c>
      <c r="J7" s="7" t="s">
        <v>19</v>
      </c>
      <c r="K7" s="10" t="s">
        <v>20</v>
      </c>
      <c r="L7" s="10" t="s">
        <v>21</v>
      </c>
      <c r="M7" s="10" t="s">
        <v>22</v>
      </c>
      <c r="N7" s="10" t="s">
        <v>23</v>
      </c>
      <c r="O7" s="10" t="s">
        <v>24</v>
      </c>
      <c r="P7" s="10" t="s">
        <v>25</v>
      </c>
      <c r="Q7" s="10" t="s">
        <v>19</v>
      </c>
      <c r="R7" s="10" t="s">
        <v>26</v>
      </c>
      <c r="S7" s="12" t="s">
        <v>27</v>
      </c>
      <c r="T7" s="12" t="s">
        <v>18</v>
      </c>
      <c r="U7" s="12" t="s">
        <v>28</v>
      </c>
      <c r="V7" s="12" t="s">
        <v>29</v>
      </c>
      <c r="W7" s="12"/>
      <c r="X7" s="399"/>
      <c r="Y7" s="12" t="s">
        <v>19</v>
      </c>
      <c r="Z7" s="13" t="s">
        <v>30</v>
      </c>
      <c r="AA7" s="13" t="s">
        <v>31</v>
      </c>
      <c r="AB7" s="14" t="s">
        <v>32</v>
      </c>
      <c r="AC7" s="14" t="s">
        <v>33</v>
      </c>
      <c r="AD7" s="14" t="s">
        <v>34</v>
      </c>
      <c r="AE7" s="14" t="s">
        <v>35</v>
      </c>
      <c r="AF7" s="14" t="s">
        <v>36</v>
      </c>
      <c r="AG7" s="14" t="s">
        <v>37</v>
      </c>
      <c r="AH7" s="14" t="s">
        <v>38</v>
      </c>
      <c r="AI7" s="14" t="s">
        <v>39</v>
      </c>
      <c r="AJ7" s="14" t="s">
        <v>40</v>
      </c>
      <c r="AK7" s="14" t="s">
        <v>41</v>
      </c>
      <c r="AL7" s="14" t="s">
        <v>42</v>
      </c>
      <c r="AM7" s="14" t="s">
        <v>43</v>
      </c>
      <c r="AN7" s="14" t="s">
        <v>44</v>
      </c>
      <c r="AO7" s="14" t="s">
        <v>45</v>
      </c>
      <c r="AP7" s="14" t="s">
        <v>46</v>
      </c>
      <c r="AQ7" s="14" t="s">
        <v>47</v>
      </c>
      <c r="AR7" s="14" t="s">
        <v>48</v>
      </c>
      <c r="AS7" s="14" t="s">
        <v>49</v>
      </c>
    </row>
    <row r="8" spans="1:45" ht="139.19999999999999" x14ac:dyDescent="0.3">
      <c r="A8" s="434">
        <v>17</v>
      </c>
      <c r="B8" s="431" t="s">
        <v>499</v>
      </c>
      <c r="C8" s="431" t="s">
        <v>500</v>
      </c>
      <c r="D8" s="431" t="s">
        <v>501</v>
      </c>
      <c r="E8" s="437" t="s">
        <v>502</v>
      </c>
      <c r="F8" s="431" t="s">
        <v>54</v>
      </c>
      <c r="G8" s="186" t="s">
        <v>503</v>
      </c>
      <c r="H8" s="187" t="s">
        <v>504</v>
      </c>
      <c r="I8" s="188">
        <v>0.2</v>
      </c>
      <c r="J8" s="188">
        <f>(Q2*L2)+(Q3*L3)</f>
        <v>0</v>
      </c>
      <c r="K8" s="72" t="s">
        <v>505</v>
      </c>
      <c r="L8" s="73">
        <v>1</v>
      </c>
      <c r="M8" s="74">
        <v>43952</v>
      </c>
      <c r="N8" s="75">
        <v>43982</v>
      </c>
      <c r="O8" s="76"/>
      <c r="P8" s="76" t="s">
        <v>506</v>
      </c>
      <c r="Q8" s="77">
        <f t="shared" ref="Q8:Q18" si="0">(Y8*T8)</f>
        <v>0</v>
      </c>
      <c r="R8" s="83" t="s">
        <v>507</v>
      </c>
      <c r="S8" s="72" t="s">
        <v>508</v>
      </c>
      <c r="T8" s="73">
        <v>1</v>
      </c>
      <c r="U8" s="74">
        <v>43952</v>
      </c>
      <c r="V8" s="75">
        <v>43982</v>
      </c>
      <c r="W8" s="78">
        <f t="shared" ref="W8:W10" si="1">V8-U8</f>
        <v>30</v>
      </c>
      <c r="X8" s="185"/>
      <c r="Y8" s="79">
        <f t="shared" ref="Y8:Y18" si="2">IF(X8="ejecutado",1,0)</f>
        <v>0</v>
      </c>
      <c r="Z8" s="80"/>
      <c r="AA8" s="80"/>
      <c r="AB8" s="81" t="s">
        <v>61</v>
      </c>
      <c r="AC8" s="81" t="s">
        <v>61</v>
      </c>
      <c r="AD8" s="81" t="s">
        <v>61</v>
      </c>
      <c r="AE8" s="81" t="s">
        <v>61</v>
      </c>
      <c r="AF8" s="81" t="s">
        <v>61</v>
      </c>
      <c r="AG8" s="81" t="s">
        <v>61</v>
      </c>
      <c r="AH8" s="81" t="s">
        <v>62</v>
      </c>
      <c r="AI8" s="81" t="s">
        <v>61</v>
      </c>
      <c r="AJ8" s="81" t="s">
        <v>61</v>
      </c>
      <c r="AK8" s="81" t="s">
        <v>61</v>
      </c>
      <c r="AL8" s="81" t="s">
        <v>61</v>
      </c>
      <c r="AM8" s="81" t="s">
        <v>61</v>
      </c>
      <c r="AN8" s="81" t="s">
        <v>61</v>
      </c>
      <c r="AO8" s="81" t="s">
        <v>61</v>
      </c>
      <c r="AP8" s="81" t="s">
        <v>61</v>
      </c>
      <c r="AQ8" s="81" t="s">
        <v>62</v>
      </c>
      <c r="AR8" s="81" t="s">
        <v>62</v>
      </c>
      <c r="AS8" s="81" t="s">
        <v>62</v>
      </c>
    </row>
    <row r="9" spans="1:45" ht="139.19999999999999" x14ac:dyDescent="0.3">
      <c r="A9" s="435"/>
      <c r="B9" s="431"/>
      <c r="C9" s="431"/>
      <c r="D9" s="431"/>
      <c r="E9" s="437"/>
      <c r="F9" s="431"/>
      <c r="G9" s="189" t="s">
        <v>509</v>
      </c>
      <c r="H9" s="84" t="s">
        <v>510</v>
      </c>
      <c r="I9" s="190">
        <v>0.2</v>
      </c>
      <c r="J9" s="190">
        <f>(Q9*L9)</f>
        <v>0</v>
      </c>
      <c r="K9" s="85" t="s">
        <v>511</v>
      </c>
      <c r="L9" s="86">
        <v>1</v>
      </c>
      <c r="M9" s="87">
        <v>43891</v>
      </c>
      <c r="N9" s="88">
        <v>43951</v>
      </c>
      <c r="O9" s="89"/>
      <c r="P9" s="89" t="s">
        <v>512</v>
      </c>
      <c r="Q9" s="77">
        <f t="shared" si="0"/>
        <v>0</v>
      </c>
      <c r="R9" s="90" t="s">
        <v>507</v>
      </c>
      <c r="S9" s="85" t="s">
        <v>513</v>
      </c>
      <c r="T9" s="86">
        <v>1</v>
      </c>
      <c r="U9" s="87">
        <v>43891</v>
      </c>
      <c r="V9" s="88">
        <v>43951</v>
      </c>
      <c r="W9" s="91">
        <f t="shared" si="1"/>
        <v>60</v>
      </c>
      <c r="X9" s="89"/>
      <c r="Y9" s="92">
        <f t="shared" si="2"/>
        <v>0</v>
      </c>
      <c r="Z9" s="93"/>
      <c r="AA9" s="93"/>
      <c r="AB9" s="81" t="s">
        <v>61</v>
      </c>
      <c r="AC9" s="81" t="s">
        <v>61</v>
      </c>
      <c r="AD9" s="81" t="s">
        <v>61</v>
      </c>
      <c r="AE9" s="81" t="s">
        <v>61</v>
      </c>
      <c r="AF9" s="81" t="s">
        <v>61</v>
      </c>
      <c r="AG9" s="81" t="s">
        <v>61</v>
      </c>
      <c r="AH9" s="81" t="s">
        <v>62</v>
      </c>
      <c r="AI9" s="81" t="s">
        <v>61</v>
      </c>
      <c r="AJ9" s="81" t="s">
        <v>61</v>
      </c>
      <c r="AK9" s="81" t="s">
        <v>61</v>
      </c>
      <c r="AL9" s="81" t="s">
        <v>61</v>
      </c>
      <c r="AM9" s="81" t="s">
        <v>61</v>
      </c>
      <c r="AN9" s="81" t="s">
        <v>61</v>
      </c>
      <c r="AO9" s="81" t="s">
        <v>61</v>
      </c>
      <c r="AP9" s="81" t="s">
        <v>61</v>
      </c>
      <c r="AQ9" s="81" t="s">
        <v>61</v>
      </c>
      <c r="AR9" s="81" t="s">
        <v>61</v>
      </c>
      <c r="AS9" s="81" t="s">
        <v>62</v>
      </c>
    </row>
    <row r="10" spans="1:45" ht="139.19999999999999" x14ac:dyDescent="0.3">
      <c r="A10" s="435"/>
      <c r="B10" s="431"/>
      <c r="C10" s="431"/>
      <c r="D10" s="431"/>
      <c r="E10" s="437"/>
      <c r="F10" s="431"/>
      <c r="G10" s="432" t="s">
        <v>514</v>
      </c>
      <c r="H10" s="433" t="s">
        <v>515</v>
      </c>
      <c r="I10" s="438">
        <f>SUM(L10:L14)</f>
        <v>1</v>
      </c>
      <c r="J10" s="438">
        <f>(Q10*L10)+(Q14*L14)</f>
        <v>0</v>
      </c>
      <c r="K10" s="82" t="s">
        <v>516</v>
      </c>
      <c r="L10" s="73">
        <v>0.2</v>
      </c>
      <c r="M10" s="74">
        <v>43862</v>
      </c>
      <c r="N10" s="75">
        <v>43890</v>
      </c>
      <c r="O10" s="76"/>
      <c r="P10" s="76" t="s">
        <v>517</v>
      </c>
      <c r="Q10" s="77">
        <f t="shared" si="0"/>
        <v>0</v>
      </c>
      <c r="R10" s="83" t="s">
        <v>507</v>
      </c>
      <c r="S10" s="82" t="s">
        <v>516</v>
      </c>
      <c r="T10" s="73">
        <v>0.2</v>
      </c>
      <c r="U10" s="74">
        <v>43862</v>
      </c>
      <c r="V10" s="75">
        <v>43890</v>
      </c>
      <c r="W10" s="78">
        <f t="shared" si="1"/>
        <v>28</v>
      </c>
      <c r="X10" s="185"/>
      <c r="Y10" s="79">
        <f t="shared" si="2"/>
        <v>0</v>
      </c>
      <c r="Z10" s="80"/>
      <c r="AA10" s="80"/>
      <c r="AB10" s="81" t="s">
        <v>61</v>
      </c>
      <c r="AC10" s="81" t="s">
        <v>61</v>
      </c>
      <c r="AD10" s="81" t="s">
        <v>61</v>
      </c>
      <c r="AE10" s="81" t="s">
        <v>61</v>
      </c>
      <c r="AF10" s="81" t="s">
        <v>61</v>
      </c>
      <c r="AG10" s="81" t="s">
        <v>61</v>
      </c>
      <c r="AH10" s="81" t="s">
        <v>62</v>
      </c>
      <c r="AI10" s="81" t="s">
        <v>61</v>
      </c>
      <c r="AJ10" s="81" t="s">
        <v>61</v>
      </c>
      <c r="AK10" s="81" t="s">
        <v>61</v>
      </c>
      <c r="AL10" s="81" t="s">
        <v>61</v>
      </c>
      <c r="AM10" s="81" t="s">
        <v>61</v>
      </c>
      <c r="AN10" s="81" t="s">
        <v>61</v>
      </c>
      <c r="AO10" s="81" t="s">
        <v>61</v>
      </c>
      <c r="AP10" s="81" t="s">
        <v>61</v>
      </c>
      <c r="AQ10" s="81" t="s">
        <v>61</v>
      </c>
      <c r="AR10" s="81" t="s">
        <v>61</v>
      </c>
      <c r="AS10" s="81" t="s">
        <v>62</v>
      </c>
    </row>
    <row r="11" spans="1:45" ht="139.19999999999999" x14ac:dyDescent="0.3">
      <c r="A11" s="435"/>
      <c r="B11" s="431"/>
      <c r="C11" s="431"/>
      <c r="D11" s="431"/>
      <c r="E11" s="437"/>
      <c r="F11" s="431"/>
      <c r="G11" s="432"/>
      <c r="H11" s="433"/>
      <c r="I11" s="438"/>
      <c r="J11" s="438"/>
      <c r="K11" s="82" t="s">
        <v>518</v>
      </c>
      <c r="L11" s="73">
        <v>0.2</v>
      </c>
      <c r="M11" s="74">
        <v>43891</v>
      </c>
      <c r="N11" s="75">
        <v>43921</v>
      </c>
      <c r="O11" s="76"/>
      <c r="P11" s="76" t="s">
        <v>517</v>
      </c>
      <c r="Q11" s="77">
        <f t="shared" si="0"/>
        <v>0</v>
      </c>
      <c r="R11" s="83" t="s">
        <v>507</v>
      </c>
      <c r="S11" s="82" t="s">
        <v>518</v>
      </c>
      <c r="T11" s="73">
        <v>0.2</v>
      </c>
      <c r="U11" s="74">
        <v>43891</v>
      </c>
      <c r="V11" s="75">
        <v>43921</v>
      </c>
      <c r="W11" s="78"/>
      <c r="X11" s="185"/>
      <c r="Y11" s="79"/>
      <c r="Z11" s="80"/>
      <c r="AA11" s="80"/>
      <c r="AB11" s="81"/>
      <c r="AC11" s="81"/>
      <c r="AD11" s="81"/>
      <c r="AE11" s="81"/>
      <c r="AF11" s="81"/>
      <c r="AG11" s="81"/>
      <c r="AH11" s="81" t="s">
        <v>62</v>
      </c>
      <c r="AI11" s="81"/>
      <c r="AJ11" s="81"/>
      <c r="AK11" s="81"/>
      <c r="AL11" s="81"/>
      <c r="AM11" s="81"/>
      <c r="AN11" s="81"/>
      <c r="AO11" s="81"/>
      <c r="AP11" s="81"/>
      <c r="AQ11" s="81"/>
      <c r="AR11" s="81"/>
      <c r="AS11" s="81"/>
    </row>
    <row r="12" spans="1:45" ht="139.19999999999999" x14ac:dyDescent="0.3">
      <c r="A12" s="435"/>
      <c r="B12" s="431"/>
      <c r="C12" s="431"/>
      <c r="D12" s="431"/>
      <c r="E12" s="437"/>
      <c r="F12" s="431"/>
      <c r="G12" s="432"/>
      <c r="H12" s="433"/>
      <c r="I12" s="438"/>
      <c r="J12" s="438"/>
      <c r="K12" s="82" t="s">
        <v>519</v>
      </c>
      <c r="L12" s="73">
        <v>0.2</v>
      </c>
      <c r="M12" s="74">
        <v>43922</v>
      </c>
      <c r="N12" s="75">
        <v>43951</v>
      </c>
      <c r="O12" s="76"/>
      <c r="P12" s="76" t="s">
        <v>517</v>
      </c>
      <c r="Q12" s="77">
        <f t="shared" si="0"/>
        <v>0</v>
      </c>
      <c r="R12" s="83" t="s">
        <v>507</v>
      </c>
      <c r="S12" s="82" t="s">
        <v>519</v>
      </c>
      <c r="T12" s="73">
        <v>0.2</v>
      </c>
      <c r="U12" s="74">
        <v>43922</v>
      </c>
      <c r="V12" s="75">
        <v>43951</v>
      </c>
      <c r="W12" s="78"/>
      <c r="X12" s="185"/>
      <c r="Y12" s="79"/>
      <c r="Z12" s="80"/>
      <c r="AA12" s="80"/>
      <c r="AB12" s="81"/>
      <c r="AC12" s="81"/>
      <c r="AD12" s="81"/>
      <c r="AE12" s="81"/>
      <c r="AF12" s="81"/>
      <c r="AG12" s="81"/>
      <c r="AH12" s="81" t="s">
        <v>62</v>
      </c>
      <c r="AI12" s="81"/>
      <c r="AJ12" s="81"/>
      <c r="AK12" s="81"/>
      <c r="AL12" s="81"/>
      <c r="AM12" s="81"/>
      <c r="AN12" s="81"/>
      <c r="AO12" s="81"/>
      <c r="AP12" s="81"/>
      <c r="AQ12" s="81"/>
      <c r="AR12" s="81"/>
      <c r="AS12" s="81"/>
    </row>
    <row r="13" spans="1:45" ht="139.19999999999999" x14ac:dyDescent="0.3">
      <c r="A13" s="435"/>
      <c r="B13" s="431"/>
      <c r="C13" s="431"/>
      <c r="D13" s="431"/>
      <c r="E13" s="437"/>
      <c r="F13" s="431"/>
      <c r="G13" s="432"/>
      <c r="H13" s="433"/>
      <c r="I13" s="438"/>
      <c r="J13" s="438"/>
      <c r="K13" s="82" t="s">
        <v>520</v>
      </c>
      <c r="L13" s="73">
        <v>0.2</v>
      </c>
      <c r="M13" s="74">
        <v>43952</v>
      </c>
      <c r="N13" s="75">
        <v>43982</v>
      </c>
      <c r="O13" s="76"/>
      <c r="P13" s="76" t="s">
        <v>517</v>
      </c>
      <c r="Q13" s="77">
        <f t="shared" si="0"/>
        <v>0</v>
      </c>
      <c r="R13" s="83" t="s">
        <v>507</v>
      </c>
      <c r="S13" s="82" t="s">
        <v>520</v>
      </c>
      <c r="T13" s="73">
        <v>0.2</v>
      </c>
      <c r="U13" s="74">
        <v>43952</v>
      </c>
      <c r="V13" s="75">
        <v>43982</v>
      </c>
      <c r="W13" s="78"/>
      <c r="X13" s="185"/>
      <c r="Y13" s="79"/>
      <c r="Z13" s="80"/>
      <c r="AA13" s="80"/>
      <c r="AB13" s="81"/>
      <c r="AC13" s="81"/>
      <c r="AD13" s="81"/>
      <c r="AE13" s="81"/>
      <c r="AF13" s="81"/>
      <c r="AG13" s="81"/>
      <c r="AH13" s="81" t="s">
        <v>62</v>
      </c>
      <c r="AI13" s="81"/>
      <c r="AJ13" s="81"/>
      <c r="AK13" s="81"/>
      <c r="AL13" s="81"/>
      <c r="AM13" s="81"/>
      <c r="AN13" s="81"/>
      <c r="AO13" s="81"/>
      <c r="AP13" s="81"/>
      <c r="AQ13" s="81"/>
      <c r="AR13" s="81"/>
      <c r="AS13" s="81"/>
    </row>
    <row r="14" spans="1:45" ht="139.19999999999999" x14ac:dyDescent="0.3">
      <c r="A14" s="435"/>
      <c r="B14" s="431"/>
      <c r="C14" s="431"/>
      <c r="D14" s="431"/>
      <c r="E14" s="437"/>
      <c r="F14" s="431"/>
      <c r="G14" s="432"/>
      <c r="H14" s="433"/>
      <c r="I14" s="439"/>
      <c r="J14" s="438"/>
      <c r="K14" s="82" t="s">
        <v>521</v>
      </c>
      <c r="L14" s="73">
        <v>0.2</v>
      </c>
      <c r="M14" s="74">
        <v>43983</v>
      </c>
      <c r="N14" s="75">
        <v>44012</v>
      </c>
      <c r="O14" s="76"/>
      <c r="P14" s="76" t="s">
        <v>517</v>
      </c>
      <c r="Q14" s="77">
        <f t="shared" si="0"/>
        <v>0</v>
      </c>
      <c r="R14" s="83" t="s">
        <v>507</v>
      </c>
      <c r="S14" s="82" t="s">
        <v>521</v>
      </c>
      <c r="T14" s="73">
        <v>0.2</v>
      </c>
      <c r="U14" s="74">
        <v>43983</v>
      </c>
      <c r="V14" s="75">
        <v>44012</v>
      </c>
      <c r="W14" s="78"/>
      <c r="X14" s="185"/>
      <c r="Y14" s="79"/>
      <c r="Z14" s="80"/>
      <c r="AA14" s="80"/>
      <c r="AB14" s="81"/>
      <c r="AC14" s="81"/>
      <c r="AD14" s="81"/>
      <c r="AE14" s="81"/>
      <c r="AF14" s="81"/>
      <c r="AG14" s="81"/>
      <c r="AH14" s="81" t="s">
        <v>62</v>
      </c>
      <c r="AI14" s="81"/>
      <c r="AJ14" s="81"/>
      <c r="AK14" s="81"/>
      <c r="AL14" s="81"/>
      <c r="AM14" s="81"/>
      <c r="AN14" s="81"/>
      <c r="AO14" s="81"/>
      <c r="AP14" s="81"/>
      <c r="AQ14" s="81"/>
      <c r="AR14" s="81"/>
      <c r="AS14" s="81" t="s">
        <v>62</v>
      </c>
    </row>
    <row r="15" spans="1:45" ht="139.19999999999999" x14ac:dyDescent="0.3">
      <c r="A15" s="435"/>
      <c r="B15" s="431"/>
      <c r="C15" s="431"/>
      <c r="D15" s="431"/>
      <c r="E15" s="437"/>
      <c r="F15" s="431"/>
      <c r="G15" s="440" t="s">
        <v>522</v>
      </c>
      <c r="H15" s="441" t="s">
        <v>523</v>
      </c>
      <c r="I15" s="442">
        <v>0.2</v>
      </c>
      <c r="J15" s="442">
        <f>(Q15*L15)+(Q16*L16)</f>
        <v>0</v>
      </c>
      <c r="K15" s="85" t="s">
        <v>524</v>
      </c>
      <c r="L15" s="86">
        <v>0.5</v>
      </c>
      <c r="M15" s="87">
        <v>43840</v>
      </c>
      <c r="N15" s="88">
        <v>43861</v>
      </c>
      <c r="O15" s="89"/>
      <c r="P15" s="89" t="s">
        <v>525</v>
      </c>
      <c r="Q15" s="77">
        <f t="shared" si="0"/>
        <v>0</v>
      </c>
      <c r="R15" s="90" t="s">
        <v>507</v>
      </c>
      <c r="S15" s="85" t="s">
        <v>526</v>
      </c>
      <c r="T15" s="86">
        <v>0.5</v>
      </c>
      <c r="U15" s="87">
        <v>43840</v>
      </c>
      <c r="V15" s="88">
        <v>43861</v>
      </c>
      <c r="W15" s="94"/>
      <c r="X15" s="89"/>
      <c r="Y15" s="92"/>
      <c r="Z15" s="93"/>
      <c r="AA15" s="93"/>
      <c r="AB15" s="81"/>
      <c r="AC15" s="81"/>
      <c r="AD15" s="81"/>
      <c r="AE15" s="81"/>
      <c r="AF15" s="81"/>
      <c r="AG15" s="81"/>
      <c r="AH15" s="81" t="s">
        <v>62</v>
      </c>
      <c r="AI15" s="81"/>
      <c r="AJ15" s="81"/>
      <c r="AK15" s="81"/>
      <c r="AL15" s="81"/>
      <c r="AM15" s="81"/>
      <c r="AN15" s="81"/>
      <c r="AO15" s="81"/>
      <c r="AP15" s="81"/>
      <c r="AQ15" s="81"/>
      <c r="AR15" s="81" t="s">
        <v>62</v>
      </c>
      <c r="AS15" s="81" t="s">
        <v>62</v>
      </c>
    </row>
    <row r="16" spans="1:45" ht="139.19999999999999" x14ac:dyDescent="0.3">
      <c r="A16" s="435"/>
      <c r="B16" s="431"/>
      <c r="C16" s="431"/>
      <c r="D16" s="431"/>
      <c r="E16" s="437"/>
      <c r="F16" s="431"/>
      <c r="G16" s="440"/>
      <c r="H16" s="441"/>
      <c r="I16" s="443"/>
      <c r="J16" s="443"/>
      <c r="K16" s="85" t="s">
        <v>527</v>
      </c>
      <c r="L16" s="86">
        <v>0.5</v>
      </c>
      <c r="M16" s="87">
        <v>43952</v>
      </c>
      <c r="N16" s="88">
        <v>43982</v>
      </c>
      <c r="O16" s="89"/>
      <c r="P16" s="89" t="s">
        <v>506</v>
      </c>
      <c r="Q16" s="77">
        <f t="shared" si="0"/>
        <v>0</v>
      </c>
      <c r="R16" s="90" t="s">
        <v>507</v>
      </c>
      <c r="S16" s="85" t="s">
        <v>528</v>
      </c>
      <c r="T16" s="86">
        <v>0.5</v>
      </c>
      <c r="U16" s="87">
        <v>43952</v>
      </c>
      <c r="V16" s="88">
        <v>43982</v>
      </c>
      <c r="W16" s="94"/>
      <c r="X16" s="89"/>
      <c r="Y16" s="92"/>
      <c r="Z16" s="93"/>
      <c r="AA16" s="93"/>
      <c r="AB16" s="81"/>
      <c r="AC16" s="81"/>
      <c r="AD16" s="81"/>
      <c r="AE16" s="81"/>
      <c r="AF16" s="81"/>
      <c r="AG16" s="81"/>
      <c r="AH16" s="81" t="s">
        <v>62</v>
      </c>
      <c r="AI16" s="81"/>
      <c r="AJ16" s="81"/>
      <c r="AK16" s="81"/>
      <c r="AL16" s="81"/>
      <c r="AM16" s="81"/>
      <c r="AN16" s="81"/>
      <c r="AO16" s="81"/>
      <c r="AP16" s="81"/>
      <c r="AQ16" s="81"/>
      <c r="AR16" s="81" t="s">
        <v>62</v>
      </c>
      <c r="AS16" s="81" t="s">
        <v>62</v>
      </c>
    </row>
    <row r="17" spans="1:45" ht="139.19999999999999" x14ac:dyDescent="0.25">
      <c r="A17" s="435"/>
      <c r="B17" s="431"/>
      <c r="C17" s="431"/>
      <c r="D17" s="431"/>
      <c r="E17" s="437"/>
      <c r="F17" s="431"/>
      <c r="G17" s="432" t="s">
        <v>529</v>
      </c>
      <c r="H17" s="433" t="s">
        <v>530</v>
      </c>
      <c r="I17" s="438">
        <v>0.2</v>
      </c>
      <c r="J17" s="438">
        <f>(Q17*L17)+(Q18*L18)</f>
        <v>0</v>
      </c>
      <c r="K17" s="76" t="s">
        <v>531</v>
      </c>
      <c r="L17" s="73">
        <v>0.5</v>
      </c>
      <c r="M17" s="74">
        <v>43862</v>
      </c>
      <c r="N17" s="75">
        <v>43890</v>
      </c>
      <c r="O17" s="76"/>
      <c r="P17" s="76" t="s">
        <v>512</v>
      </c>
      <c r="Q17" s="77">
        <f t="shared" si="0"/>
        <v>0</v>
      </c>
      <c r="R17" s="83" t="s">
        <v>507</v>
      </c>
      <c r="S17" s="72" t="s">
        <v>532</v>
      </c>
      <c r="T17" s="73">
        <v>0.5</v>
      </c>
      <c r="U17" s="74">
        <v>43862</v>
      </c>
      <c r="V17" s="75">
        <v>43890</v>
      </c>
      <c r="W17" s="169"/>
      <c r="X17" s="128"/>
      <c r="Y17" s="17">
        <f t="shared" si="2"/>
        <v>0</v>
      </c>
      <c r="Z17" s="18"/>
      <c r="AA17" s="18"/>
      <c r="AB17" s="131" t="s">
        <v>61</v>
      </c>
      <c r="AC17" s="131" t="s">
        <v>61</v>
      </c>
      <c r="AD17" s="131" t="s">
        <v>61</v>
      </c>
      <c r="AE17" s="131" t="s">
        <v>61</v>
      </c>
      <c r="AF17" s="131" t="s">
        <v>61</v>
      </c>
      <c r="AG17" s="131" t="s">
        <v>61</v>
      </c>
      <c r="AH17" s="81" t="s">
        <v>62</v>
      </c>
      <c r="AI17" s="131" t="s">
        <v>61</v>
      </c>
      <c r="AJ17" s="131" t="s">
        <v>61</v>
      </c>
      <c r="AK17" s="131" t="s">
        <v>61</v>
      </c>
      <c r="AL17" s="131" t="s">
        <v>61</v>
      </c>
      <c r="AM17" s="131" t="s">
        <v>61</v>
      </c>
      <c r="AN17" s="131" t="s">
        <v>61</v>
      </c>
      <c r="AO17" s="131" t="s">
        <v>61</v>
      </c>
      <c r="AP17" s="131" t="s">
        <v>61</v>
      </c>
      <c r="AQ17" s="131" t="s">
        <v>62</v>
      </c>
      <c r="AR17" s="131" t="s">
        <v>61</v>
      </c>
      <c r="AS17" s="81" t="s">
        <v>62</v>
      </c>
    </row>
    <row r="18" spans="1:45" ht="139.19999999999999" x14ac:dyDescent="0.25">
      <c r="A18" s="436"/>
      <c r="B18" s="431"/>
      <c r="C18" s="431"/>
      <c r="D18" s="431"/>
      <c r="E18" s="437"/>
      <c r="F18" s="431"/>
      <c r="G18" s="432"/>
      <c r="H18" s="433"/>
      <c r="I18" s="439"/>
      <c r="J18" s="439"/>
      <c r="K18" s="76" t="s">
        <v>533</v>
      </c>
      <c r="L18" s="73">
        <v>0.5</v>
      </c>
      <c r="M18" s="74">
        <v>43891</v>
      </c>
      <c r="N18" s="75">
        <v>44012</v>
      </c>
      <c r="O18" s="76"/>
      <c r="P18" s="76" t="s">
        <v>512</v>
      </c>
      <c r="Q18" s="77">
        <f t="shared" si="0"/>
        <v>0</v>
      </c>
      <c r="R18" s="83" t="s">
        <v>507</v>
      </c>
      <c r="S18" s="72" t="s">
        <v>532</v>
      </c>
      <c r="T18" s="73">
        <v>0.5</v>
      </c>
      <c r="U18" s="74">
        <v>43891</v>
      </c>
      <c r="V18" s="75">
        <v>44012</v>
      </c>
      <c r="W18" s="169"/>
      <c r="X18" s="128"/>
      <c r="Y18" s="17">
        <f t="shared" si="2"/>
        <v>0</v>
      </c>
      <c r="Z18" s="18"/>
      <c r="AA18" s="18"/>
      <c r="AB18" s="131" t="s">
        <v>61</v>
      </c>
      <c r="AC18" s="131" t="s">
        <v>61</v>
      </c>
      <c r="AD18" s="131" t="s">
        <v>61</v>
      </c>
      <c r="AE18" s="131" t="s">
        <v>61</v>
      </c>
      <c r="AF18" s="131" t="s">
        <v>61</v>
      </c>
      <c r="AG18" s="131" t="s">
        <v>61</v>
      </c>
      <c r="AH18" s="81" t="s">
        <v>62</v>
      </c>
      <c r="AI18" s="131" t="s">
        <v>61</v>
      </c>
      <c r="AJ18" s="131" t="s">
        <v>61</v>
      </c>
      <c r="AK18" s="131" t="s">
        <v>61</v>
      </c>
      <c r="AL18" s="131" t="s">
        <v>61</v>
      </c>
      <c r="AM18" s="131" t="s">
        <v>61</v>
      </c>
      <c r="AN18" s="131" t="s">
        <v>61</v>
      </c>
      <c r="AO18" s="131" t="s">
        <v>61</v>
      </c>
      <c r="AP18" s="131" t="s">
        <v>61</v>
      </c>
      <c r="AQ18" s="131" t="s">
        <v>62</v>
      </c>
      <c r="AR18" s="131" t="s">
        <v>61</v>
      </c>
      <c r="AS18" s="81" t="s">
        <v>62</v>
      </c>
    </row>
  </sheetData>
  <mergeCells count="33">
    <mergeCell ref="J17:J18"/>
    <mergeCell ref="G10:G14"/>
    <mergeCell ref="H10:H14"/>
    <mergeCell ref="I10:I14"/>
    <mergeCell ref="J10:J14"/>
    <mergeCell ref="G15:G16"/>
    <mergeCell ref="H15:H16"/>
    <mergeCell ref="I15:I16"/>
    <mergeCell ref="J15:J16"/>
    <mergeCell ref="F8:F18"/>
    <mergeCell ref="G17:G18"/>
    <mergeCell ref="H17:H18"/>
    <mergeCell ref="AB6:AS6"/>
    <mergeCell ref="A6:A7"/>
    <mergeCell ref="B6:J6"/>
    <mergeCell ref="K6:R6"/>
    <mergeCell ref="S6:V6"/>
    <mergeCell ref="X6:X7"/>
    <mergeCell ref="Z6:AA6"/>
    <mergeCell ref="A8:A18"/>
    <mergeCell ref="B8:B18"/>
    <mergeCell ref="C8:C18"/>
    <mergeCell ref="D8:D18"/>
    <mergeCell ref="E8:E18"/>
    <mergeCell ref="I17:I18"/>
    <mergeCell ref="B2:C4"/>
    <mergeCell ref="D2:AA2"/>
    <mergeCell ref="AB2:AS2"/>
    <mergeCell ref="D3:Q3"/>
    <mergeCell ref="R3:AA3"/>
    <mergeCell ref="AB3:AS3"/>
    <mergeCell ref="D4:AA4"/>
    <mergeCell ref="AB4:AS4"/>
  </mergeCells>
  <conditionalFormatting sqref="AB19:AS491">
    <cfRule type="cellIs" dxfId="10" priority="16" operator="equal">
      <formula>"Aplica"</formula>
    </cfRule>
  </conditionalFormatting>
  <conditionalFormatting sqref="AS10:AS14 AB15:AS18 AH8:AH14">
    <cfRule type="cellIs" dxfId="9" priority="4" operator="equal">
      <formula>"Aplica"</formula>
    </cfRule>
  </conditionalFormatting>
  <conditionalFormatting sqref="AB8:AG8 AI8:AS8">
    <cfRule type="cellIs" dxfId="8" priority="3" operator="equal">
      <formula>"Aplica"</formula>
    </cfRule>
  </conditionalFormatting>
  <conditionalFormatting sqref="AB9:AG9 AI9:AS9">
    <cfRule type="cellIs" dxfId="7" priority="2" operator="equal">
      <formula>"Aplica"</formula>
    </cfRule>
  </conditionalFormatting>
  <conditionalFormatting sqref="AB10:AG14 AI10:AR14">
    <cfRule type="cellIs" dxfId="6" priority="1" operator="equal">
      <formula>"Aplica"</formula>
    </cfRule>
  </conditionalFormatting>
  <dataValidations count="2">
    <dataValidation type="list" allowBlank="1" showInputMessage="1" showErrorMessage="1" sqref="AI19:AS290 AB19:AG290">
      <formula1>"Aplica"</formula1>
    </dataValidation>
    <dataValidation type="list" allowBlank="1" showInputMessage="1" showErrorMessage="1" sqref="AB8:AS18">
      <formula1>"Aplica, -"</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'C:\Users\alexander.perea\Downloads\[DESI-FM-005-V10_Formulacion_y_Seguimiento_del_Plan_de_Accion CEM 2020.xlsx]Hoja2'!#REF!</xm:f>
          </x14:formula1>
          <xm:sqref>X8:X18</xm:sqref>
        </x14:dataValidation>
        <x14:dataValidation type="list" allowBlank="1" showInputMessage="1" showErrorMessage="1">
          <x14:formula1>
            <xm:f>'C:\Users\edna.vallejo\Downloads\[DESI-FM-005-V10_Formulacion_y_Seguimiento_del_Plan_de_Accion CEM 2020-Semestre1 (1).xlsx]Hoja2'!#REF!</xm:f>
          </x14:formula1>
          <xm:sqref>B8:D8 F8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T23"/>
  <sheetViews>
    <sheetView topLeftCell="N1" zoomScale="70" zoomScaleNormal="70" workbookViewId="0">
      <selection activeCell="H10" sqref="H10"/>
    </sheetView>
  </sheetViews>
  <sheetFormatPr baseColWidth="10" defaultColWidth="11.44140625" defaultRowHeight="14.4" x14ac:dyDescent="0.3"/>
  <cols>
    <col min="1" max="1" width="5.5546875" bestFit="1" customWidth="1"/>
    <col min="2" max="2" width="22.5546875" customWidth="1"/>
    <col min="3" max="3" width="18.44140625" customWidth="1"/>
    <col min="4" max="5" width="21.33203125" customWidth="1"/>
    <col min="6" max="6" width="21.109375" customWidth="1"/>
    <col min="7" max="7" width="19.44140625" customWidth="1"/>
    <col min="8" max="8" width="19.33203125" customWidth="1"/>
    <col min="9" max="10" width="21.109375" customWidth="1"/>
    <col min="11" max="11" width="23.5546875" customWidth="1"/>
    <col min="12" max="12" width="23.109375" customWidth="1"/>
    <col min="13" max="13" width="26.6640625" customWidth="1"/>
    <col min="14" max="14" width="24.88671875" customWidth="1"/>
    <col min="15" max="15" width="0" hidden="1" customWidth="1"/>
    <col min="16" max="16" width="17.109375" customWidth="1"/>
    <col min="17" max="17" width="19.6640625" customWidth="1"/>
    <col min="18" max="18" width="50.109375" customWidth="1"/>
    <col min="19" max="19" width="60.33203125" customWidth="1"/>
    <col min="20" max="20" width="23.5546875" customWidth="1"/>
    <col min="21" max="21" width="23.88671875" customWidth="1"/>
    <col min="22" max="22" width="25.6640625" customWidth="1"/>
    <col min="23" max="23" width="0" hidden="1" customWidth="1"/>
    <col min="24" max="24" width="21.5546875" customWidth="1"/>
    <col min="25" max="25" width="0" hidden="1" customWidth="1"/>
    <col min="26" max="26" width="26.6640625" customWidth="1"/>
    <col min="27" max="27" width="21.33203125" customWidth="1"/>
    <col min="28" max="28" width="17.5546875" customWidth="1"/>
    <col min="29" max="29" width="18.109375" customWidth="1"/>
    <col min="30" max="30" width="19" customWidth="1"/>
    <col min="31" max="31" width="24.88671875" customWidth="1"/>
    <col min="32" max="32" width="17" customWidth="1"/>
    <col min="33" max="33" width="17.88671875" customWidth="1"/>
    <col min="34" max="34" width="15.44140625" customWidth="1"/>
    <col min="35" max="35" width="19.6640625" customWidth="1"/>
    <col min="36" max="36" width="16.109375" customWidth="1"/>
    <col min="37" max="37" width="15.6640625" customWidth="1"/>
    <col min="38" max="38" width="19.33203125" customWidth="1"/>
    <col min="39" max="41" width="15.6640625" customWidth="1"/>
    <col min="42" max="42" width="24.5546875" customWidth="1"/>
    <col min="43" max="43" width="23.6640625" customWidth="1"/>
    <col min="44" max="44" width="19.5546875" customWidth="1"/>
    <col min="45" max="45" width="11.88671875" customWidth="1"/>
  </cols>
  <sheetData>
    <row r="2" spans="1:46" ht="15" thickBot="1" x14ac:dyDescent="0.35"/>
    <row r="3" spans="1:46" s="1" customFormat="1" ht="27.6" customHeight="1" thickBot="1" x14ac:dyDescent="0.3">
      <c r="B3" s="356"/>
      <c r="C3" s="357"/>
      <c r="D3" s="362" t="s">
        <v>0</v>
      </c>
      <c r="E3" s="363"/>
      <c r="F3" s="363"/>
      <c r="G3" s="363"/>
      <c r="H3" s="363"/>
      <c r="I3" s="363"/>
      <c r="J3" s="363"/>
      <c r="K3" s="363"/>
      <c r="L3" s="363"/>
      <c r="M3" s="363"/>
      <c r="N3" s="363"/>
      <c r="O3" s="363"/>
      <c r="P3" s="363"/>
      <c r="Q3" s="363"/>
      <c r="R3" s="363"/>
      <c r="S3" s="363"/>
      <c r="T3" s="363"/>
      <c r="U3" s="363"/>
      <c r="V3" s="363"/>
      <c r="W3" s="363"/>
      <c r="X3" s="363"/>
      <c r="Y3" s="363"/>
      <c r="Z3" s="363"/>
      <c r="AA3" s="364"/>
      <c r="AB3" s="365" t="s">
        <v>0</v>
      </c>
      <c r="AC3" s="366"/>
      <c r="AD3" s="366"/>
      <c r="AE3" s="366"/>
      <c r="AF3" s="366"/>
      <c r="AG3" s="366"/>
      <c r="AH3" s="366"/>
      <c r="AI3" s="366"/>
      <c r="AJ3" s="366"/>
      <c r="AK3" s="366"/>
      <c r="AL3" s="366"/>
      <c r="AM3" s="366"/>
      <c r="AN3" s="366"/>
      <c r="AO3" s="366"/>
      <c r="AP3" s="366"/>
      <c r="AQ3" s="366"/>
      <c r="AR3" s="366"/>
      <c r="AS3" s="366"/>
    </row>
    <row r="4" spans="1:46" s="1" customFormat="1" ht="27.6" customHeight="1" thickBot="1" x14ac:dyDescent="0.3">
      <c r="B4" s="358"/>
      <c r="C4" s="359"/>
      <c r="D4" s="367" t="s">
        <v>1</v>
      </c>
      <c r="E4" s="368"/>
      <c r="F4" s="368"/>
      <c r="G4" s="368"/>
      <c r="H4" s="368"/>
      <c r="I4" s="368"/>
      <c r="J4" s="368"/>
      <c r="K4" s="368"/>
      <c r="L4" s="368"/>
      <c r="M4" s="368"/>
      <c r="N4" s="368"/>
      <c r="O4" s="368"/>
      <c r="P4" s="368"/>
      <c r="Q4" s="369"/>
      <c r="R4" s="370" t="s">
        <v>2</v>
      </c>
      <c r="S4" s="368"/>
      <c r="T4" s="368"/>
      <c r="U4" s="368"/>
      <c r="V4" s="368"/>
      <c r="W4" s="368"/>
      <c r="X4" s="368"/>
      <c r="Y4" s="368"/>
      <c r="Z4" s="368"/>
      <c r="AA4" s="371"/>
      <c r="AB4" s="298"/>
      <c r="AC4" s="299"/>
      <c r="AD4" s="299"/>
      <c r="AE4" s="299"/>
      <c r="AF4" s="299"/>
      <c r="AG4" s="299"/>
      <c r="AH4" s="299"/>
      <c r="AI4" s="299"/>
      <c r="AJ4" s="299"/>
      <c r="AK4" s="299"/>
      <c r="AL4" s="299"/>
      <c r="AM4" s="299"/>
      <c r="AN4" s="299"/>
      <c r="AO4" s="299"/>
      <c r="AP4" s="299"/>
      <c r="AQ4" s="299"/>
      <c r="AR4" s="299"/>
      <c r="AS4" s="299"/>
    </row>
    <row r="5" spans="1:46" s="1" customFormat="1" ht="27.6" customHeight="1" thickBot="1" x14ac:dyDescent="0.3">
      <c r="B5" s="360"/>
      <c r="C5" s="361"/>
      <c r="D5" s="367" t="s">
        <v>3</v>
      </c>
      <c r="E5" s="368"/>
      <c r="F5" s="368"/>
      <c r="G5" s="368"/>
      <c r="H5" s="368"/>
      <c r="I5" s="368"/>
      <c r="J5" s="368"/>
      <c r="K5" s="368"/>
      <c r="L5" s="368"/>
      <c r="M5" s="368"/>
      <c r="N5" s="368"/>
      <c r="O5" s="368"/>
      <c r="P5" s="368"/>
      <c r="Q5" s="368"/>
      <c r="R5" s="368"/>
      <c r="S5" s="368"/>
      <c r="T5" s="368"/>
      <c r="U5" s="368"/>
      <c r="V5" s="368"/>
      <c r="W5" s="368"/>
      <c r="X5" s="368"/>
      <c r="Y5" s="368"/>
      <c r="Z5" s="368"/>
      <c r="AA5" s="371"/>
      <c r="AB5" s="298"/>
      <c r="AC5" s="299"/>
      <c r="AD5" s="299"/>
      <c r="AE5" s="299"/>
      <c r="AF5" s="299"/>
      <c r="AG5" s="299"/>
      <c r="AH5" s="299"/>
      <c r="AI5" s="299"/>
      <c r="AJ5" s="299"/>
      <c r="AK5" s="299"/>
      <c r="AL5" s="299"/>
      <c r="AM5" s="299"/>
      <c r="AN5" s="299"/>
      <c r="AO5" s="299"/>
      <c r="AP5" s="299"/>
      <c r="AQ5" s="299"/>
      <c r="AR5" s="299"/>
      <c r="AS5" s="299"/>
    </row>
    <row r="6" spans="1:46" s="1" customFormat="1" ht="13.2" customHeight="1" x14ac:dyDescent="0.25"/>
    <row r="7" spans="1:46" s="1" customFormat="1" ht="37.200000000000003" customHeight="1" x14ac:dyDescent="0.25">
      <c r="A7" s="2" t="s">
        <v>4</v>
      </c>
      <c r="B7" s="345" t="s">
        <v>5</v>
      </c>
      <c r="C7" s="346"/>
      <c r="D7" s="346"/>
      <c r="E7" s="346"/>
      <c r="F7" s="346"/>
      <c r="G7" s="346"/>
      <c r="H7" s="346"/>
      <c r="I7" s="346"/>
      <c r="J7" s="347"/>
      <c r="K7" s="348" t="s">
        <v>6</v>
      </c>
      <c r="L7" s="349"/>
      <c r="M7" s="349"/>
      <c r="N7" s="349"/>
      <c r="O7" s="349"/>
      <c r="P7" s="349"/>
      <c r="Q7" s="349"/>
      <c r="R7" s="350"/>
      <c r="S7" s="351" t="s">
        <v>7</v>
      </c>
      <c r="T7" s="352"/>
      <c r="U7" s="352"/>
      <c r="V7" s="353"/>
      <c r="W7" s="181"/>
      <c r="X7" s="182" t="s">
        <v>8</v>
      </c>
      <c r="Y7" s="181"/>
      <c r="Z7" s="354" t="s">
        <v>9</v>
      </c>
      <c r="AA7" s="355"/>
      <c r="AB7" s="343" t="s">
        <v>10</v>
      </c>
      <c r="AC7" s="344"/>
      <c r="AD7" s="344"/>
      <c r="AE7" s="344"/>
      <c r="AF7" s="344"/>
      <c r="AG7" s="344"/>
      <c r="AH7" s="344"/>
      <c r="AI7" s="344"/>
      <c r="AJ7" s="344"/>
      <c r="AK7" s="344"/>
      <c r="AL7" s="344"/>
      <c r="AM7" s="344"/>
      <c r="AN7" s="344"/>
      <c r="AO7" s="344"/>
      <c r="AP7" s="344"/>
      <c r="AQ7" s="344"/>
      <c r="AR7" s="344"/>
      <c r="AS7" s="344"/>
    </row>
    <row r="8" spans="1:46" s="5" customFormat="1" ht="13.2" customHeight="1" x14ac:dyDescent="0.3">
      <c r="A8" s="3"/>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row>
    <row r="9" spans="1:46" s="1" customFormat="1" ht="49.2" customHeight="1" x14ac:dyDescent="0.25">
      <c r="A9" s="6"/>
      <c r="B9" s="7" t="s">
        <v>11</v>
      </c>
      <c r="C9" s="7" t="s">
        <v>12</v>
      </c>
      <c r="D9" s="7" t="s">
        <v>13</v>
      </c>
      <c r="E9" s="7" t="s">
        <v>14</v>
      </c>
      <c r="F9" s="8" t="s">
        <v>15</v>
      </c>
      <c r="G9" s="8" t="s">
        <v>16</v>
      </c>
      <c r="H9" s="7" t="s">
        <v>17</v>
      </c>
      <c r="I9" s="7" t="s">
        <v>18</v>
      </c>
      <c r="J9" s="7" t="s">
        <v>19</v>
      </c>
      <c r="K9" s="9" t="s">
        <v>20</v>
      </c>
      <c r="L9" s="10" t="s">
        <v>21</v>
      </c>
      <c r="M9" s="10" t="s">
        <v>22</v>
      </c>
      <c r="N9" s="10" t="s">
        <v>23</v>
      </c>
      <c r="O9" s="10" t="s">
        <v>24</v>
      </c>
      <c r="P9" s="10" t="s">
        <v>25</v>
      </c>
      <c r="Q9" s="10" t="s">
        <v>19</v>
      </c>
      <c r="R9" s="9" t="s">
        <v>26</v>
      </c>
      <c r="S9" s="11" t="s">
        <v>27</v>
      </c>
      <c r="T9" s="12" t="s">
        <v>18</v>
      </c>
      <c r="U9" s="12" t="s">
        <v>28</v>
      </c>
      <c r="V9" s="12" t="s">
        <v>29</v>
      </c>
      <c r="W9" s="12"/>
      <c r="X9" s="183"/>
      <c r="Y9" s="12" t="s">
        <v>19</v>
      </c>
      <c r="Z9" s="13" t="s">
        <v>30</v>
      </c>
      <c r="AA9" s="13" t="s">
        <v>31</v>
      </c>
      <c r="AB9" s="14" t="s">
        <v>32</v>
      </c>
      <c r="AC9" s="14" t="s">
        <v>33</v>
      </c>
      <c r="AD9" s="14" t="s">
        <v>34</v>
      </c>
      <c r="AE9" s="14" t="s">
        <v>35</v>
      </c>
      <c r="AF9" s="14" t="s">
        <v>36</v>
      </c>
      <c r="AG9" s="14" t="s">
        <v>37</v>
      </c>
      <c r="AH9" s="14" t="s">
        <v>38</v>
      </c>
      <c r="AI9" s="14" t="s">
        <v>39</v>
      </c>
      <c r="AJ9" s="14" t="s">
        <v>40</v>
      </c>
      <c r="AK9" s="14" t="s">
        <v>41</v>
      </c>
      <c r="AL9" s="14" t="s">
        <v>42</v>
      </c>
      <c r="AM9" s="14" t="s">
        <v>43</v>
      </c>
      <c r="AN9" s="14" t="s">
        <v>44</v>
      </c>
      <c r="AO9" s="14" t="s">
        <v>45</v>
      </c>
      <c r="AP9" s="14" t="s">
        <v>46</v>
      </c>
      <c r="AQ9" s="14" t="s">
        <v>47</v>
      </c>
      <c r="AR9" s="14" t="s">
        <v>48</v>
      </c>
      <c r="AS9" s="14" t="s">
        <v>49</v>
      </c>
    </row>
    <row r="10" spans="1:46" ht="14.4" customHeight="1" x14ac:dyDescent="0.3">
      <c r="A10" s="195">
        <v>3</v>
      </c>
      <c r="B10" s="195" t="s">
        <v>130</v>
      </c>
      <c r="C10" s="196" t="s">
        <v>146</v>
      </c>
      <c r="D10" s="196" t="s">
        <v>52</v>
      </c>
      <c r="E10" s="196" t="s">
        <v>147</v>
      </c>
      <c r="F10" s="196" t="s">
        <v>148</v>
      </c>
      <c r="G10" s="196" t="s">
        <v>149</v>
      </c>
      <c r="H10" s="197" t="s">
        <v>150</v>
      </c>
      <c r="I10" s="444">
        <v>100</v>
      </c>
      <c r="J10" s="199">
        <f>(Q10*L10)+(Q15*L15)+(Q19*L19)</f>
        <v>0</v>
      </c>
      <c r="K10" s="192" t="s">
        <v>151</v>
      </c>
      <c r="L10" s="200">
        <v>0.4</v>
      </c>
      <c r="M10" s="191">
        <v>43831</v>
      </c>
      <c r="N10" s="191">
        <v>44012</v>
      </c>
      <c r="O10" s="192"/>
      <c r="P10" s="192" t="s">
        <v>152</v>
      </c>
      <c r="Q10" s="193">
        <f>(Y10*T10)+(Y11*T11)*(Y12*T12)+(Y13*T13)+(Y14*T14)</f>
        <v>0</v>
      </c>
      <c r="R10" s="194" t="s">
        <v>99</v>
      </c>
      <c r="S10" s="130" t="s">
        <v>153</v>
      </c>
      <c r="T10" s="133">
        <v>0.2</v>
      </c>
      <c r="U10" s="41">
        <v>43831</v>
      </c>
      <c r="V10" s="41">
        <v>44012</v>
      </c>
      <c r="W10" s="28">
        <f>V10-U10</f>
        <v>181</v>
      </c>
      <c r="X10" s="127"/>
      <c r="Y10" s="29">
        <f t="shared" ref="Y10:Y23" si="0">IF(X10="ejecutado",1,0)</f>
        <v>0</v>
      </c>
      <c r="Z10" s="30"/>
      <c r="AA10" s="30"/>
      <c r="AB10" s="158" t="s">
        <v>61</v>
      </c>
      <c r="AC10" s="158" t="s">
        <v>61</v>
      </c>
      <c r="AD10" s="158" t="s">
        <v>62</v>
      </c>
      <c r="AE10" s="158" t="s">
        <v>61</v>
      </c>
      <c r="AF10" s="158" t="s">
        <v>61</v>
      </c>
      <c r="AG10" s="158" t="s">
        <v>61</v>
      </c>
      <c r="AH10" s="158" t="s">
        <v>62</v>
      </c>
      <c r="AI10" s="158" t="s">
        <v>62</v>
      </c>
      <c r="AJ10" s="158" t="s">
        <v>61</v>
      </c>
      <c r="AK10" s="158" t="s">
        <v>61</v>
      </c>
      <c r="AL10" s="158" t="s">
        <v>61</v>
      </c>
      <c r="AM10" s="158" t="s">
        <v>61</v>
      </c>
      <c r="AN10" s="158" t="s">
        <v>61</v>
      </c>
      <c r="AO10" s="158" t="s">
        <v>61</v>
      </c>
      <c r="AP10" s="158" t="s">
        <v>62</v>
      </c>
      <c r="AQ10" s="158" t="s">
        <v>61</v>
      </c>
      <c r="AR10" s="158" t="s">
        <v>62</v>
      </c>
      <c r="AS10" s="158" t="s">
        <v>61</v>
      </c>
    </row>
    <row r="11" spans="1:46" ht="27.6" x14ac:dyDescent="0.3">
      <c r="A11" s="195"/>
      <c r="B11" s="195"/>
      <c r="C11" s="196"/>
      <c r="D11" s="196"/>
      <c r="E11" s="196"/>
      <c r="F11" s="196"/>
      <c r="G11" s="196"/>
      <c r="H11" s="197"/>
      <c r="I11" s="444"/>
      <c r="J11" s="199"/>
      <c r="K11" s="192"/>
      <c r="L11" s="200"/>
      <c r="M11" s="191"/>
      <c r="N11" s="191"/>
      <c r="O11" s="192"/>
      <c r="P11" s="192"/>
      <c r="Q11" s="193"/>
      <c r="R11" s="194"/>
      <c r="S11" s="130" t="s">
        <v>154</v>
      </c>
      <c r="T11" s="133">
        <v>0.2</v>
      </c>
      <c r="U11" s="41">
        <v>43831</v>
      </c>
      <c r="V11" s="41">
        <v>44012</v>
      </c>
      <c r="W11" s="28">
        <f>V11-U11</f>
        <v>181</v>
      </c>
      <c r="X11" s="127"/>
      <c r="Y11" s="29">
        <f t="shared" si="0"/>
        <v>0</v>
      </c>
      <c r="Z11" s="30"/>
      <c r="AA11" s="30"/>
      <c r="AB11" s="158"/>
      <c r="AC11" s="158"/>
      <c r="AD11" s="158" t="s">
        <v>62</v>
      </c>
      <c r="AE11" s="158"/>
      <c r="AF11" s="158"/>
      <c r="AG11" s="158"/>
      <c r="AH11" s="158" t="s">
        <v>62</v>
      </c>
      <c r="AI11" s="158" t="s">
        <v>62</v>
      </c>
      <c r="AJ11" s="158"/>
      <c r="AK11" s="158"/>
      <c r="AL11" s="158"/>
      <c r="AM11" s="158"/>
      <c r="AN11" s="158"/>
      <c r="AO11" s="158"/>
      <c r="AP11" s="158" t="s">
        <v>62</v>
      </c>
      <c r="AQ11" s="158" t="s">
        <v>61</v>
      </c>
      <c r="AR11" s="158" t="s">
        <v>62</v>
      </c>
      <c r="AS11" s="158"/>
    </row>
    <row r="12" spans="1:46" ht="41.4" x14ac:dyDescent="0.3">
      <c r="A12" s="195"/>
      <c r="B12" s="195"/>
      <c r="C12" s="196"/>
      <c r="D12" s="196"/>
      <c r="E12" s="196"/>
      <c r="F12" s="196"/>
      <c r="G12" s="196"/>
      <c r="H12" s="197"/>
      <c r="I12" s="444"/>
      <c r="J12" s="198"/>
      <c r="K12" s="192"/>
      <c r="L12" s="200"/>
      <c r="M12" s="191"/>
      <c r="N12" s="191"/>
      <c r="O12" s="192"/>
      <c r="P12" s="192"/>
      <c r="Q12" s="193"/>
      <c r="R12" s="194"/>
      <c r="S12" s="130" t="s">
        <v>155</v>
      </c>
      <c r="T12" s="133">
        <v>0.2</v>
      </c>
      <c r="U12" s="41">
        <v>43922</v>
      </c>
      <c r="V12" s="41">
        <v>44012</v>
      </c>
      <c r="W12" s="28">
        <f t="shared" ref="W12:W23" si="1">V12-U12</f>
        <v>90</v>
      </c>
      <c r="X12" s="127"/>
      <c r="Y12" s="29">
        <f t="shared" si="0"/>
        <v>0</v>
      </c>
      <c r="Z12" s="30"/>
      <c r="AA12" s="30"/>
      <c r="AB12" s="158"/>
      <c r="AC12" s="158"/>
      <c r="AD12" s="158" t="s">
        <v>62</v>
      </c>
      <c r="AE12" s="158"/>
      <c r="AF12" s="158"/>
      <c r="AG12" s="158"/>
      <c r="AH12" s="158" t="s">
        <v>62</v>
      </c>
      <c r="AI12" s="158" t="s">
        <v>62</v>
      </c>
      <c r="AJ12" s="158"/>
      <c r="AK12" s="158"/>
      <c r="AL12" s="158"/>
      <c r="AM12" s="158"/>
      <c r="AN12" s="158"/>
      <c r="AO12" s="158"/>
      <c r="AP12" s="158" t="s">
        <v>62</v>
      </c>
      <c r="AQ12" s="158"/>
      <c r="AR12" s="158" t="s">
        <v>62</v>
      </c>
      <c r="AS12" s="158"/>
    </row>
    <row r="13" spans="1:46" ht="55.2" x14ac:dyDescent="0.3">
      <c r="A13" s="195"/>
      <c r="B13" s="195"/>
      <c r="C13" s="196"/>
      <c r="D13" s="196"/>
      <c r="E13" s="196"/>
      <c r="F13" s="196"/>
      <c r="G13" s="196"/>
      <c r="H13" s="197"/>
      <c r="I13" s="444"/>
      <c r="J13" s="198"/>
      <c r="K13" s="192"/>
      <c r="L13" s="200"/>
      <c r="M13" s="191"/>
      <c r="N13" s="191"/>
      <c r="O13" s="192"/>
      <c r="P13" s="192"/>
      <c r="Q13" s="193"/>
      <c r="R13" s="194"/>
      <c r="S13" s="130" t="s">
        <v>156</v>
      </c>
      <c r="T13" s="133">
        <v>0.2</v>
      </c>
      <c r="U13" s="41">
        <v>43922</v>
      </c>
      <c r="V13" s="41">
        <v>44012</v>
      </c>
      <c r="W13" s="28">
        <f t="shared" si="1"/>
        <v>90</v>
      </c>
      <c r="X13" s="127"/>
      <c r="Y13" s="29">
        <f t="shared" si="0"/>
        <v>0</v>
      </c>
      <c r="Z13" s="30"/>
      <c r="AA13" s="30"/>
      <c r="AB13" s="158"/>
      <c r="AC13" s="158"/>
      <c r="AD13" s="158"/>
      <c r="AE13" s="158"/>
      <c r="AF13" s="158"/>
      <c r="AG13" s="158"/>
      <c r="AH13" s="158"/>
      <c r="AI13" s="158"/>
      <c r="AJ13" s="158"/>
      <c r="AK13" s="158"/>
      <c r="AL13" s="158"/>
      <c r="AM13" s="158"/>
      <c r="AN13" s="158"/>
      <c r="AO13" s="158"/>
      <c r="AP13" s="158" t="s">
        <v>62</v>
      </c>
      <c r="AQ13" s="158"/>
      <c r="AR13" s="158"/>
      <c r="AS13" s="158"/>
    </row>
    <row r="14" spans="1:46" ht="41.4" x14ac:dyDescent="0.3">
      <c r="A14" s="195"/>
      <c r="B14" s="195"/>
      <c r="C14" s="196"/>
      <c r="D14" s="196"/>
      <c r="E14" s="196"/>
      <c r="F14" s="196"/>
      <c r="G14" s="196"/>
      <c r="H14" s="197"/>
      <c r="I14" s="444"/>
      <c r="J14" s="198"/>
      <c r="K14" s="192"/>
      <c r="L14" s="200"/>
      <c r="M14" s="191"/>
      <c r="N14" s="191"/>
      <c r="O14" s="192"/>
      <c r="P14" s="192"/>
      <c r="Q14" s="193"/>
      <c r="R14" s="194"/>
      <c r="S14" s="130" t="s">
        <v>157</v>
      </c>
      <c r="T14" s="133">
        <v>0.2</v>
      </c>
      <c r="U14" s="41">
        <v>43922</v>
      </c>
      <c r="V14" s="41">
        <v>44012</v>
      </c>
      <c r="W14" s="28">
        <f t="shared" si="1"/>
        <v>90</v>
      </c>
      <c r="X14" s="127"/>
      <c r="Y14" s="29">
        <f t="shared" si="0"/>
        <v>0</v>
      </c>
      <c r="Z14" s="30"/>
      <c r="AA14" s="30"/>
      <c r="AB14" s="158"/>
      <c r="AC14" s="158"/>
      <c r="AD14" s="158"/>
      <c r="AE14" s="158"/>
      <c r="AF14" s="158"/>
      <c r="AG14" s="158"/>
      <c r="AH14" s="158"/>
      <c r="AI14" s="158"/>
      <c r="AJ14" s="158"/>
      <c r="AK14" s="158"/>
      <c r="AL14" s="158"/>
      <c r="AM14" s="158"/>
      <c r="AN14" s="158"/>
      <c r="AO14" s="158"/>
      <c r="AP14" s="158" t="s">
        <v>62</v>
      </c>
      <c r="AQ14" s="158"/>
      <c r="AR14" s="158"/>
      <c r="AS14" s="158"/>
    </row>
    <row r="15" spans="1:46" ht="14.4" customHeight="1" x14ac:dyDescent="0.3">
      <c r="A15" s="195"/>
      <c r="B15" s="195"/>
      <c r="C15" s="196"/>
      <c r="D15" s="196"/>
      <c r="E15" s="196"/>
      <c r="F15" s="196"/>
      <c r="G15" s="196"/>
      <c r="H15" s="197"/>
      <c r="I15" s="444"/>
      <c r="J15" s="198"/>
      <c r="K15" s="192" t="s">
        <v>158</v>
      </c>
      <c r="L15" s="200">
        <v>0.3</v>
      </c>
      <c r="M15" s="191">
        <v>43831</v>
      </c>
      <c r="N15" s="191">
        <v>44012</v>
      </c>
      <c r="O15" s="192"/>
      <c r="P15" s="192" t="s">
        <v>152</v>
      </c>
      <c r="Q15" s="193">
        <f>(Y15*T15)+(T16*Y16)+(T17*Y17)+(T18*Y18)</f>
        <v>0</v>
      </c>
      <c r="R15" s="194" t="s">
        <v>99</v>
      </c>
      <c r="S15" s="130" t="s">
        <v>159</v>
      </c>
      <c r="T15" s="133">
        <v>0.25</v>
      </c>
      <c r="U15" s="41">
        <v>43831</v>
      </c>
      <c r="V15" s="41">
        <v>43921</v>
      </c>
      <c r="W15" s="28">
        <f t="shared" si="1"/>
        <v>90</v>
      </c>
      <c r="X15" s="127"/>
      <c r="Y15" s="29">
        <f t="shared" si="0"/>
        <v>0</v>
      </c>
      <c r="Z15" s="30"/>
      <c r="AA15" s="30"/>
      <c r="AB15" s="158" t="s">
        <v>62</v>
      </c>
      <c r="AC15" s="158" t="s">
        <v>61</v>
      </c>
      <c r="AD15" s="158" t="s">
        <v>62</v>
      </c>
      <c r="AE15" s="158" t="s">
        <v>61</v>
      </c>
      <c r="AF15" s="158" t="s">
        <v>61</v>
      </c>
      <c r="AG15" s="158" t="s">
        <v>61</v>
      </c>
      <c r="AH15" s="158" t="s">
        <v>62</v>
      </c>
      <c r="AI15" s="158" t="s">
        <v>62</v>
      </c>
      <c r="AJ15" s="158" t="s">
        <v>61</v>
      </c>
      <c r="AK15" s="158" t="s">
        <v>61</v>
      </c>
      <c r="AL15" s="158" t="s">
        <v>61</v>
      </c>
      <c r="AM15" s="158" t="s">
        <v>61</v>
      </c>
      <c r="AN15" s="158" t="s">
        <v>61</v>
      </c>
      <c r="AO15" s="158" t="s">
        <v>61</v>
      </c>
      <c r="AP15" s="158" t="s">
        <v>62</v>
      </c>
      <c r="AQ15" s="158" t="s">
        <v>62</v>
      </c>
      <c r="AR15" s="158" t="s">
        <v>62</v>
      </c>
      <c r="AS15" s="158" t="s">
        <v>61</v>
      </c>
    </row>
    <row r="16" spans="1:46" ht="27.6" x14ac:dyDescent="0.3">
      <c r="A16" s="195"/>
      <c r="B16" s="195"/>
      <c r="C16" s="196"/>
      <c r="D16" s="196"/>
      <c r="E16" s="196"/>
      <c r="F16" s="196"/>
      <c r="G16" s="196"/>
      <c r="H16" s="197"/>
      <c r="I16" s="444"/>
      <c r="J16" s="198"/>
      <c r="K16" s="192"/>
      <c r="L16" s="200"/>
      <c r="M16" s="191"/>
      <c r="N16" s="191"/>
      <c r="O16" s="192"/>
      <c r="P16" s="192"/>
      <c r="Q16" s="193"/>
      <c r="R16" s="194"/>
      <c r="S16" s="130" t="s">
        <v>160</v>
      </c>
      <c r="T16" s="133">
        <v>0.25</v>
      </c>
      <c r="U16" s="41">
        <v>43831</v>
      </c>
      <c r="V16" s="41">
        <v>43921</v>
      </c>
      <c r="W16" s="28">
        <f t="shared" si="1"/>
        <v>90</v>
      </c>
      <c r="X16" s="127"/>
      <c r="Y16" s="29">
        <f t="shared" si="0"/>
        <v>0</v>
      </c>
      <c r="Z16" s="30"/>
      <c r="AA16" s="30"/>
      <c r="AB16" s="158" t="s">
        <v>62</v>
      </c>
      <c r="AC16" s="158" t="s">
        <v>61</v>
      </c>
      <c r="AD16" s="158" t="s">
        <v>62</v>
      </c>
      <c r="AE16" s="158" t="s">
        <v>61</v>
      </c>
      <c r="AF16" s="158" t="s">
        <v>61</v>
      </c>
      <c r="AG16" s="158" t="s">
        <v>61</v>
      </c>
      <c r="AH16" s="158" t="s">
        <v>62</v>
      </c>
      <c r="AI16" s="158" t="s">
        <v>62</v>
      </c>
      <c r="AJ16" s="158" t="s">
        <v>61</v>
      </c>
      <c r="AK16" s="158" t="s">
        <v>61</v>
      </c>
      <c r="AL16" s="158" t="s">
        <v>61</v>
      </c>
      <c r="AM16" s="158" t="s">
        <v>61</v>
      </c>
      <c r="AN16" s="158" t="s">
        <v>61</v>
      </c>
      <c r="AO16" s="158" t="s">
        <v>61</v>
      </c>
      <c r="AP16" s="158" t="s">
        <v>62</v>
      </c>
      <c r="AQ16" s="158" t="s">
        <v>62</v>
      </c>
      <c r="AR16" s="158" t="s">
        <v>62</v>
      </c>
      <c r="AS16" s="158" t="s">
        <v>61</v>
      </c>
    </row>
    <row r="17" spans="1:45" ht="27.6" x14ac:dyDescent="0.3">
      <c r="A17" s="195"/>
      <c r="B17" s="195"/>
      <c r="C17" s="196"/>
      <c r="D17" s="196"/>
      <c r="E17" s="196"/>
      <c r="F17" s="196"/>
      <c r="G17" s="196"/>
      <c r="H17" s="197"/>
      <c r="I17" s="444"/>
      <c r="J17" s="198"/>
      <c r="K17" s="192"/>
      <c r="L17" s="200"/>
      <c r="M17" s="191"/>
      <c r="N17" s="191"/>
      <c r="O17" s="192"/>
      <c r="P17" s="192"/>
      <c r="Q17" s="193"/>
      <c r="R17" s="194"/>
      <c r="S17" s="130" t="s">
        <v>161</v>
      </c>
      <c r="T17" s="133">
        <v>0.25</v>
      </c>
      <c r="U17" s="41">
        <v>43831</v>
      </c>
      <c r="V17" s="41">
        <v>44012</v>
      </c>
      <c r="W17" s="28">
        <f t="shared" si="1"/>
        <v>181</v>
      </c>
      <c r="X17" s="127"/>
      <c r="Y17" s="29">
        <f t="shared" si="0"/>
        <v>0</v>
      </c>
      <c r="Z17" s="30"/>
      <c r="AA17" s="30"/>
      <c r="AB17" s="158" t="s">
        <v>62</v>
      </c>
      <c r="AC17" s="158" t="s">
        <v>61</v>
      </c>
      <c r="AD17" s="158" t="s">
        <v>62</v>
      </c>
      <c r="AE17" s="158" t="s">
        <v>61</v>
      </c>
      <c r="AF17" s="158" t="s">
        <v>61</v>
      </c>
      <c r="AG17" s="158" t="s">
        <v>61</v>
      </c>
      <c r="AH17" s="158" t="s">
        <v>62</v>
      </c>
      <c r="AI17" s="158" t="s">
        <v>62</v>
      </c>
      <c r="AJ17" s="158" t="s">
        <v>61</v>
      </c>
      <c r="AK17" s="158" t="s">
        <v>61</v>
      </c>
      <c r="AL17" s="158" t="s">
        <v>61</v>
      </c>
      <c r="AM17" s="158" t="s">
        <v>61</v>
      </c>
      <c r="AN17" s="158" t="s">
        <v>61</v>
      </c>
      <c r="AO17" s="158" t="s">
        <v>61</v>
      </c>
      <c r="AP17" s="158" t="s">
        <v>62</v>
      </c>
      <c r="AQ17" s="158" t="s">
        <v>62</v>
      </c>
      <c r="AR17" s="158" t="s">
        <v>62</v>
      </c>
      <c r="AS17" s="158" t="s">
        <v>61</v>
      </c>
    </row>
    <row r="18" spans="1:45" ht="27.6" x14ac:dyDescent="0.3">
      <c r="A18" s="195"/>
      <c r="B18" s="195"/>
      <c r="C18" s="196"/>
      <c r="D18" s="196"/>
      <c r="E18" s="196"/>
      <c r="F18" s="196"/>
      <c r="G18" s="196"/>
      <c r="H18" s="197"/>
      <c r="I18" s="444"/>
      <c r="J18" s="198"/>
      <c r="K18" s="192"/>
      <c r="L18" s="200"/>
      <c r="M18" s="191"/>
      <c r="N18" s="191"/>
      <c r="O18" s="192"/>
      <c r="P18" s="192"/>
      <c r="Q18" s="193"/>
      <c r="R18" s="194"/>
      <c r="S18" s="130" t="s">
        <v>162</v>
      </c>
      <c r="T18" s="133">
        <v>0.25</v>
      </c>
      <c r="U18" s="41">
        <v>43831</v>
      </c>
      <c r="V18" s="41">
        <v>44012</v>
      </c>
      <c r="W18" s="28">
        <f t="shared" si="1"/>
        <v>181</v>
      </c>
      <c r="X18" s="127"/>
      <c r="Y18" s="29">
        <f t="shared" si="0"/>
        <v>0</v>
      </c>
      <c r="Z18" s="30"/>
      <c r="AA18" s="30"/>
      <c r="AB18" s="158" t="s">
        <v>62</v>
      </c>
      <c r="AC18" s="158" t="s">
        <v>61</v>
      </c>
      <c r="AD18" s="158" t="s">
        <v>62</v>
      </c>
      <c r="AE18" s="158" t="s">
        <v>61</v>
      </c>
      <c r="AF18" s="158" t="s">
        <v>61</v>
      </c>
      <c r="AG18" s="158" t="s">
        <v>61</v>
      </c>
      <c r="AH18" s="158" t="s">
        <v>62</v>
      </c>
      <c r="AI18" s="158" t="s">
        <v>62</v>
      </c>
      <c r="AJ18" s="158" t="s">
        <v>61</v>
      </c>
      <c r="AK18" s="158" t="s">
        <v>61</v>
      </c>
      <c r="AL18" s="158" t="s">
        <v>61</v>
      </c>
      <c r="AM18" s="158" t="s">
        <v>61</v>
      </c>
      <c r="AN18" s="158" t="s">
        <v>61</v>
      </c>
      <c r="AO18" s="158" t="s">
        <v>61</v>
      </c>
      <c r="AP18" s="158" t="s">
        <v>62</v>
      </c>
      <c r="AQ18" s="158" t="s">
        <v>62</v>
      </c>
      <c r="AR18" s="158" t="s">
        <v>62</v>
      </c>
      <c r="AS18" s="158" t="s">
        <v>61</v>
      </c>
    </row>
    <row r="19" spans="1:45" ht="41.4" x14ac:dyDescent="0.3">
      <c r="A19" s="195"/>
      <c r="B19" s="195"/>
      <c r="C19" s="196"/>
      <c r="D19" s="196"/>
      <c r="E19" s="196"/>
      <c r="F19" s="196"/>
      <c r="G19" s="196"/>
      <c r="H19" s="197"/>
      <c r="I19" s="444"/>
      <c r="J19" s="198"/>
      <c r="K19" s="192" t="s">
        <v>163</v>
      </c>
      <c r="L19" s="200">
        <v>0.3</v>
      </c>
      <c r="M19" s="191">
        <v>43831</v>
      </c>
      <c r="N19" s="191">
        <v>44012</v>
      </c>
      <c r="O19" s="192"/>
      <c r="P19" s="192" t="s">
        <v>152</v>
      </c>
      <c r="Q19" s="193">
        <f>(Y19*T19)+(Y20*T20)+(T21*Y21)+(Y22*T22)+(T23*Y23)</f>
        <v>0</v>
      </c>
      <c r="R19" s="194" t="str">
        <f>+R10</f>
        <v>9. Desarrollar infraestructuras resilientes, promover la industrialización inclusiva y sostenible, y fomentar la innovación.</v>
      </c>
      <c r="S19" s="130" t="s">
        <v>164</v>
      </c>
      <c r="T19" s="133">
        <v>0.1</v>
      </c>
      <c r="U19" s="41">
        <v>43831</v>
      </c>
      <c r="V19" s="41">
        <v>44012</v>
      </c>
      <c r="W19" s="28">
        <f t="shared" si="1"/>
        <v>181</v>
      </c>
      <c r="X19" s="127"/>
      <c r="Y19" s="29">
        <f t="shared" si="0"/>
        <v>0</v>
      </c>
      <c r="Z19" s="30"/>
      <c r="AA19" s="30"/>
      <c r="AB19" s="158" t="s">
        <v>61</v>
      </c>
      <c r="AC19" s="158" t="s">
        <v>61</v>
      </c>
      <c r="AD19" s="158" t="s">
        <v>62</v>
      </c>
      <c r="AE19" s="158" t="s">
        <v>61</v>
      </c>
      <c r="AF19" s="158" t="s">
        <v>61</v>
      </c>
      <c r="AG19" s="158" t="s">
        <v>61</v>
      </c>
      <c r="AH19" s="158" t="s">
        <v>62</v>
      </c>
      <c r="AI19" s="158" t="s">
        <v>62</v>
      </c>
      <c r="AJ19" s="158" t="s">
        <v>61</v>
      </c>
      <c r="AK19" s="158" t="s">
        <v>61</v>
      </c>
      <c r="AL19" s="158" t="s">
        <v>61</v>
      </c>
      <c r="AM19" s="158" t="s">
        <v>61</v>
      </c>
      <c r="AN19" s="158" t="s">
        <v>61</v>
      </c>
      <c r="AO19" s="158" t="s">
        <v>61</v>
      </c>
      <c r="AP19" s="158" t="s">
        <v>62</v>
      </c>
      <c r="AQ19" s="158" t="s">
        <v>61</v>
      </c>
      <c r="AR19" s="158" t="s">
        <v>62</v>
      </c>
      <c r="AS19" s="158" t="s">
        <v>61</v>
      </c>
    </row>
    <row r="20" spans="1:45" ht="41.4" x14ac:dyDescent="0.3">
      <c r="A20" s="195"/>
      <c r="B20" s="195"/>
      <c r="C20" s="196"/>
      <c r="D20" s="196"/>
      <c r="E20" s="196"/>
      <c r="F20" s="196"/>
      <c r="G20" s="196"/>
      <c r="H20" s="197"/>
      <c r="I20" s="444"/>
      <c r="J20" s="198"/>
      <c r="K20" s="192"/>
      <c r="L20" s="200"/>
      <c r="M20" s="191"/>
      <c r="N20" s="191"/>
      <c r="O20" s="192"/>
      <c r="P20" s="192"/>
      <c r="Q20" s="193"/>
      <c r="R20" s="194"/>
      <c r="S20" s="130" t="s">
        <v>165</v>
      </c>
      <c r="T20" s="133">
        <v>0.15</v>
      </c>
      <c r="U20" s="41">
        <v>43831</v>
      </c>
      <c r="V20" s="41">
        <v>44012</v>
      </c>
      <c r="W20" s="28">
        <f t="shared" si="1"/>
        <v>181</v>
      </c>
      <c r="X20" s="127"/>
      <c r="Y20" s="29">
        <f t="shared" si="0"/>
        <v>0</v>
      </c>
      <c r="Z20" s="30"/>
      <c r="AA20" s="30"/>
      <c r="AB20" s="158"/>
      <c r="AC20" s="158"/>
      <c r="AD20" s="158"/>
      <c r="AE20" s="158"/>
      <c r="AF20" s="158"/>
      <c r="AG20" s="158"/>
      <c r="AH20" s="158" t="s">
        <v>62</v>
      </c>
      <c r="AI20" s="158" t="s">
        <v>62</v>
      </c>
      <c r="AJ20" s="158"/>
      <c r="AK20" s="158"/>
      <c r="AL20" s="158"/>
      <c r="AM20" s="158"/>
      <c r="AN20" s="158"/>
      <c r="AO20" s="158"/>
      <c r="AP20" s="158" t="s">
        <v>62</v>
      </c>
      <c r="AQ20" s="158"/>
      <c r="AR20" s="158"/>
      <c r="AS20" s="158"/>
    </row>
    <row r="21" spans="1:45" ht="27.6" x14ac:dyDescent="0.3">
      <c r="A21" s="195"/>
      <c r="B21" s="195"/>
      <c r="C21" s="196"/>
      <c r="D21" s="196"/>
      <c r="E21" s="196"/>
      <c r="F21" s="196"/>
      <c r="G21" s="196"/>
      <c r="H21" s="197"/>
      <c r="I21" s="444"/>
      <c r="J21" s="198"/>
      <c r="K21" s="192"/>
      <c r="L21" s="200"/>
      <c r="M21" s="191"/>
      <c r="N21" s="191"/>
      <c r="O21" s="192"/>
      <c r="P21" s="192"/>
      <c r="Q21" s="193"/>
      <c r="R21" s="194"/>
      <c r="S21" s="130" t="s">
        <v>166</v>
      </c>
      <c r="T21" s="133">
        <v>0.25</v>
      </c>
      <c r="U21" s="41">
        <v>43831</v>
      </c>
      <c r="V21" s="41">
        <v>43921</v>
      </c>
      <c r="W21" s="28">
        <f t="shared" si="1"/>
        <v>90</v>
      </c>
      <c r="X21" s="127"/>
      <c r="Y21" s="29">
        <f t="shared" si="0"/>
        <v>0</v>
      </c>
      <c r="Z21" s="30"/>
      <c r="AA21" s="30"/>
      <c r="AB21" s="158" t="s">
        <v>61</v>
      </c>
      <c r="AC21" s="158" t="s">
        <v>61</v>
      </c>
      <c r="AD21" s="158" t="s">
        <v>62</v>
      </c>
      <c r="AE21" s="158" t="s">
        <v>61</v>
      </c>
      <c r="AF21" s="158" t="s">
        <v>61</v>
      </c>
      <c r="AG21" s="158" t="s">
        <v>61</v>
      </c>
      <c r="AH21" s="158" t="s">
        <v>62</v>
      </c>
      <c r="AI21" s="158" t="s">
        <v>62</v>
      </c>
      <c r="AJ21" s="158" t="s">
        <v>61</v>
      </c>
      <c r="AK21" s="158" t="s">
        <v>61</v>
      </c>
      <c r="AL21" s="158" t="s">
        <v>61</v>
      </c>
      <c r="AM21" s="158" t="s">
        <v>61</v>
      </c>
      <c r="AN21" s="158" t="s">
        <v>61</v>
      </c>
      <c r="AO21" s="158" t="s">
        <v>61</v>
      </c>
      <c r="AP21" s="158" t="s">
        <v>62</v>
      </c>
      <c r="AQ21" s="158" t="s">
        <v>61</v>
      </c>
      <c r="AR21" s="158" t="s">
        <v>62</v>
      </c>
      <c r="AS21" s="158" t="s">
        <v>61</v>
      </c>
    </row>
    <row r="22" spans="1:45" ht="27.6" x14ac:dyDescent="0.3">
      <c r="A22" s="195"/>
      <c r="B22" s="195"/>
      <c r="C22" s="196"/>
      <c r="D22" s="196"/>
      <c r="E22" s="196"/>
      <c r="F22" s="196"/>
      <c r="G22" s="196"/>
      <c r="H22" s="197"/>
      <c r="I22" s="444"/>
      <c r="J22" s="198"/>
      <c r="K22" s="192"/>
      <c r="L22" s="200"/>
      <c r="M22" s="191"/>
      <c r="N22" s="191"/>
      <c r="O22" s="192"/>
      <c r="P22" s="192"/>
      <c r="Q22" s="193"/>
      <c r="R22" s="194"/>
      <c r="S22" s="130" t="s">
        <v>167</v>
      </c>
      <c r="T22" s="133">
        <v>0.25</v>
      </c>
      <c r="U22" s="41">
        <v>43922</v>
      </c>
      <c r="V22" s="41">
        <v>44012</v>
      </c>
      <c r="W22" s="28">
        <f t="shared" si="1"/>
        <v>90</v>
      </c>
      <c r="X22" s="127"/>
      <c r="Y22" s="29">
        <f t="shared" si="0"/>
        <v>0</v>
      </c>
      <c r="Z22" s="30"/>
      <c r="AA22" s="30"/>
      <c r="AB22" s="158" t="s">
        <v>61</v>
      </c>
      <c r="AC22" s="158" t="s">
        <v>61</v>
      </c>
      <c r="AD22" s="158" t="s">
        <v>62</v>
      </c>
      <c r="AE22" s="158" t="s">
        <v>61</v>
      </c>
      <c r="AF22" s="158" t="s">
        <v>61</v>
      </c>
      <c r="AG22" s="158" t="s">
        <v>61</v>
      </c>
      <c r="AH22" s="158" t="s">
        <v>62</v>
      </c>
      <c r="AI22" s="158" t="s">
        <v>62</v>
      </c>
      <c r="AJ22" s="158" t="s">
        <v>61</v>
      </c>
      <c r="AK22" s="158" t="s">
        <v>61</v>
      </c>
      <c r="AL22" s="158" t="s">
        <v>61</v>
      </c>
      <c r="AM22" s="158" t="s">
        <v>61</v>
      </c>
      <c r="AN22" s="158" t="s">
        <v>61</v>
      </c>
      <c r="AO22" s="158" t="s">
        <v>61</v>
      </c>
      <c r="AP22" s="158" t="s">
        <v>62</v>
      </c>
      <c r="AQ22" s="158" t="s">
        <v>61</v>
      </c>
      <c r="AR22" s="158" t="s">
        <v>62</v>
      </c>
      <c r="AS22" s="158" t="s">
        <v>61</v>
      </c>
    </row>
    <row r="23" spans="1:45" ht="41.4" x14ac:dyDescent="0.3">
      <c r="A23" s="195"/>
      <c r="B23" s="195"/>
      <c r="C23" s="196"/>
      <c r="D23" s="196"/>
      <c r="E23" s="196"/>
      <c r="F23" s="196"/>
      <c r="G23" s="196"/>
      <c r="H23" s="197"/>
      <c r="I23" s="444"/>
      <c r="J23" s="198"/>
      <c r="K23" s="192"/>
      <c r="L23" s="200"/>
      <c r="M23" s="191"/>
      <c r="N23" s="191"/>
      <c r="O23" s="192"/>
      <c r="P23" s="192"/>
      <c r="Q23" s="193"/>
      <c r="R23" s="194"/>
      <c r="S23" s="130" t="s">
        <v>168</v>
      </c>
      <c r="T23" s="133">
        <v>0.25</v>
      </c>
      <c r="U23" s="41">
        <v>43831</v>
      </c>
      <c r="V23" s="41">
        <v>43921</v>
      </c>
      <c r="W23" s="28">
        <f t="shared" si="1"/>
        <v>90</v>
      </c>
      <c r="X23" s="127"/>
      <c r="Y23" s="29">
        <f t="shared" si="0"/>
        <v>0</v>
      </c>
      <c r="Z23" s="30"/>
      <c r="AA23" s="30"/>
      <c r="AB23" s="158" t="s">
        <v>61</v>
      </c>
      <c r="AC23" s="158" t="s">
        <v>61</v>
      </c>
      <c r="AD23" s="158" t="s">
        <v>62</v>
      </c>
      <c r="AE23" s="158" t="s">
        <v>61</v>
      </c>
      <c r="AF23" s="158" t="s">
        <v>61</v>
      </c>
      <c r="AG23" s="158" t="s">
        <v>61</v>
      </c>
      <c r="AH23" s="158" t="s">
        <v>62</v>
      </c>
      <c r="AI23" s="158" t="s">
        <v>62</v>
      </c>
      <c r="AJ23" s="158" t="s">
        <v>61</v>
      </c>
      <c r="AK23" s="158" t="s">
        <v>61</v>
      </c>
      <c r="AL23" s="158" t="s">
        <v>61</v>
      </c>
      <c r="AM23" s="158" t="s">
        <v>61</v>
      </c>
      <c r="AN23" s="158" t="s">
        <v>61</v>
      </c>
      <c r="AO23" s="158" t="s">
        <v>61</v>
      </c>
      <c r="AP23" s="158" t="s">
        <v>62</v>
      </c>
      <c r="AQ23" s="158" t="s">
        <v>61</v>
      </c>
      <c r="AR23" s="158" t="s">
        <v>62</v>
      </c>
      <c r="AS23" s="158" t="s">
        <v>61</v>
      </c>
    </row>
  </sheetData>
  <mergeCells count="47">
    <mergeCell ref="S7:V7"/>
    <mergeCell ref="Z7:AA7"/>
    <mergeCell ref="AB7:AS7"/>
    <mergeCell ref="B3:C5"/>
    <mergeCell ref="D3:AA3"/>
    <mergeCell ref="AB3:AS3"/>
    <mergeCell ref="D4:Q4"/>
    <mergeCell ref="R4:AA4"/>
    <mergeCell ref="AB4:AS4"/>
    <mergeCell ref="D5:AA5"/>
    <mergeCell ref="AB5:AS5"/>
    <mergeCell ref="K7:R7"/>
    <mergeCell ref="P10:P14"/>
    <mergeCell ref="Q10:Q14"/>
    <mergeCell ref="R10:R14"/>
    <mergeCell ref="O15:O18"/>
    <mergeCell ref="P15:P18"/>
    <mergeCell ref="Q15:Q18"/>
    <mergeCell ref="B7:J7"/>
    <mergeCell ref="A10:A23"/>
    <mergeCell ref="B10:B23"/>
    <mergeCell ref="C10:C23"/>
    <mergeCell ref="D10:D23"/>
    <mergeCell ref="E10:E23"/>
    <mergeCell ref="R15:R18"/>
    <mergeCell ref="K19:K23"/>
    <mergeCell ref="L19:L23"/>
    <mergeCell ref="M19:M23"/>
    <mergeCell ref="N19:N23"/>
    <mergeCell ref="P19:P23"/>
    <mergeCell ref="Q19:Q23"/>
    <mergeCell ref="R19:R23"/>
    <mergeCell ref="O10:O14"/>
    <mergeCell ref="O19:O23"/>
    <mergeCell ref="K10:K14"/>
    <mergeCell ref="L10:L14"/>
    <mergeCell ref="M10:M14"/>
    <mergeCell ref="N10:N14"/>
    <mergeCell ref="K15:K18"/>
    <mergeCell ref="L15:L18"/>
    <mergeCell ref="M15:M18"/>
    <mergeCell ref="N15:N18"/>
    <mergeCell ref="F10:F23"/>
    <mergeCell ref="G10:G23"/>
    <mergeCell ref="H10:H23"/>
    <mergeCell ref="I10:I23"/>
    <mergeCell ref="J10:J23"/>
  </mergeCells>
  <conditionalFormatting sqref="AH10">
    <cfRule type="cellIs" dxfId="5" priority="3" operator="equal">
      <formula>"Aplica"</formula>
    </cfRule>
  </conditionalFormatting>
  <conditionalFormatting sqref="AI11">
    <cfRule type="cellIs" dxfId="4" priority="2" operator="equal">
      <formula>"Aplica"</formula>
    </cfRule>
  </conditionalFormatting>
  <conditionalFormatting sqref="AH11">
    <cfRule type="cellIs" dxfId="3" priority="1" operator="equal">
      <formula>"Aplica"</formula>
    </cfRule>
  </conditionalFormatting>
  <conditionalFormatting sqref="AQ18:AR18 AQ21:AS23 AS18:AS20 AR19:AR20 AR10:AR11 AB12:AS17 AB18:AP23">
    <cfRule type="cellIs" dxfId="2" priority="6" operator="equal">
      <formula>"Aplica"</formula>
    </cfRule>
  </conditionalFormatting>
  <conditionalFormatting sqref="AI10:AS10 AB10:AG11 AJ11:AS11">
    <cfRule type="cellIs" dxfId="1" priority="5" operator="equal">
      <formula>"Aplica"</formula>
    </cfRule>
  </conditionalFormatting>
  <conditionalFormatting sqref="AQ19:AR20">
    <cfRule type="cellIs" dxfId="0" priority="4" operator="equal">
      <formula>"Aplica"</formula>
    </cfRule>
  </conditionalFormatting>
  <dataValidations count="2">
    <dataValidation type="list" allowBlank="1" showInputMessage="1" showErrorMessage="1" sqref="AB10:AS23">
      <formula1>"Aplica, -"</formula1>
    </dataValidation>
    <dataValidation type="list" allowBlank="1" showInputMessage="1" showErrorMessage="1" sqref="E10:E11">
      <formula1>INDIRECT(D10)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'C:\Users\alexander.perea\Downloads\[EGTI_Plan_de_Accion_2020_V5.xlsx]Instructivo'!#REF!</xm:f>
          </x14:formula1>
          <xm:sqref>R10:R23</xm:sqref>
        </x14:dataValidation>
        <x14:dataValidation type="list" allowBlank="1" showInputMessage="1" showErrorMessage="1">
          <x14:formula1>
            <xm:f>'C:\Users\alexander.perea\Downloads\[EGTI_Plan_de_Accion_2020_V5.xlsx]Hoja2'!#REF!</xm:f>
          </x14:formula1>
          <xm:sqref>X10:X23 F10:F11 B10:D11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V321"/>
  <sheetViews>
    <sheetView topLeftCell="A9" zoomScale="70" zoomScaleNormal="70" workbookViewId="0">
      <pane ySplit="1176" topLeftCell="A195" activePane="bottomLeft"/>
      <selection activeCell="C8" sqref="C8"/>
      <selection pane="bottomLeft" activeCell="L211" sqref="L211:L212"/>
    </sheetView>
  </sheetViews>
  <sheetFormatPr baseColWidth="10" defaultColWidth="11.44140625" defaultRowHeight="13.8" x14ac:dyDescent="0.25"/>
  <cols>
    <col min="1" max="1" width="5.5546875" style="1" bestFit="1" customWidth="1"/>
    <col min="2" max="2" width="22.5546875" style="1" customWidth="1"/>
    <col min="3" max="3" width="18.44140625" style="1" customWidth="1"/>
    <col min="4" max="5" width="21.33203125" style="1" customWidth="1"/>
    <col min="6" max="6" width="21.109375" style="1" customWidth="1"/>
    <col min="7" max="7" width="19.44140625" style="1" customWidth="1"/>
    <col min="8" max="8" width="23.6640625" style="1" customWidth="1"/>
    <col min="9" max="9" width="21.109375" style="1" customWidth="1"/>
    <col min="10" max="10" width="21.109375" style="15" customWidth="1"/>
    <col min="11" max="11" width="23.5546875" style="1" customWidth="1"/>
    <col min="12" max="12" width="23.109375" style="1" customWidth="1"/>
    <col min="13" max="13" width="26.6640625" style="1" customWidth="1"/>
    <col min="14" max="14" width="24.88671875" style="1" customWidth="1"/>
    <col min="15" max="15" width="0" style="1" hidden="1" customWidth="1"/>
    <col min="16" max="16" width="17.109375" style="1" customWidth="1"/>
    <col min="17" max="17" width="19.6640625" style="15" customWidth="1"/>
    <col min="18" max="18" width="50.109375" style="1" customWidth="1"/>
    <col min="19" max="19" width="60.33203125" style="1" customWidth="1"/>
    <col min="20" max="20" width="23.5546875" style="1" customWidth="1"/>
    <col min="21" max="21" width="23.88671875" style="1" customWidth="1"/>
    <col min="22" max="22" width="25.6640625" style="1" customWidth="1"/>
    <col min="23" max="23" width="11.44140625" style="1" customWidth="1"/>
    <col min="24" max="24" width="21.5546875" style="1" customWidth="1"/>
    <col min="25" max="25" width="11.44140625" style="1" customWidth="1"/>
    <col min="26" max="26" width="26.6640625" style="1" customWidth="1"/>
    <col min="27" max="27" width="21.33203125" style="1" customWidth="1"/>
    <col min="28" max="28" width="17.5546875" style="1" customWidth="1"/>
    <col min="29" max="29" width="18.109375" style="1" customWidth="1"/>
    <col min="30" max="30" width="19" style="1" customWidth="1"/>
    <col min="31" max="31" width="24.88671875" style="1" customWidth="1"/>
    <col min="32" max="32" width="17" style="1" customWidth="1"/>
    <col min="33" max="33" width="17.88671875" style="1" customWidth="1"/>
    <col min="34" max="34" width="15.44140625" style="1" customWidth="1"/>
    <col min="35" max="35" width="19.6640625" style="1" customWidth="1"/>
    <col min="36" max="36" width="16.109375" style="1" customWidth="1"/>
    <col min="37" max="37" width="15.6640625" style="1" customWidth="1"/>
    <col min="38" max="38" width="19.33203125" style="1" customWidth="1"/>
    <col min="39" max="41" width="15.6640625" style="1" customWidth="1"/>
    <col min="42" max="42" width="24.5546875" style="1" customWidth="1"/>
    <col min="43" max="43" width="23.6640625" style="1" customWidth="1"/>
    <col min="44" max="44" width="19.5546875" style="1" customWidth="1"/>
    <col min="45" max="45" width="11.88671875" style="1" customWidth="1"/>
    <col min="46" max="16384" width="11.44140625" style="1"/>
  </cols>
  <sheetData>
    <row r="2" spans="1:48" ht="14.4" thickBot="1" x14ac:dyDescent="0.3"/>
    <row r="3" spans="1:48" ht="14.4" thickBot="1" x14ac:dyDescent="0.3">
      <c r="B3" s="282"/>
      <c r="C3" s="283"/>
      <c r="D3" s="288" t="s">
        <v>0</v>
      </c>
      <c r="E3" s="289"/>
      <c r="F3" s="289"/>
      <c r="G3" s="289"/>
      <c r="H3" s="289"/>
      <c r="I3" s="289"/>
      <c r="J3" s="289"/>
      <c r="K3" s="289"/>
      <c r="L3" s="289"/>
      <c r="M3" s="289"/>
      <c r="N3" s="289"/>
      <c r="O3" s="289"/>
      <c r="P3" s="289"/>
      <c r="Q3" s="289"/>
      <c r="R3" s="289"/>
      <c r="S3" s="289"/>
      <c r="T3" s="289"/>
      <c r="U3" s="289"/>
      <c r="V3" s="289"/>
      <c r="W3" s="289"/>
      <c r="X3" s="289"/>
      <c r="Y3" s="289"/>
      <c r="Z3" s="289"/>
      <c r="AA3" s="290"/>
      <c r="AB3" s="291" t="s">
        <v>0</v>
      </c>
      <c r="AC3" s="292"/>
      <c r="AD3" s="292"/>
      <c r="AE3" s="292"/>
      <c r="AF3" s="292"/>
      <c r="AG3" s="292"/>
      <c r="AH3" s="292"/>
      <c r="AI3" s="292"/>
      <c r="AJ3" s="292"/>
      <c r="AK3" s="292"/>
      <c r="AL3" s="292"/>
      <c r="AM3" s="292"/>
      <c r="AN3" s="292"/>
      <c r="AO3" s="292"/>
      <c r="AP3" s="292"/>
      <c r="AQ3" s="292"/>
      <c r="AR3" s="292"/>
      <c r="AS3" s="292"/>
    </row>
    <row r="4" spans="1:48" ht="14.4" thickBot="1" x14ac:dyDescent="0.3">
      <c r="B4" s="284"/>
      <c r="C4" s="285"/>
      <c r="D4" s="293" t="s">
        <v>1</v>
      </c>
      <c r="E4" s="294"/>
      <c r="F4" s="294"/>
      <c r="G4" s="294"/>
      <c r="H4" s="294"/>
      <c r="I4" s="294"/>
      <c r="J4" s="294"/>
      <c r="K4" s="294"/>
      <c r="L4" s="294"/>
      <c r="M4" s="294"/>
      <c r="N4" s="294"/>
      <c r="O4" s="294"/>
      <c r="P4" s="294"/>
      <c r="Q4" s="295"/>
      <c r="R4" s="296" t="s">
        <v>2</v>
      </c>
      <c r="S4" s="294"/>
      <c r="T4" s="294"/>
      <c r="U4" s="294"/>
      <c r="V4" s="294"/>
      <c r="W4" s="294"/>
      <c r="X4" s="294"/>
      <c r="Y4" s="294"/>
      <c r="Z4" s="294"/>
      <c r="AA4" s="297"/>
      <c r="AB4" s="298"/>
      <c r="AC4" s="299"/>
      <c r="AD4" s="299"/>
      <c r="AE4" s="299"/>
      <c r="AF4" s="299"/>
      <c r="AG4" s="299"/>
      <c r="AH4" s="299"/>
      <c r="AI4" s="299"/>
      <c r="AJ4" s="299"/>
      <c r="AK4" s="299"/>
      <c r="AL4" s="299"/>
      <c r="AM4" s="299"/>
      <c r="AN4" s="299"/>
      <c r="AO4" s="299"/>
      <c r="AP4" s="299"/>
      <c r="AQ4" s="299"/>
      <c r="AR4" s="299"/>
      <c r="AS4" s="299"/>
    </row>
    <row r="5" spans="1:48" ht="14.4" thickBot="1" x14ac:dyDescent="0.3">
      <c r="B5" s="286"/>
      <c r="C5" s="287"/>
      <c r="D5" s="293" t="s">
        <v>3</v>
      </c>
      <c r="E5" s="294"/>
      <c r="F5" s="294"/>
      <c r="G5" s="294"/>
      <c r="H5" s="294"/>
      <c r="I5" s="294"/>
      <c r="J5" s="294"/>
      <c r="K5" s="294"/>
      <c r="L5" s="294"/>
      <c r="M5" s="294"/>
      <c r="N5" s="294"/>
      <c r="O5" s="294"/>
      <c r="P5" s="294"/>
      <c r="Q5" s="294"/>
      <c r="R5" s="294"/>
      <c r="S5" s="294"/>
      <c r="T5" s="294"/>
      <c r="U5" s="294"/>
      <c r="V5" s="294"/>
      <c r="W5" s="294"/>
      <c r="X5" s="294"/>
      <c r="Y5" s="294"/>
      <c r="Z5" s="294"/>
      <c r="AA5" s="297"/>
      <c r="AB5" s="298"/>
      <c r="AC5" s="299"/>
      <c r="AD5" s="299"/>
      <c r="AE5" s="299"/>
      <c r="AF5" s="299"/>
      <c r="AG5" s="299"/>
      <c r="AH5" s="299"/>
      <c r="AI5" s="299"/>
      <c r="AJ5" s="299"/>
      <c r="AK5" s="299"/>
      <c r="AL5" s="299"/>
      <c r="AM5" s="299"/>
      <c r="AN5" s="299"/>
      <c r="AO5" s="299"/>
      <c r="AP5" s="299"/>
      <c r="AQ5" s="299"/>
      <c r="AR5" s="299"/>
      <c r="AS5" s="299"/>
    </row>
    <row r="6" spans="1:48" ht="14.4" customHeight="1" x14ac:dyDescent="0.25"/>
    <row r="7" spans="1:48" ht="49.2" customHeight="1" x14ac:dyDescent="0.25">
      <c r="A7" s="118" t="s">
        <v>4</v>
      </c>
      <c r="B7" s="269" t="s">
        <v>5</v>
      </c>
      <c r="C7" s="270"/>
      <c r="D7" s="270"/>
      <c r="E7" s="270"/>
      <c r="F7" s="270"/>
      <c r="G7" s="270"/>
      <c r="H7" s="270"/>
      <c r="I7" s="270"/>
      <c r="J7" s="271"/>
      <c r="K7" s="275" t="s">
        <v>6</v>
      </c>
      <c r="L7" s="276"/>
      <c r="M7" s="276"/>
      <c r="N7" s="276"/>
      <c r="O7" s="276"/>
      <c r="P7" s="276"/>
      <c r="Q7" s="276"/>
      <c r="R7" s="277"/>
      <c r="S7" s="272" t="s">
        <v>7</v>
      </c>
      <c r="T7" s="273"/>
      <c r="U7" s="273"/>
      <c r="V7" s="274"/>
      <c r="W7" s="174"/>
      <c r="X7" s="175" t="s">
        <v>8</v>
      </c>
      <c r="Y7" s="174"/>
      <c r="Z7" s="278" t="s">
        <v>9</v>
      </c>
      <c r="AA7" s="279"/>
      <c r="AB7" s="280" t="s">
        <v>10</v>
      </c>
      <c r="AC7" s="281"/>
      <c r="AD7" s="281"/>
      <c r="AE7" s="281"/>
      <c r="AF7" s="281"/>
      <c r="AG7" s="281"/>
      <c r="AH7" s="281"/>
      <c r="AI7" s="281"/>
      <c r="AJ7" s="281"/>
      <c r="AK7" s="281"/>
      <c r="AL7" s="281"/>
      <c r="AM7" s="281"/>
      <c r="AN7" s="281"/>
      <c r="AO7" s="281"/>
      <c r="AP7" s="281"/>
      <c r="AQ7" s="281"/>
      <c r="AR7" s="281"/>
      <c r="AS7" s="281"/>
    </row>
    <row r="8" spans="1:48" s="122" customFormat="1" x14ac:dyDescent="0.3">
      <c r="A8" s="119"/>
      <c r="B8" s="120"/>
      <c r="C8" s="120"/>
      <c r="D8" s="120"/>
      <c r="E8" s="120"/>
      <c r="F8" s="120"/>
      <c r="G8" s="120"/>
      <c r="H8" s="120"/>
      <c r="I8" s="120"/>
      <c r="J8" s="121"/>
      <c r="K8" s="120"/>
      <c r="L8" s="120"/>
      <c r="M8" s="120"/>
      <c r="N8" s="120"/>
      <c r="O8" s="120"/>
      <c r="P8" s="120"/>
      <c r="Q8" s="121"/>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row>
    <row r="9" spans="1:48" ht="69" x14ac:dyDescent="0.25">
      <c r="A9" s="123"/>
      <c r="B9" s="43" t="s">
        <v>11</v>
      </c>
      <c r="C9" s="43" t="s">
        <v>12</v>
      </c>
      <c r="D9" s="43" t="s">
        <v>13</v>
      </c>
      <c r="E9" s="43" t="s">
        <v>14</v>
      </c>
      <c r="F9" s="43" t="s">
        <v>15</v>
      </c>
      <c r="G9" s="43" t="s">
        <v>16</v>
      </c>
      <c r="H9" s="43" t="s">
        <v>17</v>
      </c>
      <c r="I9" s="43" t="s">
        <v>18</v>
      </c>
      <c r="J9" s="43" t="s">
        <v>19</v>
      </c>
      <c r="K9" s="44" t="s">
        <v>20</v>
      </c>
      <c r="L9" s="44" t="s">
        <v>21</v>
      </c>
      <c r="M9" s="44" t="s">
        <v>22</v>
      </c>
      <c r="N9" s="44" t="s">
        <v>23</v>
      </c>
      <c r="O9" s="44" t="s">
        <v>24</v>
      </c>
      <c r="P9" s="44" t="s">
        <v>25</v>
      </c>
      <c r="Q9" s="44" t="s">
        <v>19</v>
      </c>
      <c r="R9" s="124" t="s">
        <v>26</v>
      </c>
      <c r="S9" s="174" t="s">
        <v>27</v>
      </c>
      <c r="T9" s="174" t="s">
        <v>18</v>
      </c>
      <c r="U9" s="174" t="s">
        <v>28</v>
      </c>
      <c r="V9" s="174" t="s">
        <v>29</v>
      </c>
      <c r="W9" s="174"/>
      <c r="X9" s="125"/>
      <c r="Y9" s="174" t="s">
        <v>19</v>
      </c>
      <c r="Z9" s="175" t="s">
        <v>30</v>
      </c>
      <c r="AA9" s="175" t="s">
        <v>31</v>
      </c>
      <c r="AB9" s="45" t="s">
        <v>32</v>
      </c>
      <c r="AC9" s="45" t="s">
        <v>33</v>
      </c>
      <c r="AD9" s="45" t="s">
        <v>34</v>
      </c>
      <c r="AE9" s="45" t="s">
        <v>35</v>
      </c>
      <c r="AF9" s="45" t="s">
        <v>36</v>
      </c>
      <c r="AG9" s="45" t="s">
        <v>37</v>
      </c>
      <c r="AH9" s="45" t="s">
        <v>38</v>
      </c>
      <c r="AI9" s="45" t="s">
        <v>39</v>
      </c>
      <c r="AJ9" s="45" t="s">
        <v>40</v>
      </c>
      <c r="AK9" s="45" t="s">
        <v>41</v>
      </c>
      <c r="AL9" s="45" t="s">
        <v>42</v>
      </c>
      <c r="AM9" s="45" t="s">
        <v>43</v>
      </c>
      <c r="AN9" s="45" t="s">
        <v>44</v>
      </c>
      <c r="AO9" s="45" t="s">
        <v>45</v>
      </c>
      <c r="AP9" s="45" t="s">
        <v>46</v>
      </c>
      <c r="AQ9" s="45" t="s">
        <v>47</v>
      </c>
      <c r="AR9" s="45" t="s">
        <v>48</v>
      </c>
      <c r="AS9" s="45" t="s">
        <v>49</v>
      </c>
    </row>
    <row r="10" spans="1:48" ht="27.6" x14ac:dyDescent="0.25">
      <c r="A10" s="211">
        <v>1</v>
      </c>
      <c r="B10" s="211" t="s">
        <v>50</v>
      </c>
      <c r="C10" s="240" t="s">
        <v>51</v>
      </c>
      <c r="D10" s="211" t="s">
        <v>52</v>
      </c>
      <c r="E10" s="211" t="s">
        <v>53</v>
      </c>
      <c r="F10" s="211" t="s">
        <v>54</v>
      </c>
      <c r="G10" s="211" t="s">
        <v>55</v>
      </c>
      <c r="H10" s="211" t="s">
        <v>56</v>
      </c>
      <c r="I10" s="220">
        <v>0.25</v>
      </c>
      <c r="J10" s="220">
        <f>(Q10*L10)+(Q17*L17)</f>
        <v>0</v>
      </c>
      <c r="K10" s="205" t="s">
        <v>57</v>
      </c>
      <c r="L10" s="229">
        <v>0.5</v>
      </c>
      <c r="M10" s="204">
        <v>43831</v>
      </c>
      <c r="N10" s="204">
        <v>44012</v>
      </c>
      <c r="O10" s="205"/>
      <c r="P10" s="205" t="s">
        <v>58</v>
      </c>
      <c r="Q10" s="206">
        <f>(Y10*T10)+(T11*Y11)+(T12*Y12)+(T14*Y14)+(T15*Y15)+(T16*Y16)+(T13*Y13)</f>
        <v>0</v>
      </c>
      <c r="R10" s="206" t="s">
        <v>59</v>
      </c>
      <c r="S10" s="140" t="s">
        <v>60</v>
      </c>
      <c r="T10" s="143">
        <v>0.2</v>
      </c>
      <c r="U10" s="153">
        <v>43831</v>
      </c>
      <c r="V10" s="153">
        <v>43891</v>
      </c>
      <c r="W10" s="108">
        <f>V10-U10</f>
        <v>60</v>
      </c>
      <c r="X10" s="136"/>
      <c r="Y10" s="109">
        <f>IF(X10="ejecutado",1,0)</f>
        <v>0</v>
      </c>
      <c r="Z10" s="110"/>
      <c r="AA10" s="96"/>
      <c r="AB10" s="97" t="s">
        <v>61</v>
      </c>
      <c r="AC10" s="97" t="s">
        <v>61</v>
      </c>
      <c r="AD10" s="97" t="s">
        <v>61</v>
      </c>
      <c r="AE10" s="97" t="s">
        <v>62</v>
      </c>
      <c r="AF10" s="97" t="s">
        <v>62</v>
      </c>
      <c r="AG10" s="97" t="s">
        <v>61</v>
      </c>
      <c r="AH10" s="97" t="s">
        <v>61</v>
      </c>
      <c r="AI10" s="97" t="s">
        <v>61</v>
      </c>
      <c r="AJ10" s="97" t="s">
        <v>61</v>
      </c>
      <c r="AK10" s="97" t="s">
        <v>61</v>
      </c>
      <c r="AL10" s="97" t="s">
        <v>61</v>
      </c>
      <c r="AM10" s="97" t="s">
        <v>61</v>
      </c>
      <c r="AN10" s="97" t="s">
        <v>61</v>
      </c>
      <c r="AO10" s="97" t="s">
        <v>61</v>
      </c>
      <c r="AP10" s="97" t="s">
        <v>61</v>
      </c>
      <c r="AQ10" s="97" t="s">
        <v>61</v>
      </c>
      <c r="AR10" s="97" t="s">
        <v>61</v>
      </c>
      <c r="AS10" s="97" t="s">
        <v>61</v>
      </c>
      <c r="AT10" s="98"/>
      <c r="AU10" s="98"/>
      <c r="AV10" s="98"/>
    </row>
    <row r="11" spans="1:48" ht="27.6" x14ac:dyDescent="0.25">
      <c r="A11" s="219"/>
      <c r="B11" s="219"/>
      <c r="C11" s="241"/>
      <c r="D11" s="219"/>
      <c r="E11" s="219"/>
      <c r="F11" s="219"/>
      <c r="G11" s="219"/>
      <c r="H11" s="219"/>
      <c r="I11" s="221"/>
      <c r="J11" s="221"/>
      <c r="K11" s="205"/>
      <c r="L11" s="229"/>
      <c r="M11" s="204"/>
      <c r="N11" s="204"/>
      <c r="O11" s="205"/>
      <c r="P11" s="205"/>
      <c r="Q11" s="207"/>
      <c r="R11" s="207"/>
      <c r="S11" s="140" t="s">
        <v>63</v>
      </c>
      <c r="T11" s="143">
        <v>0.2</v>
      </c>
      <c r="U11" s="153">
        <v>43831</v>
      </c>
      <c r="V11" s="153">
        <v>43890</v>
      </c>
      <c r="W11" s="108">
        <f t="shared" ref="W11:W12" si="0">V11-U11</f>
        <v>59</v>
      </c>
      <c r="X11" s="136"/>
      <c r="Y11" s="109">
        <f t="shared" ref="Y11:Y12" si="1">IF(X11="ejecutado",1,0)</f>
        <v>0</v>
      </c>
      <c r="Z11" s="110"/>
      <c r="AA11" s="96"/>
      <c r="AB11" s="97" t="s">
        <v>61</v>
      </c>
      <c r="AC11" s="97" t="s">
        <v>61</v>
      </c>
      <c r="AD11" s="97" t="s">
        <v>61</v>
      </c>
      <c r="AE11" s="97" t="s">
        <v>62</v>
      </c>
      <c r="AF11" s="97" t="s">
        <v>62</v>
      </c>
      <c r="AG11" s="97" t="s">
        <v>61</v>
      </c>
      <c r="AH11" s="97" t="s">
        <v>61</v>
      </c>
      <c r="AI11" s="97" t="s">
        <v>61</v>
      </c>
      <c r="AJ11" s="97" t="s">
        <v>61</v>
      </c>
      <c r="AK11" s="97" t="s">
        <v>61</v>
      </c>
      <c r="AL11" s="97" t="s">
        <v>61</v>
      </c>
      <c r="AM11" s="97" t="s">
        <v>61</v>
      </c>
      <c r="AN11" s="97" t="s">
        <v>61</v>
      </c>
      <c r="AO11" s="97" t="s">
        <v>61</v>
      </c>
      <c r="AP11" s="97" t="s">
        <v>61</v>
      </c>
      <c r="AQ11" s="97" t="s">
        <v>61</v>
      </c>
      <c r="AR11" s="97" t="s">
        <v>61</v>
      </c>
      <c r="AS11" s="97" t="s">
        <v>61</v>
      </c>
      <c r="AT11" s="98"/>
      <c r="AU11" s="98"/>
      <c r="AV11" s="98"/>
    </row>
    <row r="12" spans="1:48" ht="27.6" x14ac:dyDescent="0.25">
      <c r="A12" s="219"/>
      <c r="B12" s="219"/>
      <c r="C12" s="241"/>
      <c r="D12" s="219"/>
      <c r="E12" s="219"/>
      <c r="F12" s="219"/>
      <c r="G12" s="219"/>
      <c r="H12" s="219"/>
      <c r="I12" s="221"/>
      <c r="J12" s="221"/>
      <c r="K12" s="205"/>
      <c r="L12" s="229"/>
      <c r="M12" s="204"/>
      <c r="N12" s="204"/>
      <c r="O12" s="205"/>
      <c r="P12" s="205"/>
      <c r="Q12" s="207"/>
      <c r="R12" s="207"/>
      <c r="S12" s="140" t="s">
        <v>64</v>
      </c>
      <c r="T12" s="143">
        <v>0.1</v>
      </c>
      <c r="U12" s="153">
        <v>43831</v>
      </c>
      <c r="V12" s="153">
        <v>43983</v>
      </c>
      <c r="W12" s="108">
        <f t="shared" si="0"/>
        <v>152</v>
      </c>
      <c r="X12" s="136"/>
      <c r="Y12" s="109">
        <f t="shared" si="1"/>
        <v>0</v>
      </c>
      <c r="Z12" s="110"/>
      <c r="AA12" s="96"/>
      <c r="AB12" s="97" t="s">
        <v>62</v>
      </c>
      <c r="AC12" s="97" t="s">
        <v>62</v>
      </c>
      <c r="AD12" s="97" t="s">
        <v>62</v>
      </c>
      <c r="AE12" s="97" t="s">
        <v>62</v>
      </c>
      <c r="AF12" s="97" t="s">
        <v>62</v>
      </c>
      <c r="AG12" s="97" t="s">
        <v>61</v>
      </c>
      <c r="AH12" s="97" t="s">
        <v>61</v>
      </c>
      <c r="AI12" s="97" t="s">
        <v>61</v>
      </c>
      <c r="AJ12" s="97" t="s">
        <v>61</v>
      </c>
      <c r="AK12" s="97" t="s">
        <v>61</v>
      </c>
      <c r="AL12" s="97" t="s">
        <v>61</v>
      </c>
      <c r="AM12" s="97" t="s">
        <v>61</v>
      </c>
      <c r="AN12" s="97" t="s">
        <v>61</v>
      </c>
      <c r="AO12" s="97" t="s">
        <v>61</v>
      </c>
      <c r="AP12" s="97" t="s">
        <v>61</v>
      </c>
      <c r="AQ12" s="97" t="s">
        <v>61</v>
      </c>
      <c r="AR12" s="97" t="s">
        <v>61</v>
      </c>
      <c r="AS12" s="97" t="s">
        <v>61</v>
      </c>
      <c r="AT12" s="98"/>
      <c r="AU12" s="98"/>
      <c r="AV12" s="98"/>
    </row>
    <row r="13" spans="1:48" ht="27.6" x14ac:dyDescent="0.25">
      <c r="A13" s="219"/>
      <c r="B13" s="219"/>
      <c r="C13" s="241"/>
      <c r="D13" s="219"/>
      <c r="E13" s="219"/>
      <c r="F13" s="219"/>
      <c r="G13" s="219"/>
      <c r="H13" s="219"/>
      <c r="I13" s="221"/>
      <c r="J13" s="221"/>
      <c r="K13" s="205"/>
      <c r="L13" s="229"/>
      <c r="M13" s="204"/>
      <c r="N13" s="204"/>
      <c r="O13" s="205"/>
      <c r="P13" s="205"/>
      <c r="Q13" s="207"/>
      <c r="R13" s="207"/>
      <c r="S13" s="140" t="s">
        <v>65</v>
      </c>
      <c r="T13" s="143">
        <v>0.1</v>
      </c>
      <c r="U13" s="153">
        <v>43831</v>
      </c>
      <c r="V13" s="153">
        <v>43891</v>
      </c>
      <c r="W13" s="108">
        <f t="shared" ref="W13:W80" si="2">V13-U13</f>
        <v>60</v>
      </c>
      <c r="X13" s="136"/>
      <c r="Y13" s="109">
        <f t="shared" ref="Y13:Y80" si="3">IF(X13="ejecutado",1,0)</f>
        <v>0</v>
      </c>
      <c r="Z13" s="110"/>
      <c r="AA13" s="96"/>
      <c r="AB13" s="97"/>
      <c r="AC13" s="97"/>
      <c r="AD13" s="97"/>
      <c r="AE13" s="97" t="s">
        <v>62</v>
      </c>
      <c r="AF13" s="97" t="s">
        <v>62</v>
      </c>
      <c r="AG13" s="97"/>
      <c r="AH13" s="97"/>
      <c r="AI13" s="97"/>
      <c r="AJ13" s="97"/>
      <c r="AK13" s="97"/>
      <c r="AL13" s="97"/>
      <c r="AM13" s="97"/>
      <c r="AN13" s="97"/>
      <c r="AO13" s="97"/>
      <c r="AP13" s="97"/>
      <c r="AQ13" s="97"/>
      <c r="AR13" s="97"/>
      <c r="AS13" s="97"/>
      <c r="AT13" s="98"/>
      <c r="AU13" s="98"/>
      <c r="AV13" s="98"/>
    </row>
    <row r="14" spans="1:48" ht="27.6" x14ac:dyDescent="0.25">
      <c r="A14" s="219"/>
      <c r="B14" s="219"/>
      <c r="C14" s="241"/>
      <c r="D14" s="219"/>
      <c r="E14" s="219"/>
      <c r="F14" s="219"/>
      <c r="G14" s="219"/>
      <c r="H14" s="219"/>
      <c r="I14" s="221"/>
      <c r="J14" s="221"/>
      <c r="K14" s="205"/>
      <c r="L14" s="229"/>
      <c r="M14" s="204"/>
      <c r="N14" s="204"/>
      <c r="O14" s="205"/>
      <c r="P14" s="205"/>
      <c r="Q14" s="207"/>
      <c r="R14" s="207"/>
      <c r="S14" s="140" t="s">
        <v>66</v>
      </c>
      <c r="T14" s="143">
        <v>0.2</v>
      </c>
      <c r="U14" s="153">
        <v>43891</v>
      </c>
      <c r="V14" s="153">
        <v>44012</v>
      </c>
      <c r="W14" s="108">
        <f t="shared" si="2"/>
        <v>121</v>
      </c>
      <c r="X14" s="136"/>
      <c r="Y14" s="109">
        <f t="shared" si="3"/>
        <v>0</v>
      </c>
      <c r="Z14" s="110"/>
      <c r="AA14" s="96"/>
      <c r="AB14" s="97"/>
      <c r="AC14" s="97"/>
      <c r="AD14" s="97"/>
      <c r="AE14" s="97" t="s">
        <v>62</v>
      </c>
      <c r="AF14" s="97" t="s">
        <v>62</v>
      </c>
      <c r="AG14" s="97"/>
      <c r="AH14" s="97"/>
      <c r="AI14" s="97"/>
      <c r="AJ14" s="97"/>
      <c r="AK14" s="97"/>
      <c r="AL14" s="97"/>
      <c r="AM14" s="97"/>
      <c r="AN14" s="97"/>
      <c r="AO14" s="97"/>
      <c r="AP14" s="97"/>
      <c r="AQ14" s="97"/>
      <c r="AR14" s="97"/>
      <c r="AS14" s="97"/>
      <c r="AT14" s="98"/>
      <c r="AU14" s="98"/>
      <c r="AV14" s="98"/>
    </row>
    <row r="15" spans="1:48" ht="27.6" x14ac:dyDescent="0.25">
      <c r="A15" s="219"/>
      <c r="B15" s="219"/>
      <c r="C15" s="241"/>
      <c r="D15" s="219"/>
      <c r="E15" s="219"/>
      <c r="F15" s="219"/>
      <c r="G15" s="219"/>
      <c r="H15" s="219"/>
      <c r="I15" s="221"/>
      <c r="J15" s="221"/>
      <c r="K15" s="205"/>
      <c r="L15" s="229"/>
      <c r="M15" s="204"/>
      <c r="N15" s="204"/>
      <c r="O15" s="205"/>
      <c r="P15" s="205"/>
      <c r="Q15" s="207"/>
      <c r="R15" s="207"/>
      <c r="S15" s="140" t="s">
        <v>67</v>
      </c>
      <c r="T15" s="143">
        <v>0.1</v>
      </c>
      <c r="U15" s="153">
        <v>43891</v>
      </c>
      <c r="V15" s="153">
        <v>44012</v>
      </c>
      <c r="W15" s="108">
        <f t="shared" si="2"/>
        <v>121</v>
      </c>
      <c r="X15" s="136"/>
      <c r="Y15" s="109">
        <f t="shared" si="3"/>
        <v>0</v>
      </c>
      <c r="Z15" s="110"/>
      <c r="AA15" s="96"/>
      <c r="AB15" s="97"/>
      <c r="AC15" s="97"/>
      <c r="AD15" s="97"/>
      <c r="AE15" s="97" t="s">
        <v>62</v>
      </c>
      <c r="AF15" s="97" t="s">
        <v>62</v>
      </c>
      <c r="AG15" s="97"/>
      <c r="AH15" s="97"/>
      <c r="AI15" s="97"/>
      <c r="AJ15" s="97"/>
      <c r="AK15" s="97"/>
      <c r="AL15" s="97"/>
      <c r="AM15" s="97"/>
      <c r="AN15" s="97"/>
      <c r="AO15" s="97"/>
      <c r="AP15" s="97"/>
      <c r="AQ15" s="97"/>
      <c r="AR15" s="97"/>
      <c r="AS15" s="97"/>
      <c r="AT15" s="98"/>
      <c r="AU15" s="98"/>
      <c r="AV15" s="98"/>
    </row>
    <row r="16" spans="1:48" ht="27.6" x14ac:dyDescent="0.25">
      <c r="A16" s="219"/>
      <c r="B16" s="219"/>
      <c r="C16" s="241"/>
      <c r="D16" s="219"/>
      <c r="E16" s="219"/>
      <c r="F16" s="219"/>
      <c r="G16" s="219"/>
      <c r="H16" s="219"/>
      <c r="I16" s="221"/>
      <c r="J16" s="221"/>
      <c r="K16" s="205"/>
      <c r="L16" s="229"/>
      <c r="M16" s="204"/>
      <c r="N16" s="204"/>
      <c r="O16" s="205"/>
      <c r="P16" s="205"/>
      <c r="Q16" s="207"/>
      <c r="R16" s="207"/>
      <c r="S16" s="140" t="s">
        <v>68</v>
      </c>
      <c r="T16" s="143">
        <v>0.1</v>
      </c>
      <c r="U16" s="153">
        <v>43586</v>
      </c>
      <c r="V16" s="153">
        <v>44012</v>
      </c>
      <c r="W16" s="108">
        <f t="shared" si="2"/>
        <v>426</v>
      </c>
      <c r="X16" s="136"/>
      <c r="Y16" s="109">
        <f t="shared" si="3"/>
        <v>0</v>
      </c>
      <c r="Z16" s="110"/>
      <c r="AA16" s="96"/>
      <c r="AB16" s="97"/>
      <c r="AC16" s="97"/>
      <c r="AD16" s="97"/>
      <c r="AE16" s="97" t="s">
        <v>62</v>
      </c>
      <c r="AF16" s="97" t="s">
        <v>62</v>
      </c>
      <c r="AG16" s="97"/>
      <c r="AH16" s="97"/>
      <c r="AI16" s="97"/>
      <c r="AJ16" s="97"/>
      <c r="AK16" s="97"/>
      <c r="AL16" s="97"/>
      <c r="AM16" s="97"/>
      <c r="AN16" s="97"/>
      <c r="AO16" s="97"/>
      <c r="AP16" s="97"/>
      <c r="AQ16" s="97"/>
      <c r="AR16" s="97"/>
      <c r="AS16" s="97"/>
      <c r="AT16" s="98"/>
      <c r="AU16" s="98"/>
      <c r="AV16" s="98"/>
    </row>
    <row r="17" spans="1:48" ht="41.4" x14ac:dyDescent="0.25">
      <c r="A17" s="219"/>
      <c r="B17" s="219"/>
      <c r="C17" s="241"/>
      <c r="D17" s="219"/>
      <c r="E17" s="219"/>
      <c r="F17" s="219"/>
      <c r="G17" s="219"/>
      <c r="H17" s="219"/>
      <c r="I17" s="221"/>
      <c r="J17" s="221"/>
      <c r="K17" s="205" t="s">
        <v>69</v>
      </c>
      <c r="L17" s="229">
        <v>0.5</v>
      </c>
      <c r="M17" s="204"/>
      <c r="N17" s="204">
        <v>44012</v>
      </c>
      <c r="O17" s="205"/>
      <c r="P17" s="205" t="s">
        <v>70</v>
      </c>
      <c r="Q17" s="206">
        <f>(Y17*T17)+(T18*Y18)+(T19*Y19)</f>
        <v>0</v>
      </c>
      <c r="R17" s="206" t="s">
        <v>59</v>
      </c>
      <c r="S17" s="140" t="s">
        <v>71</v>
      </c>
      <c r="T17" s="143">
        <v>0.3</v>
      </c>
      <c r="U17" s="153">
        <v>43891</v>
      </c>
      <c r="V17" s="153">
        <v>43951</v>
      </c>
      <c r="W17" s="108">
        <f t="shared" si="2"/>
        <v>60</v>
      </c>
      <c r="X17" s="136"/>
      <c r="Y17" s="109">
        <f t="shared" si="3"/>
        <v>0</v>
      </c>
      <c r="Z17" s="110"/>
      <c r="AA17" s="96"/>
      <c r="AB17" s="97" t="s">
        <v>61</v>
      </c>
      <c r="AC17" s="97" t="s">
        <v>61</v>
      </c>
      <c r="AD17" s="97" t="s">
        <v>61</v>
      </c>
      <c r="AE17" s="97" t="s">
        <v>62</v>
      </c>
      <c r="AF17" s="97" t="s">
        <v>61</v>
      </c>
      <c r="AG17" s="97" t="s">
        <v>61</v>
      </c>
      <c r="AH17" s="97" t="s">
        <v>62</v>
      </c>
      <c r="AI17" s="97" t="s">
        <v>61</v>
      </c>
      <c r="AJ17" s="97" t="s">
        <v>61</v>
      </c>
      <c r="AK17" s="97" t="s">
        <v>61</v>
      </c>
      <c r="AL17" s="97" t="s">
        <v>61</v>
      </c>
      <c r="AM17" s="97" t="s">
        <v>61</v>
      </c>
      <c r="AN17" s="97" t="s">
        <v>61</v>
      </c>
      <c r="AO17" s="97" t="s">
        <v>61</v>
      </c>
      <c r="AP17" s="97" t="s">
        <v>61</v>
      </c>
      <c r="AQ17" s="97" t="s">
        <v>61</v>
      </c>
      <c r="AR17" s="97" t="s">
        <v>61</v>
      </c>
      <c r="AS17" s="97" t="s">
        <v>61</v>
      </c>
      <c r="AT17" s="98"/>
      <c r="AU17" s="98"/>
      <c r="AV17" s="98"/>
    </row>
    <row r="18" spans="1:48" ht="27.6" x14ac:dyDescent="0.25">
      <c r="A18" s="219"/>
      <c r="B18" s="219"/>
      <c r="C18" s="241"/>
      <c r="D18" s="219"/>
      <c r="E18" s="219"/>
      <c r="F18" s="219"/>
      <c r="G18" s="219"/>
      <c r="H18" s="219"/>
      <c r="I18" s="221"/>
      <c r="J18" s="221"/>
      <c r="K18" s="205"/>
      <c r="L18" s="229"/>
      <c r="M18" s="204"/>
      <c r="N18" s="204"/>
      <c r="O18" s="205"/>
      <c r="P18" s="205"/>
      <c r="Q18" s="207"/>
      <c r="R18" s="207"/>
      <c r="S18" s="140" t="s">
        <v>72</v>
      </c>
      <c r="T18" s="143">
        <v>0.4</v>
      </c>
      <c r="U18" s="153">
        <v>43891</v>
      </c>
      <c r="V18" s="153">
        <v>44012</v>
      </c>
      <c r="W18" s="108">
        <f t="shared" si="2"/>
        <v>121</v>
      </c>
      <c r="X18" s="136"/>
      <c r="Y18" s="109">
        <f t="shared" si="3"/>
        <v>0</v>
      </c>
      <c r="Z18" s="110"/>
      <c r="AA18" s="96"/>
      <c r="AB18" s="97" t="s">
        <v>61</v>
      </c>
      <c r="AC18" s="97" t="s">
        <v>61</v>
      </c>
      <c r="AD18" s="97" t="s">
        <v>61</v>
      </c>
      <c r="AE18" s="97" t="s">
        <v>62</v>
      </c>
      <c r="AF18" s="97" t="s">
        <v>61</v>
      </c>
      <c r="AG18" s="97" t="s">
        <v>61</v>
      </c>
      <c r="AH18" s="97" t="s">
        <v>61</v>
      </c>
      <c r="AI18" s="97" t="s">
        <v>61</v>
      </c>
      <c r="AJ18" s="97" t="s">
        <v>61</v>
      </c>
      <c r="AK18" s="97" t="s">
        <v>61</v>
      </c>
      <c r="AL18" s="97" t="s">
        <v>61</v>
      </c>
      <c r="AM18" s="97" t="s">
        <v>61</v>
      </c>
      <c r="AN18" s="97" t="s">
        <v>61</v>
      </c>
      <c r="AO18" s="97" t="s">
        <v>61</v>
      </c>
      <c r="AP18" s="97" t="s">
        <v>61</v>
      </c>
      <c r="AQ18" s="97" t="s">
        <v>61</v>
      </c>
      <c r="AR18" s="97" t="s">
        <v>61</v>
      </c>
      <c r="AS18" s="97" t="s">
        <v>61</v>
      </c>
      <c r="AT18" s="98"/>
      <c r="AU18" s="98"/>
      <c r="AV18" s="98"/>
    </row>
    <row r="19" spans="1:48" ht="27.6" x14ac:dyDescent="0.25">
      <c r="A19" s="219"/>
      <c r="B19" s="219"/>
      <c r="C19" s="241"/>
      <c r="D19" s="219"/>
      <c r="E19" s="219"/>
      <c r="F19" s="219"/>
      <c r="G19" s="219"/>
      <c r="H19" s="219"/>
      <c r="I19" s="221"/>
      <c r="J19" s="221"/>
      <c r="K19" s="205"/>
      <c r="L19" s="229"/>
      <c r="M19" s="204"/>
      <c r="N19" s="204"/>
      <c r="O19" s="205"/>
      <c r="P19" s="205"/>
      <c r="Q19" s="207"/>
      <c r="R19" s="207"/>
      <c r="S19" s="140" t="s">
        <v>73</v>
      </c>
      <c r="T19" s="143">
        <v>0.3</v>
      </c>
      <c r="U19" s="153">
        <v>43891</v>
      </c>
      <c r="V19" s="153">
        <v>44012</v>
      </c>
      <c r="W19" s="108">
        <f t="shared" si="2"/>
        <v>121</v>
      </c>
      <c r="X19" s="136"/>
      <c r="Y19" s="109">
        <f t="shared" si="3"/>
        <v>0</v>
      </c>
      <c r="Z19" s="110"/>
      <c r="AA19" s="96"/>
      <c r="AB19" s="97"/>
      <c r="AC19" s="97"/>
      <c r="AD19" s="97"/>
      <c r="AE19" s="97" t="s">
        <v>62</v>
      </c>
      <c r="AF19" s="97"/>
      <c r="AG19" s="97"/>
      <c r="AH19" s="97" t="s">
        <v>62</v>
      </c>
      <c r="AI19" s="97"/>
      <c r="AJ19" s="97"/>
      <c r="AK19" s="97"/>
      <c r="AL19" s="97"/>
      <c r="AM19" s="97"/>
      <c r="AN19" s="97"/>
      <c r="AO19" s="97"/>
      <c r="AP19" s="97"/>
      <c r="AQ19" s="97"/>
      <c r="AR19" s="97"/>
      <c r="AS19" s="97"/>
      <c r="AT19" s="98"/>
      <c r="AU19" s="98"/>
      <c r="AV19" s="98"/>
    </row>
    <row r="20" spans="1:48" ht="27.6" x14ac:dyDescent="0.25">
      <c r="A20" s="219"/>
      <c r="B20" s="211" t="s">
        <v>50</v>
      </c>
      <c r="C20" s="240" t="s">
        <v>51</v>
      </c>
      <c r="D20" s="211" t="s">
        <v>52</v>
      </c>
      <c r="E20" s="211" t="s">
        <v>53</v>
      </c>
      <c r="F20" s="211" t="s">
        <v>74</v>
      </c>
      <c r="G20" s="211" t="s">
        <v>75</v>
      </c>
      <c r="H20" s="211" t="s">
        <v>76</v>
      </c>
      <c r="I20" s="220">
        <v>0.25</v>
      </c>
      <c r="J20" s="220">
        <f>(Q20*L20)+(Q25*L25)</f>
        <v>0</v>
      </c>
      <c r="K20" s="205" t="s">
        <v>77</v>
      </c>
      <c r="L20" s="229">
        <v>0.5</v>
      </c>
      <c r="M20" s="204">
        <v>43862</v>
      </c>
      <c r="N20" s="204">
        <v>44012</v>
      </c>
      <c r="O20" s="205"/>
      <c r="P20" s="205" t="s">
        <v>78</v>
      </c>
      <c r="Q20" s="206">
        <f>(Y20*T20)+(T21*Y21)+(T22*Y22)+(T23*Y23)+(T24*Y24)</f>
        <v>0</v>
      </c>
      <c r="R20" s="206" t="s">
        <v>79</v>
      </c>
      <c r="S20" s="140" t="s">
        <v>80</v>
      </c>
      <c r="T20" s="143">
        <v>0.2</v>
      </c>
      <c r="U20" s="153">
        <v>43862</v>
      </c>
      <c r="V20" s="153">
        <v>43890</v>
      </c>
      <c r="W20" s="108">
        <f t="shared" si="2"/>
        <v>28</v>
      </c>
      <c r="X20" s="136"/>
      <c r="Y20" s="109">
        <f t="shared" si="3"/>
        <v>0</v>
      </c>
      <c r="Z20" s="110"/>
      <c r="AA20" s="96"/>
      <c r="AB20" s="97" t="s">
        <v>61</v>
      </c>
      <c r="AC20" s="97" t="s">
        <v>61</v>
      </c>
      <c r="AD20" s="97" t="s">
        <v>61</v>
      </c>
      <c r="AE20" s="97" t="s">
        <v>61</v>
      </c>
      <c r="AF20" s="97" t="s">
        <v>61</v>
      </c>
      <c r="AG20" s="97" t="s">
        <v>61</v>
      </c>
      <c r="AH20" s="97" t="s">
        <v>62</v>
      </c>
      <c r="AI20" s="97" t="s">
        <v>61</v>
      </c>
      <c r="AJ20" s="97" t="s">
        <v>61</v>
      </c>
      <c r="AK20" s="97" t="s">
        <v>61</v>
      </c>
      <c r="AL20" s="97" t="s">
        <v>61</v>
      </c>
      <c r="AM20" s="97" t="s">
        <v>61</v>
      </c>
      <c r="AN20" s="97" t="s">
        <v>61</v>
      </c>
      <c r="AO20" s="97" t="s">
        <v>61</v>
      </c>
      <c r="AP20" s="97" t="s">
        <v>61</v>
      </c>
      <c r="AQ20" s="97" t="s">
        <v>61</v>
      </c>
      <c r="AR20" s="97" t="s">
        <v>61</v>
      </c>
      <c r="AS20" s="97" t="s">
        <v>61</v>
      </c>
      <c r="AT20" s="98"/>
      <c r="AU20" s="98"/>
      <c r="AV20" s="98"/>
    </row>
    <row r="21" spans="1:48" ht="27.6" x14ac:dyDescent="0.25">
      <c r="A21" s="219"/>
      <c r="B21" s="219"/>
      <c r="C21" s="241"/>
      <c r="D21" s="219"/>
      <c r="E21" s="219"/>
      <c r="F21" s="219"/>
      <c r="G21" s="219"/>
      <c r="H21" s="219"/>
      <c r="I21" s="221"/>
      <c r="J21" s="221"/>
      <c r="K21" s="205"/>
      <c r="L21" s="229"/>
      <c r="M21" s="204"/>
      <c r="N21" s="204"/>
      <c r="O21" s="205"/>
      <c r="P21" s="205"/>
      <c r="Q21" s="207"/>
      <c r="R21" s="207"/>
      <c r="S21" s="140" t="s">
        <v>81</v>
      </c>
      <c r="T21" s="143">
        <v>0.2</v>
      </c>
      <c r="U21" s="153">
        <v>43862</v>
      </c>
      <c r="V21" s="153">
        <v>43890</v>
      </c>
      <c r="W21" s="108">
        <f t="shared" si="2"/>
        <v>28</v>
      </c>
      <c r="X21" s="136"/>
      <c r="Y21" s="109">
        <f t="shared" si="3"/>
        <v>0</v>
      </c>
      <c r="Z21" s="110"/>
      <c r="AA21" s="96"/>
      <c r="AB21" s="97" t="s">
        <v>61</v>
      </c>
      <c r="AC21" s="97" t="s">
        <v>61</v>
      </c>
      <c r="AD21" s="97" t="s">
        <v>62</v>
      </c>
      <c r="AE21" s="97" t="s">
        <v>61</v>
      </c>
      <c r="AF21" s="97" t="s">
        <v>61</v>
      </c>
      <c r="AG21" s="97" t="s">
        <v>61</v>
      </c>
      <c r="AH21" s="97" t="s">
        <v>62</v>
      </c>
      <c r="AI21" s="97" t="s">
        <v>61</v>
      </c>
      <c r="AJ21" s="97" t="s">
        <v>61</v>
      </c>
      <c r="AK21" s="97" t="s">
        <v>61</v>
      </c>
      <c r="AL21" s="97" t="s">
        <v>61</v>
      </c>
      <c r="AM21" s="97" t="s">
        <v>61</v>
      </c>
      <c r="AN21" s="97" t="s">
        <v>61</v>
      </c>
      <c r="AO21" s="97" t="s">
        <v>61</v>
      </c>
      <c r="AP21" s="97" t="s">
        <v>61</v>
      </c>
      <c r="AQ21" s="97" t="s">
        <v>61</v>
      </c>
      <c r="AR21" s="97" t="s">
        <v>61</v>
      </c>
      <c r="AS21" s="97" t="s">
        <v>61</v>
      </c>
      <c r="AT21" s="98"/>
      <c r="AU21" s="98"/>
      <c r="AV21" s="98"/>
    </row>
    <row r="22" spans="1:48" ht="27.6" x14ac:dyDescent="0.25">
      <c r="A22" s="219"/>
      <c r="B22" s="219"/>
      <c r="C22" s="241"/>
      <c r="D22" s="219"/>
      <c r="E22" s="219"/>
      <c r="F22" s="219"/>
      <c r="G22" s="219"/>
      <c r="H22" s="219"/>
      <c r="I22" s="221"/>
      <c r="J22" s="221"/>
      <c r="K22" s="205"/>
      <c r="L22" s="229"/>
      <c r="M22" s="204"/>
      <c r="N22" s="204"/>
      <c r="O22" s="205"/>
      <c r="P22" s="205"/>
      <c r="Q22" s="207"/>
      <c r="R22" s="207"/>
      <c r="S22" s="140" t="s">
        <v>82</v>
      </c>
      <c r="T22" s="143">
        <v>0.2</v>
      </c>
      <c r="U22" s="153">
        <v>43922</v>
      </c>
      <c r="V22" s="153">
        <v>43951</v>
      </c>
      <c r="W22" s="108">
        <f t="shared" si="2"/>
        <v>29</v>
      </c>
      <c r="X22" s="136"/>
      <c r="Y22" s="109">
        <f t="shared" si="3"/>
        <v>0</v>
      </c>
      <c r="Z22" s="110"/>
      <c r="AA22" s="96"/>
      <c r="AB22" s="97"/>
      <c r="AC22" s="97"/>
      <c r="AD22" s="97" t="s">
        <v>62</v>
      </c>
      <c r="AE22" s="97"/>
      <c r="AF22" s="97"/>
      <c r="AG22" s="97"/>
      <c r="AH22" s="97"/>
      <c r="AI22" s="97"/>
      <c r="AJ22" s="97"/>
      <c r="AK22" s="97"/>
      <c r="AL22" s="97"/>
      <c r="AM22" s="97"/>
      <c r="AN22" s="97"/>
      <c r="AO22" s="97"/>
      <c r="AP22" s="97"/>
      <c r="AQ22" s="97"/>
      <c r="AR22" s="97"/>
      <c r="AS22" s="97"/>
      <c r="AT22" s="98"/>
      <c r="AU22" s="98"/>
      <c r="AV22" s="98"/>
    </row>
    <row r="23" spans="1:48" ht="27.6" x14ac:dyDescent="0.25">
      <c r="A23" s="219"/>
      <c r="B23" s="219"/>
      <c r="C23" s="241"/>
      <c r="D23" s="219"/>
      <c r="E23" s="219"/>
      <c r="F23" s="219"/>
      <c r="G23" s="219"/>
      <c r="H23" s="219"/>
      <c r="I23" s="221"/>
      <c r="J23" s="221"/>
      <c r="K23" s="205"/>
      <c r="L23" s="229"/>
      <c r="M23" s="204"/>
      <c r="N23" s="204"/>
      <c r="O23" s="205"/>
      <c r="P23" s="205"/>
      <c r="Q23" s="207"/>
      <c r="R23" s="207"/>
      <c r="S23" s="140" t="s">
        <v>83</v>
      </c>
      <c r="T23" s="143">
        <v>0.2</v>
      </c>
      <c r="U23" s="153">
        <v>43922</v>
      </c>
      <c r="V23" s="153">
        <v>43951</v>
      </c>
      <c r="W23" s="108">
        <f t="shared" si="2"/>
        <v>29</v>
      </c>
      <c r="X23" s="136"/>
      <c r="Y23" s="109">
        <f t="shared" si="3"/>
        <v>0</v>
      </c>
      <c r="Z23" s="110"/>
      <c r="AA23" s="96"/>
      <c r="AB23" s="97"/>
      <c r="AC23" s="97"/>
      <c r="AD23" s="97" t="s">
        <v>62</v>
      </c>
      <c r="AE23" s="97"/>
      <c r="AF23" s="97"/>
      <c r="AG23" s="97"/>
      <c r="AH23" s="97"/>
      <c r="AI23" s="97"/>
      <c r="AJ23" s="97"/>
      <c r="AK23" s="97"/>
      <c r="AL23" s="97"/>
      <c r="AM23" s="97"/>
      <c r="AN23" s="97"/>
      <c r="AO23" s="97"/>
      <c r="AP23" s="97"/>
      <c r="AQ23" s="97"/>
      <c r="AR23" s="97"/>
      <c r="AS23" s="97"/>
      <c r="AT23" s="98"/>
      <c r="AU23" s="98"/>
      <c r="AV23" s="98"/>
    </row>
    <row r="24" spans="1:48" x14ac:dyDescent="0.25">
      <c r="A24" s="219"/>
      <c r="B24" s="219"/>
      <c r="C24" s="241"/>
      <c r="D24" s="219"/>
      <c r="E24" s="219"/>
      <c r="F24" s="219"/>
      <c r="G24" s="219"/>
      <c r="H24" s="219"/>
      <c r="I24" s="221"/>
      <c r="J24" s="221"/>
      <c r="K24" s="205"/>
      <c r="L24" s="229"/>
      <c r="M24" s="204"/>
      <c r="N24" s="204"/>
      <c r="O24" s="205"/>
      <c r="P24" s="205"/>
      <c r="Q24" s="207"/>
      <c r="R24" s="208"/>
      <c r="S24" s="111" t="s">
        <v>84</v>
      </c>
      <c r="T24" s="143">
        <v>0.2</v>
      </c>
      <c r="U24" s="153">
        <v>43997</v>
      </c>
      <c r="V24" s="153">
        <v>44012</v>
      </c>
      <c r="W24" s="108">
        <f t="shared" si="2"/>
        <v>15</v>
      </c>
      <c r="X24" s="136"/>
      <c r="Y24" s="109">
        <f t="shared" si="3"/>
        <v>0</v>
      </c>
      <c r="Z24" s="110"/>
      <c r="AA24" s="96"/>
      <c r="AB24" s="97" t="s">
        <v>61</v>
      </c>
      <c r="AC24" s="97" t="s">
        <v>61</v>
      </c>
      <c r="AD24" s="97" t="s">
        <v>62</v>
      </c>
      <c r="AE24" s="97" t="s">
        <v>61</v>
      </c>
      <c r="AF24" s="97" t="s">
        <v>61</v>
      </c>
      <c r="AG24" s="97" t="s">
        <v>61</v>
      </c>
      <c r="AH24" s="97" t="s">
        <v>61</v>
      </c>
      <c r="AI24" s="97" t="s">
        <v>61</v>
      </c>
      <c r="AJ24" s="97" t="s">
        <v>61</v>
      </c>
      <c r="AK24" s="97" t="s">
        <v>61</v>
      </c>
      <c r="AL24" s="97" t="s">
        <v>61</v>
      </c>
      <c r="AM24" s="97" t="s">
        <v>61</v>
      </c>
      <c r="AN24" s="97" t="s">
        <v>61</v>
      </c>
      <c r="AO24" s="97" t="s">
        <v>61</v>
      </c>
      <c r="AP24" s="97" t="s">
        <v>61</v>
      </c>
      <c r="AQ24" s="97" t="s">
        <v>61</v>
      </c>
      <c r="AR24" s="97" t="s">
        <v>61</v>
      </c>
      <c r="AS24" s="97" t="s">
        <v>61</v>
      </c>
      <c r="AT24" s="98"/>
      <c r="AU24" s="98"/>
      <c r="AV24" s="98"/>
    </row>
    <row r="25" spans="1:48" x14ac:dyDescent="0.25">
      <c r="A25" s="219"/>
      <c r="B25" s="219"/>
      <c r="C25" s="241"/>
      <c r="D25" s="219"/>
      <c r="E25" s="219"/>
      <c r="F25" s="219"/>
      <c r="G25" s="219"/>
      <c r="H25" s="219"/>
      <c r="I25" s="221"/>
      <c r="J25" s="221"/>
      <c r="K25" s="205" t="s">
        <v>85</v>
      </c>
      <c r="L25" s="229">
        <v>0.5</v>
      </c>
      <c r="M25" s="204">
        <v>43862</v>
      </c>
      <c r="N25" s="204">
        <v>44012</v>
      </c>
      <c r="O25" s="205"/>
      <c r="P25" s="205" t="s">
        <v>86</v>
      </c>
      <c r="Q25" s="259">
        <f>(Y25*T25)+(Y26*T26)+(T27*Y27)+(T29*Y29)+(T28*Y28)</f>
        <v>0</v>
      </c>
      <c r="R25" s="206" t="s">
        <v>79</v>
      </c>
      <c r="S25" s="140" t="s">
        <v>87</v>
      </c>
      <c r="T25" s="143">
        <v>0.2</v>
      </c>
      <c r="U25" s="153">
        <v>43862</v>
      </c>
      <c r="V25" s="153">
        <v>43919</v>
      </c>
      <c r="W25" s="108">
        <f t="shared" si="2"/>
        <v>57</v>
      </c>
      <c r="X25" s="136"/>
      <c r="Y25" s="109">
        <f t="shared" si="3"/>
        <v>0</v>
      </c>
      <c r="Z25" s="110"/>
      <c r="AA25" s="96"/>
      <c r="AB25" s="97" t="s">
        <v>61</v>
      </c>
      <c r="AC25" s="97" t="s">
        <v>61</v>
      </c>
      <c r="AD25" s="97" t="s">
        <v>62</v>
      </c>
      <c r="AE25" s="97" t="s">
        <v>61</v>
      </c>
      <c r="AF25" s="97" t="s">
        <v>61</v>
      </c>
      <c r="AG25" s="97" t="s">
        <v>61</v>
      </c>
      <c r="AH25" s="97" t="s">
        <v>61</v>
      </c>
      <c r="AI25" s="97" t="s">
        <v>61</v>
      </c>
      <c r="AJ25" s="97" t="s">
        <v>61</v>
      </c>
      <c r="AK25" s="97" t="s">
        <v>61</v>
      </c>
      <c r="AL25" s="97" t="s">
        <v>61</v>
      </c>
      <c r="AM25" s="97" t="s">
        <v>61</v>
      </c>
      <c r="AN25" s="97" t="s">
        <v>61</v>
      </c>
      <c r="AO25" s="97" t="s">
        <v>61</v>
      </c>
      <c r="AP25" s="97" t="s">
        <v>61</v>
      </c>
      <c r="AQ25" s="97" t="s">
        <v>61</v>
      </c>
      <c r="AR25" s="97" t="s">
        <v>61</v>
      </c>
      <c r="AS25" s="97" t="s">
        <v>61</v>
      </c>
      <c r="AT25" s="98"/>
      <c r="AU25" s="98"/>
      <c r="AV25" s="98"/>
    </row>
    <row r="26" spans="1:48" x14ac:dyDescent="0.25">
      <c r="A26" s="219"/>
      <c r="B26" s="219"/>
      <c r="C26" s="241"/>
      <c r="D26" s="219"/>
      <c r="E26" s="219"/>
      <c r="F26" s="219"/>
      <c r="G26" s="219"/>
      <c r="H26" s="219"/>
      <c r="I26" s="221"/>
      <c r="J26" s="221"/>
      <c r="K26" s="205"/>
      <c r="L26" s="229"/>
      <c r="M26" s="204"/>
      <c r="N26" s="204"/>
      <c r="O26" s="205"/>
      <c r="P26" s="205"/>
      <c r="Q26" s="259"/>
      <c r="R26" s="207"/>
      <c r="S26" s="140" t="s">
        <v>88</v>
      </c>
      <c r="T26" s="143">
        <v>0.2</v>
      </c>
      <c r="U26" s="153">
        <v>43862</v>
      </c>
      <c r="V26" s="153">
        <v>43920</v>
      </c>
      <c r="W26" s="108">
        <f t="shared" si="2"/>
        <v>58</v>
      </c>
      <c r="X26" s="136"/>
      <c r="Y26" s="109">
        <f t="shared" si="3"/>
        <v>0</v>
      </c>
      <c r="Z26" s="110"/>
      <c r="AA26" s="96"/>
      <c r="AB26" s="97" t="s">
        <v>61</v>
      </c>
      <c r="AC26" s="97" t="s">
        <v>61</v>
      </c>
      <c r="AD26" s="97" t="s">
        <v>62</v>
      </c>
      <c r="AE26" s="97" t="s">
        <v>61</v>
      </c>
      <c r="AF26" s="97" t="s">
        <v>61</v>
      </c>
      <c r="AG26" s="97" t="s">
        <v>61</v>
      </c>
      <c r="AH26" s="97" t="s">
        <v>61</v>
      </c>
      <c r="AI26" s="97" t="s">
        <v>61</v>
      </c>
      <c r="AJ26" s="97" t="s">
        <v>61</v>
      </c>
      <c r="AK26" s="97" t="s">
        <v>61</v>
      </c>
      <c r="AL26" s="97" t="s">
        <v>61</v>
      </c>
      <c r="AM26" s="97" t="s">
        <v>61</v>
      </c>
      <c r="AN26" s="97" t="s">
        <v>61</v>
      </c>
      <c r="AO26" s="97" t="s">
        <v>61</v>
      </c>
      <c r="AP26" s="97" t="s">
        <v>61</v>
      </c>
      <c r="AQ26" s="97" t="s">
        <v>61</v>
      </c>
      <c r="AR26" s="97" t="s">
        <v>61</v>
      </c>
      <c r="AS26" s="97" t="s">
        <v>61</v>
      </c>
      <c r="AT26" s="98"/>
      <c r="AU26" s="98"/>
      <c r="AV26" s="98"/>
    </row>
    <row r="27" spans="1:48" x14ac:dyDescent="0.25">
      <c r="A27" s="219"/>
      <c r="B27" s="219"/>
      <c r="C27" s="241"/>
      <c r="D27" s="219"/>
      <c r="E27" s="219"/>
      <c r="F27" s="219"/>
      <c r="G27" s="219"/>
      <c r="H27" s="219"/>
      <c r="I27" s="221"/>
      <c r="J27" s="221"/>
      <c r="K27" s="205"/>
      <c r="L27" s="229"/>
      <c r="M27" s="204"/>
      <c r="N27" s="204"/>
      <c r="O27" s="205"/>
      <c r="P27" s="205"/>
      <c r="Q27" s="259"/>
      <c r="R27" s="207"/>
      <c r="S27" s="140" t="s">
        <v>89</v>
      </c>
      <c r="T27" s="143">
        <v>0.2</v>
      </c>
      <c r="U27" s="153">
        <v>43891</v>
      </c>
      <c r="V27" s="153">
        <v>43951</v>
      </c>
      <c r="W27" s="108">
        <f t="shared" si="2"/>
        <v>60</v>
      </c>
      <c r="X27" s="136"/>
      <c r="Y27" s="109">
        <f t="shared" si="3"/>
        <v>0</v>
      </c>
      <c r="Z27" s="110"/>
      <c r="AA27" s="96"/>
      <c r="AB27" s="97"/>
      <c r="AC27" s="97"/>
      <c r="AD27" s="97" t="s">
        <v>62</v>
      </c>
      <c r="AE27" s="97"/>
      <c r="AF27" s="97"/>
      <c r="AG27" s="97"/>
      <c r="AH27" s="97"/>
      <c r="AI27" s="97"/>
      <c r="AJ27" s="97"/>
      <c r="AK27" s="97"/>
      <c r="AL27" s="97"/>
      <c r="AM27" s="97"/>
      <c r="AN27" s="97"/>
      <c r="AO27" s="97"/>
      <c r="AP27" s="97"/>
      <c r="AQ27" s="97"/>
      <c r="AR27" s="97"/>
      <c r="AS27" s="97"/>
      <c r="AT27" s="98"/>
      <c r="AU27" s="98"/>
      <c r="AV27" s="98"/>
    </row>
    <row r="28" spans="1:48" x14ac:dyDescent="0.25">
      <c r="A28" s="219"/>
      <c r="B28" s="219"/>
      <c r="C28" s="241"/>
      <c r="D28" s="219"/>
      <c r="E28" s="219"/>
      <c r="F28" s="219"/>
      <c r="G28" s="219"/>
      <c r="H28" s="219"/>
      <c r="I28" s="221"/>
      <c r="J28" s="221"/>
      <c r="K28" s="211"/>
      <c r="L28" s="201"/>
      <c r="M28" s="209"/>
      <c r="N28" s="209"/>
      <c r="O28" s="205"/>
      <c r="P28" s="211"/>
      <c r="Q28" s="259"/>
      <c r="R28" s="207"/>
      <c r="S28" s="140" t="s">
        <v>90</v>
      </c>
      <c r="T28" s="143">
        <v>0.2</v>
      </c>
      <c r="U28" s="153">
        <v>43952</v>
      </c>
      <c r="V28" s="153">
        <v>43981</v>
      </c>
      <c r="W28" s="108">
        <f t="shared" si="2"/>
        <v>29</v>
      </c>
      <c r="X28" s="136"/>
      <c r="Y28" s="109">
        <f t="shared" si="3"/>
        <v>0</v>
      </c>
      <c r="Z28" s="110"/>
      <c r="AA28" s="96"/>
      <c r="AB28" s="97"/>
      <c r="AC28" s="97"/>
      <c r="AD28" s="97" t="s">
        <v>62</v>
      </c>
      <c r="AE28" s="97"/>
      <c r="AF28" s="97"/>
      <c r="AG28" s="97"/>
      <c r="AH28" s="97"/>
      <c r="AI28" s="97"/>
      <c r="AJ28" s="97"/>
      <c r="AK28" s="97"/>
      <c r="AL28" s="97"/>
      <c r="AM28" s="97"/>
      <c r="AN28" s="97"/>
      <c r="AO28" s="97"/>
      <c r="AP28" s="97"/>
      <c r="AQ28" s="97"/>
      <c r="AR28" s="97"/>
      <c r="AS28" s="97"/>
      <c r="AT28" s="98"/>
      <c r="AU28" s="98"/>
      <c r="AV28" s="98"/>
    </row>
    <row r="29" spans="1:48" x14ac:dyDescent="0.25">
      <c r="A29" s="219"/>
      <c r="B29" s="219"/>
      <c r="C29" s="241"/>
      <c r="D29" s="219"/>
      <c r="E29" s="219"/>
      <c r="F29" s="219"/>
      <c r="G29" s="219"/>
      <c r="H29" s="219"/>
      <c r="I29" s="221"/>
      <c r="J29" s="221"/>
      <c r="K29" s="265"/>
      <c r="L29" s="266"/>
      <c r="M29" s="267"/>
      <c r="N29" s="267"/>
      <c r="O29" s="205"/>
      <c r="P29" s="265"/>
      <c r="Q29" s="259"/>
      <c r="R29" s="268"/>
      <c r="S29" s="140" t="s">
        <v>91</v>
      </c>
      <c r="T29" s="143">
        <v>0.2</v>
      </c>
      <c r="U29" s="153">
        <v>43952</v>
      </c>
      <c r="V29" s="153">
        <v>44012</v>
      </c>
      <c r="W29" s="108">
        <f t="shared" si="2"/>
        <v>60</v>
      </c>
      <c r="X29" s="136"/>
      <c r="Y29" s="109">
        <f t="shared" si="3"/>
        <v>0</v>
      </c>
      <c r="Z29" s="110"/>
      <c r="AA29" s="96"/>
      <c r="AB29" s="97" t="s">
        <v>61</v>
      </c>
      <c r="AC29" s="97" t="s">
        <v>61</v>
      </c>
      <c r="AD29" s="97" t="s">
        <v>62</v>
      </c>
      <c r="AE29" s="97" t="s">
        <v>61</v>
      </c>
      <c r="AF29" s="97" t="s">
        <v>61</v>
      </c>
      <c r="AG29" s="97" t="s">
        <v>61</v>
      </c>
      <c r="AH29" s="97" t="s">
        <v>61</v>
      </c>
      <c r="AI29" s="97" t="s">
        <v>61</v>
      </c>
      <c r="AJ29" s="97" t="s">
        <v>61</v>
      </c>
      <c r="AK29" s="97" t="s">
        <v>61</v>
      </c>
      <c r="AL29" s="97" t="s">
        <v>61</v>
      </c>
      <c r="AM29" s="97" t="s">
        <v>61</v>
      </c>
      <c r="AN29" s="97" t="s">
        <v>61</v>
      </c>
      <c r="AO29" s="97" t="s">
        <v>61</v>
      </c>
      <c r="AP29" s="97" t="s">
        <v>61</v>
      </c>
      <c r="AQ29" s="97" t="s">
        <v>61</v>
      </c>
      <c r="AR29" s="97" t="s">
        <v>61</v>
      </c>
      <c r="AS29" s="97" t="s">
        <v>61</v>
      </c>
      <c r="AT29" s="98"/>
      <c r="AU29" s="98"/>
      <c r="AV29" s="98"/>
    </row>
    <row r="30" spans="1:48" x14ac:dyDescent="0.25">
      <c r="A30" s="219"/>
      <c r="B30" s="211" t="s">
        <v>50</v>
      </c>
      <c r="C30" s="240" t="s">
        <v>51</v>
      </c>
      <c r="D30" s="211" t="s">
        <v>92</v>
      </c>
      <c r="E30" s="211" t="s">
        <v>93</v>
      </c>
      <c r="F30" s="211" t="s">
        <v>94</v>
      </c>
      <c r="G30" s="211" t="s">
        <v>95</v>
      </c>
      <c r="H30" s="261" t="s">
        <v>96</v>
      </c>
      <c r="I30" s="220">
        <v>0.25</v>
      </c>
      <c r="J30" s="220">
        <f>(L30*Q30)</f>
        <v>0</v>
      </c>
      <c r="K30" s="257" t="s">
        <v>97</v>
      </c>
      <c r="L30" s="263">
        <v>1</v>
      </c>
      <c r="M30" s="255">
        <v>43831</v>
      </c>
      <c r="N30" s="255">
        <v>44012</v>
      </c>
      <c r="O30" s="154"/>
      <c r="P30" s="257" t="s">
        <v>98</v>
      </c>
      <c r="Q30" s="259">
        <f>(Y30*T30)+(Y31*T31)+(Y32*T32)</f>
        <v>0</v>
      </c>
      <c r="R30" s="259" t="s">
        <v>99</v>
      </c>
      <c r="S30" s="140" t="s">
        <v>100</v>
      </c>
      <c r="T30" s="143">
        <v>0.6</v>
      </c>
      <c r="U30" s="153">
        <v>43862</v>
      </c>
      <c r="V30" s="153">
        <v>43920</v>
      </c>
      <c r="W30" s="108">
        <f t="shared" si="2"/>
        <v>58</v>
      </c>
      <c r="X30" s="136"/>
      <c r="Y30" s="109">
        <f t="shared" si="3"/>
        <v>0</v>
      </c>
      <c r="Z30" s="110"/>
      <c r="AA30" s="96"/>
      <c r="AB30" s="97" t="s">
        <v>61</v>
      </c>
      <c r="AC30" s="97" t="s">
        <v>61</v>
      </c>
      <c r="AD30" s="97" t="s">
        <v>61</v>
      </c>
      <c r="AE30" s="97" t="s">
        <v>61</v>
      </c>
      <c r="AF30" s="97" t="s">
        <v>61</v>
      </c>
      <c r="AG30" s="97" t="s">
        <v>61</v>
      </c>
      <c r="AH30" s="97" t="s">
        <v>62</v>
      </c>
      <c r="AI30" s="97" t="s">
        <v>61</v>
      </c>
      <c r="AJ30" s="97" t="s">
        <v>61</v>
      </c>
      <c r="AK30" s="97" t="s">
        <v>61</v>
      </c>
      <c r="AL30" s="97" t="s">
        <v>61</v>
      </c>
      <c r="AM30" s="97" t="s">
        <v>61</v>
      </c>
      <c r="AN30" s="97" t="s">
        <v>61</v>
      </c>
      <c r="AO30" s="97" t="s">
        <v>61</v>
      </c>
      <c r="AP30" s="97" t="s">
        <v>61</v>
      </c>
      <c r="AQ30" s="97" t="s">
        <v>61</v>
      </c>
      <c r="AR30" s="97" t="s">
        <v>61</v>
      </c>
      <c r="AS30" s="97" t="s">
        <v>62</v>
      </c>
      <c r="AT30" s="98"/>
      <c r="AU30" s="98"/>
      <c r="AV30" s="98"/>
    </row>
    <row r="31" spans="1:48" ht="27.6" x14ac:dyDescent="0.25">
      <c r="A31" s="219"/>
      <c r="B31" s="219"/>
      <c r="C31" s="241"/>
      <c r="D31" s="219"/>
      <c r="E31" s="219"/>
      <c r="F31" s="219"/>
      <c r="G31" s="219"/>
      <c r="H31" s="262"/>
      <c r="I31" s="221"/>
      <c r="J31" s="221"/>
      <c r="K31" s="257"/>
      <c r="L31" s="263"/>
      <c r="M31" s="255"/>
      <c r="N31" s="255"/>
      <c r="O31" s="257"/>
      <c r="P31" s="257"/>
      <c r="Q31" s="259"/>
      <c r="R31" s="259"/>
      <c r="S31" s="140" t="s">
        <v>101</v>
      </c>
      <c r="T31" s="143">
        <v>0.4</v>
      </c>
      <c r="U31" s="153">
        <v>43891</v>
      </c>
      <c r="V31" s="153">
        <v>43951</v>
      </c>
      <c r="W31" s="108">
        <f t="shared" si="2"/>
        <v>60</v>
      </c>
      <c r="X31" s="136"/>
      <c r="Y31" s="109">
        <f t="shared" si="3"/>
        <v>0</v>
      </c>
      <c r="Z31" s="110"/>
      <c r="AA31" s="96"/>
      <c r="AB31" s="97" t="s">
        <v>61</v>
      </c>
      <c r="AC31" s="97" t="s">
        <v>61</v>
      </c>
      <c r="AD31" s="97" t="s">
        <v>61</v>
      </c>
      <c r="AE31" s="97" t="s">
        <v>61</v>
      </c>
      <c r="AF31" s="97" t="s">
        <v>61</v>
      </c>
      <c r="AG31" s="97" t="s">
        <v>61</v>
      </c>
      <c r="AH31" s="97" t="s">
        <v>62</v>
      </c>
      <c r="AI31" s="97" t="s">
        <v>61</v>
      </c>
      <c r="AJ31" s="97" t="s">
        <v>61</v>
      </c>
      <c r="AK31" s="97" t="s">
        <v>61</v>
      </c>
      <c r="AL31" s="97" t="s">
        <v>61</v>
      </c>
      <c r="AM31" s="97" t="s">
        <v>61</v>
      </c>
      <c r="AN31" s="97" t="s">
        <v>61</v>
      </c>
      <c r="AO31" s="97" t="s">
        <v>61</v>
      </c>
      <c r="AP31" s="97" t="s">
        <v>61</v>
      </c>
      <c r="AQ31" s="97" t="s">
        <v>61</v>
      </c>
      <c r="AR31" s="97" t="s">
        <v>61</v>
      </c>
      <c r="AS31" s="97" t="s">
        <v>62</v>
      </c>
      <c r="AT31" s="98"/>
      <c r="AU31" s="98"/>
      <c r="AV31" s="98"/>
    </row>
    <row r="32" spans="1:48" ht="27.6" x14ac:dyDescent="0.25">
      <c r="A32" s="219"/>
      <c r="B32" s="219"/>
      <c r="C32" s="241"/>
      <c r="D32" s="219"/>
      <c r="E32" s="219"/>
      <c r="F32" s="219"/>
      <c r="G32" s="219"/>
      <c r="H32" s="262"/>
      <c r="I32" s="221"/>
      <c r="J32" s="221"/>
      <c r="K32" s="258"/>
      <c r="L32" s="264"/>
      <c r="M32" s="256"/>
      <c r="N32" s="256"/>
      <c r="O32" s="258"/>
      <c r="P32" s="258"/>
      <c r="Q32" s="260"/>
      <c r="R32" s="260"/>
      <c r="S32" s="140" t="s">
        <v>102</v>
      </c>
      <c r="T32" s="143">
        <v>0.4</v>
      </c>
      <c r="U32" s="153">
        <v>43891</v>
      </c>
      <c r="V32" s="153">
        <v>43981</v>
      </c>
      <c r="W32" s="108">
        <f t="shared" si="2"/>
        <v>90</v>
      </c>
      <c r="X32" s="136"/>
      <c r="Y32" s="109">
        <f t="shared" si="3"/>
        <v>0</v>
      </c>
      <c r="Z32" s="110"/>
      <c r="AA32" s="96"/>
      <c r="AB32" s="97" t="s">
        <v>61</v>
      </c>
      <c r="AC32" s="97" t="s">
        <v>61</v>
      </c>
      <c r="AD32" s="97" t="s">
        <v>61</v>
      </c>
      <c r="AE32" s="97" t="s">
        <v>61</v>
      </c>
      <c r="AF32" s="97" t="s">
        <v>61</v>
      </c>
      <c r="AG32" s="97" t="s">
        <v>61</v>
      </c>
      <c r="AH32" s="97" t="s">
        <v>62</v>
      </c>
      <c r="AI32" s="97" t="s">
        <v>61</v>
      </c>
      <c r="AJ32" s="97" t="s">
        <v>61</v>
      </c>
      <c r="AK32" s="97" t="s">
        <v>61</v>
      </c>
      <c r="AL32" s="97" t="s">
        <v>61</v>
      </c>
      <c r="AM32" s="97" t="s">
        <v>61</v>
      </c>
      <c r="AN32" s="97" t="s">
        <v>61</v>
      </c>
      <c r="AO32" s="97" t="s">
        <v>61</v>
      </c>
      <c r="AP32" s="97" t="s">
        <v>61</v>
      </c>
      <c r="AQ32" s="97" t="s">
        <v>61</v>
      </c>
      <c r="AR32" s="97" t="s">
        <v>61</v>
      </c>
      <c r="AS32" s="97" t="s">
        <v>62</v>
      </c>
      <c r="AT32" s="98"/>
      <c r="AU32" s="98"/>
      <c r="AV32" s="98"/>
    </row>
    <row r="33" spans="1:48" ht="41.4" x14ac:dyDescent="0.25">
      <c r="A33" s="219"/>
      <c r="B33" s="211" t="s">
        <v>50</v>
      </c>
      <c r="C33" s="218" t="s">
        <v>51</v>
      </c>
      <c r="D33" s="205" t="s">
        <v>103</v>
      </c>
      <c r="E33" s="205" t="s">
        <v>104</v>
      </c>
      <c r="F33" s="205" t="s">
        <v>74</v>
      </c>
      <c r="G33" s="205" t="s">
        <v>75</v>
      </c>
      <c r="H33" s="254" t="s">
        <v>76</v>
      </c>
      <c r="I33" s="227">
        <v>0.25</v>
      </c>
      <c r="J33" s="227">
        <f>(L33*Q33)</f>
        <v>0</v>
      </c>
      <c r="K33" s="205" t="s">
        <v>105</v>
      </c>
      <c r="L33" s="229">
        <v>1</v>
      </c>
      <c r="M33" s="204">
        <v>43831</v>
      </c>
      <c r="N33" s="204">
        <v>44012</v>
      </c>
      <c r="O33" s="136"/>
      <c r="P33" s="205" t="s">
        <v>106</v>
      </c>
      <c r="Q33" s="230">
        <f>(Y33*T33)+(Y35*T35)+(Y36*T36)</f>
        <v>0</v>
      </c>
      <c r="R33" s="230" t="s">
        <v>79</v>
      </c>
      <c r="S33" s="112" t="s">
        <v>107</v>
      </c>
      <c r="T33" s="143">
        <v>0.3</v>
      </c>
      <c r="U33" s="153">
        <v>43922</v>
      </c>
      <c r="V33" s="153">
        <v>44012</v>
      </c>
      <c r="W33" s="108">
        <f t="shared" si="2"/>
        <v>90</v>
      </c>
      <c r="X33" s="136"/>
      <c r="Y33" s="109">
        <f t="shared" si="3"/>
        <v>0</v>
      </c>
      <c r="Z33" s="110"/>
      <c r="AA33" s="99"/>
      <c r="AB33" s="100" t="s">
        <v>62</v>
      </c>
      <c r="AC33" s="100" t="s">
        <v>62</v>
      </c>
      <c r="AD33" s="100" t="s">
        <v>61</v>
      </c>
      <c r="AE33" s="100" t="s">
        <v>61</v>
      </c>
      <c r="AF33" s="100" t="s">
        <v>61</v>
      </c>
      <c r="AG33" s="100" t="s">
        <v>61</v>
      </c>
      <c r="AH33" s="100" t="s">
        <v>62</v>
      </c>
      <c r="AI33" s="100" t="s">
        <v>61</v>
      </c>
      <c r="AJ33" s="100" t="s">
        <v>61</v>
      </c>
      <c r="AK33" s="100" t="s">
        <v>61</v>
      </c>
      <c r="AL33" s="100" t="s">
        <v>61</v>
      </c>
      <c r="AM33" s="100" t="s">
        <v>61</v>
      </c>
      <c r="AN33" s="100" t="s">
        <v>61</v>
      </c>
      <c r="AO33" s="100" t="s">
        <v>61</v>
      </c>
      <c r="AP33" s="100" t="s">
        <v>61</v>
      </c>
      <c r="AQ33" s="100" t="s">
        <v>61</v>
      </c>
      <c r="AR33" s="100" t="s">
        <v>61</v>
      </c>
      <c r="AS33" s="100" t="s">
        <v>61</v>
      </c>
      <c r="AT33" s="98"/>
      <c r="AU33" s="98"/>
      <c r="AV33" s="98"/>
    </row>
    <row r="34" spans="1:48" ht="27.6" x14ac:dyDescent="0.25">
      <c r="A34" s="219"/>
      <c r="B34" s="219"/>
      <c r="C34" s="218"/>
      <c r="D34" s="205"/>
      <c r="E34" s="205"/>
      <c r="F34" s="205"/>
      <c r="G34" s="205"/>
      <c r="H34" s="254"/>
      <c r="I34" s="227"/>
      <c r="J34" s="227"/>
      <c r="K34" s="205"/>
      <c r="L34" s="229"/>
      <c r="M34" s="204"/>
      <c r="N34" s="204"/>
      <c r="O34" s="136"/>
      <c r="P34" s="205"/>
      <c r="Q34" s="230"/>
      <c r="R34" s="230"/>
      <c r="S34" s="140" t="s">
        <v>108</v>
      </c>
      <c r="T34" s="143">
        <v>0.3</v>
      </c>
      <c r="U34" s="153">
        <v>43922</v>
      </c>
      <c r="V34" s="153">
        <v>44012</v>
      </c>
      <c r="W34" s="108">
        <f t="shared" si="2"/>
        <v>90</v>
      </c>
      <c r="X34" s="136"/>
      <c r="Y34" s="109">
        <f t="shared" si="3"/>
        <v>0</v>
      </c>
      <c r="Z34" s="110"/>
      <c r="AA34" s="99"/>
      <c r="AB34" s="100"/>
      <c r="AC34" s="100"/>
      <c r="AD34" s="100"/>
      <c r="AE34" s="100"/>
      <c r="AF34" s="100"/>
      <c r="AG34" s="100"/>
      <c r="AH34" s="100"/>
      <c r="AI34" s="100"/>
      <c r="AJ34" s="100"/>
      <c r="AK34" s="100"/>
      <c r="AL34" s="100"/>
      <c r="AM34" s="100"/>
      <c r="AN34" s="100"/>
      <c r="AO34" s="100"/>
      <c r="AP34" s="100"/>
      <c r="AQ34" s="100"/>
      <c r="AR34" s="100"/>
      <c r="AS34" s="100"/>
      <c r="AT34" s="98"/>
      <c r="AU34" s="98"/>
      <c r="AV34" s="98"/>
    </row>
    <row r="35" spans="1:48" x14ac:dyDescent="0.25">
      <c r="A35" s="219"/>
      <c r="B35" s="219"/>
      <c r="C35" s="218"/>
      <c r="D35" s="205"/>
      <c r="E35" s="205"/>
      <c r="F35" s="205"/>
      <c r="G35" s="205"/>
      <c r="H35" s="254"/>
      <c r="I35" s="228"/>
      <c r="J35" s="228"/>
      <c r="K35" s="205"/>
      <c r="L35" s="229"/>
      <c r="M35" s="204"/>
      <c r="N35" s="204"/>
      <c r="O35" s="205"/>
      <c r="P35" s="205"/>
      <c r="Q35" s="230"/>
      <c r="R35" s="230"/>
      <c r="S35" s="140" t="s">
        <v>109</v>
      </c>
      <c r="T35" s="143">
        <v>0.3</v>
      </c>
      <c r="U35" s="153">
        <v>43922</v>
      </c>
      <c r="V35" s="153">
        <v>44012</v>
      </c>
      <c r="W35" s="108">
        <f t="shared" si="2"/>
        <v>90</v>
      </c>
      <c r="X35" s="136"/>
      <c r="Y35" s="109">
        <f t="shared" si="3"/>
        <v>0</v>
      </c>
      <c r="Z35" s="110"/>
      <c r="AA35" s="99"/>
      <c r="AB35" s="100" t="s">
        <v>62</v>
      </c>
      <c r="AC35" s="100" t="s">
        <v>62</v>
      </c>
      <c r="AD35" s="100" t="s">
        <v>61</v>
      </c>
      <c r="AE35" s="100" t="s">
        <v>61</v>
      </c>
      <c r="AF35" s="100" t="s">
        <v>61</v>
      </c>
      <c r="AG35" s="100" t="s">
        <v>61</v>
      </c>
      <c r="AH35" s="100" t="s">
        <v>62</v>
      </c>
      <c r="AI35" s="100" t="s">
        <v>61</v>
      </c>
      <c r="AJ35" s="100" t="s">
        <v>61</v>
      </c>
      <c r="AK35" s="100" t="s">
        <v>61</v>
      </c>
      <c r="AL35" s="100" t="s">
        <v>61</v>
      </c>
      <c r="AM35" s="100" t="s">
        <v>61</v>
      </c>
      <c r="AN35" s="100" t="s">
        <v>61</v>
      </c>
      <c r="AO35" s="100" t="s">
        <v>61</v>
      </c>
      <c r="AP35" s="100" t="s">
        <v>61</v>
      </c>
      <c r="AQ35" s="100" t="s">
        <v>61</v>
      </c>
      <c r="AR35" s="100" t="s">
        <v>61</v>
      </c>
      <c r="AS35" s="100" t="s">
        <v>61</v>
      </c>
      <c r="AT35" s="98"/>
      <c r="AU35" s="98"/>
      <c r="AV35" s="98"/>
    </row>
    <row r="36" spans="1:48" ht="27.6" x14ac:dyDescent="0.25">
      <c r="A36" s="212"/>
      <c r="B36" s="212"/>
      <c r="C36" s="218"/>
      <c r="D36" s="205"/>
      <c r="E36" s="205"/>
      <c r="F36" s="205"/>
      <c r="G36" s="205"/>
      <c r="H36" s="254"/>
      <c r="I36" s="228"/>
      <c r="J36" s="228"/>
      <c r="K36" s="205"/>
      <c r="L36" s="229"/>
      <c r="M36" s="204"/>
      <c r="N36" s="204"/>
      <c r="O36" s="205"/>
      <c r="P36" s="205"/>
      <c r="Q36" s="230"/>
      <c r="R36" s="230"/>
      <c r="S36" s="140" t="s">
        <v>110</v>
      </c>
      <c r="T36" s="143">
        <v>0.1</v>
      </c>
      <c r="U36" s="153">
        <v>43922</v>
      </c>
      <c r="V36" s="153">
        <v>44012</v>
      </c>
      <c r="W36" s="108">
        <f t="shared" si="2"/>
        <v>90</v>
      </c>
      <c r="X36" s="136"/>
      <c r="Y36" s="109">
        <f t="shared" si="3"/>
        <v>0</v>
      </c>
      <c r="Z36" s="110"/>
      <c r="AA36" s="99"/>
      <c r="AB36" s="100" t="s">
        <v>62</v>
      </c>
      <c r="AC36" s="100" t="s">
        <v>62</v>
      </c>
      <c r="AD36" s="100" t="s">
        <v>61</v>
      </c>
      <c r="AE36" s="100" t="s">
        <v>61</v>
      </c>
      <c r="AF36" s="100" t="s">
        <v>61</v>
      </c>
      <c r="AG36" s="100" t="s">
        <v>61</v>
      </c>
      <c r="AH36" s="100" t="s">
        <v>62</v>
      </c>
      <c r="AI36" s="100" t="s">
        <v>61</v>
      </c>
      <c r="AJ36" s="100" t="s">
        <v>61</v>
      </c>
      <c r="AK36" s="100" t="s">
        <v>61</v>
      </c>
      <c r="AL36" s="100" t="s">
        <v>61</v>
      </c>
      <c r="AM36" s="100" t="s">
        <v>61</v>
      </c>
      <c r="AN36" s="100" t="s">
        <v>61</v>
      </c>
      <c r="AO36" s="100" t="s">
        <v>61</v>
      </c>
      <c r="AP36" s="100" t="s">
        <v>61</v>
      </c>
      <c r="AQ36" s="100" t="s">
        <v>61</v>
      </c>
      <c r="AR36" s="100" t="s">
        <v>61</v>
      </c>
      <c r="AS36" s="100" t="s">
        <v>61</v>
      </c>
      <c r="AT36" s="98"/>
      <c r="AU36" s="98"/>
      <c r="AV36" s="98"/>
    </row>
    <row r="37" spans="1:48" ht="41.4" x14ac:dyDescent="0.25">
      <c r="A37" s="211">
        <v>2</v>
      </c>
      <c r="B37" s="211" t="s">
        <v>111</v>
      </c>
      <c r="C37" s="211" t="s">
        <v>112</v>
      </c>
      <c r="D37" s="211" t="s">
        <v>113</v>
      </c>
      <c r="E37" s="211" t="s">
        <v>114</v>
      </c>
      <c r="F37" s="211" t="s">
        <v>54</v>
      </c>
      <c r="G37" s="211" t="s">
        <v>115</v>
      </c>
      <c r="H37" s="211" t="s">
        <v>116</v>
      </c>
      <c r="I37" s="220">
        <v>1</v>
      </c>
      <c r="J37" s="220">
        <f>(Q37*L37)+(Q45*L45)+(Q47*L47)+(Q49*L49)+(Q54*L54)</f>
        <v>0</v>
      </c>
      <c r="K37" s="211" t="s">
        <v>117</v>
      </c>
      <c r="L37" s="201">
        <v>0.4</v>
      </c>
      <c r="M37" s="251">
        <v>43855</v>
      </c>
      <c r="N37" s="251">
        <v>44012</v>
      </c>
      <c r="O37" s="205"/>
      <c r="P37" s="211" t="s">
        <v>118</v>
      </c>
      <c r="Q37" s="206">
        <f>(T37*Y37)+(T38*Y38)+(T39*Y39)+(T40*Y40)+(T41*Y41)+(T42*Y42)+(T43*Y43)+(T44*Y44)</f>
        <v>0</v>
      </c>
      <c r="R37" s="206" t="s">
        <v>59</v>
      </c>
      <c r="S37" s="136" t="s">
        <v>119</v>
      </c>
      <c r="T37" s="143">
        <v>0.13</v>
      </c>
      <c r="U37" s="153">
        <v>43855</v>
      </c>
      <c r="V37" s="153">
        <v>44012</v>
      </c>
      <c r="W37" s="108">
        <f t="shared" si="2"/>
        <v>157</v>
      </c>
      <c r="X37" s="136"/>
      <c r="Y37" s="109">
        <f t="shared" si="3"/>
        <v>0</v>
      </c>
      <c r="Z37" s="141"/>
      <c r="AA37" s="101"/>
      <c r="AB37" s="97" t="s">
        <v>62</v>
      </c>
      <c r="AC37" s="97" t="s">
        <v>61</v>
      </c>
      <c r="AD37" s="97" t="s">
        <v>61</v>
      </c>
      <c r="AE37" s="97" t="s">
        <v>62</v>
      </c>
      <c r="AF37" s="97" t="s">
        <v>62</v>
      </c>
      <c r="AG37" s="97" t="s">
        <v>61</v>
      </c>
      <c r="AH37" s="97" t="s">
        <v>61</v>
      </c>
      <c r="AI37" s="97" t="s">
        <v>62</v>
      </c>
      <c r="AJ37" s="97" t="s">
        <v>62</v>
      </c>
      <c r="AK37" s="97" t="s">
        <v>61</v>
      </c>
      <c r="AL37" s="97" t="s">
        <v>62</v>
      </c>
      <c r="AM37" s="97" t="s">
        <v>61</v>
      </c>
      <c r="AN37" s="97" t="s">
        <v>62</v>
      </c>
      <c r="AO37" s="97" t="s">
        <v>61</v>
      </c>
      <c r="AP37" s="97" t="s">
        <v>61</v>
      </c>
      <c r="AQ37" s="97" t="s">
        <v>61</v>
      </c>
      <c r="AR37" s="97" t="s">
        <v>61</v>
      </c>
      <c r="AS37" s="97" t="s">
        <v>62</v>
      </c>
      <c r="AT37" s="98"/>
      <c r="AU37" s="98"/>
      <c r="AV37" s="98"/>
    </row>
    <row r="38" spans="1:48" x14ac:dyDescent="0.25">
      <c r="A38" s="219"/>
      <c r="B38" s="219"/>
      <c r="C38" s="219"/>
      <c r="D38" s="219"/>
      <c r="E38" s="219"/>
      <c r="F38" s="219"/>
      <c r="G38" s="219"/>
      <c r="H38" s="219"/>
      <c r="I38" s="221"/>
      <c r="J38" s="223"/>
      <c r="K38" s="219"/>
      <c r="L38" s="202"/>
      <c r="M38" s="252"/>
      <c r="N38" s="252"/>
      <c r="O38" s="205"/>
      <c r="P38" s="219"/>
      <c r="Q38" s="207"/>
      <c r="R38" s="207"/>
      <c r="S38" s="136" t="s">
        <v>120</v>
      </c>
      <c r="T38" s="143">
        <v>0.13</v>
      </c>
      <c r="U38" s="153">
        <v>43855</v>
      </c>
      <c r="V38" s="153">
        <v>43956</v>
      </c>
      <c r="W38" s="108">
        <f t="shared" si="2"/>
        <v>101</v>
      </c>
      <c r="X38" s="136"/>
      <c r="Y38" s="109">
        <f t="shared" si="3"/>
        <v>0</v>
      </c>
      <c r="Z38" s="141"/>
      <c r="AA38" s="102"/>
      <c r="AB38" s="97" t="s">
        <v>62</v>
      </c>
      <c r="AC38" s="97" t="s">
        <v>62</v>
      </c>
      <c r="AD38" s="97" t="s">
        <v>62</v>
      </c>
      <c r="AE38" s="97" t="s">
        <v>61</v>
      </c>
      <c r="AF38" s="97" t="s">
        <v>61</v>
      </c>
      <c r="AG38" s="97" t="s">
        <v>61</v>
      </c>
      <c r="AH38" s="97" t="s">
        <v>61</v>
      </c>
      <c r="AI38" s="97" t="s">
        <v>62</v>
      </c>
      <c r="AJ38" s="97" t="s">
        <v>62</v>
      </c>
      <c r="AK38" s="97" t="s">
        <v>62</v>
      </c>
      <c r="AL38" s="97" t="s">
        <v>62</v>
      </c>
      <c r="AM38" s="97" t="s">
        <v>61</v>
      </c>
      <c r="AN38" s="97" t="s">
        <v>62</v>
      </c>
      <c r="AO38" s="97" t="s">
        <v>62</v>
      </c>
      <c r="AP38" s="97" t="s">
        <v>61</v>
      </c>
      <c r="AQ38" s="97" t="s">
        <v>61</v>
      </c>
      <c r="AR38" s="97" t="s">
        <v>61</v>
      </c>
      <c r="AS38" s="97" t="s">
        <v>62</v>
      </c>
      <c r="AT38" s="98"/>
      <c r="AU38" s="98"/>
      <c r="AV38" s="98"/>
    </row>
    <row r="39" spans="1:48" ht="27.6" x14ac:dyDescent="0.25">
      <c r="A39" s="219"/>
      <c r="B39" s="219"/>
      <c r="C39" s="219"/>
      <c r="D39" s="219"/>
      <c r="E39" s="219"/>
      <c r="F39" s="219"/>
      <c r="G39" s="219"/>
      <c r="H39" s="219"/>
      <c r="I39" s="221"/>
      <c r="J39" s="223"/>
      <c r="K39" s="219"/>
      <c r="L39" s="202"/>
      <c r="M39" s="252"/>
      <c r="N39" s="252"/>
      <c r="O39" s="205"/>
      <c r="P39" s="219"/>
      <c r="Q39" s="207"/>
      <c r="R39" s="207"/>
      <c r="S39" s="136" t="s">
        <v>121</v>
      </c>
      <c r="T39" s="143">
        <v>0.12</v>
      </c>
      <c r="U39" s="153">
        <v>43855</v>
      </c>
      <c r="V39" s="153">
        <v>43981</v>
      </c>
      <c r="W39" s="108">
        <f t="shared" si="2"/>
        <v>126</v>
      </c>
      <c r="X39" s="136"/>
      <c r="Y39" s="109">
        <f t="shared" si="3"/>
        <v>0</v>
      </c>
      <c r="Z39" s="141"/>
      <c r="AA39" s="101"/>
      <c r="AB39" s="97" t="s">
        <v>62</v>
      </c>
      <c r="AC39" s="97" t="s">
        <v>62</v>
      </c>
      <c r="AD39" s="97" t="s">
        <v>62</v>
      </c>
      <c r="AE39" s="97" t="s">
        <v>61</v>
      </c>
      <c r="AF39" s="97" t="s">
        <v>61</v>
      </c>
      <c r="AG39" s="97" t="s">
        <v>61</v>
      </c>
      <c r="AH39" s="97" t="s">
        <v>62</v>
      </c>
      <c r="AI39" s="97" t="s">
        <v>62</v>
      </c>
      <c r="AJ39" s="97" t="s">
        <v>61</v>
      </c>
      <c r="AK39" s="97" t="s">
        <v>61</v>
      </c>
      <c r="AL39" s="97" t="s">
        <v>62</v>
      </c>
      <c r="AM39" s="97" t="s">
        <v>61</v>
      </c>
      <c r="AN39" s="97" t="s">
        <v>61</v>
      </c>
      <c r="AO39" s="97" t="s">
        <v>61</v>
      </c>
      <c r="AP39" s="97" t="s">
        <v>61</v>
      </c>
      <c r="AQ39" s="97" t="s">
        <v>61</v>
      </c>
      <c r="AR39" s="97" t="s">
        <v>61</v>
      </c>
      <c r="AS39" s="97" t="s">
        <v>62</v>
      </c>
      <c r="AT39" s="98"/>
      <c r="AU39" s="98"/>
      <c r="AV39" s="98"/>
    </row>
    <row r="40" spans="1:48" ht="27.6" x14ac:dyDescent="0.25">
      <c r="A40" s="219"/>
      <c r="B40" s="219"/>
      <c r="C40" s="219"/>
      <c r="D40" s="219"/>
      <c r="E40" s="219"/>
      <c r="F40" s="219"/>
      <c r="G40" s="219"/>
      <c r="H40" s="219"/>
      <c r="I40" s="221"/>
      <c r="J40" s="223"/>
      <c r="K40" s="219"/>
      <c r="L40" s="202"/>
      <c r="M40" s="252"/>
      <c r="N40" s="252"/>
      <c r="O40" s="205"/>
      <c r="P40" s="219"/>
      <c r="Q40" s="207"/>
      <c r="R40" s="207"/>
      <c r="S40" s="136" t="s">
        <v>122</v>
      </c>
      <c r="T40" s="143">
        <v>0.12</v>
      </c>
      <c r="U40" s="153">
        <v>43855</v>
      </c>
      <c r="V40" s="153">
        <v>43920</v>
      </c>
      <c r="W40" s="108">
        <f t="shared" si="2"/>
        <v>65</v>
      </c>
      <c r="X40" s="136"/>
      <c r="Y40" s="109">
        <f t="shared" si="3"/>
        <v>0</v>
      </c>
      <c r="Z40" s="141"/>
      <c r="AA40" s="101"/>
      <c r="AB40" s="97" t="s">
        <v>62</v>
      </c>
      <c r="AC40" s="97" t="s">
        <v>62</v>
      </c>
      <c r="AD40" s="97" t="s">
        <v>62</v>
      </c>
      <c r="AE40" s="97" t="s">
        <v>62</v>
      </c>
      <c r="AF40" s="97" t="s">
        <v>62</v>
      </c>
      <c r="AG40" s="97" t="s">
        <v>61</v>
      </c>
      <c r="AH40" s="97" t="s">
        <v>62</v>
      </c>
      <c r="AI40" s="97" t="s">
        <v>62</v>
      </c>
      <c r="AJ40" s="97" t="s">
        <v>62</v>
      </c>
      <c r="AK40" s="97" t="s">
        <v>61</v>
      </c>
      <c r="AL40" s="97" t="s">
        <v>62</v>
      </c>
      <c r="AM40" s="97" t="s">
        <v>61</v>
      </c>
      <c r="AN40" s="97" t="s">
        <v>61</v>
      </c>
      <c r="AO40" s="97" t="s">
        <v>62</v>
      </c>
      <c r="AP40" s="97" t="s">
        <v>62</v>
      </c>
      <c r="AQ40" s="97" t="s">
        <v>62</v>
      </c>
      <c r="AR40" s="97" t="s">
        <v>62</v>
      </c>
      <c r="AS40" s="97" t="s">
        <v>62</v>
      </c>
      <c r="AT40" s="98"/>
      <c r="AU40" s="98"/>
      <c r="AV40" s="98"/>
    </row>
    <row r="41" spans="1:48" ht="27.6" x14ac:dyDescent="0.25">
      <c r="A41" s="219"/>
      <c r="B41" s="219"/>
      <c r="C41" s="219"/>
      <c r="D41" s="219"/>
      <c r="E41" s="219"/>
      <c r="F41" s="219"/>
      <c r="G41" s="219"/>
      <c r="H41" s="219"/>
      <c r="I41" s="221"/>
      <c r="J41" s="223"/>
      <c r="K41" s="219"/>
      <c r="L41" s="202"/>
      <c r="M41" s="252"/>
      <c r="N41" s="252"/>
      <c r="O41" s="136"/>
      <c r="P41" s="219"/>
      <c r="Q41" s="207"/>
      <c r="R41" s="207"/>
      <c r="S41" s="136" t="s">
        <v>123</v>
      </c>
      <c r="T41" s="143">
        <v>0.13</v>
      </c>
      <c r="U41" s="153">
        <v>43855</v>
      </c>
      <c r="V41" s="153">
        <v>43951</v>
      </c>
      <c r="W41" s="108">
        <f t="shared" si="2"/>
        <v>96</v>
      </c>
      <c r="X41" s="136"/>
      <c r="Y41" s="109">
        <f t="shared" si="3"/>
        <v>0</v>
      </c>
      <c r="Z41" s="141"/>
      <c r="AA41" s="101"/>
      <c r="AB41" s="97"/>
      <c r="AC41" s="97"/>
      <c r="AD41" s="97"/>
      <c r="AE41" s="97"/>
      <c r="AF41" s="97"/>
      <c r="AG41" s="97"/>
      <c r="AH41" s="97"/>
      <c r="AI41" s="97"/>
      <c r="AJ41" s="97"/>
      <c r="AK41" s="97"/>
      <c r="AL41" s="97"/>
      <c r="AM41" s="97"/>
      <c r="AN41" s="97"/>
      <c r="AO41" s="97"/>
      <c r="AP41" s="97"/>
      <c r="AQ41" s="97"/>
      <c r="AR41" s="97"/>
      <c r="AS41" s="97"/>
      <c r="AT41" s="98"/>
      <c r="AU41" s="98"/>
      <c r="AV41" s="98"/>
    </row>
    <row r="42" spans="1:48" ht="27.6" x14ac:dyDescent="0.25">
      <c r="A42" s="219"/>
      <c r="B42" s="219"/>
      <c r="C42" s="219"/>
      <c r="D42" s="219"/>
      <c r="E42" s="219"/>
      <c r="F42" s="219"/>
      <c r="G42" s="219"/>
      <c r="H42" s="219"/>
      <c r="I42" s="221"/>
      <c r="J42" s="223"/>
      <c r="K42" s="219"/>
      <c r="L42" s="202"/>
      <c r="M42" s="252"/>
      <c r="N42" s="252"/>
      <c r="O42" s="136"/>
      <c r="P42" s="219"/>
      <c r="Q42" s="207"/>
      <c r="R42" s="207"/>
      <c r="S42" s="136" t="s">
        <v>124</v>
      </c>
      <c r="T42" s="143">
        <v>0.12</v>
      </c>
      <c r="U42" s="153">
        <v>43855</v>
      </c>
      <c r="V42" s="153">
        <v>44012</v>
      </c>
      <c r="W42" s="108">
        <f t="shared" si="2"/>
        <v>157</v>
      </c>
      <c r="X42" s="136"/>
      <c r="Y42" s="109">
        <f t="shared" si="3"/>
        <v>0</v>
      </c>
      <c r="Z42" s="141"/>
      <c r="AA42" s="101"/>
      <c r="AB42" s="97"/>
      <c r="AC42" s="97"/>
      <c r="AD42" s="97"/>
      <c r="AE42" s="97"/>
      <c r="AF42" s="97"/>
      <c r="AG42" s="97"/>
      <c r="AH42" s="97"/>
      <c r="AI42" s="97"/>
      <c r="AJ42" s="97"/>
      <c r="AK42" s="97"/>
      <c r="AL42" s="97"/>
      <c r="AM42" s="97"/>
      <c r="AN42" s="97"/>
      <c r="AO42" s="97"/>
      <c r="AP42" s="97"/>
      <c r="AQ42" s="97"/>
      <c r="AR42" s="97"/>
      <c r="AS42" s="97"/>
      <c r="AT42" s="98"/>
      <c r="AU42" s="98"/>
      <c r="AV42" s="98"/>
    </row>
    <row r="43" spans="1:48" ht="27.6" x14ac:dyDescent="0.25">
      <c r="A43" s="219"/>
      <c r="B43" s="219"/>
      <c r="C43" s="219"/>
      <c r="D43" s="219"/>
      <c r="E43" s="219"/>
      <c r="F43" s="219"/>
      <c r="G43" s="219"/>
      <c r="H43" s="219"/>
      <c r="I43" s="221"/>
      <c r="J43" s="223"/>
      <c r="K43" s="219"/>
      <c r="L43" s="202"/>
      <c r="M43" s="252"/>
      <c r="N43" s="252"/>
      <c r="O43" s="136"/>
      <c r="P43" s="219"/>
      <c r="Q43" s="207"/>
      <c r="R43" s="207"/>
      <c r="S43" s="136" t="s">
        <v>125</v>
      </c>
      <c r="T43" s="143">
        <v>0.13</v>
      </c>
      <c r="U43" s="153">
        <v>43855</v>
      </c>
      <c r="V43" s="153">
        <v>44012</v>
      </c>
      <c r="W43" s="108">
        <f t="shared" si="2"/>
        <v>157</v>
      </c>
      <c r="X43" s="136"/>
      <c r="Y43" s="109">
        <f t="shared" si="3"/>
        <v>0</v>
      </c>
      <c r="Z43" s="141"/>
      <c r="AA43" s="101"/>
      <c r="AB43" s="97"/>
      <c r="AC43" s="97"/>
      <c r="AD43" s="97"/>
      <c r="AE43" s="97"/>
      <c r="AF43" s="97"/>
      <c r="AG43" s="97"/>
      <c r="AH43" s="97"/>
      <c r="AI43" s="97"/>
      <c r="AJ43" s="97"/>
      <c r="AK43" s="97"/>
      <c r="AL43" s="97"/>
      <c r="AM43" s="97"/>
      <c r="AN43" s="97"/>
      <c r="AO43" s="97"/>
      <c r="AP43" s="97"/>
      <c r="AQ43" s="97"/>
      <c r="AR43" s="97"/>
      <c r="AS43" s="97"/>
      <c r="AT43" s="98"/>
      <c r="AU43" s="98"/>
      <c r="AV43" s="98"/>
    </row>
    <row r="44" spans="1:48" ht="27.6" x14ac:dyDescent="0.25">
      <c r="A44" s="219"/>
      <c r="B44" s="212"/>
      <c r="C44" s="212"/>
      <c r="D44" s="219"/>
      <c r="E44" s="219"/>
      <c r="F44" s="219"/>
      <c r="G44" s="219"/>
      <c r="H44" s="219"/>
      <c r="I44" s="221"/>
      <c r="J44" s="223"/>
      <c r="K44" s="212"/>
      <c r="L44" s="203"/>
      <c r="M44" s="253"/>
      <c r="N44" s="253"/>
      <c r="O44" s="136"/>
      <c r="P44" s="212"/>
      <c r="Q44" s="208"/>
      <c r="R44" s="208"/>
      <c r="S44" s="136" t="s">
        <v>126</v>
      </c>
      <c r="T44" s="143">
        <v>0.12</v>
      </c>
      <c r="U44" s="153">
        <v>43855</v>
      </c>
      <c r="V44" s="153">
        <v>44012</v>
      </c>
      <c r="W44" s="108">
        <f t="shared" si="2"/>
        <v>157</v>
      </c>
      <c r="X44" s="136"/>
      <c r="Y44" s="109">
        <f t="shared" si="3"/>
        <v>0</v>
      </c>
      <c r="Z44" s="141"/>
      <c r="AA44" s="101"/>
      <c r="AB44" s="97" t="s">
        <v>62</v>
      </c>
      <c r="AC44" s="97" t="s">
        <v>62</v>
      </c>
      <c r="AD44" s="97" t="s">
        <v>62</v>
      </c>
      <c r="AE44" s="97" t="s">
        <v>62</v>
      </c>
      <c r="AF44" s="97" t="s">
        <v>62</v>
      </c>
      <c r="AG44" s="97"/>
      <c r="AH44" s="97" t="s">
        <v>62</v>
      </c>
      <c r="AI44" s="97" t="s">
        <v>62</v>
      </c>
      <c r="AJ44" s="97" t="s">
        <v>62</v>
      </c>
      <c r="AK44" s="97" t="s">
        <v>62</v>
      </c>
      <c r="AL44" s="97" t="s">
        <v>62</v>
      </c>
      <c r="AM44" s="97"/>
      <c r="AN44" s="97" t="s">
        <v>62</v>
      </c>
      <c r="AO44" s="97" t="s">
        <v>62</v>
      </c>
      <c r="AP44" s="97" t="s">
        <v>62</v>
      </c>
      <c r="AQ44" s="97" t="s">
        <v>62</v>
      </c>
      <c r="AR44" s="97" t="s">
        <v>62</v>
      </c>
      <c r="AS44" s="97" t="s">
        <v>62</v>
      </c>
      <c r="AT44" s="98"/>
      <c r="AU44" s="98"/>
      <c r="AV44" s="98"/>
    </row>
    <row r="45" spans="1:48" ht="41.4" x14ac:dyDescent="0.25">
      <c r="A45" s="219"/>
      <c r="B45" s="211" t="s">
        <v>50</v>
      </c>
      <c r="C45" s="211" t="s">
        <v>112</v>
      </c>
      <c r="D45" s="219"/>
      <c r="E45" s="219"/>
      <c r="F45" s="219"/>
      <c r="G45" s="219"/>
      <c r="H45" s="219"/>
      <c r="I45" s="221"/>
      <c r="J45" s="223"/>
      <c r="K45" s="211" t="s">
        <v>127</v>
      </c>
      <c r="L45" s="201">
        <v>0.15</v>
      </c>
      <c r="M45" s="251">
        <v>43862</v>
      </c>
      <c r="N45" s="251">
        <v>44012</v>
      </c>
      <c r="O45" s="205"/>
      <c r="P45" s="211" t="s">
        <v>118</v>
      </c>
      <c r="Q45" s="206">
        <f>(Y45*T45)+(T46*Y46)</f>
        <v>0</v>
      </c>
      <c r="R45" s="206" t="s">
        <v>59</v>
      </c>
      <c r="S45" s="136" t="s">
        <v>128</v>
      </c>
      <c r="T45" s="143">
        <v>0.5</v>
      </c>
      <c r="U45" s="153">
        <v>43862</v>
      </c>
      <c r="V45" s="153">
        <v>43951</v>
      </c>
      <c r="W45" s="108">
        <f t="shared" si="2"/>
        <v>89</v>
      </c>
      <c r="X45" s="136"/>
      <c r="Y45" s="109">
        <f t="shared" si="3"/>
        <v>0</v>
      </c>
      <c r="Z45" s="141"/>
      <c r="AA45" s="95"/>
      <c r="AB45" s="97" t="s">
        <v>62</v>
      </c>
      <c r="AC45" s="97" t="s">
        <v>62</v>
      </c>
      <c r="AD45" s="97" t="s">
        <v>62</v>
      </c>
      <c r="AE45" s="97" t="s">
        <v>62</v>
      </c>
      <c r="AF45" s="97" t="s">
        <v>62</v>
      </c>
      <c r="AG45" s="97" t="s">
        <v>61</v>
      </c>
      <c r="AH45" s="97" t="s">
        <v>62</v>
      </c>
      <c r="AI45" s="97" t="s">
        <v>62</v>
      </c>
      <c r="AJ45" s="97" t="s">
        <v>61</v>
      </c>
      <c r="AK45" s="97" t="s">
        <v>61</v>
      </c>
      <c r="AL45" s="97" t="s">
        <v>62</v>
      </c>
      <c r="AM45" s="97" t="s">
        <v>61</v>
      </c>
      <c r="AN45" s="97" t="s">
        <v>61</v>
      </c>
      <c r="AO45" s="97" t="s">
        <v>61</v>
      </c>
      <c r="AP45" s="97" t="s">
        <v>61</v>
      </c>
      <c r="AQ45" s="97" t="s">
        <v>61</v>
      </c>
      <c r="AR45" s="97" t="s">
        <v>62</v>
      </c>
      <c r="AS45" s="97" t="s">
        <v>62</v>
      </c>
      <c r="AT45" s="98"/>
      <c r="AU45" s="98"/>
      <c r="AV45" s="98"/>
    </row>
    <row r="46" spans="1:48" ht="27.6" x14ac:dyDescent="0.25">
      <c r="A46" s="219"/>
      <c r="B46" s="212"/>
      <c r="C46" s="212"/>
      <c r="D46" s="219"/>
      <c r="E46" s="219"/>
      <c r="F46" s="219"/>
      <c r="G46" s="219"/>
      <c r="H46" s="219"/>
      <c r="I46" s="221"/>
      <c r="J46" s="223"/>
      <c r="K46" s="219"/>
      <c r="L46" s="202"/>
      <c r="M46" s="252"/>
      <c r="N46" s="252"/>
      <c r="O46" s="205"/>
      <c r="P46" s="219"/>
      <c r="Q46" s="207"/>
      <c r="R46" s="208"/>
      <c r="S46" s="136" t="s">
        <v>129</v>
      </c>
      <c r="T46" s="143">
        <v>0.5</v>
      </c>
      <c r="U46" s="153">
        <v>43952</v>
      </c>
      <c r="V46" s="153">
        <v>44012</v>
      </c>
      <c r="W46" s="108">
        <f t="shared" si="2"/>
        <v>60</v>
      </c>
      <c r="X46" s="136"/>
      <c r="Y46" s="109">
        <f t="shared" si="3"/>
        <v>0</v>
      </c>
      <c r="Z46" s="141"/>
      <c r="AA46" s="95"/>
      <c r="AB46" s="97" t="s">
        <v>62</v>
      </c>
      <c r="AC46" s="97" t="s">
        <v>62</v>
      </c>
      <c r="AD46" s="97" t="s">
        <v>62</v>
      </c>
      <c r="AE46" s="97" t="s">
        <v>62</v>
      </c>
      <c r="AF46" s="97" t="s">
        <v>62</v>
      </c>
      <c r="AG46" s="97" t="s">
        <v>61</v>
      </c>
      <c r="AH46" s="97" t="s">
        <v>62</v>
      </c>
      <c r="AI46" s="97" t="s">
        <v>62</v>
      </c>
      <c r="AJ46" s="97" t="s">
        <v>61</v>
      </c>
      <c r="AK46" s="97" t="s">
        <v>61</v>
      </c>
      <c r="AL46" s="97" t="s">
        <v>62</v>
      </c>
      <c r="AM46" s="97" t="s">
        <v>61</v>
      </c>
      <c r="AN46" s="97" t="s">
        <v>61</v>
      </c>
      <c r="AO46" s="97" t="s">
        <v>61</v>
      </c>
      <c r="AP46" s="97" t="s">
        <v>61</v>
      </c>
      <c r="AQ46" s="97" t="s">
        <v>61</v>
      </c>
      <c r="AR46" s="97" t="s">
        <v>62</v>
      </c>
      <c r="AS46" s="97" t="s">
        <v>62</v>
      </c>
      <c r="AT46" s="98"/>
      <c r="AU46" s="98"/>
      <c r="AV46" s="98"/>
    </row>
    <row r="47" spans="1:48" ht="41.4" x14ac:dyDescent="0.25">
      <c r="A47" s="219"/>
      <c r="B47" s="211" t="s">
        <v>130</v>
      </c>
      <c r="C47" s="240" t="s">
        <v>112</v>
      </c>
      <c r="D47" s="211" t="s">
        <v>52</v>
      </c>
      <c r="E47" s="211" t="s">
        <v>131</v>
      </c>
      <c r="F47" s="211" t="s">
        <v>54</v>
      </c>
      <c r="G47" s="219"/>
      <c r="H47" s="219"/>
      <c r="I47" s="221"/>
      <c r="J47" s="223"/>
      <c r="K47" s="205" t="s">
        <v>132</v>
      </c>
      <c r="L47" s="229">
        <v>0.15</v>
      </c>
      <c r="M47" s="250">
        <v>43862</v>
      </c>
      <c r="N47" s="250">
        <v>44012</v>
      </c>
      <c r="O47" s="205"/>
      <c r="P47" s="205" t="s">
        <v>133</v>
      </c>
      <c r="Q47" s="206">
        <f>(Y47*T47)+(T48*Y48)</f>
        <v>0</v>
      </c>
      <c r="R47" s="206" t="s">
        <v>59</v>
      </c>
      <c r="S47" s="136" t="s">
        <v>134</v>
      </c>
      <c r="T47" s="143">
        <v>0.5</v>
      </c>
      <c r="U47" s="153">
        <v>43862</v>
      </c>
      <c r="V47" s="153">
        <v>43920</v>
      </c>
      <c r="W47" s="108">
        <f t="shared" si="2"/>
        <v>58</v>
      </c>
      <c r="X47" s="136"/>
      <c r="Y47" s="109">
        <f t="shared" si="3"/>
        <v>0</v>
      </c>
      <c r="Z47" s="140"/>
      <c r="AA47" s="34"/>
      <c r="AB47" s="97" t="s">
        <v>62</v>
      </c>
      <c r="AC47" s="97" t="s">
        <v>62</v>
      </c>
      <c r="AD47" s="97" t="s">
        <v>62</v>
      </c>
      <c r="AE47" s="97" t="s">
        <v>62</v>
      </c>
      <c r="AF47" s="97" t="s">
        <v>62</v>
      </c>
      <c r="AG47" s="97" t="s">
        <v>62</v>
      </c>
      <c r="AH47" s="97" t="s">
        <v>62</v>
      </c>
      <c r="AI47" s="97" t="s">
        <v>62</v>
      </c>
      <c r="AJ47" s="97" t="s">
        <v>62</v>
      </c>
      <c r="AK47" s="97" t="s">
        <v>61</v>
      </c>
      <c r="AL47" s="97" t="s">
        <v>62</v>
      </c>
      <c r="AM47" s="97" t="s">
        <v>61</v>
      </c>
      <c r="AN47" s="97" t="s">
        <v>61</v>
      </c>
      <c r="AO47" s="97" t="s">
        <v>61</v>
      </c>
      <c r="AP47" s="97" t="s">
        <v>62</v>
      </c>
      <c r="AQ47" s="97" t="s">
        <v>62</v>
      </c>
      <c r="AR47" s="97" t="s">
        <v>62</v>
      </c>
      <c r="AS47" s="97" t="s">
        <v>62</v>
      </c>
      <c r="AT47" s="98"/>
      <c r="AU47" s="98"/>
      <c r="AV47" s="98"/>
    </row>
    <row r="48" spans="1:48" x14ac:dyDescent="0.25">
      <c r="A48" s="219"/>
      <c r="B48" s="219"/>
      <c r="C48" s="241"/>
      <c r="D48" s="219"/>
      <c r="E48" s="219"/>
      <c r="F48" s="219"/>
      <c r="G48" s="219"/>
      <c r="H48" s="219"/>
      <c r="I48" s="221"/>
      <c r="J48" s="223"/>
      <c r="K48" s="205"/>
      <c r="L48" s="229"/>
      <c r="M48" s="250"/>
      <c r="N48" s="250"/>
      <c r="O48" s="205"/>
      <c r="P48" s="205"/>
      <c r="Q48" s="207"/>
      <c r="R48" s="208"/>
      <c r="S48" s="136" t="s">
        <v>135</v>
      </c>
      <c r="T48" s="143">
        <v>0.5</v>
      </c>
      <c r="U48" s="153">
        <v>43922</v>
      </c>
      <c r="V48" s="153">
        <v>44012</v>
      </c>
      <c r="W48" s="108">
        <f t="shared" si="2"/>
        <v>90</v>
      </c>
      <c r="X48" s="136"/>
      <c r="Y48" s="109">
        <f t="shared" si="3"/>
        <v>0</v>
      </c>
      <c r="Z48" s="140"/>
      <c r="AA48" s="95"/>
      <c r="AB48" s="97" t="s">
        <v>62</v>
      </c>
      <c r="AC48" s="97" t="s">
        <v>62</v>
      </c>
      <c r="AD48" s="97" t="s">
        <v>62</v>
      </c>
      <c r="AE48" s="97" t="s">
        <v>62</v>
      </c>
      <c r="AF48" s="97" t="s">
        <v>62</v>
      </c>
      <c r="AG48" s="97" t="s">
        <v>62</v>
      </c>
      <c r="AH48" s="97" t="s">
        <v>62</v>
      </c>
      <c r="AI48" s="97" t="s">
        <v>62</v>
      </c>
      <c r="AJ48" s="97" t="s">
        <v>62</v>
      </c>
      <c r="AK48" s="97" t="s">
        <v>61</v>
      </c>
      <c r="AL48" s="97" t="s">
        <v>62</v>
      </c>
      <c r="AM48" s="97" t="s">
        <v>61</v>
      </c>
      <c r="AN48" s="97" t="s">
        <v>61</v>
      </c>
      <c r="AO48" s="97" t="s">
        <v>61</v>
      </c>
      <c r="AP48" s="97" t="s">
        <v>62</v>
      </c>
      <c r="AQ48" s="97" t="s">
        <v>62</v>
      </c>
      <c r="AR48" s="97" t="s">
        <v>62</v>
      </c>
      <c r="AS48" s="97" t="s">
        <v>62</v>
      </c>
      <c r="AT48" s="98"/>
      <c r="AU48" s="98"/>
      <c r="AV48" s="98"/>
    </row>
    <row r="49" spans="1:48" ht="27.6" x14ac:dyDescent="0.25">
      <c r="A49" s="219"/>
      <c r="B49" s="219"/>
      <c r="C49" s="241"/>
      <c r="D49" s="219"/>
      <c r="E49" s="219"/>
      <c r="F49" s="219"/>
      <c r="G49" s="219"/>
      <c r="H49" s="219"/>
      <c r="I49" s="221"/>
      <c r="J49" s="223"/>
      <c r="K49" s="211" t="s">
        <v>136</v>
      </c>
      <c r="L49" s="229">
        <v>0.1</v>
      </c>
      <c r="M49" s="250">
        <v>43831</v>
      </c>
      <c r="N49" s="250">
        <v>44012</v>
      </c>
      <c r="O49" s="205"/>
      <c r="P49" s="205" t="s">
        <v>118</v>
      </c>
      <c r="Q49" s="206">
        <f>(Y49*T49)+(Y50*T50)</f>
        <v>0</v>
      </c>
      <c r="R49" s="206" t="s">
        <v>59</v>
      </c>
      <c r="S49" s="136" t="s">
        <v>137</v>
      </c>
      <c r="T49" s="143">
        <v>0.5</v>
      </c>
      <c r="U49" s="153">
        <v>43845</v>
      </c>
      <c r="V49" s="153">
        <v>43936</v>
      </c>
      <c r="W49" s="108">
        <f t="shared" si="2"/>
        <v>91</v>
      </c>
      <c r="X49" s="136"/>
      <c r="Y49" s="109">
        <f t="shared" si="3"/>
        <v>0</v>
      </c>
      <c r="Z49" s="141"/>
      <c r="AA49" s="102"/>
      <c r="AB49" s="97" t="s">
        <v>62</v>
      </c>
      <c r="AC49" s="97" t="s">
        <v>62</v>
      </c>
      <c r="AD49" s="97" t="s">
        <v>62</v>
      </c>
      <c r="AE49" s="97" t="s">
        <v>62</v>
      </c>
      <c r="AF49" s="97" t="s">
        <v>62</v>
      </c>
      <c r="AG49" s="97" t="s">
        <v>62</v>
      </c>
      <c r="AH49" s="97" t="s">
        <v>62</v>
      </c>
      <c r="AI49" s="97" t="s">
        <v>62</v>
      </c>
      <c r="AJ49" s="97" t="s">
        <v>62</v>
      </c>
      <c r="AK49" s="97" t="s">
        <v>61</v>
      </c>
      <c r="AL49" s="97" t="s">
        <v>61</v>
      </c>
      <c r="AM49" s="97" t="s">
        <v>61</v>
      </c>
      <c r="AN49" s="97" t="s">
        <v>61</v>
      </c>
      <c r="AO49" s="97" t="s">
        <v>61</v>
      </c>
      <c r="AP49" s="97" t="s">
        <v>62</v>
      </c>
      <c r="AQ49" s="97" t="s">
        <v>62</v>
      </c>
      <c r="AR49" s="97" t="s">
        <v>62</v>
      </c>
      <c r="AS49" s="97" t="s">
        <v>62</v>
      </c>
      <c r="AT49" s="98"/>
      <c r="AU49" s="98"/>
      <c r="AV49" s="98"/>
    </row>
    <row r="50" spans="1:48" ht="27.6" x14ac:dyDescent="0.25">
      <c r="A50" s="219"/>
      <c r="B50" s="219"/>
      <c r="C50" s="241"/>
      <c r="D50" s="219"/>
      <c r="E50" s="219"/>
      <c r="F50" s="219"/>
      <c r="G50" s="219"/>
      <c r="H50" s="219"/>
      <c r="I50" s="221"/>
      <c r="J50" s="223"/>
      <c r="K50" s="219"/>
      <c r="L50" s="229"/>
      <c r="M50" s="250"/>
      <c r="N50" s="250"/>
      <c r="O50" s="205"/>
      <c r="P50" s="205"/>
      <c r="Q50" s="207"/>
      <c r="R50" s="208"/>
      <c r="S50" s="136" t="s">
        <v>137</v>
      </c>
      <c r="T50" s="143">
        <v>0.5</v>
      </c>
      <c r="U50" s="153">
        <v>43922</v>
      </c>
      <c r="V50" s="153">
        <v>44012</v>
      </c>
      <c r="W50" s="108">
        <f t="shared" si="2"/>
        <v>90</v>
      </c>
      <c r="X50" s="136"/>
      <c r="Y50" s="109">
        <f t="shared" si="3"/>
        <v>0</v>
      </c>
      <c r="Z50" s="140"/>
      <c r="AA50" s="103"/>
      <c r="AB50" s="97" t="s">
        <v>62</v>
      </c>
      <c r="AC50" s="97" t="s">
        <v>62</v>
      </c>
      <c r="AD50" s="97" t="s">
        <v>62</v>
      </c>
      <c r="AE50" s="97" t="s">
        <v>62</v>
      </c>
      <c r="AF50" s="97" t="s">
        <v>62</v>
      </c>
      <c r="AG50" s="97" t="s">
        <v>62</v>
      </c>
      <c r="AH50" s="97" t="s">
        <v>62</v>
      </c>
      <c r="AI50" s="97" t="s">
        <v>62</v>
      </c>
      <c r="AJ50" s="97" t="s">
        <v>62</v>
      </c>
      <c r="AK50" s="97" t="s">
        <v>61</v>
      </c>
      <c r="AL50" s="97" t="s">
        <v>61</v>
      </c>
      <c r="AM50" s="97" t="s">
        <v>61</v>
      </c>
      <c r="AN50" s="97" t="s">
        <v>61</v>
      </c>
      <c r="AO50" s="97" t="s">
        <v>61</v>
      </c>
      <c r="AP50" s="97" t="s">
        <v>62</v>
      </c>
      <c r="AQ50" s="97" t="s">
        <v>62</v>
      </c>
      <c r="AR50" s="97" t="s">
        <v>62</v>
      </c>
      <c r="AS50" s="97" t="s">
        <v>62</v>
      </c>
      <c r="AT50" s="98"/>
      <c r="AU50" s="98"/>
      <c r="AV50" s="98"/>
    </row>
    <row r="51" spans="1:48" ht="41.4" x14ac:dyDescent="0.25">
      <c r="A51" s="219"/>
      <c r="B51" s="219"/>
      <c r="C51" s="241"/>
      <c r="D51" s="219"/>
      <c r="E51" s="219"/>
      <c r="F51" s="219"/>
      <c r="G51" s="219"/>
      <c r="H51" s="219"/>
      <c r="I51" s="221"/>
      <c r="J51" s="223"/>
      <c r="K51" s="205" t="s">
        <v>138</v>
      </c>
      <c r="L51" s="229">
        <v>0.15</v>
      </c>
      <c r="M51" s="250">
        <v>43845</v>
      </c>
      <c r="N51" s="250">
        <v>44012</v>
      </c>
      <c r="O51" s="205"/>
      <c r="P51" s="205" t="s">
        <v>118</v>
      </c>
      <c r="Q51" s="206">
        <f>(Y51*T51)+(T52*Y52)+(T53*Y53)</f>
        <v>0</v>
      </c>
      <c r="R51" s="206" t="s">
        <v>59</v>
      </c>
      <c r="S51" s="136" t="s">
        <v>139</v>
      </c>
      <c r="T51" s="143">
        <v>0.3</v>
      </c>
      <c r="U51" s="153">
        <v>43831</v>
      </c>
      <c r="V51" s="153">
        <v>43889</v>
      </c>
      <c r="W51" s="108">
        <f t="shared" si="2"/>
        <v>58</v>
      </c>
      <c r="X51" s="136"/>
      <c r="Y51" s="109">
        <f t="shared" si="3"/>
        <v>0</v>
      </c>
      <c r="Z51" s="140"/>
      <c r="AA51" s="101"/>
      <c r="AB51" s="97" t="s">
        <v>62</v>
      </c>
      <c r="AC51" s="97" t="s">
        <v>62</v>
      </c>
      <c r="AD51" s="97" t="s">
        <v>62</v>
      </c>
      <c r="AE51" s="97" t="s">
        <v>62</v>
      </c>
      <c r="AF51" s="97" t="s">
        <v>62</v>
      </c>
      <c r="AG51" s="97" t="s">
        <v>61</v>
      </c>
      <c r="AH51" s="97" t="s">
        <v>62</v>
      </c>
      <c r="AI51" s="97" t="s">
        <v>62</v>
      </c>
      <c r="AJ51" s="97" t="s">
        <v>61</v>
      </c>
      <c r="AK51" s="97" t="s">
        <v>61</v>
      </c>
      <c r="AL51" s="97" t="s">
        <v>62</v>
      </c>
      <c r="AM51" s="97" t="s">
        <v>61</v>
      </c>
      <c r="AN51" s="97" t="s">
        <v>61</v>
      </c>
      <c r="AO51" s="97" t="s">
        <v>61</v>
      </c>
      <c r="AP51" s="97" t="s">
        <v>61</v>
      </c>
      <c r="AQ51" s="97" t="s">
        <v>61</v>
      </c>
      <c r="AR51" s="97" t="s">
        <v>62</v>
      </c>
      <c r="AS51" s="97" t="s">
        <v>62</v>
      </c>
      <c r="AT51" s="98"/>
      <c r="AU51" s="98"/>
      <c r="AV51" s="98"/>
    </row>
    <row r="52" spans="1:48" ht="27.6" x14ac:dyDescent="0.25">
      <c r="A52" s="219"/>
      <c r="B52" s="219"/>
      <c r="C52" s="241"/>
      <c r="D52" s="219"/>
      <c r="E52" s="219"/>
      <c r="F52" s="219"/>
      <c r="G52" s="219"/>
      <c r="H52" s="219"/>
      <c r="I52" s="221"/>
      <c r="J52" s="223"/>
      <c r="K52" s="205"/>
      <c r="L52" s="229"/>
      <c r="M52" s="250"/>
      <c r="N52" s="250"/>
      <c r="O52" s="205"/>
      <c r="P52" s="205"/>
      <c r="Q52" s="207"/>
      <c r="R52" s="207"/>
      <c r="S52" s="136" t="s">
        <v>140</v>
      </c>
      <c r="T52" s="143">
        <v>0.2</v>
      </c>
      <c r="U52" s="153">
        <v>43891</v>
      </c>
      <c r="V52" s="153">
        <v>43920</v>
      </c>
      <c r="W52" s="108">
        <f t="shared" si="2"/>
        <v>29</v>
      </c>
      <c r="X52" s="136"/>
      <c r="Y52" s="109">
        <f t="shared" si="3"/>
        <v>0</v>
      </c>
      <c r="Z52" s="140"/>
      <c r="AA52" s="103"/>
      <c r="AB52" s="97" t="s">
        <v>62</v>
      </c>
      <c r="AC52" s="97" t="s">
        <v>62</v>
      </c>
      <c r="AD52" s="97" t="s">
        <v>62</v>
      </c>
      <c r="AE52" s="97" t="s">
        <v>62</v>
      </c>
      <c r="AF52" s="97" t="s">
        <v>62</v>
      </c>
      <c r="AG52" s="97" t="s">
        <v>61</v>
      </c>
      <c r="AH52" s="97" t="s">
        <v>62</v>
      </c>
      <c r="AI52" s="97" t="s">
        <v>62</v>
      </c>
      <c r="AJ52" s="97" t="s">
        <v>61</v>
      </c>
      <c r="AK52" s="97" t="s">
        <v>61</v>
      </c>
      <c r="AL52" s="97" t="s">
        <v>62</v>
      </c>
      <c r="AM52" s="97" t="s">
        <v>61</v>
      </c>
      <c r="AN52" s="97" t="s">
        <v>61</v>
      </c>
      <c r="AO52" s="97" t="s">
        <v>61</v>
      </c>
      <c r="AP52" s="97" t="s">
        <v>61</v>
      </c>
      <c r="AQ52" s="97" t="s">
        <v>61</v>
      </c>
      <c r="AR52" s="97" t="s">
        <v>62</v>
      </c>
      <c r="AS52" s="97" t="s">
        <v>62</v>
      </c>
      <c r="AT52" s="98"/>
      <c r="AU52" s="98"/>
      <c r="AV52" s="98"/>
    </row>
    <row r="53" spans="1:48" ht="27.6" x14ac:dyDescent="0.25">
      <c r="A53" s="219"/>
      <c r="B53" s="219"/>
      <c r="C53" s="241"/>
      <c r="D53" s="219"/>
      <c r="E53" s="219"/>
      <c r="F53" s="219"/>
      <c r="G53" s="219"/>
      <c r="H53" s="219"/>
      <c r="I53" s="221"/>
      <c r="J53" s="223"/>
      <c r="K53" s="205"/>
      <c r="L53" s="229"/>
      <c r="M53" s="250"/>
      <c r="N53" s="250"/>
      <c r="O53" s="205"/>
      <c r="P53" s="205"/>
      <c r="Q53" s="207"/>
      <c r="R53" s="207"/>
      <c r="S53" s="136" t="s">
        <v>141</v>
      </c>
      <c r="T53" s="143">
        <v>0.5</v>
      </c>
      <c r="U53" s="153">
        <v>43922</v>
      </c>
      <c r="V53" s="153">
        <v>44012</v>
      </c>
      <c r="W53" s="108">
        <f t="shared" si="2"/>
        <v>90</v>
      </c>
      <c r="X53" s="136"/>
      <c r="Y53" s="109">
        <f t="shared" si="3"/>
        <v>0</v>
      </c>
      <c r="Z53" s="141"/>
      <c r="AA53" s="101"/>
      <c r="AB53" s="97" t="s">
        <v>62</v>
      </c>
      <c r="AC53" s="97" t="s">
        <v>62</v>
      </c>
      <c r="AD53" s="97" t="s">
        <v>62</v>
      </c>
      <c r="AE53" s="97" t="s">
        <v>62</v>
      </c>
      <c r="AF53" s="97" t="s">
        <v>62</v>
      </c>
      <c r="AG53" s="97" t="s">
        <v>61</v>
      </c>
      <c r="AH53" s="97" t="s">
        <v>62</v>
      </c>
      <c r="AI53" s="97" t="s">
        <v>62</v>
      </c>
      <c r="AJ53" s="97" t="s">
        <v>61</v>
      </c>
      <c r="AK53" s="97" t="s">
        <v>61</v>
      </c>
      <c r="AL53" s="97" t="s">
        <v>62</v>
      </c>
      <c r="AM53" s="97" t="s">
        <v>61</v>
      </c>
      <c r="AN53" s="97" t="s">
        <v>61</v>
      </c>
      <c r="AO53" s="97" t="s">
        <v>61</v>
      </c>
      <c r="AP53" s="97" t="s">
        <v>61</v>
      </c>
      <c r="AQ53" s="97" t="s">
        <v>61</v>
      </c>
      <c r="AR53" s="97" t="s">
        <v>62</v>
      </c>
      <c r="AS53" s="97" t="s">
        <v>62</v>
      </c>
      <c r="AT53" s="98"/>
      <c r="AU53" s="98"/>
      <c r="AV53" s="98"/>
    </row>
    <row r="54" spans="1:48" ht="27.6" x14ac:dyDescent="0.25">
      <c r="A54" s="219"/>
      <c r="B54" s="219"/>
      <c r="C54" s="241"/>
      <c r="D54" s="219"/>
      <c r="E54" s="219"/>
      <c r="F54" s="219"/>
      <c r="G54" s="219"/>
      <c r="H54" s="219"/>
      <c r="I54" s="221"/>
      <c r="J54" s="223"/>
      <c r="K54" s="205" t="s">
        <v>142</v>
      </c>
      <c r="L54" s="229">
        <v>0.05</v>
      </c>
      <c r="M54" s="250">
        <v>43845</v>
      </c>
      <c r="N54" s="250">
        <v>44012</v>
      </c>
      <c r="O54" s="205"/>
      <c r="P54" s="205" t="s">
        <v>118</v>
      </c>
      <c r="Q54" s="206">
        <f>(Y54*T54)+(T55*Y55)+(T56*Y56)</f>
        <v>0</v>
      </c>
      <c r="R54" s="206" t="s">
        <v>59</v>
      </c>
      <c r="S54" s="136" t="s">
        <v>143</v>
      </c>
      <c r="T54" s="143">
        <v>0.4</v>
      </c>
      <c r="U54" s="153">
        <v>43845</v>
      </c>
      <c r="V54" s="153">
        <v>43981</v>
      </c>
      <c r="W54" s="108">
        <f t="shared" si="2"/>
        <v>136</v>
      </c>
      <c r="X54" s="136"/>
      <c r="Y54" s="109">
        <f t="shared" si="3"/>
        <v>0</v>
      </c>
      <c r="Z54" s="140"/>
      <c r="AA54" s="101"/>
      <c r="AB54" s="97" t="s">
        <v>62</v>
      </c>
      <c r="AC54" s="97" t="s">
        <v>62</v>
      </c>
      <c r="AD54" s="97" t="s">
        <v>62</v>
      </c>
      <c r="AE54" s="97" t="s">
        <v>62</v>
      </c>
      <c r="AF54" s="97" t="s">
        <v>62</v>
      </c>
      <c r="AG54" s="97" t="s">
        <v>61</v>
      </c>
      <c r="AH54" s="97" t="s">
        <v>62</v>
      </c>
      <c r="AI54" s="97" t="s">
        <v>62</v>
      </c>
      <c r="AJ54" s="97" t="s">
        <v>61</v>
      </c>
      <c r="AK54" s="97" t="s">
        <v>61</v>
      </c>
      <c r="AL54" s="97" t="s">
        <v>62</v>
      </c>
      <c r="AM54" s="97" t="s">
        <v>61</v>
      </c>
      <c r="AN54" s="97" t="s">
        <v>61</v>
      </c>
      <c r="AO54" s="97" t="s">
        <v>61</v>
      </c>
      <c r="AP54" s="97" t="s">
        <v>61</v>
      </c>
      <c r="AQ54" s="97" t="s">
        <v>61</v>
      </c>
      <c r="AR54" s="97" t="s">
        <v>62</v>
      </c>
      <c r="AS54" s="97" t="s">
        <v>62</v>
      </c>
      <c r="AT54" s="98"/>
      <c r="AU54" s="98"/>
      <c r="AV54" s="98"/>
    </row>
    <row r="55" spans="1:48" x14ac:dyDescent="0.25">
      <c r="A55" s="219"/>
      <c r="B55" s="219"/>
      <c r="C55" s="241"/>
      <c r="D55" s="219"/>
      <c r="E55" s="219"/>
      <c r="F55" s="219"/>
      <c r="G55" s="219"/>
      <c r="H55" s="219"/>
      <c r="I55" s="221"/>
      <c r="J55" s="223"/>
      <c r="K55" s="205"/>
      <c r="L55" s="229"/>
      <c r="M55" s="250"/>
      <c r="N55" s="250"/>
      <c r="O55" s="205"/>
      <c r="P55" s="205"/>
      <c r="Q55" s="207"/>
      <c r="R55" s="207"/>
      <c r="S55" s="136" t="s">
        <v>144</v>
      </c>
      <c r="T55" s="143">
        <v>0.3</v>
      </c>
      <c r="U55" s="153">
        <v>43891</v>
      </c>
      <c r="V55" s="153">
        <v>43982</v>
      </c>
      <c r="W55" s="108">
        <f t="shared" si="2"/>
        <v>91</v>
      </c>
      <c r="X55" s="136"/>
      <c r="Y55" s="109">
        <f t="shared" si="3"/>
        <v>0</v>
      </c>
      <c r="Z55" s="140"/>
      <c r="AA55" s="103"/>
      <c r="AB55" s="97" t="s">
        <v>62</v>
      </c>
      <c r="AC55" s="97" t="s">
        <v>62</v>
      </c>
      <c r="AD55" s="97" t="s">
        <v>62</v>
      </c>
      <c r="AE55" s="97" t="s">
        <v>62</v>
      </c>
      <c r="AF55" s="97" t="s">
        <v>62</v>
      </c>
      <c r="AG55" s="97" t="s">
        <v>61</v>
      </c>
      <c r="AH55" s="97" t="s">
        <v>62</v>
      </c>
      <c r="AI55" s="97" t="s">
        <v>62</v>
      </c>
      <c r="AJ55" s="97" t="s">
        <v>61</v>
      </c>
      <c r="AK55" s="97" t="s">
        <v>61</v>
      </c>
      <c r="AL55" s="97" t="s">
        <v>62</v>
      </c>
      <c r="AM55" s="97" t="s">
        <v>61</v>
      </c>
      <c r="AN55" s="97" t="s">
        <v>61</v>
      </c>
      <c r="AO55" s="97" t="s">
        <v>61</v>
      </c>
      <c r="AP55" s="97" t="s">
        <v>61</v>
      </c>
      <c r="AQ55" s="97" t="s">
        <v>61</v>
      </c>
      <c r="AR55" s="97" t="s">
        <v>62</v>
      </c>
      <c r="AS55" s="97" t="s">
        <v>62</v>
      </c>
      <c r="AT55" s="98"/>
      <c r="AU55" s="98"/>
      <c r="AV55" s="98"/>
    </row>
    <row r="56" spans="1:48" ht="27.6" x14ac:dyDescent="0.25">
      <c r="A56" s="219"/>
      <c r="B56" s="219"/>
      <c r="C56" s="241"/>
      <c r="D56" s="219"/>
      <c r="E56" s="219"/>
      <c r="F56" s="219"/>
      <c r="G56" s="219"/>
      <c r="H56" s="219"/>
      <c r="I56" s="221"/>
      <c r="J56" s="223"/>
      <c r="K56" s="205"/>
      <c r="L56" s="229"/>
      <c r="M56" s="250"/>
      <c r="N56" s="250"/>
      <c r="O56" s="205"/>
      <c r="P56" s="205"/>
      <c r="Q56" s="207"/>
      <c r="R56" s="207"/>
      <c r="S56" s="113" t="s">
        <v>145</v>
      </c>
      <c r="T56" s="143">
        <v>0.3</v>
      </c>
      <c r="U56" s="153">
        <v>43983</v>
      </c>
      <c r="V56" s="153">
        <v>44012</v>
      </c>
      <c r="W56" s="108">
        <f t="shared" si="2"/>
        <v>29</v>
      </c>
      <c r="X56" s="136"/>
      <c r="Y56" s="109">
        <f t="shared" si="3"/>
        <v>0</v>
      </c>
      <c r="Z56" s="141"/>
      <c r="AA56" s="101"/>
      <c r="AB56" s="97" t="s">
        <v>62</v>
      </c>
      <c r="AC56" s="97" t="s">
        <v>62</v>
      </c>
      <c r="AD56" s="97" t="s">
        <v>62</v>
      </c>
      <c r="AE56" s="97" t="s">
        <v>62</v>
      </c>
      <c r="AF56" s="97" t="s">
        <v>62</v>
      </c>
      <c r="AG56" s="97" t="s">
        <v>61</v>
      </c>
      <c r="AH56" s="97" t="s">
        <v>62</v>
      </c>
      <c r="AI56" s="97" t="s">
        <v>62</v>
      </c>
      <c r="AJ56" s="97" t="s">
        <v>61</v>
      </c>
      <c r="AK56" s="97" t="s">
        <v>61</v>
      </c>
      <c r="AL56" s="97" t="s">
        <v>62</v>
      </c>
      <c r="AM56" s="97" t="s">
        <v>61</v>
      </c>
      <c r="AN56" s="97" t="s">
        <v>61</v>
      </c>
      <c r="AO56" s="97" t="s">
        <v>61</v>
      </c>
      <c r="AP56" s="97" t="s">
        <v>61</v>
      </c>
      <c r="AQ56" s="97" t="s">
        <v>61</v>
      </c>
      <c r="AR56" s="97" t="s">
        <v>62</v>
      </c>
      <c r="AS56" s="97" t="s">
        <v>62</v>
      </c>
      <c r="AT56" s="98"/>
      <c r="AU56" s="98"/>
      <c r="AV56" s="98"/>
    </row>
    <row r="57" spans="1:48" ht="41.4" x14ac:dyDescent="0.25">
      <c r="A57" s="195">
        <v>3</v>
      </c>
      <c r="B57" s="195" t="s">
        <v>130</v>
      </c>
      <c r="C57" s="196" t="s">
        <v>146</v>
      </c>
      <c r="D57" s="196" t="s">
        <v>52</v>
      </c>
      <c r="E57" s="196" t="s">
        <v>147</v>
      </c>
      <c r="F57" s="196" t="s">
        <v>148</v>
      </c>
      <c r="G57" s="196" t="s">
        <v>149</v>
      </c>
      <c r="H57" s="197" t="s">
        <v>150</v>
      </c>
      <c r="I57" s="198">
        <v>100</v>
      </c>
      <c r="J57" s="199">
        <f>(Q57*L57)+(Q62*L62)+(Q66*L66)</f>
        <v>0</v>
      </c>
      <c r="K57" s="192" t="s">
        <v>151</v>
      </c>
      <c r="L57" s="200">
        <v>0.4</v>
      </c>
      <c r="M57" s="191">
        <v>43831</v>
      </c>
      <c r="N57" s="191">
        <v>44012</v>
      </c>
      <c r="O57" s="192"/>
      <c r="P57" s="192" t="s">
        <v>152</v>
      </c>
      <c r="Q57" s="193">
        <f>(Y57*T57)+(Y58*T58)*(Y59*T59)+(Y60*T60)+(Y61*T61)</f>
        <v>0</v>
      </c>
      <c r="R57" s="194" t="s">
        <v>99</v>
      </c>
      <c r="S57" s="130" t="s">
        <v>153</v>
      </c>
      <c r="T57" s="133">
        <v>0.2</v>
      </c>
      <c r="U57" s="41">
        <v>43831</v>
      </c>
      <c r="V57" s="41">
        <v>44012</v>
      </c>
      <c r="W57" s="28">
        <f>V57-U57</f>
        <v>181</v>
      </c>
      <c r="X57" s="127"/>
      <c r="Y57" s="29">
        <f t="shared" si="3"/>
        <v>0</v>
      </c>
      <c r="Z57" s="30"/>
      <c r="AA57" s="30"/>
      <c r="AB57" s="158" t="s">
        <v>61</v>
      </c>
      <c r="AC57" s="158" t="s">
        <v>61</v>
      </c>
      <c r="AD57" s="158" t="s">
        <v>62</v>
      </c>
      <c r="AE57" s="158" t="s">
        <v>61</v>
      </c>
      <c r="AF57" s="158" t="s">
        <v>61</v>
      </c>
      <c r="AG57" s="158" t="s">
        <v>61</v>
      </c>
      <c r="AH57" s="158" t="s">
        <v>62</v>
      </c>
      <c r="AI57" s="158" t="s">
        <v>62</v>
      </c>
      <c r="AJ57" s="158" t="s">
        <v>61</v>
      </c>
      <c r="AK57" s="158" t="s">
        <v>61</v>
      </c>
      <c r="AL57" s="158" t="s">
        <v>61</v>
      </c>
      <c r="AM57" s="158" t="s">
        <v>61</v>
      </c>
      <c r="AN57" s="158" t="s">
        <v>61</v>
      </c>
      <c r="AO57" s="158" t="s">
        <v>61</v>
      </c>
      <c r="AP57" s="158" t="s">
        <v>62</v>
      </c>
      <c r="AQ57" s="158" t="s">
        <v>61</v>
      </c>
      <c r="AR57" s="158" t="s">
        <v>62</v>
      </c>
      <c r="AS57" s="158" t="s">
        <v>61</v>
      </c>
      <c r="AT57" s="98"/>
      <c r="AU57" s="98"/>
      <c r="AV57" s="98"/>
    </row>
    <row r="58" spans="1:48" ht="27.6" x14ac:dyDescent="0.25">
      <c r="A58" s="195"/>
      <c r="B58" s="195"/>
      <c r="C58" s="196"/>
      <c r="D58" s="196"/>
      <c r="E58" s="196"/>
      <c r="F58" s="196"/>
      <c r="G58" s="196"/>
      <c r="H58" s="197"/>
      <c r="I58" s="198"/>
      <c r="J58" s="199"/>
      <c r="K58" s="192"/>
      <c r="L58" s="200"/>
      <c r="M58" s="191"/>
      <c r="N58" s="191"/>
      <c r="O58" s="192"/>
      <c r="P58" s="192"/>
      <c r="Q58" s="193"/>
      <c r="R58" s="194"/>
      <c r="S58" s="130" t="s">
        <v>154</v>
      </c>
      <c r="T58" s="133">
        <v>0.2</v>
      </c>
      <c r="U58" s="41">
        <v>43831</v>
      </c>
      <c r="V58" s="41">
        <v>44012</v>
      </c>
      <c r="W58" s="28">
        <f>V58-U58</f>
        <v>181</v>
      </c>
      <c r="X58" s="127"/>
      <c r="Y58" s="29">
        <f t="shared" si="3"/>
        <v>0</v>
      </c>
      <c r="Z58" s="30"/>
      <c r="AA58" s="30"/>
      <c r="AB58" s="158"/>
      <c r="AC58" s="158"/>
      <c r="AD58" s="158" t="s">
        <v>62</v>
      </c>
      <c r="AE58" s="158"/>
      <c r="AF58" s="158"/>
      <c r="AG58" s="158"/>
      <c r="AH58" s="158" t="s">
        <v>62</v>
      </c>
      <c r="AI58" s="158" t="s">
        <v>62</v>
      </c>
      <c r="AJ58" s="158"/>
      <c r="AK58" s="158"/>
      <c r="AL58" s="158"/>
      <c r="AM58" s="158"/>
      <c r="AN58" s="158"/>
      <c r="AO58" s="158"/>
      <c r="AP58" s="158" t="s">
        <v>62</v>
      </c>
      <c r="AQ58" s="158" t="s">
        <v>61</v>
      </c>
      <c r="AR58" s="158" t="s">
        <v>62</v>
      </c>
      <c r="AS58" s="158"/>
      <c r="AT58" s="98"/>
      <c r="AU58" s="98"/>
      <c r="AV58" s="98"/>
    </row>
    <row r="59" spans="1:48" ht="41.4" x14ac:dyDescent="0.25">
      <c r="A59" s="195"/>
      <c r="B59" s="195"/>
      <c r="C59" s="196"/>
      <c r="D59" s="196"/>
      <c r="E59" s="196"/>
      <c r="F59" s="196"/>
      <c r="G59" s="196"/>
      <c r="H59" s="197"/>
      <c r="I59" s="198"/>
      <c r="J59" s="198"/>
      <c r="K59" s="192"/>
      <c r="L59" s="200"/>
      <c r="M59" s="191"/>
      <c r="N59" s="191"/>
      <c r="O59" s="192"/>
      <c r="P59" s="192"/>
      <c r="Q59" s="193"/>
      <c r="R59" s="194"/>
      <c r="S59" s="130" t="s">
        <v>155</v>
      </c>
      <c r="T59" s="133">
        <v>0.2</v>
      </c>
      <c r="U59" s="41">
        <v>43922</v>
      </c>
      <c r="V59" s="41">
        <v>44012</v>
      </c>
      <c r="W59" s="28">
        <f t="shared" ref="W59:W70" si="4">V59-U59</f>
        <v>90</v>
      </c>
      <c r="X59" s="127"/>
      <c r="Y59" s="29">
        <f t="shared" si="3"/>
        <v>0</v>
      </c>
      <c r="Z59" s="30"/>
      <c r="AA59" s="30"/>
      <c r="AB59" s="158"/>
      <c r="AC59" s="158"/>
      <c r="AD59" s="158" t="s">
        <v>62</v>
      </c>
      <c r="AE59" s="158"/>
      <c r="AF59" s="158"/>
      <c r="AG59" s="158"/>
      <c r="AH59" s="158" t="s">
        <v>62</v>
      </c>
      <c r="AI59" s="158" t="s">
        <v>62</v>
      </c>
      <c r="AJ59" s="158"/>
      <c r="AK59" s="158"/>
      <c r="AL59" s="158"/>
      <c r="AM59" s="158"/>
      <c r="AN59" s="158"/>
      <c r="AO59" s="158"/>
      <c r="AP59" s="158" t="s">
        <v>62</v>
      </c>
      <c r="AQ59" s="158"/>
      <c r="AR59" s="158" t="s">
        <v>62</v>
      </c>
      <c r="AS59" s="158"/>
      <c r="AT59" s="98"/>
      <c r="AU59" s="98"/>
      <c r="AV59" s="98"/>
    </row>
    <row r="60" spans="1:48" ht="55.2" x14ac:dyDescent="0.25">
      <c r="A60" s="195"/>
      <c r="B60" s="195"/>
      <c r="C60" s="196"/>
      <c r="D60" s="196"/>
      <c r="E60" s="196"/>
      <c r="F60" s="196"/>
      <c r="G60" s="196"/>
      <c r="H60" s="197"/>
      <c r="I60" s="198"/>
      <c r="J60" s="198"/>
      <c r="K60" s="192"/>
      <c r="L60" s="200"/>
      <c r="M60" s="191"/>
      <c r="N60" s="191"/>
      <c r="O60" s="192"/>
      <c r="P60" s="192"/>
      <c r="Q60" s="193"/>
      <c r="R60" s="194"/>
      <c r="S60" s="130" t="s">
        <v>156</v>
      </c>
      <c r="T60" s="133">
        <v>0.2</v>
      </c>
      <c r="U60" s="41">
        <v>43922</v>
      </c>
      <c r="V60" s="41">
        <v>44012</v>
      </c>
      <c r="W60" s="28">
        <f t="shared" si="4"/>
        <v>90</v>
      </c>
      <c r="X60" s="127"/>
      <c r="Y60" s="29">
        <f t="shared" si="3"/>
        <v>0</v>
      </c>
      <c r="Z60" s="30"/>
      <c r="AA60" s="30"/>
      <c r="AB60" s="158"/>
      <c r="AC60" s="158"/>
      <c r="AD60" s="158"/>
      <c r="AE60" s="158"/>
      <c r="AF60" s="158"/>
      <c r="AG60" s="158"/>
      <c r="AH60" s="158"/>
      <c r="AI60" s="158"/>
      <c r="AJ60" s="158"/>
      <c r="AK60" s="158"/>
      <c r="AL60" s="158"/>
      <c r="AM60" s="158"/>
      <c r="AN60" s="158"/>
      <c r="AO60" s="158"/>
      <c r="AP60" s="158" t="s">
        <v>62</v>
      </c>
      <c r="AQ60" s="158"/>
      <c r="AR60" s="158"/>
      <c r="AS60" s="158"/>
      <c r="AT60" s="98"/>
      <c r="AU60" s="98"/>
      <c r="AV60" s="98"/>
    </row>
    <row r="61" spans="1:48" ht="41.4" x14ac:dyDescent="0.25">
      <c r="A61" s="195"/>
      <c r="B61" s="195"/>
      <c r="C61" s="196"/>
      <c r="D61" s="196"/>
      <c r="E61" s="196"/>
      <c r="F61" s="196"/>
      <c r="G61" s="196"/>
      <c r="H61" s="197"/>
      <c r="I61" s="198"/>
      <c r="J61" s="198"/>
      <c r="K61" s="192"/>
      <c r="L61" s="200"/>
      <c r="M61" s="191"/>
      <c r="N61" s="191"/>
      <c r="O61" s="192"/>
      <c r="P61" s="192"/>
      <c r="Q61" s="193"/>
      <c r="R61" s="194"/>
      <c r="S61" s="130" t="s">
        <v>157</v>
      </c>
      <c r="T61" s="133">
        <v>0.2</v>
      </c>
      <c r="U61" s="41">
        <v>43922</v>
      </c>
      <c r="V61" s="41">
        <v>44012</v>
      </c>
      <c r="W61" s="28">
        <f t="shared" si="4"/>
        <v>90</v>
      </c>
      <c r="X61" s="127"/>
      <c r="Y61" s="29">
        <f t="shared" si="3"/>
        <v>0</v>
      </c>
      <c r="Z61" s="30"/>
      <c r="AA61" s="30"/>
      <c r="AB61" s="158"/>
      <c r="AC61" s="158"/>
      <c r="AD61" s="158"/>
      <c r="AE61" s="158"/>
      <c r="AF61" s="158"/>
      <c r="AG61" s="158"/>
      <c r="AH61" s="158"/>
      <c r="AI61" s="158"/>
      <c r="AJ61" s="158"/>
      <c r="AK61" s="158"/>
      <c r="AL61" s="158"/>
      <c r="AM61" s="158"/>
      <c r="AN61" s="158"/>
      <c r="AO61" s="158"/>
      <c r="AP61" s="158" t="s">
        <v>62</v>
      </c>
      <c r="AQ61" s="158"/>
      <c r="AR61" s="158"/>
      <c r="AS61" s="158"/>
      <c r="AT61" s="98"/>
      <c r="AU61" s="98"/>
      <c r="AV61" s="98"/>
    </row>
    <row r="62" spans="1:48" ht="55.2" x14ac:dyDescent="0.25">
      <c r="A62" s="195"/>
      <c r="B62" s="195"/>
      <c r="C62" s="196"/>
      <c r="D62" s="196"/>
      <c r="E62" s="196"/>
      <c r="F62" s="196"/>
      <c r="G62" s="196"/>
      <c r="H62" s="197"/>
      <c r="I62" s="198"/>
      <c r="J62" s="198"/>
      <c r="K62" s="192" t="s">
        <v>158</v>
      </c>
      <c r="L62" s="200">
        <v>0.3</v>
      </c>
      <c r="M62" s="191">
        <v>43831</v>
      </c>
      <c r="N62" s="191">
        <v>44012</v>
      </c>
      <c r="O62" s="192"/>
      <c r="P62" s="192" t="s">
        <v>152</v>
      </c>
      <c r="Q62" s="193">
        <f>(Y62*T62)+(T63*Y63)+(T64*Y64)+(T65*Y65)</f>
        <v>0</v>
      </c>
      <c r="R62" s="194" t="s">
        <v>99</v>
      </c>
      <c r="S62" s="130" t="s">
        <v>159</v>
      </c>
      <c r="T62" s="133">
        <v>0.25</v>
      </c>
      <c r="U62" s="41">
        <v>43831</v>
      </c>
      <c r="V62" s="41">
        <v>43921</v>
      </c>
      <c r="W62" s="28">
        <f t="shared" si="4"/>
        <v>90</v>
      </c>
      <c r="X62" s="127"/>
      <c r="Y62" s="29">
        <f t="shared" si="3"/>
        <v>0</v>
      </c>
      <c r="Z62" s="30"/>
      <c r="AA62" s="30"/>
      <c r="AB62" s="158" t="s">
        <v>62</v>
      </c>
      <c r="AC62" s="158" t="s">
        <v>61</v>
      </c>
      <c r="AD62" s="158" t="s">
        <v>62</v>
      </c>
      <c r="AE62" s="158" t="s">
        <v>61</v>
      </c>
      <c r="AF62" s="158" t="s">
        <v>61</v>
      </c>
      <c r="AG62" s="158" t="s">
        <v>61</v>
      </c>
      <c r="AH62" s="158" t="s">
        <v>62</v>
      </c>
      <c r="AI62" s="158" t="s">
        <v>62</v>
      </c>
      <c r="AJ62" s="158" t="s">
        <v>61</v>
      </c>
      <c r="AK62" s="158" t="s">
        <v>61</v>
      </c>
      <c r="AL62" s="158" t="s">
        <v>61</v>
      </c>
      <c r="AM62" s="158" t="s">
        <v>61</v>
      </c>
      <c r="AN62" s="158" t="s">
        <v>61</v>
      </c>
      <c r="AO62" s="158" t="s">
        <v>61</v>
      </c>
      <c r="AP62" s="158" t="s">
        <v>62</v>
      </c>
      <c r="AQ62" s="158" t="s">
        <v>62</v>
      </c>
      <c r="AR62" s="158" t="s">
        <v>62</v>
      </c>
      <c r="AS62" s="158" t="s">
        <v>61</v>
      </c>
      <c r="AT62" s="98"/>
      <c r="AU62" s="98"/>
      <c r="AV62" s="98"/>
    </row>
    <row r="63" spans="1:48" ht="27.6" x14ac:dyDescent="0.25">
      <c r="A63" s="195"/>
      <c r="B63" s="195"/>
      <c r="C63" s="196"/>
      <c r="D63" s="196"/>
      <c r="E63" s="196"/>
      <c r="F63" s="196"/>
      <c r="G63" s="196"/>
      <c r="H63" s="197"/>
      <c r="I63" s="198"/>
      <c r="J63" s="198"/>
      <c r="K63" s="192"/>
      <c r="L63" s="200"/>
      <c r="M63" s="191"/>
      <c r="N63" s="191"/>
      <c r="O63" s="192"/>
      <c r="P63" s="192"/>
      <c r="Q63" s="193"/>
      <c r="R63" s="194"/>
      <c r="S63" s="130" t="s">
        <v>160</v>
      </c>
      <c r="T63" s="133">
        <v>0.25</v>
      </c>
      <c r="U63" s="41">
        <v>43831</v>
      </c>
      <c r="V63" s="41">
        <v>43921</v>
      </c>
      <c r="W63" s="28">
        <f t="shared" si="4"/>
        <v>90</v>
      </c>
      <c r="X63" s="127"/>
      <c r="Y63" s="29">
        <f t="shared" si="3"/>
        <v>0</v>
      </c>
      <c r="Z63" s="30"/>
      <c r="AA63" s="30"/>
      <c r="AB63" s="158" t="s">
        <v>62</v>
      </c>
      <c r="AC63" s="158" t="s">
        <v>61</v>
      </c>
      <c r="AD63" s="158" t="s">
        <v>62</v>
      </c>
      <c r="AE63" s="158" t="s">
        <v>61</v>
      </c>
      <c r="AF63" s="158" t="s">
        <v>61</v>
      </c>
      <c r="AG63" s="158" t="s">
        <v>61</v>
      </c>
      <c r="AH63" s="158" t="s">
        <v>62</v>
      </c>
      <c r="AI63" s="158" t="s">
        <v>62</v>
      </c>
      <c r="AJ63" s="158" t="s">
        <v>61</v>
      </c>
      <c r="AK63" s="158" t="s">
        <v>61</v>
      </c>
      <c r="AL63" s="158" t="s">
        <v>61</v>
      </c>
      <c r="AM63" s="158" t="s">
        <v>61</v>
      </c>
      <c r="AN63" s="158" t="s">
        <v>61</v>
      </c>
      <c r="AO63" s="158" t="s">
        <v>61</v>
      </c>
      <c r="AP63" s="158" t="s">
        <v>62</v>
      </c>
      <c r="AQ63" s="158" t="s">
        <v>62</v>
      </c>
      <c r="AR63" s="158" t="s">
        <v>62</v>
      </c>
      <c r="AS63" s="158" t="s">
        <v>61</v>
      </c>
      <c r="AT63" s="98"/>
      <c r="AU63" s="98"/>
      <c r="AV63" s="98"/>
    </row>
    <row r="64" spans="1:48" ht="27.6" x14ac:dyDescent="0.25">
      <c r="A64" s="195"/>
      <c r="B64" s="195"/>
      <c r="C64" s="196"/>
      <c r="D64" s="196"/>
      <c r="E64" s="196"/>
      <c r="F64" s="196"/>
      <c r="G64" s="196"/>
      <c r="H64" s="197"/>
      <c r="I64" s="198"/>
      <c r="J64" s="198"/>
      <c r="K64" s="192"/>
      <c r="L64" s="200"/>
      <c r="M64" s="191"/>
      <c r="N64" s="191"/>
      <c r="O64" s="192"/>
      <c r="P64" s="192"/>
      <c r="Q64" s="193"/>
      <c r="R64" s="194"/>
      <c r="S64" s="130" t="s">
        <v>161</v>
      </c>
      <c r="T64" s="133">
        <v>0.25</v>
      </c>
      <c r="U64" s="41">
        <v>43831</v>
      </c>
      <c r="V64" s="41">
        <v>44012</v>
      </c>
      <c r="W64" s="28">
        <f t="shared" si="4"/>
        <v>181</v>
      </c>
      <c r="X64" s="127"/>
      <c r="Y64" s="29">
        <f t="shared" si="3"/>
        <v>0</v>
      </c>
      <c r="Z64" s="30"/>
      <c r="AA64" s="30"/>
      <c r="AB64" s="158" t="s">
        <v>62</v>
      </c>
      <c r="AC64" s="158" t="s">
        <v>61</v>
      </c>
      <c r="AD64" s="158" t="s">
        <v>62</v>
      </c>
      <c r="AE64" s="158" t="s">
        <v>61</v>
      </c>
      <c r="AF64" s="158" t="s">
        <v>61</v>
      </c>
      <c r="AG64" s="158" t="s">
        <v>61</v>
      </c>
      <c r="AH64" s="158" t="s">
        <v>62</v>
      </c>
      <c r="AI64" s="158" t="s">
        <v>62</v>
      </c>
      <c r="AJ64" s="158" t="s">
        <v>61</v>
      </c>
      <c r="AK64" s="158" t="s">
        <v>61</v>
      </c>
      <c r="AL64" s="158" t="s">
        <v>61</v>
      </c>
      <c r="AM64" s="158" t="s">
        <v>61</v>
      </c>
      <c r="AN64" s="158" t="s">
        <v>61</v>
      </c>
      <c r="AO64" s="158" t="s">
        <v>61</v>
      </c>
      <c r="AP64" s="158" t="s">
        <v>62</v>
      </c>
      <c r="AQ64" s="158" t="s">
        <v>62</v>
      </c>
      <c r="AR64" s="158" t="s">
        <v>62</v>
      </c>
      <c r="AS64" s="158" t="s">
        <v>61</v>
      </c>
      <c r="AT64" s="98"/>
      <c r="AU64" s="98"/>
      <c r="AV64" s="98"/>
    </row>
    <row r="65" spans="1:48" ht="27.6" x14ac:dyDescent="0.25">
      <c r="A65" s="195"/>
      <c r="B65" s="195"/>
      <c r="C65" s="196"/>
      <c r="D65" s="196"/>
      <c r="E65" s="196"/>
      <c r="F65" s="196"/>
      <c r="G65" s="196"/>
      <c r="H65" s="197"/>
      <c r="I65" s="198"/>
      <c r="J65" s="198"/>
      <c r="K65" s="192"/>
      <c r="L65" s="200"/>
      <c r="M65" s="191"/>
      <c r="N65" s="191"/>
      <c r="O65" s="192"/>
      <c r="P65" s="192"/>
      <c r="Q65" s="193"/>
      <c r="R65" s="194"/>
      <c r="S65" s="130" t="s">
        <v>162</v>
      </c>
      <c r="T65" s="133">
        <v>0.25</v>
      </c>
      <c r="U65" s="41">
        <v>43831</v>
      </c>
      <c r="V65" s="41">
        <v>44012</v>
      </c>
      <c r="W65" s="28">
        <f t="shared" si="4"/>
        <v>181</v>
      </c>
      <c r="X65" s="127"/>
      <c r="Y65" s="29">
        <f t="shared" si="3"/>
        <v>0</v>
      </c>
      <c r="Z65" s="30"/>
      <c r="AA65" s="30"/>
      <c r="AB65" s="158" t="s">
        <v>62</v>
      </c>
      <c r="AC65" s="158" t="s">
        <v>61</v>
      </c>
      <c r="AD65" s="158" t="s">
        <v>62</v>
      </c>
      <c r="AE65" s="158" t="s">
        <v>61</v>
      </c>
      <c r="AF65" s="158" t="s">
        <v>61</v>
      </c>
      <c r="AG65" s="158" t="s">
        <v>61</v>
      </c>
      <c r="AH65" s="158" t="s">
        <v>62</v>
      </c>
      <c r="AI65" s="158" t="s">
        <v>62</v>
      </c>
      <c r="AJ65" s="158" t="s">
        <v>61</v>
      </c>
      <c r="AK65" s="158" t="s">
        <v>61</v>
      </c>
      <c r="AL65" s="158" t="s">
        <v>61</v>
      </c>
      <c r="AM65" s="158" t="s">
        <v>61</v>
      </c>
      <c r="AN65" s="158" t="s">
        <v>61</v>
      </c>
      <c r="AO65" s="158" t="s">
        <v>61</v>
      </c>
      <c r="AP65" s="158" t="s">
        <v>62</v>
      </c>
      <c r="AQ65" s="158" t="s">
        <v>62</v>
      </c>
      <c r="AR65" s="158" t="s">
        <v>62</v>
      </c>
      <c r="AS65" s="158" t="s">
        <v>61</v>
      </c>
      <c r="AT65" s="98"/>
      <c r="AU65" s="98"/>
      <c r="AV65" s="98"/>
    </row>
    <row r="66" spans="1:48" ht="41.4" x14ac:dyDescent="0.25">
      <c r="A66" s="195"/>
      <c r="B66" s="195"/>
      <c r="C66" s="196"/>
      <c r="D66" s="196"/>
      <c r="E66" s="196"/>
      <c r="F66" s="196"/>
      <c r="G66" s="196"/>
      <c r="H66" s="197"/>
      <c r="I66" s="198"/>
      <c r="J66" s="198"/>
      <c r="K66" s="192" t="s">
        <v>163</v>
      </c>
      <c r="L66" s="200">
        <v>0.3</v>
      </c>
      <c r="M66" s="191">
        <v>43831</v>
      </c>
      <c r="N66" s="191">
        <v>44012</v>
      </c>
      <c r="O66" s="192"/>
      <c r="P66" s="192" t="s">
        <v>152</v>
      </c>
      <c r="Q66" s="193">
        <f>(Y66*T66)+(Y67*T67)+(T68*Y68)+(Y69*T69)+(T70*Y70)</f>
        <v>0</v>
      </c>
      <c r="R66" s="194" t="str">
        <f>+R57</f>
        <v>9. Desarrollar infraestructuras resilientes, promover la industrialización inclusiva y sostenible, y fomentar la innovación.</v>
      </c>
      <c r="S66" s="130" t="s">
        <v>164</v>
      </c>
      <c r="T66" s="133">
        <v>0.1</v>
      </c>
      <c r="U66" s="41">
        <v>43831</v>
      </c>
      <c r="V66" s="41">
        <v>44012</v>
      </c>
      <c r="W66" s="28">
        <f t="shared" si="4"/>
        <v>181</v>
      </c>
      <c r="X66" s="127"/>
      <c r="Y66" s="29">
        <f t="shared" si="3"/>
        <v>0</v>
      </c>
      <c r="Z66" s="30"/>
      <c r="AA66" s="30"/>
      <c r="AB66" s="158" t="s">
        <v>61</v>
      </c>
      <c r="AC66" s="158" t="s">
        <v>61</v>
      </c>
      <c r="AD66" s="158" t="s">
        <v>62</v>
      </c>
      <c r="AE66" s="158" t="s">
        <v>61</v>
      </c>
      <c r="AF66" s="158" t="s">
        <v>61</v>
      </c>
      <c r="AG66" s="158" t="s">
        <v>61</v>
      </c>
      <c r="AH66" s="158" t="s">
        <v>62</v>
      </c>
      <c r="AI66" s="158" t="s">
        <v>62</v>
      </c>
      <c r="AJ66" s="158" t="s">
        <v>61</v>
      </c>
      <c r="AK66" s="158" t="s">
        <v>61</v>
      </c>
      <c r="AL66" s="158" t="s">
        <v>61</v>
      </c>
      <c r="AM66" s="158" t="s">
        <v>61</v>
      </c>
      <c r="AN66" s="158" t="s">
        <v>61</v>
      </c>
      <c r="AO66" s="158" t="s">
        <v>61</v>
      </c>
      <c r="AP66" s="158" t="s">
        <v>62</v>
      </c>
      <c r="AQ66" s="158" t="s">
        <v>61</v>
      </c>
      <c r="AR66" s="158" t="s">
        <v>62</v>
      </c>
      <c r="AS66" s="158" t="s">
        <v>61</v>
      </c>
      <c r="AT66" s="98"/>
      <c r="AU66" s="98"/>
      <c r="AV66" s="98"/>
    </row>
    <row r="67" spans="1:48" ht="41.4" x14ac:dyDescent="0.25">
      <c r="A67" s="195"/>
      <c r="B67" s="195"/>
      <c r="C67" s="196"/>
      <c r="D67" s="196"/>
      <c r="E67" s="196"/>
      <c r="F67" s="196"/>
      <c r="G67" s="196"/>
      <c r="H67" s="197"/>
      <c r="I67" s="198"/>
      <c r="J67" s="198"/>
      <c r="K67" s="192"/>
      <c r="L67" s="200"/>
      <c r="M67" s="191"/>
      <c r="N67" s="191"/>
      <c r="O67" s="192"/>
      <c r="P67" s="192"/>
      <c r="Q67" s="193"/>
      <c r="R67" s="194"/>
      <c r="S67" s="130" t="s">
        <v>165</v>
      </c>
      <c r="T67" s="133">
        <v>0.15</v>
      </c>
      <c r="U67" s="41">
        <v>43831</v>
      </c>
      <c r="V67" s="41">
        <v>44012</v>
      </c>
      <c r="W67" s="28">
        <f t="shared" si="4"/>
        <v>181</v>
      </c>
      <c r="X67" s="127"/>
      <c r="Y67" s="29">
        <f t="shared" si="3"/>
        <v>0</v>
      </c>
      <c r="Z67" s="30"/>
      <c r="AA67" s="30"/>
      <c r="AB67" s="158"/>
      <c r="AC67" s="158"/>
      <c r="AD67" s="158"/>
      <c r="AE67" s="158"/>
      <c r="AF67" s="158"/>
      <c r="AG67" s="158"/>
      <c r="AH67" s="158" t="s">
        <v>62</v>
      </c>
      <c r="AI67" s="158" t="s">
        <v>62</v>
      </c>
      <c r="AJ67" s="158"/>
      <c r="AK67" s="158"/>
      <c r="AL67" s="158"/>
      <c r="AM67" s="158"/>
      <c r="AN67" s="158"/>
      <c r="AO67" s="158"/>
      <c r="AP67" s="158" t="s">
        <v>62</v>
      </c>
      <c r="AQ67" s="158"/>
      <c r="AR67" s="158"/>
      <c r="AS67" s="158"/>
      <c r="AT67" s="98"/>
      <c r="AU67" s="98"/>
      <c r="AV67" s="98"/>
    </row>
    <row r="68" spans="1:48" ht="27.6" x14ac:dyDescent="0.25">
      <c r="A68" s="195"/>
      <c r="B68" s="195"/>
      <c r="C68" s="196"/>
      <c r="D68" s="196"/>
      <c r="E68" s="196"/>
      <c r="F68" s="196"/>
      <c r="G68" s="196"/>
      <c r="H68" s="197"/>
      <c r="I68" s="198"/>
      <c r="J68" s="198"/>
      <c r="K68" s="192"/>
      <c r="L68" s="200"/>
      <c r="M68" s="191"/>
      <c r="N68" s="191"/>
      <c r="O68" s="192"/>
      <c r="P68" s="192"/>
      <c r="Q68" s="193"/>
      <c r="R68" s="194"/>
      <c r="S68" s="130" t="s">
        <v>166</v>
      </c>
      <c r="T68" s="133">
        <v>0.25</v>
      </c>
      <c r="U68" s="41">
        <v>43831</v>
      </c>
      <c r="V68" s="41">
        <v>43921</v>
      </c>
      <c r="W68" s="28">
        <f t="shared" si="4"/>
        <v>90</v>
      </c>
      <c r="X68" s="127"/>
      <c r="Y68" s="29">
        <f t="shared" si="3"/>
        <v>0</v>
      </c>
      <c r="Z68" s="30"/>
      <c r="AA68" s="30"/>
      <c r="AB68" s="158" t="s">
        <v>61</v>
      </c>
      <c r="AC68" s="158" t="s">
        <v>61</v>
      </c>
      <c r="AD68" s="158" t="s">
        <v>62</v>
      </c>
      <c r="AE68" s="158" t="s">
        <v>61</v>
      </c>
      <c r="AF68" s="158" t="s">
        <v>61</v>
      </c>
      <c r="AG68" s="158" t="s">
        <v>61</v>
      </c>
      <c r="AH68" s="158" t="s">
        <v>62</v>
      </c>
      <c r="AI68" s="158" t="s">
        <v>62</v>
      </c>
      <c r="AJ68" s="158" t="s">
        <v>61</v>
      </c>
      <c r="AK68" s="158" t="s">
        <v>61</v>
      </c>
      <c r="AL68" s="158" t="s">
        <v>61</v>
      </c>
      <c r="AM68" s="158" t="s">
        <v>61</v>
      </c>
      <c r="AN68" s="158" t="s">
        <v>61</v>
      </c>
      <c r="AO68" s="158" t="s">
        <v>61</v>
      </c>
      <c r="AP68" s="158" t="s">
        <v>62</v>
      </c>
      <c r="AQ68" s="158" t="s">
        <v>61</v>
      </c>
      <c r="AR68" s="158" t="s">
        <v>62</v>
      </c>
      <c r="AS68" s="158" t="s">
        <v>61</v>
      </c>
      <c r="AT68" s="98"/>
      <c r="AU68" s="98"/>
      <c r="AV68" s="98"/>
    </row>
    <row r="69" spans="1:48" ht="27.6" x14ac:dyDescent="0.25">
      <c r="A69" s="195"/>
      <c r="B69" s="195"/>
      <c r="C69" s="196"/>
      <c r="D69" s="196"/>
      <c r="E69" s="196"/>
      <c r="F69" s="196"/>
      <c r="G69" s="196"/>
      <c r="H69" s="197"/>
      <c r="I69" s="198"/>
      <c r="J69" s="198"/>
      <c r="K69" s="192"/>
      <c r="L69" s="200"/>
      <c r="M69" s="191"/>
      <c r="N69" s="191"/>
      <c r="O69" s="192"/>
      <c r="P69" s="192"/>
      <c r="Q69" s="193"/>
      <c r="R69" s="194"/>
      <c r="S69" s="130" t="s">
        <v>167</v>
      </c>
      <c r="T69" s="133">
        <v>0.25</v>
      </c>
      <c r="U69" s="41">
        <v>43922</v>
      </c>
      <c r="V69" s="41">
        <v>44012</v>
      </c>
      <c r="W69" s="28">
        <f t="shared" si="4"/>
        <v>90</v>
      </c>
      <c r="X69" s="127"/>
      <c r="Y69" s="29">
        <f t="shared" si="3"/>
        <v>0</v>
      </c>
      <c r="Z69" s="30"/>
      <c r="AA69" s="30"/>
      <c r="AB69" s="158" t="s">
        <v>61</v>
      </c>
      <c r="AC69" s="158" t="s">
        <v>61</v>
      </c>
      <c r="AD69" s="158" t="s">
        <v>62</v>
      </c>
      <c r="AE69" s="158" t="s">
        <v>61</v>
      </c>
      <c r="AF69" s="158" t="s">
        <v>61</v>
      </c>
      <c r="AG69" s="158" t="s">
        <v>61</v>
      </c>
      <c r="AH69" s="158" t="s">
        <v>62</v>
      </c>
      <c r="AI69" s="158" t="s">
        <v>62</v>
      </c>
      <c r="AJ69" s="158" t="s">
        <v>61</v>
      </c>
      <c r="AK69" s="158" t="s">
        <v>61</v>
      </c>
      <c r="AL69" s="158" t="s">
        <v>61</v>
      </c>
      <c r="AM69" s="158" t="s">
        <v>61</v>
      </c>
      <c r="AN69" s="158" t="s">
        <v>61</v>
      </c>
      <c r="AO69" s="158" t="s">
        <v>61</v>
      </c>
      <c r="AP69" s="158" t="s">
        <v>62</v>
      </c>
      <c r="AQ69" s="158" t="s">
        <v>61</v>
      </c>
      <c r="AR69" s="158" t="s">
        <v>62</v>
      </c>
      <c r="AS69" s="158" t="s">
        <v>61</v>
      </c>
      <c r="AT69" s="98"/>
      <c r="AU69" s="98"/>
      <c r="AV69" s="98"/>
    </row>
    <row r="70" spans="1:48" ht="41.4" x14ac:dyDescent="0.25">
      <c r="A70" s="195"/>
      <c r="B70" s="195"/>
      <c r="C70" s="196"/>
      <c r="D70" s="196"/>
      <c r="E70" s="196"/>
      <c r="F70" s="196"/>
      <c r="G70" s="196"/>
      <c r="H70" s="197"/>
      <c r="I70" s="198"/>
      <c r="J70" s="198"/>
      <c r="K70" s="192"/>
      <c r="L70" s="200"/>
      <c r="M70" s="191"/>
      <c r="N70" s="191"/>
      <c r="O70" s="192"/>
      <c r="P70" s="192"/>
      <c r="Q70" s="193"/>
      <c r="R70" s="194"/>
      <c r="S70" s="130" t="s">
        <v>168</v>
      </c>
      <c r="T70" s="133">
        <v>0.25</v>
      </c>
      <c r="U70" s="41">
        <v>43831</v>
      </c>
      <c r="V70" s="41">
        <v>43921</v>
      </c>
      <c r="W70" s="28">
        <f t="shared" si="4"/>
        <v>90</v>
      </c>
      <c r="X70" s="127"/>
      <c r="Y70" s="29">
        <f t="shared" si="3"/>
        <v>0</v>
      </c>
      <c r="Z70" s="30"/>
      <c r="AA70" s="30"/>
      <c r="AB70" s="158" t="s">
        <v>61</v>
      </c>
      <c r="AC70" s="158" t="s">
        <v>61</v>
      </c>
      <c r="AD70" s="158" t="s">
        <v>62</v>
      </c>
      <c r="AE70" s="158" t="s">
        <v>61</v>
      </c>
      <c r="AF70" s="158" t="s">
        <v>61</v>
      </c>
      <c r="AG70" s="158" t="s">
        <v>61</v>
      </c>
      <c r="AH70" s="158" t="s">
        <v>62</v>
      </c>
      <c r="AI70" s="158" t="s">
        <v>62</v>
      </c>
      <c r="AJ70" s="158" t="s">
        <v>61</v>
      </c>
      <c r="AK70" s="158" t="s">
        <v>61</v>
      </c>
      <c r="AL70" s="158" t="s">
        <v>61</v>
      </c>
      <c r="AM70" s="158" t="s">
        <v>61</v>
      </c>
      <c r="AN70" s="158" t="s">
        <v>61</v>
      </c>
      <c r="AO70" s="158" t="s">
        <v>61</v>
      </c>
      <c r="AP70" s="158" t="s">
        <v>62</v>
      </c>
      <c r="AQ70" s="158" t="s">
        <v>61</v>
      </c>
      <c r="AR70" s="158" t="s">
        <v>62</v>
      </c>
      <c r="AS70" s="158" t="s">
        <v>61</v>
      </c>
      <c r="AT70" s="98"/>
      <c r="AU70" s="98"/>
      <c r="AV70" s="98"/>
    </row>
    <row r="71" spans="1:48" ht="27.6" x14ac:dyDescent="0.25">
      <c r="A71" s="211">
        <v>4</v>
      </c>
      <c r="B71" s="211" t="s">
        <v>169</v>
      </c>
      <c r="C71" s="240" t="s">
        <v>170</v>
      </c>
      <c r="D71" s="211" t="s">
        <v>52</v>
      </c>
      <c r="E71" s="211" t="s">
        <v>171</v>
      </c>
      <c r="F71" s="211" t="s">
        <v>172</v>
      </c>
      <c r="G71" s="211" t="s">
        <v>173</v>
      </c>
      <c r="H71" s="211" t="s">
        <v>174</v>
      </c>
      <c r="I71" s="220">
        <v>0.8</v>
      </c>
      <c r="J71" s="220">
        <f t="shared" ref="J71" si="5">(L71*Q71)</f>
        <v>0</v>
      </c>
      <c r="K71" s="231" t="s">
        <v>175</v>
      </c>
      <c r="L71" s="229">
        <v>0.375</v>
      </c>
      <c r="M71" s="204">
        <v>43832</v>
      </c>
      <c r="N71" s="204">
        <v>43889</v>
      </c>
      <c r="O71" s="205"/>
      <c r="P71" s="205" t="s">
        <v>176</v>
      </c>
      <c r="Q71" s="206">
        <f>+(T71*Y71)+(T72*Y72)+(T73*Y73)+(T74*Y74)+(T75*Y75)+(T76*Y76)+(T78*Y78)+(T77*Y77)</f>
        <v>0</v>
      </c>
      <c r="R71" s="206" t="s">
        <v>79</v>
      </c>
      <c r="S71" s="140" t="s">
        <v>177</v>
      </c>
      <c r="T71" s="109">
        <v>0.2</v>
      </c>
      <c r="U71" s="153">
        <v>43832</v>
      </c>
      <c r="V71" s="153">
        <v>43838</v>
      </c>
      <c r="W71" s="108">
        <f t="shared" si="2"/>
        <v>6</v>
      </c>
      <c r="X71" s="136"/>
      <c r="Y71" s="109">
        <f t="shared" si="3"/>
        <v>0</v>
      </c>
      <c r="Z71" s="110"/>
      <c r="AA71" s="96"/>
      <c r="AB71" s="97" t="s">
        <v>61</v>
      </c>
      <c r="AC71" s="97" t="s">
        <v>61</v>
      </c>
      <c r="AD71" s="97" t="s">
        <v>62</v>
      </c>
      <c r="AE71" s="97" t="s">
        <v>61</v>
      </c>
      <c r="AF71" s="97" t="s">
        <v>61</v>
      </c>
      <c r="AG71" s="97" t="s">
        <v>61</v>
      </c>
      <c r="AH71" s="97" t="s">
        <v>61</v>
      </c>
      <c r="AI71" s="97" t="s">
        <v>61</v>
      </c>
      <c r="AJ71" s="97" t="s">
        <v>61</v>
      </c>
      <c r="AK71" s="97" t="s">
        <v>61</v>
      </c>
      <c r="AL71" s="97" t="s">
        <v>61</v>
      </c>
      <c r="AM71" s="97" t="s">
        <v>61</v>
      </c>
      <c r="AN71" s="97" t="s">
        <v>61</v>
      </c>
      <c r="AO71" s="97" t="s">
        <v>61</v>
      </c>
      <c r="AP71" s="97" t="s">
        <v>61</v>
      </c>
      <c r="AQ71" s="97" t="s">
        <v>61</v>
      </c>
      <c r="AR71" s="97" t="s">
        <v>61</v>
      </c>
      <c r="AS71" s="97" t="s">
        <v>62</v>
      </c>
      <c r="AT71" s="98"/>
      <c r="AU71" s="98"/>
      <c r="AV71" s="98"/>
    </row>
    <row r="72" spans="1:48" ht="27.6" x14ac:dyDescent="0.25">
      <c r="A72" s="219"/>
      <c r="B72" s="219"/>
      <c r="C72" s="241"/>
      <c r="D72" s="219"/>
      <c r="E72" s="219"/>
      <c r="F72" s="219"/>
      <c r="G72" s="219"/>
      <c r="H72" s="219"/>
      <c r="I72" s="223"/>
      <c r="J72" s="221"/>
      <c r="K72" s="231"/>
      <c r="L72" s="229"/>
      <c r="M72" s="204"/>
      <c r="N72" s="204"/>
      <c r="O72" s="205"/>
      <c r="P72" s="205"/>
      <c r="Q72" s="207"/>
      <c r="R72" s="207"/>
      <c r="S72" s="140" t="s">
        <v>178</v>
      </c>
      <c r="T72" s="109">
        <v>0.1</v>
      </c>
      <c r="U72" s="153">
        <v>43839</v>
      </c>
      <c r="V72" s="153">
        <v>43845</v>
      </c>
      <c r="W72" s="108">
        <f t="shared" si="2"/>
        <v>6</v>
      </c>
      <c r="X72" s="136"/>
      <c r="Y72" s="109">
        <f t="shared" si="3"/>
        <v>0</v>
      </c>
      <c r="Z72" s="110"/>
      <c r="AA72" s="96"/>
      <c r="AB72" s="97" t="s">
        <v>61</v>
      </c>
      <c r="AC72" s="97" t="s">
        <v>61</v>
      </c>
      <c r="AD72" s="97" t="s">
        <v>62</v>
      </c>
      <c r="AE72" s="97" t="s">
        <v>61</v>
      </c>
      <c r="AF72" s="97" t="s">
        <v>61</v>
      </c>
      <c r="AG72" s="97" t="s">
        <v>61</v>
      </c>
      <c r="AH72" s="97" t="s">
        <v>61</v>
      </c>
      <c r="AI72" s="97" t="s">
        <v>61</v>
      </c>
      <c r="AJ72" s="97" t="s">
        <v>61</v>
      </c>
      <c r="AK72" s="97" t="s">
        <v>61</v>
      </c>
      <c r="AL72" s="97" t="s">
        <v>61</v>
      </c>
      <c r="AM72" s="97" t="s">
        <v>61</v>
      </c>
      <c r="AN72" s="97" t="s">
        <v>61</v>
      </c>
      <c r="AO72" s="97" t="s">
        <v>61</v>
      </c>
      <c r="AP72" s="97" t="s">
        <v>61</v>
      </c>
      <c r="AQ72" s="97" t="s">
        <v>61</v>
      </c>
      <c r="AR72" s="97" t="s">
        <v>61</v>
      </c>
      <c r="AS72" s="97" t="s">
        <v>62</v>
      </c>
      <c r="AT72" s="98"/>
      <c r="AU72" s="98"/>
      <c r="AV72" s="98"/>
    </row>
    <row r="73" spans="1:48" ht="27.6" x14ac:dyDescent="0.25">
      <c r="A73" s="219"/>
      <c r="B73" s="219"/>
      <c r="C73" s="241"/>
      <c r="D73" s="219"/>
      <c r="E73" s="219"/>
      <c r="F73" s="219"/>
      <c r="G73" s="219"/>
      <c r="H73" s="219"/>
      <c r="I73" s="223"/>
      <c r="J73" s="221"/>
      <c r="K73" s="231"/>
      <c r="L73" s="229"/>
      <c r="M73" s="204"/>
      <c r="N73" s="204"/>
      <c r="O73" s="205"/>
      <c r="P73" s="205"/>
      <c r="Q73" s="207"/>
      <c r="R73" s="207"/>
      <c r="S73" s="140" t="s">
        <v>179</v>
      </c>
      <c r="T73" s="109">
        <v>0.2</v>
      </c>
      <c r="U73" s="153">
        <v>43846</v>
      </c>
      <c r="V73" s="153">
        <v>43852</v>
      </c>
      <c r="W73" s="108">
        <f t="shared" si="2"/>
        <v>6</v>
      </c>
      <c r="X73" s="136"/>
      <c r="Y73" s="109">
        <f t="shared" si="3"/>
        <v>0</v>
      </c>
      <c r="Z73" s="110"/>
      <c r="AA73" s="96"/>
      <c r="AB73" s="97" t="s">
        <v>61</v>
      </c>
      <c r="AC73" s="97" t="s">
        <v>61</v>
      </c>
      <c r="AD73" s="97" t="s">
        <v>62</v>
      </c>
      <c r="AE73" s="97" t="s">
        <v>61</v>
      </c>
      <c r="AF73" s="97" t="s">
        <v>61</v>
      </c>
      <c r="AG73" s="97" t="s">
        <v>61</v>
      </c>
      <c r="AH73" s="97" t="s">
        <v>61</v>
      </c>
      <c r="AI73" s="97" t="s">
        <v>61</v>
      </c>
      <c r="AJ73" s="97" t="s">
        <v>61</v>
      </c>
      <c r="AK73" s="97" t="s">
        <v>61</v>
      </c>
      <c r="AL73" s="97" t="s">
        <v>61</v>
      </c>
      <c r="AM73" s="97" t="s">
        <v>61</v>
      </c>
      <c r="AN73" s="97" t="s">
        <v>61</v>
      </c>
      <c r="AO73" s="97" t="s">
        <v>61</v>
      </c>
      <c r="AP73" s="97" t="s">
        <v>61</v>
      </c>
      <c r="AQ73" s="97" t="s">
        <v>61</v>
      </c>
      <c r="AR73" s="97" t="s">
        <v>61</v>
      </c>
      <c r="AS73" s="97" t="s">
        <v>62</v>
      </c>
      <c r="AT73" s="98"/>
      <c r="AU73" s="98"/>
      <c r="AV73" s="98"/>
    </row>
    <row r="74" spans="1:48" ht="41.4" x14ac:dyDescent="0.25">
      <c r="A74" s="219"/>
      <c r="B74" s="219"/>
      <c r="C74" s="241"/>
      <c r="D74" s="219"/>
      <c r="E74" s="219"/>
      <c r="F74" s="219"/>
      <c r="G74" s="219"/>
      <c r="H74" s="219"/>
      <c r="I74" s="223"/>
      <c r="J74" s="221"/>
      <c r="K74" s="231"/>
      <c r="L74" s="229"/>
      <c r="M74" s="204"/>
      <c r="N74" s="204"/>
      <c r="O74" s="205"/>
      <c r="P74" s="205"/>
      <c r="Q74" s="207"/>
      <c r="R74" s="207"/>
      <c r="S74" s="140" t="s">
        <v>180</v>
      </c>
      <c r="T74" s="142">
        <v>0.1</v>
      </c>
      <c r="U74" s="153">
        <v>43853</v>
      </c>
      <c r="V74" s="153">
        <v>43859</v>
      </c>
      <c r="W74" s="108">
        <f t="shared" si="2"/>
        <v>6</v>
      </c>
      <c r="X74" s="136"/>
      <c r="Y74" s="109">
        <f t="shared" si="3"/>
        <v>0</v>
      </c>
      <c r="Z74" s="110"/>
      <c r="AA74" s="96"/>
      <c r="AB74" s="97"/>
      <c r="AC74" s="97"/>
      <c r="AD74" s="97" t="s">
        <v>62</v>
      </c>
      <c r="AE74" s="97"/>
      <c r="AF74" s="97"/>
      <c r="AG74" s="97"/>
      <c r="AH74" s="97"/>
      <c r="AI74" s="97"/>
      <c r="AJ74" s="97"/>
      <c r="AK74" s="97"/>
      <c r="AL74" s="97"/>
      <c r="AM74" s="97"/>
      <c r="AN74" s="97"/>
      <c r="AO74" s="97"/>
      <c r="AP74" s="97"/>
      <c r="AQ74" s="97"/>
      <c r="AR74" s="97"/>
      <c r="AS74" s="97" t="s">
        <v>62</v>
      </c>
      <c r="AT74" s="98"/>
      <c r="AU74" s="98"/>
      <c r="AV74" s="98"/>
    </row>
    <row r="75" spans="1:48" ht="27.6" x14ac:dyDescent="0.25">
      <c r="A75" s="219"/>
      <c r="B75" s="219"/>
      <c r="C75" s="241"/>
      <c r="D75" s="219"/>
      <c r="E75" s="219"/>
      <c r="F75" s="219"/>
      <c r="G75" s="219"/>
      <c r="H75" s="219"/>
      <c r="I75" s="223"/>
      <c r="J75" s="221">
        <f t="shared" ref="J75" si="6">(L75*Q75)</f>
        <v>0</v>
      </c>
      <c r="K75" s="231"/>
      <c r="L75" s="229"/>
      <c r="M75" s="204"/>
      <c r="N75" s="204"/>
      <c r="O75" s="205"/>
      <c r="P75" s="205"/>
      <c r="Q75" s="207"/>
      <c r="R75" s="207"/>
      <c r="S75" s="140" t="s">
        <v>181</v>
      </c>
      <c r="T75" s="142">
        <v>0.1</v>
      </c>
      <c r="U75" s="153">
        <v>43860</v>
      </c>
      <c r="V75" s="153">
        <v>43866</v>
      </c>
      <c r="W75" s="108">
        <f t="shared" si="2"/>
        <v>6</v>
      </c>
      <c r="X75" s="136"/>
      <c r="Y75" s="109">
        <f t="shared" si="3"/>
        <v>0</v>
      </c>
      <c r="Z75" s="110"/>
      <c r="AA75" s="96"/>
      <c r="AB75" s="97"/>
      <c r="AC75" s="97"/>
      <c r="AD75" s="97" t="s">
        <v>62</v>
      </c>
      <c r="AE75" s="97"/>
      <c r="AF75" s="97"/>
      <c r="AG75" s="97"/>
      <c r="AH75" s="97"/>
      <c r="AI75" s="97"/>
      <c r="AJ75" s="97"/>
      <c r="AK75" s="97"/>
      <c r="AL75" s="97"/>
      <c r="AM75" s="97"/>
      <c r="AN75" s="97"/>
      <c r="AO75" s="97"/>
      <c r="AP75" s="97"/>
      <c r="AQ75" s="97"/>
      <c r="AR75" s="97"/>
      <c r="AS75" s="97" t="s">
        <v>62</v>
      </c>
      <c r="AT75" s="98"/>
      <c r="AU75" s="98"/>
      <c r="AV75" s="98"/>
    </row>
    <row r="76" spans="1:48" ht="27.6" x14ac:dyDescent="0.25">
      <c r="A76" s="219"/>
      <c r="B76" s="219"/>
      <c r="C76" s="241"/>
      <c r="D76" s="219"/>
      <c r="E76" s="219"/>
      <c r="F76" s="219"/>
      <c r="G76" s="219"/>
      <c r="H76" s="219"/>
      <c r="I76" s="223"/>
      <c r="J76" s="221"/>
      <c r="K76" s="231"/>
      <c r="L76" s="229"/>
      <c r="M76" s="204"/>
      <c r="N76" s="204"/>
      <c r="O76" s="205"/>
      <c r="P76" s="205"/>
      <c r="Q76" s="207"/>
      <c r="R76" s="207"/>
      <c r="S76" s="140" t="s">
        <v>182</v>
      </c>
      <c r="T76" s="142">
        <v>0.1</v>
      </c>
      <c r="U76" s="153">
        <v>43867</v>
      </c>
      <c r="V76" s="153">
        <v>43873</v>
      </c>
      <c r="W76" s="108">
        <f t="shared" si="2"/>
        <v>6</v>
      </c>
      <c r="X76" s="136"/>
      <c r="Y76" s="109">
        <f t="shared" si="3"/>
        <v>0</v>
      </c>
      <c r="Z76" s="110"/>
      <c r="AA76" s="96"/>
      <c r="AB76" s="97"/>
      <c r="AC76" s="97"/>
      <c r="AD76" s="97" t="s">
        <v>62</v>
      </c>
      <c r="AE76" s="97"/>
      <c r="AF76" s="97"/>
      <c r="AG76" s="97"/>
      <c r="AH76" s="97"/>
      <c r="AI76" s="97"/>
      <c r="AJ76" s="97"/>
      <c r="AK76" s="97"/>
      <c r="AL76" s="97"/>
      <c r="AM76" s="97"/>
      <c r="AN76" s="97"/>
      <c r="AO76" s="97"/>
      <c r="AP76" s="97"/>
      <c r="AQ76" s="97"/>
      <c r="AR76" s="97"/>
      <c r="AS76" s="97" t="s">
        <v>62</v>
      </c>
      <c r="AT76" s="98"/>
      <c r="AU76" s="98"/>
      <c r="AV76" s="98"/>
    </row>
    <row r="77" spans="1:48" ht="27.6" x14ac:dyDescent="0.25">
      <c r="A77" s="219"/>
      <c r="B77" s="219"/>
      <c r="C77" s="241"/>
      <c r="D77" s="219"/>
      <c r="E77" s="219"/>
      <c r="F77" s="219"/>
      <c r="G77" s="219"/>
      <c r="H77" s="219"/>
      <c r="I77" s="223"/>
      <c r="J77" s="221"/>
      <c r="K77" s="231"/>
      <c r="L77" s="229"/>
      <c r="M77" s="204"/>
      <c r="N77" s="204"/>
      <c r="O77" s="205"/>
      <c r="P77" s="205"/>
      <c r="Q77" s="207"/>
      <c r="R77" s="207"/>
      <c r="S77" s="140" t="s">
        <v>183</v>
      </c>
      <c r="T77" s="142">
        <v>0.1</v>
      </c>
      <c r="U77" s="153">
        <v>43874</v>
      </c>
      <c r="V77" s="153">
        <v>43880</v>
      </c>
      <c r="W77" s="108">
        <f t="shared" si="2"/>
        <v>6</v>
      </c>
      <c r="X77" s="136"/>
      <c r="Y77" s="109">
        <f t="shared" si="3"/>
        <v>0</v>
      </c>
      <c r="Z77" s="110"/>
      <c r="AA77" s="96"/>
      <c r="AB77" s="97"/>
      <c r="AC77" s="97"/>
      <c r="AD77" s="97" t="s">
        <v>62</v>
      </c>
      <c r="AE77" s="97"/>
      <c r="AF77" s="97"/>
      <c r="AG77" s="97"/>
      <c r="AH77" s="97"/>
      <c r="AI77" s="97"/>
      <c r="AJ77" s="97"/>
      <c r="AK77" s="97"/>
      <c r="AL77" s="97"/>
      <c r="AM77" s="97"/>
      <c r="AN77" s="97"/>
      <c r="AO77" s="97"/>
      <c r="AP77" s="97"/>
      <c r="AQ77" s="97"/>
      <c r="AR77" s="97"/>
      <c r="AS77" s="97" t="s">
        <v>62</v>
      </c>
      <c r="AT77" s="98"/>
      <c r="AU77" s="98"/>
      <c r="AV77" s="98"/>
    </row>
    <row r="78" spans="1:48" ht="27.6" x14ac:dyDescent="0.25">
      <c r="A78" s="219"/>
      <c r="B78" s="219"/>
      <c r="C78" s="241"/>
      <c r="D78" s="219"/>
      <c r="E78" s="219"/>
      <c r="F78" s="219"/>
      <c r="G78" s="219"/>
      <c r="H78" s="219"/>
      <c r="I78" s="223"/>
      <c r="J78" s="221"/>
      <c r="K78" s="231"/>
      <c r="L78" s="229"/>
      <c r="M78" s="204"/>
      <c r="N78" s="204"/>
      <c r="O78" s="205"/>
      <c r="P78" s="205"/>
      <c r="Q78" s="207"/>
      <c r="R78" s="207"/>
      <c r="S78" s="140" t="s">
        <v>184</v>
      </c>
      <c r="T78" s="142">
        <v>0.1</v>
      </c>
      <c r="U78" s="153">
        <v>43881</v>
      </c>
      <c r="V78" s="153">
        <v>43889</v>
      </c>
      <c r="W78" s="108">
        <f t="shared" si="2"/>
        <v>8</v>
      </c>
      <c r="X78" s="136"/>
      <c r="Y78" s="109">
        <f t="shared" si="3"/>
        <v>0</v>
      </c>
      <c r="Z78" s="110"/>
      <c r="AA78" s="96"/>
      <c r="AB78" s="97"/>
      <c r="AC78" s="97"/>
      <c r="AD78" s="97" t="s">
        <v>62</v>
      </c>
      <c r="AE78" s="97"/>
      <c r="AF78" s="97"/>
      <c r="AG78" s="97"/>
      <c r="AH78" s="97"/>
      <c r="AI78" s="97"/>
      <c r="AJ78" s="97"/>
      <c r="AK78" s="97"/>
      <c r="AL78" s="97"/>
      <c r="AM78" s="97"/>
      <c r="AN78" s="97"/>
      <c r="AO78" s="97"/>
      <c r="AP78" s="97"/>
      <c r="AQ78" s="97"/>
      <c r="AR78" s="97"/>
      <c r="AS78" s="97" t="s">
        <v>62</v>
      </c>
      <c r="AT78" s="98"/>
      <c r="AU78" s="98"/>
      <c r="AV78" s="98"/>
    </row>
    <row r="79" spans="1:48" ht="41.4" x14ac:dyDescent="0.25">
      <c r="A79" s="219"/>
      <c r="B79" s="211" t="s">
        <v>185</v>
      </c>
      <c r="C79" s="240" t="s">
        <v>170</v>
      </c>
      <c r="D79" s="211" t="s">
        <v>186</v>
      </c>
      <c r="E79" s="211" t="s">
        <v>187</v>
      </c>
      <c r="F79" s="219"/>
      <c r="G79" s="219"/>
      <c r="H79" s="219"/>
      <c r="I79" s="223"/>
      <c r="J79" s="220">
        <f>+(L79*Q79)</f>
        <v>0</v>
      </c>
      <c r="K79" s="231" t="s">
        <v>188</v>
      </c>
      <c r="L79" s="229">
        <v>0.375</v>
      </c>
      <c r="M79" s="204">
        <v>43845</v>
      </c>
      <c r="N79" s="204">
        <v>44012</v>
      </c>
      <c r="O79" s="205"/>
      <c r="P79" s="205" t="s">
        <v>189</v>
      </c>
      <c r="Q79" s="206">
        <f>+(T79*Y79)+(T80*Y80)+(T81*Y81)</f>
        <v>0</v>
      </c>
      <c r="R79" s="206" t="s">
        <v>79</v>
      </c>
      <c r="S79" s="140" t="s">
        <v>190</v>
      </c>
      <c r="T79" s="143">
        <v>0.2</v>
      </c>
      <c r="U79" s="153">
        <v>43845</v>
      </c>
      <c r="V79" s="153">
        <v>43860</v>
      </c>
      <c r="W79" s="108">
        <f t="shared" si="2"/>
        <v>15</v>
      </c>
      <c r="X79" s="136"/>
      <c r="Y79" s="109">
        <f t="shared" si="3"/>
        <v>0</v>
      </c>
      <c r="Z79" s="110"/>
      <c r="AA79" s="96"/>
      <c r="AB79" s="97" t="s">
        <v>61</v>
      </c>
      <c r="AC79" s="97" t="s">
        <v>61</v>
      </c>
      <c r="AD79" s="97" t="s">
        <v>62</v>
      </c>
      <c r="AE79" s="97" t="s">
        <v>61</v>
      </c>
      <c r="AF79" s="97" t="s">
        <v>61</v>
      </c>
      <c r="AG79" s="97" t="s">
        <v>61</v>
      </c>
      <c r="AH79" s="97" t="s">
        <v>61</v>
      </c>
      <c r="AI79" s="97" t="s">
        <v>61</v>
      </c>
      <c r="AJ79" s="97" t="s">
        <v>61</v>
      </c>
      <c r="AK79" s="97" t="s">
        <v>61</v>
      </c>
      <c r="AL79" s="97" t="s">
        <v>61</v>
      </c>
      <c r="AM79" s="97" t="s">
        <v>61</v>
      </c>
      <c r="AN79" s="97" t="s">
        <v>61</v>
      </c>
      <c r="AO79" s="97" t="s">
        <v>61</v>
      </c>
      <c r="AP79" s="97" t="s">
        <v>61</v>
      </c>
      <c r="AQ79" s="97" t="s">
        <v>61</v>
      </c>
      <c r="AR79" s="97" t="s">
        <v>61</v>
      </c>
      <c r="AS79" s="97" t="s">
        <v>62</v>
      </c>
      <c r="AT79" s="98"/>
      <c r="AU79" s="98"/>
      <c r="AV79" s="98"/>
    </row>
    <row r="80" spans="1:48" ht="27.6" x14ac:dyDescent="0.25">
      <c r="A80" s="219"/>
      <c r="B80" s="219"/>
      <c r="C80" s="241"/>
      <c r="D80" s="219"/>
      <c r="E80" s="219"/>
      <c r="F80" s="219"/>
      <c r="G80" s="219"/>
      <c r="H80" s="219"/>
      <c r="I80" s="223"/>
      <c r="J80" s="221"/>
      <c r="K80" s="231"/>
      <c r="L80" s="229"/>
      <c r="M80" s="204"/>
      <c r="N80" s="204"/>
      <c r="O80" s="205"/>
      <c r="P80" s="205"/>
      <c r="Q80" s="207"/>
      <c r="R80" s="207"/>
      <c r="S80" s="140" t="s">
        <v>191</v>
      </c>
      <c r="T80" s="143">
        <v>0.2</v>
      </c>
      <c r="U80" s="153">
        <v>43862</v>
      </c>
      <c r="V80" s="153">
        <v>43905</v>
      </c>
      <c r="W80" s="108">
        <f t="shared" si="2"/>
        <v>43</v>
      </c>
      <c r="X80" s="136"/>
      <c r="Y80" s="109">
        <f t="shared" si="3"/>
        <v>0</v>
      </c>
      <c r="Z80" s="110"/>
      <c r="AA80" s="96"/>
      <c r="AB80" s="97" t="s">
        <v>61</v>
      </c>
      <c r="AC80" s="97" t="s">
        <v>61</v>
      </c>
      <c r="AD80" s="97" t="s">
        <v>62</v>
      </c>
      <c r="AE80" s="97" t="s">
        <v>61</v>
      </c>
      <c r="AF80" s="97" t="s">
        <v>61</v>
      </c>
      <c r="AG80" s="97" t="s">
        <v>61</v>
      </c>
      <c r="AH80" s="97" t="s">
        <v>61</v>
      </c>
      <c r="AI80" s="97" t="s">
        <v>61</v>
      </c>
      <c r="AJ80" s="97" t="s">
        <v>61</v>
      </c>
      <c r="AK80" s="97" t="s">
        <v>61</v>
      </c>
      <c r="AL80" s="97" t="s">
        <v>61</v>
      </c>
      <c r="AM80" s="97" t="s">
        <v>61</v>
      </c>
      <c r="AN80" s="97" t="s">
        <v>61</v>
      </c>
      <c r="AO80" s="97" t="s">
        <v>61</v>
      </c>
      <c r="AP80" s="97" t="s">
        <v>61</v>
      </c>
      <c r="AQ80" s="97" t="s">
        <v>61</v>
      </c>
      <c r="AR80" s="97" t="s">
        <v>61</v>
      </c>
      <c r="AS80" s="97" t="s">
        <v>62</v>
      </c>
      <c r="AT80" s="98"/>
      <c r="AU80" s="98"/>
      <c r="AV80" s="98"/>
    </row>
    <row r="81" spans="1:48" ht="27.6" x14ac:dyDescent="0.25">
      <c r="A81" s="219"/>
      <c r="B81" s="219"/>
      <c r="C81" s="241"/>
      <c r="D81" s="219"/>
      <c r="E81" s="219"/>
      <c r="F81" s="219"/>
      <c r="G81" s="219"/>
      <c r="H81" s="219"/>
      <c r="I81" s="223"/>
      <c r="J81" s="221"/>
      <c r="K81" s="231"/>
      <c r="L81" s="229"/>
      <c r="M81" s="204"/>
      <c r="N81" s="204"/>
      <c r="O81" s="205"/>
      <c r="P81" s="205"/>
      <c r="Q81" s="207"/>
      <c r="R81" s="208"/>
      <c r="S81" s="140" t="s">
        <v>192</v>
      </c>
      <c r="T81" s="143">
        <v>0.6</v>
      </c>
      <c r="U81" s="153">
        <v>43906</v>
      </c>
      <c r="V81" s="153">
        <v>44012</v>
      </c>
      <c r="W81" s="108">
        <f t="shared" ref="W81:W144" si="7">V81-U81</f>
        <v>106</v>
      </c>
      <c r="X81" s="136"/>
      <c r="Y81" s="109">
        <f t="shared" ref="Y81:Y144" si="8">IF(X81="ejecutado",1,0)</f>
        <v>0</v>
      </c>
      <c r="Z81" s="110"/>
      <c r="AA81" s="96"/>
      <c r="AB81" s="97" t="s">
        <v>61</v>
      </c>
      <c r="AC81" s="97" t="s">
        <v>61</v>
      </c>
      <c r="AD81" s="97" t="s">
        <v>62</v>
      </c>
      <c r="AE81" s="97" t="s">
        <v>61</v>
      </c>
      <c r="AF81" s="97" t="s">
        <v>61</v>
      </c>
      <c r="AG81" s="97" t="s">
        <v>61</v>
      </c>
      <c r="AH81" s="97" t="s">
        <v>61</v>
      </c>
      <c r="AI81" s="97" t="s">
        <v>61</v>
      </c>
      <c r="AJ81" s="97" t="s">
        <v>61</v>
      </c>
      <c r="AK81" s="97" t="s">
        <v>61</v>
      </c>
      <c r="AL81" s="97" t="s">
        <v>61</v>
      </c>
      <c r="AM81" s="97" t="s">
        <v>61</v>
      </c>
      <c r="AN81" s="97" t="s">
        <v>61</v>
      </c>
      <c r="AO81" s="97" t="s">
        <v>61</v>
      </c>
      <c r="AP81" s="97" t="s">
        <v>61</v>
      </c>
      <c r="AQ81" s="97" t="s">
        <v>61</v>
      </c>
      <c r="AR81" s="97" t="s">
        <v>61</v>
      </c>
      <c r="AS81" s="97" t="s">
        <v>62</v>
      </c>
      <c r="AT81" s="98"/>
      <c r="AU81" s="98"/>
      <c r="AV81" s="98"/>
    </row>
    <row r="82" spans="1:48" ht="27.6" x14ac:dyDescent="0.25">
      <c r="A82" s="219"/>
      <c r="B82" s="205" t="s">
        <v>185</v>
      </c>
      <c r="C82" s="218" t="s">
        <v>170</v>
      </c>
      <c r="D82" s="205" t="s">
        <v>52</v>
      </c>
      <c r="E82" s="205" t="s">
        <v>114</v>
      </c>
      <c r="F82" s="219"/>
      <c r="G82" s="219"/>
      <c r="H82" s="219"/>
      <c r="I82" s="223"/>
      <c r="J82" s="227">
        <f>+(L82*Q82)</f>
        <v>0</v>
      </c>
      <c r="K82" s="231" t="s">
        <v>193</v>
      </c>
      <c r="L82" s="229">
        <v>0.25</v>
      </c>
      <c r="M82" s="204">
        <v>43952</v>
      </c>
      <c r="N82" s="204">
        <v>43980</v>
      </c>
      <c r="O82" s="205"/>
      <c r="P82" s="205" t="s">
        <v>194</v>
      </c>
      <c r="Q82" s="230">
        <f>(Y82*T82)+(T83*Y83)+(T84*Y84)+(T86*Y86)+(T85*Y85)</f>
        <v>0</v>
      </c>
      <c r="R82" s="230" t="s">
        <v>79</v>
      </c>
      <c r="S82" s="140" t="s">
        <v>195</v>
      </c>
      <c r="T82" s="143">
        <v>0.2</v>
      </c>
      <c r="U82" s="153">
        <v>43952</v>
      </c>
      <c r="V82" s="153">
        <v>43952</v>
      </c>
      <c r="W82" s="108">
        <f t="shared" si="7"/>
        <v>0</v>
      </c>
      <c r="X82" s="136"/>
      <c r="Y82" s="109">
        <f t="shared" si="8"/>
        <v>0</v>
      </c>
      <c r="Z82" s="110"/>
      <c r="AA82" s="96"/>
      <c r="AB82" s="97" t="s">
        <v>61</v>
      </c>
      <c r="AC82" s="97" t="s">
        <v>61</v>
      </c>
      <c r="AD82" s="97" t="s">
        <v>62</v>
      </c>
      <c r="AE82" s="97" t="s">
        <v>61</v>
      </c>
      <c r="AF82" s="97" t="s">
        <v>61</v>
      </c>
      <c r="AG82" s="97" t="s">
        <v>61</v>
      </c>
      <c r="AH82" s="97" t="s">
        <v>61</v>
      </c>
      <c r="AI82" s="97" t="s">
        <v>61</v>
      </c>
      <c r="AJ82" s="97" t="s">
        <v>61</v>
      </c>
      <c r="AK82" s="97" t="s">
        <v>61</v>
      </c>
      <c r="AL82" s="97" t="s">
        <v>61</v>
      </c>
      <c r="AM82" s="97" t="s">
        <v>61</v>
      </c>
      <c r="AN82" s="97" t="s">
        <v>61</v>
      </c>
      <c r="AO82" s="97" t="s">
        <v>61</v>
      </c>
      <c r="AP82" s="97" t="s">
        <v>61</v>
      </c>
      <c r="AQ82" s="97" t="s">
        <v>61</v>
      </c>
      <c r="AR82" s="97" t="s">
        <v>61</v>
      </c>
      <c r="AS82" s="97" t="s">
        <v>62</v>
      </c>
      <c r="AT82" s="98"/>
      <c r="AU82" s="98"/>
      <c r="AV82" s="98"/>
    </row>
    <row r="83" spans="1:48" ht="27.6" x14ac:dyDescent="0.25">
      <c r="A83" s="219"/>
      <c r="B83" s="205"/>
      <c r="C83" s="218"/>
      <c r="D83" s="205"/>
      <c r="E83" s="205"/>
      <c r="F83" s="219"/>
      <c r="G83" s="219"/>
      <c r="H83" s="219"/>
      <c r="I83" s="223"/>
      <c r="J83" s="228"/>
      <c r="K83" s="231"/>
      <c r="L83" s="229"/>
      <c r="M83" s="204"/>
      <c r="N83" s="204"/>
      <c r="O83" s="205"/>
      <c r="P83" s="205"/>
      <c r="Q83" s="230"/>
      <c r="R83" s="230"/>
      <c r="S83" s="140" t="s">
        <v>196</v>
      </c>
      <c r="T83" s="143">
        <v>0.2</v>
      </c>
      <c r="U83" s="153">
        <v>43959</v>
      </c>
      <c r="V83" s="153">
        <v>43959</v>
      </c>
      <c r="W83" s="108">
        <f t="shared" si="7"/>
        <v>0</v>
      </c>
      <c r="X83" s="136"/>
      <c r="Y83" s="109">
        <f t="shared" si="8"/>
        <v>0</v>
      </c>
      <c r="Z83" s="110"/>
      <c r="AA83" s="96"/>
      <c r="AB83" s="97" t="s">
        <v>61</v>
      </c>
      <c r="AC83" s="97" t="s">
        <v>61</v>
      </c>
      <c r="AD83" s="97" t="s">
        <v>62</v>
      </c>
      <c r="AE83" s="97" t="s">
        <v>61</v>
      </c>
      <c r="AF83" s="97" t="s">
        <v>61</v>
      </c>
      <c r="AG83" s="97" t="s">
        <v>61</v>
      </c>
      <c r="AH83" s="97" t="s">
        <v>61</v>
      </c>
      <c r="AI83" s="97" t="s">
        <v>61</v>
      </c>
      <c r="AJ83" s="97" t="s">
        <v>61</v>
      </c>
      <c r="AK83" s="97" t="s">
        <v>61</v>
      </c>
      <c r="AL83" s="97" t="s">
        <v>61</v>
      </c>
      <c r="AM83" s="97" t="s">
        <v>61</v>
      </c>
      <c r="AN83" s="97" t="s">
        <v>61</v>
      </c>
      <c r="AO83" s="97" t="s">
        <v>61</v>
      </c>
      <c r="AP83" s="97" t="s">
        <v>61</v>
      </c>
      <c r="AQ83" s="97" t="s">
        <v>61</v>
      </c>
      <c r="AR83" s="97" t="s">
        <v>61</v>
      </c>
      <c r="AS83" s="97" t="s">
        <v>62</v>
      </c>
      <c r="AT83" s="98"/>
      <c r="AU83" s="98"/>
      <c r="AV83" s="98"/>
    </row>
    <row r="84" spans="1:48" ht="27.6" x14ac:dyDescent="0.25">
      <c r="A84" s="219"/>
      <c r="B84" s="205"/>
      <c r="C84" s="218"/>
      <c r="D84" s="205"/>
      <c r="E84" s="205"/>
      <c r="F84" s="219"/>
      <c r="G84" s="219"/>
      <c r="H84" s="219"/>
      <c r="I84" s="223"/>
      <c r="J84" s="228"/>
      <c r="K84" s="231"/>
      <c r="L84" s="229"/>
      <c r="M84" s="204"/>
      <c r="N84" s="204"/>
      <c r="O84" s="205"/>
      <c r="P84" s="205"/>
      <c r="Q84" s="230"/>
      <c r="R84" s="230"/>
      <c r="S84" s="140" t="s">
        <v>197</v>
      </c>
      <c r="T84" s="143">
        <v>0.2</v>
      </c>
      <c r="U84" s="153">
        <v>43966</v>
      </c>
      <c r="V84" s="153">
        <v>43966</v>
      </c>
      <c r="W84" s="108">
        <f t="shared" si="7"/>
        <v>0</v>
      </c>
      <c r="X84" s="136"/>
      <c r="Y84" s="109">
        <f t="shared" si="8"/>
        <v>0</v>
      </c>
      <c r="Z84" s="110"/>
      <c r="AA84" s="96"/>
      <c r="AB84" s="97" t="s">
        <v>61</v>
      </c>
      <c r="AC84" s="97" t="s">
        <v>61</v>
      </c>
      <c r="AD84" s="97" t="s">
        <v>62</v>
      </c>
      <c r="AE84" s="97" t="s">
        <v>61</v>
      </c>
      <c r="AF84" s="97" t="s">
        <v>61</v>
      </c>
      <c r="AG84" s="97" t="s">
        <v>61</v>
      </c>
      <c r="AH84" s="97" t="s">
        <v>61</v>
      </c>
      <c r="AI84" s="97" t="s">
        <v>61</v>
      </c>
      <c r="AJ84" s="97" t="s">
        <v>61</v>
      </c>
      <c r="AK84" s="97" t="s">
        <v>61</v>
      </c>
      <c r="AL84" s="97" t="s">
        <v>61</v>
      </c>
      <c r="AM84" s="97" t="s">
        <v>61</v>
      </c>
      <c r="AN84" s="97" t="s">
        <v>61</v>
      </c>
      <c r="AO84" s="97" t="s">
        <v>61</v>
      </c>
      <c r="AP84" s="97" t="s">
        <v>61</v>
      </c>
      <c r="AQ84" s="97" t="s">
        <v>61</v>
      </c>
      <c r="AR84" s="97" t="s">
        <v>61</v>
      </c>
      <c r="AS84" s="97" t="s">
        <v>62</v>
      </c>
      <c r="AT84" s="98"/>
      <c r="AU84" s="98"/>
      <c r="AV84" s="98"/>
    </row>
    <row r="85" spans="1:48" ht="27.6" x14ac:dyDescent="0.25">
      <c r="A85" s="219"/>
      <c r="B85" s="205"/>
      <c r="C85" s="218"/>
      <c r="D85" s="205"/>
      <c r="E85" s="205"/>
      <c r="F85" s="219"/>
      <c r="G85" s="219"/>
      <c r="H85" s="219"/>
      <c r="I85" s="223"/>
      <c r="J85" s="228"/>
      <c r="K85" s="231"/>
      <c r="L85" s="229"/>
      <c r="M85" s="204"/>
      <c r="N85" s="204"/>
      <c r="O85" s="205"/>
      <c r="P85" s="205"/>
      <c r="Q85" s="230"/>
      <c r="R85" s="230"/>
      <c r="S85" s="140" t="s">
        <v>198</v>
      </c>
      <c r="T85" s="143">
        <v>0.2</v>
      </c>
      <c r="U85" s="153">
        <v>43973</v>
      </c>
      <c r="V85" s="153">
        <v>43973</v>
      </c>
      <c r="W85" s="108">
        <f t="shared" si="7"/>
        <v>0</v>
      </c>
      <c r="X85" s="136"/>
      <c r="Y85" s="109">
        <f t="shared" si="8"/>
        <v>0</v>
      </c>
      <c r="Z85" s="110"/>
      <c r="AA85" s="96"/>
      <c r="AB85" s="97"/>
      <c r="AC85" s="97"/>
      <c r="AD85" s="97" t="s">
        <v>62</v>
      </c>
      <c r="AE85" s="97"/>
      <c r="AF85" s="97"/>
      <c r="AG85" s="97"/>
      <c r="AH85" s="97"/>
      <c r="AI85" s="97"/>
      <c r="AJ85" s="97"/>
      <c r="AK85" s="97"/>
      <c r="AL85" s="97"/>
      <c r="AM85" s="97"/>
      <c r="AN85" s="97"/>
      <c r="AO85" s="97"/>
      <c r="AP85" s="97"/>
      <c r="AQ85" s="97"/>
      <c r="AR85" s="97"/>
      <c r="AS85" s="97" t="s">
        <v>62</v>
      </c>
      <c r="AT85" s="98"/>
      <c r="AU85" s="98"/>
      <c r="AV85" s="98"/>
    </row>
    <row r="86" spans="1:48" ht="27.6" x14ac:dyDescent="0.25">
      <c r="A86" s="219"/>
      <c r="B86" s="205"/>
      <c r="C86" s="218"/>
      <c r="D86" s="205"/>
      <c r="E86" s="205"/>
      <c r="F86" s="212"/>
      <c r="G86" s="212"/>
      <c r="H86" s="212"/>
      <c r="I86" s="224"/>
      <c r="J86" s="228"/>
      <c r="K86" s="231"/>
      <c r="L86" s="229"/>
      <c r="M86" s="204"/>
      <c r="N86" s="204"/>
      <c r="O86" s="205"/>
      <c r="P86" s="205"/>
      <c r="Q86" s="230"/>
      <c r="R86" s="230"/>
      <c r="S86" s="140" t="s">
        <v>199</v>
      </c>
      <c r="T86" s="143">
        <v>0.2</v>
      </c>
      <c r="U86" s="153">
        <v>43980</v>
      </c>
      <c r="V86" s="153">
        <v>43980</v>
      </c>
      <c r="W86" s="108">
        <f t="shared" si="7"/>
        <v>0</v>
      </c>
      <c r="X86" s="136"/>
      <c r="Y86" s="109">
        <f t="shared" si="8"/>
        <v>0</v>
      </c>
      <c r="Z86" s="110"/>
      <c r="AA86" s="96"/>
      <c r="AB86" s="97" t="s">
        <v>61</v>
      </c>
      <c r="AC86" s="97" t="s">
        <v>61</v>
      </c>
      <c r="AD86" s="97" t="s">
        <v>62</v>
      </c>
      <c r="AE86" s="97" t="s">
        <v>61</v>
      </c>
      <c r="AF86" s="97" t="s">
        <v>61</v>
      </c>
      <c r="AG86" s="97" t="s">
        <v>61</v>
      </c>
      <c r="AH86" s="97" t="s">
        <v>61</v>
      </c>
      <c r="AI86" s="97" t="s">
        <v>61</v>
      </c>
      <c r="AJ86" s="97" t="s">
        <v>61</v>
      </c>
      <c r="AK86" s="97" t="s">
        <v>61</v>
      </c>
      <c r="AL86" s="97" t="s">
        <v>61</v>
      </c>
      <c r="AM86" s="97" t="s">
        <v>61</v>
      </c>
      <c r="AN86" s="97" t="s">
        <v>61</v>
      </c>
      <c r="AO86" s="97" t="s">
        <v>61</v>
      </c>
      <c r="AP86" s="97" t="s">
        <v>61</v>
      </c>
      <c r="AQ86" s="97" t="s">
        <v>61</v>
      </c>
      <c r="AR86" s="97" t="s">
        <v>61</v>
      </c>
      <c r="AS86" s="97" t="s">
        <v>62</v>
      </c>
      <c r="AT86" s="98"/>
      <c r="AU86" s="98"/>
      <c r="AV86" s="98"/>
    </row>
    <row r="87" spans="1:48" ht="41.4" x14ac:dyDescent="0.25">
      <c r="A87" s="219"/>
      <c r="B87" s="211" t="s">
        <v>185</v>
      </c>
      <c r="C87" s="240" t="s">
        <v>170</v>
      </c>
      <c r="D87" s="211" t="s">
        <v>103</v>
      </c>
      <c r="E87" s="211" t="s">
        <v>104</v>
      </c>
      <c r="F87" s="211" t="s">
        <v>200</v>
      </c>
      <c r="G87" s="211" t="s">
        <v>201</v>
      </c>
      <c r="H87" s="211" t="s">
        <v>202</v>
      </c>
      <c r="I87" s="247">
        <v>0.2</v>
      </c>
      <c r="J87" s="220">
        <f>+(L87*Q87)</f>
        <v>0</v>
      </c>
      <c r="K87" s="231" t="s">
        <v>203</v>
      </c>
      <c r="L87" s="229">
        <v>1</v>
      </c>
      <c r="M87" s="204">
        <v>43845</v>
      </c>
      <c r="N87" s="204">
        <v>44012</v>
      </c>
      <c r="O87" s="205"/>
      <c r="P87" s="205" t="s">
        <v>204</v>
      </c>
      <c r="Q87" s="206">
        <f>(Y87*T87)+(T88*Y88)+(T89*Y89)+(T90*Y90)</f>
        <v>0</v>
      </c>
      <c r="R87" s="206" t="s">
        <v>79</v>
      </c>
      <c r="S87" s="140" t="s">
        <v>205</v>
      </c>
      <c r="T87" s="143">
        <v>0.2</v>
      </c>
      <c r="U87" s="153">
        <v>43845</v>
      </c>
      <c r="V87" s="153">
        <v>43905</v>
      </c>
      <c r="W87" s="108">
        <f t="shared" si="7"/>
        <v>60</v>
      </c>
      <c r="X87" s="136"/>
      <c r="Y87" s="109">
        <f t="shared" si="8"/>
        <v>0</v>
      </c>
      <c r="Z87" s="110"/>
      <c r="AA87" s="96"/>
      <c r="AB87" s="97" t="s">
        <v>61</v>
      </c>
      <c r="AC87" s="97" t="s">
        <v>61</v>
      </c>
      <c r="AD87" s="97" t="s">
        <v>62</v>
      </c>
      <c r="AE87" s="97" t="s">
        <v>61</v>
      </c>
      <c r="AF87" s="97" t="s">
        <v>61</v>
      </c>
      <c r="AG87" s="97" t="s">
        <v>61</v>
      </c>
      <c r="AH87" s="97" t="s">
        <v>61</v>
      </c>
      <c r="AI87" s="97" t="s">
        <v>61</v>
      </c>
      <c r="AJ87" s="97" t="s">
        <v>61</v>
      </c>
      <c r="AK87" s="97" t="s">
        <v>61</v>
      </c>
      <c r="AL87" s="97" t="s">
        <v>61</v>
      </c>
      <c r="AM87" s="97" t="s">
        <v>61</v>
      </c>
      <c r="AN87" s="97" t="s">
        <v>61</v>
      </c>
      <c r="AO87" s="97" t="s">
        <v>61</v>
      </c>
      <c r="AP87" s="97" t="s">
        <v>61</v>
      </c>
      <c r="AQ87" s="97" t="s">
        <v>61</v>
      </c>
      <c r="AR87" s="97" t="s">
        <v>61</v>
      </c>
      <c r="AS87" s="97" t="s">
        <v>62</v>
      </c>
      <c r="AT87" s="98"/>
      <c r="AU87" s="98"/>
      <c r="AV87" s="98"/>
    </row>
    <row r="88" spans="1:48" ht="27.6" x14ac:dyDescent="0.25">
      <c r="A88" s="219"/>
      <c r="B88" s="219"/>
      <c r="C88" s="241"/>
      <c r="D88" s="219"/>
      <c r="E88" s="219"/>
      <c r="F88" s="219"/>
      <c r="G88" s="219"/>
      <c r="H88" s="219"/>
      <c r="I88" s="248"/>
      <c r="J88" s="221"/>
      <c r="K88" s="231"/>
      <c r="L88" s="229"/>
      <c r="M88" s="204"/>
      <c r="N88" s="204"/>
      <c r="O88" s="205"/>
      <c r="P88" s="205"/>
      <c r="Q88" s="207"/>
      <c r="R88" s="207"/>
      <c r="S88" s="140" t="s">
        <v>206</v>
      </c>
      <c r="T88" s="143">
        <v>0.4</v>
      </c>
      <c r="U88" s="153">
        <v>43906</v>
      </c>
      <c r="V88" s="153">
        <v>43951</v>
      </c>
      <c r="W88" s="108">
        <f t="shared" si="7"/>
        <v>45</v>
      </c>
      <c r="X88" s="136"/>
      <c r="Y88" s="109">
        <f t="shared" si="8"/>
        <v>0</v>
      </c>
      <c r="Z88" s="110"/>
      <c r="AA88" s="96"/>
      <c r="AB88" s="97" t="s">
        <v>61</v>
      </c>
      <c r="AC88" s="97" t="s">
        <v>61</v>
      </c>
      <c r="AD88" s="97" t="s">
        <v>62</v>
      </c>
      <c r="AE88" s="97" t="s">
        <v>61</v>
      </c>
      <c r="AF88" s="97" t="s">
        <v>61</v>
      </c>
      <c r="AG88" s="97" t="s">
        <v>61</v>
      </c>
      <c r="AH88" s="97" t="s">
        <v>61</v>
      </c>
      <c r="AI88" s="97" t="s">
        <v>61</v>
      </c>
      <c r="AJ88" s="97" t="s">
        <v>61</v>
      </c>
      <c r="AK88" s="97" t="s">
        <v>61</v>
      </c>
      <c r="AL88" s="97" t="s">
        <v>61</v>
      </c>
      <c r="AM88" s="97" t="s">
        <v>61</v>
      </c>
      <c r="AN88" s="97" t="s">
        <v>61</v>
      </c>
      <c r="AO88" s="97" t="s">
        <v>61</v>
      </c>
      <c r="AP88" s="97" t="s">
        <v>61</v>
      </c>
      <c r="AQ88" s="97" t="s">
        <v>61</v>
      </c>
      <c r="AR88" s="97" t="s">
        <v>61</v>
      </c>
      <c r="AS88" s="97" t="s">
        <v>62</v>
      </c>
      <c r="AT88" s="98"/>
      <c r="AU88" s="98"/>
      <c r="AV88" s="98"/>
    </row>
    <row r="89" spans="1:48" ht="41.4" x14ac:dyDescent="0.25">
      <c r="A89" s="219"/>
      <c r="B89" s="219"/>
      <c r="C89" s="241"/>
      <c r="D89" s="219"/>
      <c r="E89" s="219"/>
      <c r="F89" s="219"/>
      <c r="G89" s="219"/>
      <c r="H89" s="219"/>
      <c r="I89" s="248"/>
      <c r="J89" s="221"/>
      <c r="K89" s="231"/>
      <c r="L89" s="229"/>
      <c r="M89" s="204"/>
      <c r="N89" s="204"/>
      <c r="O89" s="205"/>
      <c r="P89" s="205"/>
      <c r="Q89" s="207"/>
      <c r="R89" s="207"/>
      <c r="S89" s="140" t="s">
        <v>207</v>
      </c>
      <c r="T89" s="143">
        <v>0.2</v>
      </c>
      <c r="U89" s="153">
        <v>43952</v>
      </c>
      <c r="V89" s="153">
        <v>43981</v>
      </c>
      <c r="W89" s="108">
        <f t="shared" si="7"/>
        <v>29</v>
      </c>
      <c r="X89" s="136"/>
      <c r="Y89" s="109">
        <f t="shared" si="8"/>
        <v>0</v>
      </c>
      <c r="Z89" s="110"/>
      <c r="AA89" s="96"/>
      <c r="AB89" s="97" t="s">
        <v>61</v>
      </c>
      <c r="AC89" s="97" t="s">
        <v>61</v>
      </c>
      <c r="AD89" s="97" t="s">
        <v>62</v>
      </c>
      <c r="AE89" s="97" t="s">
        <v>61</v>
      </c>
      <c r="AF89" s="97" t="s">
        <v>61</v>
      </c>
      <c r="AG89" s="97" t="s">
        <v>61</v>
      </c>
      <c r="AH89" s="97" t="s">
        <v>61</v>
      </c>
      <c r="AI89" s="97" t="s">
        <v>61</v>
      </c>
      <c r="AJ89" s="97" t="s">
        <v>61</v>
      </c>
      <c r="AK89" s="97" t="s">
        <v>61</v>
      </c>
      <c r="AL89" s="97" t="s">
        <v>61</v>
      </c>
      <c r="AM89" s="97" t="s">
        <v>61</v>
      </c>
      <c r="AN89" s="97" t="s">
        <v>61</v>
      </c>
      <c r="AO89" s="97" t="s">
        <v>61</v>
      </c>
      <c r="AP89" s="97" t="s">
        <v>61</v>
      </c>
      <c r="AQ89" s="97" t="s">
        <v>61</v>
      </c>
      <c r="AR89" s="97" t="s">
        <v>61</v>
      </c>
      <c r="AS89" s="97" t="s">
        <v>62</v>
      </c>
      <c r="AT89" s="98"/>
      <c r="AU89" s="98"/>
      <c r="AV89" s="98"/>
    </row>
    <row r="90" spans="1:48" ht="27.6" x14ac:dyDescent="0.25">
      <c r="A90" s="219"/>
      <c r="B90" s="212"/>
      <c r="C90" s="242"/>
      <c r="D90" s="212"/>
      <c r="E90" s="212"/>
      <c r="F90" s="212"/>
      <c r="G90" s="212"/>
      <c r="H90" s="212"/>
      <c r="I90" s="249"/>
      <c r="J90" s="222"/>
      <c r="K90" s="231"/>
      <c r="L90" s="229"/>
      <c r="M90" s="204"/>
      <c r="N90" s="204"/>
      <c r="O90" s="205"/>
      <c r="P90" s="205"/>
      <c r="Q90" s="208"/>
      <c r="R90" s="208"/>
      <c r="S90" s="140" t="s">
        <v>208</v>
      </c>
      <c r="T90" s="143">
        <v>0.2</v>
      </c>
      <c r="U90" s="153">
        <v>43983</v>
      </c>
      <c r="V90" s="153">
        <v>44012</v>
      </c>
      <c r="W90" s="108">
        <f t="shared" si="7"/>
        <v>29</v>
      </c>
      <c r="X90" s="136"/>
      <c r="Y90" s="109">
        <f t="shared" si="8"/>
        <v>0</v>
      </c>
      <c r="Z90" s="110"/>
      <c r="AA90" s="96"/>
      <c r="AB90" s="97" t="s">
        <v>61</v>
      </c>
      <c r="AC90" s="97" t="s">
        <v>61</v>
      </c>
      <c r="AD90" s="97" t="s">
        <v>62</v>
      </c>
      <c r="AE90" s="97" t="s">
        <v>61</v>
      </c>
      <c r="AF90" s="97" t="s">
        <v>61</v>
      </c>
      <c r="AG90" s="97" t="s">
        <v>61</v>
      </c>
      <c r="AH90" s="97" t="s">
        <v>61</v>
      </c>
      <c r="AI90" s="97" t="s">
        <v>61</v>
      </c>
      <c r="AJ90" s="97" t="s">
        <v>61</v>
      </c>
      <c r="AK90" s="97" t="s">
        <v>61</v>
      </c>
      <c r="AL90" s="97" t="s">
        <v>61</v>
      </c>
      <c r="AM90" s="97" t="s">
        <v>61</v>
      </c>
      <c r="AN90" s="97" t="s">
        <v>61</v>
      </c>
      <c r="AO90" s="97" t="s">
        <v>61</v>
      </c>
      <c r="AP90" s="97" t="s">
        <v>61</v>
      </c>
      <c r="AQ90" s="97" t="s">
        <v>61</v>
      </c>
      <c r="AR90" s="97" t="s">
        <v>61</v>
      </c>
      <c r="AS90" s="97" t="s">
        <v>62</v>
      </c>
      <c r="AT90" s="98"/>
      <c r="AU90" s="98"/>
      <c r="AV90" s="98"/>
    </row>
    <row r="91" spans="1:48" ht="55.2" x14ac:dyDescent="0.25">
      <c r="A91" s="211">
        <v>5</v>
      </c>
      <c r="B91" s="225" t="s">
        <v>209</v>
      </c>
      <c r="C91" s="225" t="s">
        <v>210</v>
      </c>
      <c r="D91" s="239" t="s">
        <v>103</v>
      </c>
      <c r="E91" s="239" t="s">
        <v>104</v>
      </c>
      <c r="F91" s="239" t="s">
        <v>172</v>
      </c>
      <c r="G91" s="225" t="s">
        <v>211</v>
      </c>
      <c r="H91" s="225" t="s">
        <v>212</v>
      </c>
      <c r="I91" s="229">
        <v>0.35</v>
      </c>
      <c r="J91" s="229">
        <f>+(L91*Q91)</f>
        <v>0</v>
      </c>
      <c r="K91" s="225" t="s">
        <v>213</v>
      </c>
      <c r="L91" s="245">
        <v>0.5</v>
      </c>
      <c r="M91" s="246">
        <v>43831</v>
      </c>
      <c r="N91" s="246">
        <v>44012</v>
      </c>
      <c r="O91" s="140"/>
      <c r="P91" s="225" t="s">
        <v>214</v>
      </c>
      <c r="Q91" s="230">
        <f>+(T91*Y91)+(T92*Y92)+(T93*Y93)+(T94*Y94)+(T95*Y95)</f>
        <v>0</v>
      </c>
      <c r="R91" s="114" t="s">
        <v>215</v>
      </c>
      <c r="S91" s="140" t="s">
        <v>216</v>
      </c>
      <c r="T91" s="143">
        <v>0.2</v>
      </c>
      <c r="U91" s="153">
        <v>43831</v>
      </c>
      <c r="V91" s="153">
        <v>44012</v>
      </c>
      <c r="W91" s="108">
        <f t="shared" si="7"/>
        <v>181</v>
      </c>
      <c r="X91" s="136"/>
      <c r="Y91" s="109">
        <f t="shared" si="8"/>
        <v>0</v>
      </c>
      <c r="Z91" s="115"/>
      <c r="AA91" s="104"/>
      <c r="AB91" s="49" t="s">
        <v>61</v>
      </c>
      <c r="AC91" s="49" t="s">
        <v>61</v>
      </c>
      <c r="AD91" s="49" t="s">
        <v>61</v>
      </c>
      <c r="AE91" s="49" t="s">
        <v>61</v>
      </c>
      <c r="AF91" s="49" t="s">
        <v>61</v>
      </c>
      <c r="AG91" s="49" t="s">
        <v>61</v>
      </c>
      <c r="AH91" s="49" t="s">
        <v>61</v>
      </c>
      <c r="AI91" s="49" t="s">
        <v>62</v>
      </c>
      <c r="AJ91" s="49" t="s">
        <v>61</v>
      </c>
      <c r="AK91" s="49" t="s">
        <v>61</v>
      </c>
      <c r="AL91" s="49" t="s">
        <v>61</v>
      </c>
      <c r="AM91" s="49" t="s">
        <v>61</v>
      </c>
      <c r="AN91" s="49" t="s">
        <v>61</v>
      </c>
      <c r="AO91" s="49" t="s">
        <v>61</v>
      </c>
      <c r="AP91" s="49" t="s">
        <v>61</v>
      </c>
      <c r="AQ91" s="49" t="s">
        <v>61</v>
      </c>
      <c r="AR91" s="49" t="s">
        <v>61</v>
      </c>
      <c r="AS91" s="49" t="s">
        <v>62</v>
      </c>
      <c r="AT91" s="98"/>
      <c r="AU91" s="98"/>
      <c r="AV91" s="98"/>
    </row>
    <row r="92" spans="1:48" ht="55.2" x14ac:dyDescent="0.25">
      <c r="A92" s="219"/>
      <c r="B92" s="225"/>
      <c r="C92" s="225"/>
      <c r="D92" s="244"/>
      <c r="E92" s="244"/>
      <c r="F92" s="244"/>
      <c r="G92" s="225"/>
      <c r="H92" s="225"/>
      <c r="I92" s="229"/>
      <c r="J92" s="229"/>
      <c r="K92" s="225"/>
      <c r="L92" s="245"/>
      <c r="M92" s="246"/>
      <c r="N92" s="246"/>
      <c r="O92" s="140"/>
      <c r="P92" s="225"/>
      <c r="Q92" s="230"/>
      <c r="R92" s="114" t="s">
        <v>215</v>
      </c>
      <c r="S92" s="140" t="s">
        <v>217</v>
      </c>
      <c r="T92" s="143">
        <v>0.2</v>
      </c>
      <c r="U92" s="153">
        <v>43831</v>
      </c>
      <c r="V92" s="153">
        <v>44012</v>
      </c>
      <c r="W92" s="108">
        <f t="shared" si="7"/>
        <v>181</v>
      </c>
      <c r="X92" s="136"/>
      <c r="Y92" s="109">
        <f t="shared" si="8"/>
        <v>0</v>
      </c>
      <c r="Z92" s="115"/>
      <c r="AA92" s="104"/>
      <c r="AB92" s="49" t="s">
        <v>61</v>
      </c>
      <c r="AC92" s="49" t="s">
        <v>61</v>
      </c>
      <c r="AD92" s="49" t="s">
        <v>61</v>
      </c>
      <c r="AE92" s="49" t="s">
        <v>61</v>
      </c>
      <c r="AF92" s="49" t="s">
        <v>61</v>
      </c>
      <c r="AG92" s="49" t="s">
        <v>61</v>
      </c>
      <c r="AH92" s="49" t="s">
        <v>61</v>
      </c>
      <c r="AI92" s="49" t="s">
        <v>62</v>
      </c>
      <c r="AJ92" s="49" t="s">
        <v>61</v>
      </c>
      <c r="AK92" s="49" t="s">
        <v>61</v>
      </c>
      <c r="AL92" s="49" t="s">
        <v>61</v>
      </c>
      <c r="AM92" s="49" t="s">
        <v>61</v>
      </c>
      <c r="AN92" s="49" t="s">
        <v>61</v>
      </c>
      <c r="AO92" s="49" t="s">
        <v>61</v>
      </c>
      <c r="AP92" s="49" t="s">
        <v>61</v>
      </c>
      <c r="AQ92" s="49" t="s">
        <v>61</v>
      </c>
      <c r="AR92" s="49" t="s">
        <v>61</v>
      </c>
      <c r="AS92" s="49" t="s">
        <v>62</v>
      </c>
      <c r="AT92" s="98"/>
      <c r="AU92" s="98"/>
      <c r="AV92" s="98"/>
    </row>
    <row r="93" spans="1:48" ht="41.4" x14ac:dyDescent="0.25">
      <c r="A93" s="219"/>
      <c r="B93" s="225"/>
      <c r="C93" s="225"/>
      <c r="D93" s="244"/>
      <c r="E93" s="244"/>
      <c r="F93" s="244"/>
      <c r="G93" s="225"/>
      <c r="H93" s="225"/>
      <c r="I93" s="229"/>
      <c r="J93" s="229"/>
      <c r="K93" s="225"/>
      <c r="L93" s="245"/>
      <c r="M93" s="246"/>
      <c r="N93" s="246"/>
      <c r="O93" s="140"/>
      <c r="P93" s="225"/>
      <c r="Q93" s="230"/>
      <c r="R93" s="114" t="s">
        <v>215</v>
      </c>
      <c r="S93" s="140" t="s">
        <v>218</v>
      </c>
      <c r="T93" s="143">
        <v>0.2</v>
      </c>
      <c r="U93" s="153">
        <v>43831</v>
      </c>
      <c r="V93" s="153">
        <v>44012</v>
      </c>
      <c r="W93" s="108">
        <f t="shared" si="7"/>
        <v>181</v>
      </c>
      <c r="X93" s="136"/>
      <c r="Y93" s="109">
        <f t="shared" si="8"/>
        <v>0</v>
      </c>
      <c r="Z93" s="115"/>
      <c r="AA93" s="104"/>
      <c r="AB93" s="49" t="s">
        <v>61</v>
      </c>
      <c r="AC93" s="49" t="s">
        <v>61</v>
      </c>
      <c r="AD93" s="49" t="s">
        <v>61</v>
      </c>
      <c r="AE93" s="49" t="s">
        <v>61</v>
      </c>
      <c r="AF93" s="49" t="s">
        <v>61</v>
      </c>
      <c r="AG93" s="49" t="s">
        <v>61</v>
      </c>
      <c r="AH93" s="49" t="s">
        <v>61</v>
      </c>
      <c r="AI93" s="49" t="s">
        <v>62</v>
      </c>
      <c r="AJ93" s="49" t="s">
        <v>61</v>
      </c>
      <c r="AK93" s="49" t="s">
        <v>61</v>
      </c>
      <c r="AL93" s="49" t="s">
        <v>61</v>
      </c>
      <c r="AM93" s="49" t="s">
        <v>61</v>
      </c>
      <c r="AN93" s="49" t="s">
        <v>61</v>
      </c>
      <c r="AO93" s="49" t="s">
        <v>61</v>
      </c>
      <c r="AP93" s="49" t="s">
        <v>61</v>
      </c>
      <c r="AQ93" s="49" t="s">
        <v>61</v>
      </c>
      <c r="AR93" s="49" t="s">
        <v>61</v>
      </c>
      <c r="AS93" s="49" t="s">
        <v>62</v>
      </c>
      <c r="AT93" s="98"/>
      <c r="AU93" s="98"/>
      <c r="AV93" s="98"/>
    </row>
    <row r="94" spans="1:48" ht="41.4" x14ac:dyDescent="0.25">
      <c r="A94" s="219"/>
      <c r="B94" s="225"/>
      <c r="C94" s="225"/>
      <c r="D94" s="244"/>
      <c r="E94" s="244"/>
      <c r="F94" s="244"/>
      <c r="G94" s="225"/>
      <c r="H94" s="225"/>
      <c r="I94" s="229"/>
      <c r="J94" s="229"/>
      <c r="K94" s="225"/>
      <c r="L94" s="245"/>
      <c r="M94" s="246"/>
      <c r="N94" s="246"/>
      <c r="O94" s="140"/>
      <c r="P94" s="225"/>
      <c r="Q94" s="230"/>
      <c r="R94" s="114" t="s">
        <v>215</v>
      </c>
      <c r="S94" s="140" t="s">
        <v>219</v>
      </c>
      <c r="T94" s="143">
        <v>0.2</v>
      </c>
      <c r="U94" s="153">
        <v>43831</v>
      </c>
      <c r="V94" s="153">
        <v>44012</v>
      </c>
      <c r="W94" s="108">
        <f t="shared" si="7"/>
        <v>181</v>
      </c>
      <c r="X94" s="136"/>
      <c r="Y94" s="109">
        <f t="shared" si="8"/>
        <v>0</v>
      </c>
      <c r="Z94" s="115"/>
      <c r="AA94" s="104"/>
      <c r="AB94" s="49"/>
      <c r="AC94" s="49"/>
      <c r="AD94" s="49"/>
      <c r="AE94" s="49"/>
      <c r="AF94" s="49"/>
      <c r="AG94" s="49"/>
      <c r="AH94" s="49"/>
      <c r="AI94" s="49" t="s">
        <v>62</v>
      </c>
      <c r="AJ94" s="49"/>
      <c r="AK94" s="49"/>
      <c r="AL94" s="49"/>
      <c r="AM94" s="49"/>
      <c r="AN94" s="49"/>
      <c r="AO94" s="49"/>
      <c r="AP94" s="49"/>
      <c r="AQ94" s="49"/>
      <c r="AR94" s="49"/>
      <c r="AS94" s="49" t="s">
        <v>62</v>
      </c>
      <c r="AT94" s="98"/>
      <c r="AU94" s="98"/>
      <c r="AV94" s="98"/>
    </row>
    <row r="95" spans="1:48" ht="55.2" x14ac:dyDescent="0.25">
      <c r="A95" s="219"/>
      <c r="B95" s="225"/>
      <c r="C95" s="225"/>
      <c r="D95" s="244"/>
      <c r="E95" s="244"/>
      <c r="F95" s="244"/>
      <c r="G95" s="225"/>
      <c r="H95" s="225"/>
      <c r="I95" s="229"/>
      <c r="J95" s="229"/>
      <c r="K95" s="225"/>
      <c r="L95" s="245"/>
      <c r="M95" s="246"/>
      <c r="N95" s="246"/>
      <c r="O95" s="140"/>
      <c r="P95" s="225"/>
      <c r="Q95" s="230"/>
      <c r="R95" s="114" t="s">
        <v>215</v>
      </c>
      <c r="S95" s="140" t="s">
        <v>220</v>
      </c>
      <c r="T95" s="143">
        <v>0.2</v>
      </c>
      <c r="U95" s="153">
        <v>43831</v>
      </c>
      <c r="V95" s="153">
        <v>44012</v>
      </c>
      <c r="W95" s="108">
        <f t="shared" si="7"/>
        <v>181</v>
      </c>
      <c r="X95" s="136"/>
      <c r="Y95" s="109">
        <f t="shared" si="8"/>
        <v>0</v>
      </c>
      <c r="Z95" s="115"/>
      <c r="AA95" s="104"/>
      <c r="AB95" s="49"/>
      <c r="AC95" s="49"/>
      <c r="AD95" s="49"/>
      <c r="AE95" s="49"/>
      <c r="AF95" s="49"/>
      <c r="AG95" s="49"/>
      <c r="AH95" s="49"/>
      <c r="AI95" s="49" t="s">
        <v>62</v>
      </c>
      <c r="AJ95" s="49"/>
      <c r="AK95" s="49"/>
      <c r="AL95" s="49"/>
      <c r="AM95" s="49"/>
      <c r="AN95" s="49"/>
      <c r="AO95" s="49"/>
      <c r="AP95" s="49"/>
      <c r="AQ95" s="49"/>
      <c r="AR95" s="49"/>
      <c r="AS95" s="49" t="s">
        <v>62</v>
      </c>
      <c r="AT95" s="98"/>
      <c r="AU95" s="98"/>
      <c r="AV95" s="98"/>
    </row>
    <row r="96" spans="1:48" ht="41.4" x14ac:dyDescent="0.25">
      <c r="A96" s="219"/>
      <c r="B96" s="225"/>
      <c r="C96" s="225"/>
      <c r="D96" s="244"/>
      <c r="E96" s="244"/>
      <c r="F96" s="244"/>
      <c r="G96" s="225" t="s">
        <v>221</v>
      </c>
      <c r="H96" s="225" t="s">
        <v>222</v>
      </c>
      <c r="I96" s="229">
        <v>0.35</v>
      </c>
      <c r="J96" s="229">
        <f>+(L96+Q96)</f>
        <v>0.5</v>
      </c>
      <c r="K96" s="225" t="s">
        <v>223</v>
      </c>
      <c r="L96" s="245">
        <v>0.5</v>
      </c>
      <c r="M96" s="246">
        <v>43831</v>
      </c>
      <c r="N96" s="246">
        <v>44012</v>
      </c>
      <c r="O96" s="225"/>
      <c r="P96" s="225" t="s">
        <v>214</v>
      </c>
      <c r="Q96" s="230">
        <f>+(T96*Y96)+(T97*Y97)+(T98*Y98)+(T99*Y98)</f>
        <v>0</v>
      </c>
      <c r="R96" s="114" t="s">
        <v>215</v>
      </c>
      <c r="S96" s="140" t="s">
        <v>224</v>
      </c>
      <c r="T96" s="143">
        <v>0.2</v>
      </c>
      <c r="U96" s="153">
        <v>43831</v>
      </c>
      <c r="V96" s="153">
        <v>44012</v>
      </c>
      <c r="W96" s="108">
        <f t="shared" si="7"/>
        <v>181</v>
      </c>
      <c r="X96" s="136"/>
      <c r="Y96" s="109">
        <f t="shared" si="8"/>
        <v>0</v>
      </c>
      <c r="Z96" s="115"/>
      <c r="AA96" s="104"/>
      <c r="AB96" s="49"/>
      <c r="AC96" s="49"/>
      <c r="AD96" s="49"/>
      <c r="AE96" s="49"/>
      <c r="AF96" s="49"/>
      <c r="AG96" s="49"/>
      <c r="AH96" s="49"/>
      <c r="AI96" s="49" t="s">
        <v>62</v>
      </c>
      <c r="AJ96" s="49"/>
      <c r="AK96" s="49"/>
      <c r="AL96" s="49"/>
      <c r="AM96" s="49"/>
      <c r="AN96" s="49"/>
      <c r="AO96" s="49"/>
      <c r="AP96" s="49"/>
      <c r="AQ96" s="49"/>
      <c r="AR96" s="49"/>
      <c r="AS96" s="49" t="s">
        <v>62</v>
      </c>
      <c r="AT96" s="98"/>
      <c r="AU96" s="98"/>
      <c r="AV96" s="98"/>
    </row>
    <row r="97" spans="1:48" ht="69" x14ac:dyDescent="0.25">
      <c r="A97" s="219"/>
      <c r="B97" s="225"/>
      <c r="C97" s="225"/>
      <c r="D97" s="244"/>
      <c r="E97" s="244"/>
      <c r="F97" s="244"/>
      <c r="G97" s="225"/>
      <c r="H97" s="225"/>
      <c r="I97" s="229"/>
      <c r="J97" s="229"/>
      <c r="K97" s="225"/>
      <c r="L97" s="245"/>
      <c r="M97" s="246"/>
      <c r="N97" s="246"/>
      <c r="O97" s="225"/>
      <c r="P97" s="225"/>
      <c r="Q97" s="230"/>
      <c r="R97" s="114" t="s">
        <v>215</v>
      </c>
      <c r="S97" s="140" t="s">
        <v>225</v>
      </c>
      <c r="T97" s="143">
        <v>0.2</v>
      </c>
      <c r="U97" s="153">
        <v>43831</v>
      </c>
      <c r="V97" s="153">
        <v>44012</v>
      </c>
      <c r="W97" s="108">
        <f t="shared" si="7"/>
        <v>181</v>
      </c>
      <c r="X97" s="136"/>
      <c r="Y97" s="109">
        <f t="shared" si="8"/>
        <v>0</v>
      </c>
      <c r="Z97" s="115"/>
      <c r="AA97" s="104"/>
      <c r="AB97" s="49"/>
      <c r="AC97" s="49"/>
      <c r="AD97" s="49"/>
      <c r="AE97" s="49"/>
      <c r="AF97" s="49"/>
      <c r="AG97" s="49"/>
      <c r="AH97" s="49"/>
      <c r="AI97" s="49" t="s">
        <v>62</v>
      </c>
      <c r="AJ97" s="49"/>
      <c r="AK97" s="49"/>
      <c r="AL97" s="49"/>
      <c r="AM97" s="49"/>
      <c r="AN97" s="49"/>
      <c r="AO97" s="49"/>
      <c r="AP97" s="49"/>
      <c r="AQ97" s="49"/>
      <c r="AR97" s="49"/>
      <c r="AS97" s="49" t="s">
        <v>62</v>
      </c>
      <c r="AT97" s="98"/>
      <c r="AU97" s="98"/>
      <c r="AV97" s="98"/>
    </row>
    <row r="98" spans="1:48" ht="41.4" x14ac:dyDescent="0.25">
      <c r="A98" s="219"/>
      <c r="B98" s="225"/>
      <c r="C98" s="225"/>
      <c r="D98" s="244"/>
      <c r="E98" s="244"/>
      <c r="F98" s="244"/>
      <c r="G98" s="225"/>
      <c r="H98" s="225"/>
      <c r="I98" s="229"/>
      <c r="J98" s="229"/>
      <c r="K98" s="225"/>
      <c r="L98" s="245"/>
      <c r="M98" s="246"/>
      <c r="N98" s="246"/>
      <c r="O98" s="225"/>
      <c r="P98" s="225"/>
      <c r="Q98" s="230"/>
      <c r="R98" s="114" t="s">
        <v>215</v>
      </c>
      <c r="S98" s="140" t="s">
        <v>226</v>
      </c>
      <c r="T98" s="143">
        <v>0.2</v>
      </c>
      <c r="U98" s="153">
        <v>43831</v>
      </c>
      <c r="V98" s="153">
        <v>44012</v>
      </c>
      <c r="W98" s="108">
        <f t="shared" si="7"/>
        <v>181</v>
      </c>
      <c r="X98" s="136"/>
      <c r="Y98" s="109">
        <f t="shared" si="8"/>
        <v>0</v>
      </c>
      <c r="Z98" s="115"/>
      <c r="AA98" s="104"/>
      <c r="AB98" s="49"/>
      <c r="AC98" s="49"/>
      <c r="AD98" s="49"/>
      <c r="AE98" s="49"/>
      <c r="AF98" s="49"/>
      <c r="AG98" s="49"/>
      <c r="AH98" s="49"/>
      <c r="AI98" s="49" t="s">
        <v>62</v>
      </c>
      <c r="AJ98" s="49"/>
      <c r="AK98" s="49"/>
      <c r="AL98" s="49"/>
      <c r="AM98" s="49"/>
      <c r="AN98" s="49"/>
      <c r="AO98" s="49"/>
      <c r="AP98" s="49"/>
      <c r="AQ98" s="49"/>
      <c r="AR98" s="49"/>
      <c r="AS98" s="49" t="s">
        <v>62</v>
      </c>
      <c r="AT98" s="98"/>
      <c r="AU98" s="98"/>
      <c r="AV98" s="98"/>
    </row>
    <row r="99" spans="1:48" ht="41.4" x14ac:dyDescent="0.25">
      <c r="A99" s="219"/>
      <c r="B99" s="225"/>
      <c r="C99" s="225"/>
      <c r="D99" s="243"/>
      <c r="E99" s="243"/>
      <c r="F99" s="243"/>
      <c r="G99" s="225"/>
      <c r="H99" s="225"/>
      <c r="I99" s="229"/>
      <c r="J99" s="229"/>
      <c r="K99" s="225"/>
      <c r="L99" s="245"/>
      <c r="M99" s="246"/>
      <c r="N99" s="246"/>
      <c r="O99" s="225"/>
      <c r="P99" s="225"/>
      <c r="Q99" s="230"/>
      <c r="R99" s="114" t="s">
        <v>215</v>
      </c>
      <c r="S99" s="140" t="s">
        <v>227</v>
      </c>
      <c r="T99" s="143">
        <v>0.4</v>
      </c>
      <c r="U99" s="153">
        <v>43831</v>
      </c>
      <c r="V99" s="153">
        <v>44012</v>
      </c>
      <c r="W99" s="108">
        <f t="shared" si="7"/>
        <v>181</v>
      </c>
      <c r="X99" s="136"/>
      <c r="Y99" s="109">
        <f t="shared" si="8"/>
        <v>0</v>
      </c>
      <c r="Z99" s="115"/>
      <c r="AA99" s="104"/>
      <c r="AB99" s="49"/>
      <c r="AC99" s="49"/>
      <c r="AD99" s="49"/>
      <c r="AE99" s="49"/>
      <c r="AF99" s="49"/>
      <c r="AG99" s="49"/>
      <c r="AH99" s="49"/>
      <c r="AI99" s="49" t="s">
        <v>62</v>
      </c>
      <c r="AJ99" s="49"/>
      <c r="AK99" s="49"/>
      <c r="AL99" s="49"/>
      <c r="AM99" s="49"/>
      <c r="AN99" s="49"/>
      <c r="AO99" s="49"/>
      <c r="AP99" s="49"/>
      <c r="AQ99" s="49"/>
      <c r="AR99" s="49"/>
      <c r="AS99" s="49" t="s">
        <v>62</v>
      </c>
      <c r="AT99" s="98"/>
      <c r="AU99" s="98"/>
      <c r="AV99" s="98"/>
    </row>
    <row r="100" spans="1:48" ht="165.6" x14ac:dyDescent="0.25">
      <c r="A100" s="219"/>
      <c r="B100" s="225"/>
      <c r="C100" s="225"/>
      <c r="D100" s="140" t="s">
        <v>52</v>
      </c>
      <c r="E100" s="140" t="s">
        <v>228</v>
      </c>
      <c r="F100" s="140" t="s">
        <v>54</v>
      </c>
      <c r="G100" s="140" t="s">
        <v>229</v>
      </c>
      <c r="H100" s="140" t="s">
        <v>230</v>
      </c>
      <c r="I100" s="143">
        <v>0.2</v>
      </c>
      <c r="J100" s="143">
        <f>+(L100*Q100)</f>
        <v>0</v>
      </c>
      <c r="K100" s="140" t="s">
        <v>231</v>
      </c>
      <c r="L100" s="150">
        <v>1</v>
      </c>
      <c r="M100" s="151">
        <v>43831</v>
      </c>
      <c r="N100" s="151">
        <v>44012</v>
      </c>
      <c r="O100" s="140"/>
      <c r="P100" s="140" t="s">
        <v>214</v>
      </c>
      <c r="Q100" s="142">
        <f>+T100*Y100</f>
        <v>0</v>
      </c>
      <c r="R100" s="114" t="s">
        <v>215</v>
      </c>
      <c r="S100" s="140" t="s">
        <v>232</v>
      </c>
      <c r="T100" s="143">
        <v>1</v>
      </c>
      <c r="U100" s="153">
        <v>43831</v>
      </c>
      <c r="V100" s="153">
        <v>44012</v>
      </c>
      <c r="W100" s="108">
        <f t="shared" si="7"/>
        <v>181</v>
      </c>
      <c r="X100" s="136"/>
      <c r="Y100" s="109">
        <f t="shared" si="8"/>
        <v>0</v>
      </c>
      <c r="Z100" s="115"/>
      <c r="AA100" s="104"/>
      <c r="AB100" s="49"/>
      <c r="AC100" s="49"/>
      <c r="AD100" s="49"/>
      <c r="AE100" s="49"/>
      <c r="AF100" s="49"/>
      <c r="AG100" s="49"/>
      <c r="AH100" s="49"/>
      <c r="AI100" s="49" t="s">
        <v>62</v>
      </c>
      <c r="AJ100" s="49"/>
      <c r="AK100" s="49"/>
      <c r="AL100" s="49"/>
      <c r="AM100" s="49"/>
      <c r="AN100" s="49"/>
      <c r="AO100" s="49"/>
      <c r="AP100" s="49"/>
      <c r="AQ100" s="49"/>
      <c r="AR100" s="49"/>
      <c r="AS100" s="49" t="s">
        <v>62</v>
      </c>
      <c r="AT100" s="98"/>
      <c r="AU100" s="98"/>
      <c r="AV100" s="98"/>
    </row>
    <row r="101" spans="1:48" ht="96.6" x14ac:dyDescent="0.25">
      <c r="A101" s="219"/>
      <c r="B101" s="225"/>
      <c r="C101" s="225"/>
      <c r="D101" s="140" t="s">
        <v>52</v>
      </c>
      <c r="E101" s="140" t="s">
        <v>233</v>
      </c>
      <c r="F101" s="140" t="s">
        <v>234</v>
      </c>
      <c r="G101" s="140" t="s">
        <v>235</v>
      </c>
      <c r="H101" s="140" t="s">
        <v>236</v>
      </c>
      <c r="I101" s="143">
        <v>0.1</v>
      </c>
      <c r="J101" s="143">
        <f>+(L101*Q101)</f>
        <v>0</v>
      </c>
      <c r="K101" s="140" t="s">
        <v>237</v>
      </c>
      <c r="L101" s="150">
        <v>1</v>
      </c>
      <c r="M101" s="151">
        <v>43831</v>
      </c>
      <c r="N101" s="151">
        <v>44012</v>
      </c>
      <c r="O101" s="140"/>
      <c r="P101" s="140" t="s">
        <v>214</v>
      </c>
      <c r="Q101" s="142">
        <f>+T101*Y101</f>
        <v>0</v>
      </c>
      <c r="R101" s="114" t="s">
        <v>215</v>
      </c>
      <c r="S101" s="140" t="s">
        <v>238</v>
      </c>
      <c r="T101" s="143">
        <v>1</v>
      </c>
      <c r="U101" s="153">
        <v>43831</v>
      </c>
      <c r="V101" s="153">
        <v>44012</v>
      </c>
      <c r="W101" s="108">
        <f t="shared" si="7"/>
        <v>181</v>
      </c>
      <c r="X101" s="136"/>
      <c r="Y101" s="109">
        <f t="shared" si="8"/>
        <v>0</v>
      </c>
      <c r="Z101" s="115"/>
      <c r="AA101" s="104"/>
      <c r="AB101" s="49"/>
      <c r="AC101" s="49"/>
      <c r="AD101" s="49"/>
      <c r="AE101" s="49"/>
      <c r="AF101" s="49"/>
      <c r="AG101" s="49"/>
      <c r="AH101" s="49"/>
      <c r="AI101" s="49" t="s">
        <v>62</v>
      </c>
      <c r="AJ101" s="49"/>
      <c r="AK101" s="49"/>
      <c r="AL101" s="49"/>
      <c r="AM101" s="49"/>
      <c r="AN101" s="49"/>
      <c r="AO101" s="49"/>
      <c r="AP101" s="49"/>
      <c r="AQ101" s="49"/>
      <c r="AR101" s="49"/>
      <c r="AS101" s="49" t="s">
        <v>62</v>
      </c>
      <c r="AT101" s="98"/>
      <c r="AU101" s="98"/>
      <c r="AV101" s="98"/>
    </row>
    <row r="102" spans="1:48" ht="41.4" x14ac:dyDescent="0.25">
      <c r="A102" s="211">
        <v>6</v>
      </c>
      <c r="B102" s="211" t="s">
        <v>239</v>
      </c>
      <c r="C102" s="240" t="s">
        <v>240</v>
      </c>
      <c r="D102" s="211" t="s">
        <v>52</v>
      </c>
      <c r="E102" s="211" t="s">
        <v>131</v>
      </c>
      <c r="F102" s="211" t="s">
        <v>200</v>
      </c>
      <c r="G102" s="211" t="s">
        <v>241</v>
      </c>
      <c r="H102" s="211" t="s">
        <v>242</v>
      </c>
      <c r="I102" s="220">
        <v>0.4</v>
      </c>
      <c r="J102" s="220">
        <f>+(L102*Q102)+(L104*Q104)+(L106*Q106)</f>
        <v>0</v>
      </c>
      <c r="K102" s="225" t="s">
        <v>243</v>
      </c>
      <c r="L102" s="229">
        <v>0.45</v>
      </c>
      <c r="M102" s="204">
        <v>43831</v>
      </c>
      <c r="N102" s="204">
        <v>44012</v>
      </c>
      <c r="O102" s="205"/>
      <c r="P102" s="205" t="s">
        <v>244</v>
      </c>
      <c r="Q102" s="206">
        <f>+(T102*Y102)+(T103*Y103)</f>
        <v>0</v>
      </c>
      <c r="R102" s="206" t="s">
        <v>99</v>
      </c>
      <c r="S102" s="140" t="s">
        <v>245</v>
      </c>
      <c r="T102" s="143">
        <v>0.5</v>
      </c>
      <c r="U102" s="153">
        <v>43831</v>
      </c>
      <c r="V102" s="153">
        <v>43921</v>
      </c>
      <c r="W102" s="108">
        <f t="shared" si="7"/>
        <v>90</v>
      </c>
      <c r="X102" s="136"/>
      <c r="Y102" s="109">
        <f t="shared" si="8"/>
        <v>0</v>
      </c>
      <c r="Z102" s="110"/>
      <c r="AA102" s="96"/>
      <c r="AB102" s="97" t="s">
        <v>62</v>
      </c>
      <c r="AC102" s="97" t="s">
        <v>62</v>
      </c>
      <c r="AD102" s="97" t="s">
        <v>62</v>
      </c>
      <c r="AE102" s="97" t="s">
        <v>61</v>
      </c>
      <c r="AF102" s="97" t="s">
        <v>61</v>
      </c>
      <c r="AG102" s="97" t="s">
        <v>61</v>
      </c>
      <c r="AH102" s="97" t="s">
        <v>62</v>
      </c>
      <c r="AI102" s="97" t="s">
        <v>62</v>
      </c>
      <c r="AJ102" s="97" t="s">
        <v>61</v>
      </c>
      <c r="AK102" s="97" t="s">
        <v>61</v>
      </c>
      <c r="AL102" s="97" t="s">
        <v>61</v>
      </c>
      <c r="AM102" s="97" t="s">
        <v>61</v>
      </c>
      <c r="AN102" s="97" t="s">
        <v>61</v>
      </c>
      <c r="AO102" s="97" t="s">
        <v>61</v>
      </c>
      <c r="AP102" s="97" t="s">
        <v>61</v>
      </c>
      <c r="AQ102" s="97" t="s">
        <v>61</v>
      </c>
      <c r="AR102" s="97" t="s">
        <v>61</v>
      </c>
      <c r="AS102" s="97" t="s">
        <v>62</v>
      </c>
      <c r="AT102" s="98"/>
      <c r="AU102" s="98"/>
      <c r="AV102" s="98"/>
    </row>
    <row r="103" spans="1:48" ht="41.4" x14ac:dyDescent="0.25">
      <c r="A103" s="219"/>
      <c r="B103" s="219"/>
      <c r="C103" s="241"/>
      <c r="D103" s="219"/>
      <c r="E103" s="219"/>
      <c r="F103" s="219"/>
      <c r="G103" s="219"/>
      <c r="H103" s="219"/>
      <c r="I103" s="221"/>
      <c r="J103" s="221"/>
      <c r="K103" s="225"/>
      <c r="L103" s="229"/>
      <c r="M103" s="204"/>
      <c r="N103" s="204"/>
      <c r="O103" s="205"/>
      <c r="P103" s="205"/>
      <c r="Q103" s="207"/>
      <c r="R103" s="207"/>
      <c r="S103" s="140" t="s">
        <v>245</v>
      </c>
      <c r="T103" s="143">
        <v>0.5</v>
      </c>
      <c r="U103" s="153">
        <v>43922</v>
      </c>
      <c r="V103" s="153">
        <v>44012</v>
      </c>
      <c r="W103" s="108">
        <f t="shared" si="7"/>
        <v>90</v>
      </c>
      <c r="X103" s="136"/>
      <c r="Y103" s="109">
        <f t="shared" si="8"/>
        <v>0</v>
      </c>
      <c r="Z103" s="110"/>
      <c r="AA103" s="96"/>
      <c r="AB103" s="97" t="s">
        <v>62</v>
      </c>
      <c r="AC103" s="97" t="s">
        <v>62</v>
      </c>
      <c r="AD103" s="97" t="s">
        <v>62</v>
      </c>
      <c r="AE103" s="97" t="s">
        <v>61</v>
      </c>
      <c r="AF103" s="97" t="s">
        <v>61</v>
      </c>
      <c r="AG103" s="97" t="s">
        <v>61</v>
      </c>
      <c r="AH103" s="97" t="s">
        <v>62</v>
      </c>
      <c r="AI103" s="97" t="s">
        <v>62</v>
      </c>
      <c r="AJ103" s="97" t="s">
        <v>61</v>
      </c>
      <c r="AK103" s="97" t="s">
        <v>61</v>
      </c>
      <c r="AL103" s="97" t="s">
        <v>61</v>
      </c>
      <c r="AM103" s="97" t="s">
        <v>61</v>
      </c>
      <c r="AN103" s="97" t="s">
        <v>61</v>
      </c>
      <c r="AO103" s="97" t="s">
        <v>61</v>
      </c>
      <c r="AP103" s="97" t="s">
        <v>61</v>
      </c>
      <c r="AQ103" s="97" t="s">
        <v>61</v>
      </c>
      <c r="AR103" s="97" t="s">
        <v>61</v>
      </c>
      <c r="AS103" s="97" t="s">
        <v>62</v>
      </c>
      <c r="AT103" s="98"/>
      <c r="AU103" s="98"/>
      <c r="AV103" s="98"/>
    </row>
    <row r="104" spans="1:48" ht="41.4" x14ac:dyDescent="0.25">
      <c r="A104" s="219"/>
      <c r="B104" s="219"/>
      <c r="C104" s="241"/>
      <c r="D104" s="219"/>
      <c r="E104" s="219"/>
      <c r="F104" s="219"/>
      <c r="G104" s="219"/>
      <c r="H104" s="219"/>
      <c r="I104" s="221"/>
      <c r="J104" s="221"/>
      <c r="K104" s="239" t="s">
        <v>246</v>
      </c>
      <c r="L104" s="206">
        <v>0.45</v>
      </c>
      <c r="M104" s="204">
        <v>43831</v>
      </c>
      <c r="N104" s="204">
        <v>44012</v>
      </c>
      <c r="O104" s="205"/>
      <c r="P104" s="206" t="s">
        <v>247</v>
      </c>
      <c r="Q104" s="206">
        <f>+(T104*Y104)+(T105*Y105)</f>
        <v>0</v>
      </c>
      <c r="R104" s="206" t="s">
        <v>99</v>
      </c>
      <c r="S104" s="140" t="s">
        <v>248</v>
      </c>
      <c r="T104" s="143">
        <v>0.5</v>
      </c>
      <c r="U104" s="153">
        <v>43831</v>
      </c>
      <c r="V104" s="153">
        <v>43921</v>
      </c>
      <c r="W104" s="108">
        <f t="shared" si="7"/>
        <v>90</v>
      </c>
      <c r="X104" s="136"/>
      <c r="Y104" s="109">
        <f t="shared" si="8"/>
        <v>0</v>
      </c>
      <c r="Z104" s="110"/>
      <c r="AA104" s="96"/>
      <c r="AB104" s="97" t="s">
        <v>62</v>
      </c>
      <c r="AC104" s="97" t="s">
        <v>62</v>
      </c>
      <c r="AD104" s="97" t="s">
        <v>62</v>
      </c>
      <c r="AE104" s="97" t="s">
        <v>61</v>
      </c>
      <c r="AF104" s="97" t="s">
        <v>61</v>
      </c>
      <c r="AG104" s="97" t="s">
        <v>61</v>
      </c>
      <c r="AH104" s="97" t="s">
        <v>62</v>
      </c>
      <c r="AI104" s="97" t="s">
        <v>62</v>
      </c>
      <c r="AJ104" s="97" t="s">
        <v>61</v>
      </c>
      <c r="AK104" s="97" t="s">
        <v>61</v>
      </c>
      <c r="AL104" s="97" t="s">
        <v>62</v>
      </c>
      <c r="AM104" s="97" t="s">
        <v>61</v>
      </c>
      <c r="AN104" s="97" t="s">
        <v>61</v>
      </c>
      <c r="AO104" s="97" t="s">
        <v>61</v>
      </c>
      <c r="AP104" s="97" t="s">
        <v>61</v>
      </c>
      <c r="AQ104" s="97" t="s">
        <v>61</v>
      </c>
      <c r="AR104" s="97" t="s">
        <v>61</v>
      </c>
      <c r="AS104" s="97" t="s">
        <v>62</v>
      </c>
      <c r="AT104" s="98"/>
      <c r="AU104" s="98"/>
      <c r="AV104" s="98"/>
    </row>
    <row r="105" spans="1:48" ht="41.4" x14ac:dyDescent="0.25">
      <c r="A105" s="219"/>
      <c r="B105" s="219"/>
      <c r="C105" s="241"/>
      <c r="D105" s="219"/>
      <c r="E105" s="219"/>
      <c r="F105" s="219"/>
      <c r="G105" s="219"/>
      <c r="H105" s="219"/>
      <c r="I105" s="221"/>
      <c r="J105" s="221"/>
      <c r="K105" s="243"/>
      <c r="L105" s="207"/>
      <c r="M105" s="204"/>
      <c r="N105" s="204"/>
      <c r="O105" s="205"/>
      <c r="P105" s="207"/>
      <c r="Q105" s="208"/>
      <c r="R105" s="207"/>
      <c r="S105" s="140" t="s">
        <v>248</v>
      </c>
      <c r="T105" s="143">
        <v>0.5</v>
      </c>
      <c r="U105" s="153">
        <v>43922</v>
      </c>
      <c r="V105" s="153">
        <v>44012</v>
      </c>
      <c r="W105" s="108">
        <f t="shared" si="7"/>
        <v>90</v>
      </c>
      <c r="X105" s="136"/>
      <c r="Y105" s="109">
        <f t="shared" si="8"/>
        <v>0</v>
      </c>
      <c r="Z105" s="110"/>
      <c r="AA105" s="96"/>
      <c r="AB105" s="97" t="s">
        <v>62</v>
      </c>
      <c r="AC105" s="97" t="s">
        <v>62</v>
      </c>
      <c r="AD105" s="97" t="s">
        <v>62</v>
      </c>
      <c r="AE105" s="97" t="s">
        <v>61</v>
      </c>
      <c r="AF105" s="97" t="s">
        <v>61</v>
      </c>
      <c r="AG105" s="97" t="s">
        <v>61</v>
      </c>
      <c r="AH105" s="97" t="s">
        <v>62</v>
      </c>
      <c r="AI105" s="97" t="s">
        <v>62</v>
      </c>
      <c r="AJ105" s="97" t="s">
        <v>61</v>
      </c>
      <c r="AK105" s="97" t="s">
        <v>61</v>
      </c>
      <c r="AL105" s="97" t="s">
        <v>62</v>
      </c>
      <c r="AM105" s="97" t="s">
        <v>61</v>
      </c>
      <c r="AN105" s="97" t="s">
        <v>61</v>
      </c>
      <c r="AO105" s="97" t="s">
        <v>61</v>
      </c>
      <c r="AP105" s="97" t="s">
        <v>61</v>
      </c>
      <c r="AQ105" s="97" t="s">
        <v>61</v>
      </c>
      <c r="AR105" s="97" t="s">
        <v>61</v>
      </c>
      <c r="AS105" s="97" t="s">
        <v>62</v>
      </c>
      <c r="AT105" s="98"/>
      <c r="AU105" s="98"/>
      <c r="AV105" s="98"/>
    </row>
    <row r="106" spans="1:48" ht="27.6" x14ac:dyDescent="0.25">
      <c r="A106" s="219"/>
      <c r="B106" s="219"/>
      <c r="C106" s="241"/>
      <c r="D106" s="219"/>
      <c r="E106" s="219"/>
      <c r="F106" s="219"/>
      <c r="G106" s="219"/>
      <c r="H106" s="219"/>
      <c r="I106" s="221"/>
      <c r="J106" s="221"/>
      <c r="K106" s="239" t="s">
        <v>249</v>
      </c>
      <c r="L106" s="201">
        <v>0.1</v>
      </c>
      <c r="M106" s="204">
        <v>43831</v>
      </c>
      <c r="N106" s="204">
        <v>44012</v>
      </c>
      <c r="O106" s="205"/>
      <c r="P106" s="211" t="s">
        <v>250</v>
      </c>
      <c r="Q106" s="206">
        <f>+(T106*Y106)+(T107*Y107)+(T108*Y108)+(T109*Y109)</f>
        <v>0</v>
      </c>
      <c r="R106" s="206" t="s">
        <v>99</v>
      </c>
      <c r="S106" s="140" t="s">
        <v>251</v>
      </c>
      <c r="T106" s="143">
        <v>0.25</v>
      </c>
      <c r="U106" s="153">
        <v>43831</v>
      </c>
      <c r="V106" s="153">
        <v>43921</v>
      </c>
      <c r="W106" s="108">
        <f t="shared" si="7"/>
        <v>90</v>
      </c>
      <c r="X106" s="136"/>
      <c r="Y106" s="109">
        <f t="shared" si="8"/>
        <v>0</v>
      </c>
      <c r="Z106" s="110"/>
      <c r="AA106" s="96"/>
      <c r="AB106" s="97" t="s">
        <v>62</v>
      </c>
      <c r="AC106" s="97" t="s">
        <v>62</v>
      </c>
      <c r="AD106" s="97" t="s">
        <v>62</v>
      </c>
      <c r="AE106" s="97" t="s">
        <v>61</v>
      </c>
      <c r="AF106" s="97" t="s">
        <v>61</v>
      </c>
      <c r="AG106" s="97" t="s">
        <v>61</v>
      </c>
      <c r="AH106" s="97" t="s">
        <v>62</v>
      </c>
      <c r="AI106" s="97" t="s">
        <v>62</v>
      </c>
      <c r="AJ106" s="97" t="s">
        <v>61</v>
      </c>
      <c r="AK106" s="97" t="s">
        <v>61</v>
      </c>
      <c r="AL106" s="97" t="s">
        <v>62</v>
      </c>
      <c r="AM106" s="97" t="s">
        <v>61</v>
      </c>
      <c r="AN106" s="97" t="s">
        <v>61</v>
      </c>
      <c r="AO106" s="97" t="s">
        <v>61</v>
      </c>
      <c r="AP106" s="97" t="s">
        <v>61</v>
      </c>
      <c r="AQ106" s="97" t="s">
        <v>61</v>
      </c>
      <c r="AR106" s="97" t="s">
        <v>61</v>
      </c>
      <c r="AS106" s="97" t="s">
        <v>62</v>
      </c>
      <c r="AT106" s="98"/>
      <c r="AU106" s="98"/>
      <c r="AV106" s="98"/>
    </row>
    <row r="107" spans="1:48" ht="27.6" x14ac:dyDescent="0.25">
      <c r="A107" s="219"/>
      <c r="B107" s="219"/>
      <c r="C107" s="241"/>
      <c r="D107" s="219"/>
      <c r="E107" s="219"/>
      <c r="F107" s="219"/>
      <c r="G107" s="219"/>
      <c r="H107" s="219"/>
      <c r="I107" s="221"/>
      <c r="J107" s="221"/>
      <c r="K107" s="244"/>
      <c r="L107" s="202"/>
      <c r="M107" s="204"/>
      <c r="N107" s="204"/>
      <c r="O107" s="205"/>
      <c r="P107" s="219"/>
      <c r="Q107" s="207"/>
      <c r="R107" s="207"/>
      <c r="S107" s="140" t="s">
        <v>251</v>
      </c>
      <c r="T107" s="143">
        <v>0.25</v>
      </c>
      <c r="U107" s="153">
        <v>43922</v>
      </c>
      <c r="V107" s="153">
        <v>44012</v>
      </c>
      <c r="W107" s="108">
        <f t="shared" si="7"/>
        <v>90</v>
      </c>
      <c r="X107" s="136"/>
      <c r="Y107" s="109">
        <f t="shared" si="8"/>
        <v>0</v>
      </c>
      <c r="Z107" s="110"/>
      <c r="AA107" s="96"/>
      <c r="AB107" s="97" t="s">
        <v>62</v>
      </c>
      <c r="AC107" s="97" t="s">
        <v>62</v>
      </c>
      <c r="AD107" s="97" t="s">
        <v>62</v>
      </c>
      <c r="AE107" s="97" t="s">
        <v>61</v>
      </c>
      <c r="AF107" s="97" t="s">
        <v>61</v>
      </c>
      <c r="AG107" s="97" t="s">
        <v>61</v>
      </c>
      <c r="AH107" s="97" t="s">
        <v>62</v>
      </c>
      <c r="AI107" s="97" t="s">
        <v>62</v>
      </c>
      <c r="AJ107" s="97" t="s">
        <v>61</v>
      </c>
      <c r="AK107" s="97" t="s">
        <v>61</v>
      </c>
      <c r="AL107" s="97" t="s">
        <v>62</v>
      </c>
      <c r="AM107" s="97" t="s">
        <v>61</v>
      </c>
      <c r="AN107" s="97" t="s">
        <v>61</v>
      </c>
      <c r="AO107" s="97" t="s">
        <v>61</v>
      </c>
      <c r="AP107" s="97" t="s">
        <v>61</v>
      </c>
      <c r="AQ107" s="97" t="s">
        <v>61</v>
      </c>
      <c r="AR107" s="97" t="s">
        <v>61</v>
      </c>
      <c r="AS107" s="97" t="s">
        <v>62</v>
      </c>
      <c r="AT107" s="98"/>
      <c r="AU107" s="98"/>
      <c r="AV107" s="98"/>
    </row>
    <row r="108" spans="1:48" ht="55.2" x14ac:dyDescent="0.25">
      <c r="A108" s="219"/>
      <c r="B108" s="219"/>
      <c r="C108" s="241"/>
      <c r="D108" s="219"/>
      <c r="E108" s="219"/>
      <c r="F108" s="219"/>
      <c r="G108" s="219"/>
      <c r="H108" s="219"/>
      <c r="I108" s="221"/>
      <c r="J108" s="221"/>
      <c r="K108" s="244"/>
      <c r="L108" s="202"/>
      <c r="M108" s="204"/>
      <c r="N108" s="204"/>
      <c r="O108" s="205"/>
      <c r="P108" s="219"/>
      <c r="Q108" s="207"/>
      <c r="R108" s="207"/>
      <c r="S108" s="140" t="s">
        <v>252</v>
      </c>
      <c r="T108" s="143">
        <v>0.25</v>
      </c>
      <c r="U108" s="153">
        <v>43831</v>
      </c>
      <c r="V108" s="153">
        <v>43921</v>
      </c>
      <c r="W108" s="108">
        <f t="shared" si="7"/>
        <v>90</v>
      </c>
      <c r="X108" s="136"/>
      <c r="Y108" s="109">
        <f t="shared" si="8"/>
        <v>0</v>
      </c>
      <c r="Z108" s="110"/>
      <c r="AA108" s="96"/>
      <c r="AB108" s="97" t="s">
        <v>62</v>
      </c>
      <c r="AC108" s="97" t="s">
        <v>62</v>
      </c>
      <c r="AD108" s="97" t="s">
        <v>62</v>
      </c>
      <c r="AE108" s="97" t="s">
        <v>61</v>
      </c>
      <c r="AF108" s="97" t="s">
        <v>61</v>
      </c>
      <c r="AG108" s="97" t="s">
        <v>61</v>
      </c>
      <c r="AH108" s="97" t="s">
        <v>62</v>
      </c>
      <c r="AI108" s="97" t="s">
        <v>62</v>
      </c>
      <c r="AJ108" s="97" t="s">
        <v>61</v>
      </c>
      <c r="AK108" s="97" t="s">
        <v>61</v>
      </c>
      <c r="AL108" s="97" t="s">
        <v>62</v>
      </c>
      <c r="AM108" s="97" t="s">
        <v>61</v>
      </c>
      <c r="AN108" s="97" t="s">
        <v>61</v>
      </c>
      <c r="AO108" s="97" t="s">
        <v>61</v>
      </c>
      <c r="AP108" s="97" t="s">
        <v>61</v>
      </c>
      <c r="AQ108" s="97" t="s">
        <v>61</v>
      </c>
      <c r="AR108" s="97" t="s">
        <v>61</v>
      </c>
      <c r="AS108" s="97" t="s">
        <v>62</v>
      </c>
      <c r="AT108" s="98"/>
      <c r="AU108" s="98"/>
      <c r="AV108" s="98"/>
    </row>
    <row r="109" spans="1:48" ht="55.2" x14ac:dyDescent="0.25">
      <c r="A109" s="219"/>
      <c r="B109" s="212"/>
      <c r="C109" s="242"/>
      <c r="D109" s="212"/>
      <c r="E109" s="212"/>
      <c r="F109" s="212"/>
      <c r="G109" s="212"/>
      <c r="H109" s="212"/>
      <c r="I109" s="222"/>
      <c r="J109" s="222"/>
      <c r="K109" s="243"/>
      <c r="L109" s="203"/>
      <c r="M109" s="204"/>
      <c r="N109" s="204"/>
      <c r="O109" s="205"/>
      <c r="P109" s="212"/>
      <c r="Q109" s="208"/>
      <c r="R109" s="208"/>
      <c r="S109" s="140" t="s">
        <v>252</v>
      </c>
      <c r="T109" s="143">
        <v>0.25</v>
      </c>
      <c r="U109" s="153">
        <v>43922</v>
      </c>
      <c r="V109" s="153">
        <v>44012</v>
      </c>
      <c r="W109" s="108">
        <f t="shared" si="7"/>
        <v>90</v>
      </c>
      <c r="X109" s="136"/>
      <c r="Y109" s="109">
        <f t="shared" si="8"/>
        <v>0</v>
      </c>
      <c r="Z109" s="110"/>
      <c r="AA109" s="96"/>
      <c r="AB109" s="97" t="s">
        <v>62</v>
      </c>
      <c r="AC109" s="97" t="s">
        <v>62</v>
      </c>
      <c r="AD109" s="97" t="s">
        <v>62</v>
      </c>
      <c r="AE109" s="97" t="s">
        <v>61</v>
      </c>
      <c r="AF109" s="97" t="s">
        <v>61</v>
      </c>
      <c r="AG109" s="97" t="s">
        <v>61</v>
      </c>
      <c r="AH109" s="97" t="s">
        <v>62</v>
      </c>
      <c r="AI109" s="97" t="s">
        <v>62</v>
      </c>
      <c r="AJ109" s="97" t="s">
        <v>61</v>
      </c>
      <c r="AK109" s="97" t="s">
        <v>61</v>
      </c>
      <c r="AL109" s="97" t="s">
        <v>62</v>
      </c>
      <c r="AM109" s="97" t="s">
        <v>61</v>
      </c>
      <c r="AN109" s="97" t="s">
        <v>61</v>
      </c>
      <c r="AO109" s="97" t="s">
        <v>61</v>
      </c>
      <c r="AP109" s="97" t="s">
        <v>61</v>
      </c>
      <c r="AQ109" s="97" t="s">
        <v>61</v>
      </c>
      <c r="AR109" s="97" t="s">
        <v>61</v>
      </c>
      <c r="AS109" s="97" t="s">
        <v>62</v>
      </c>
      <c r="AT109" s="98"/>
      <c r="AU109" s="98"/>
      <c r="AV109" s="98"/>
    </row>
    <row r="110" spans="1:48" ht="55.2" x14ac:dyDescent="0.25">
      <c r="A110" s="219"/>
      <c r="B110" s="211" t="s">
        <v>239</v>
      </c>
      <c r="C110" s="240" t="s">
        <v>240</v>
      </c>
      <c r="D110" s="211" t="s">
        <v>52</v>
      </c>
      <c r="E110" s="211" t="s">
        <v>131</v>
      </c>
      <c r="F110" s="211" t="s">
        <v>172</v>
      </c>
      <c r="G110" s="211" t="s">
        <v>253</v>
      </c>
      <c r="H110" s="211" t="s">
        <v>254</v>
      </c>
      <c r="I110" s="220">
        <v>0.3</v>
      </c>
      <c r="J110" s="220">
        <f>+(L110*Q110)+(L112*Q112)+(L114*Q114)</f>
        <v>0</v>
      </c>
      <c r="K110" s="225" t="s">
        <v>255</v>
      </c>
      <c r="L110" s="229">
        <v>0.7</v>
      </c>
      <c r="M110" s="209">
        <v>43831</v>
      </c>
      <c r="N110" s="209">
        <v>44012</v>
      </c>
      <c r="O110" s="205"/>
      <c r="P110" s="205" t="s">
        <v>256</v>
      </c>
      <c r="Q110" s="206">
        <f>(Y110*T110)+(T111*Y111)</f>
        <v>0</v>
      </c>
      <c r="R110" s="206" t="s">
        <v>99</v>
      </c>
      <c r="S110" s="140" t="s">
        <v>257</v>
      </c>
      <c r="T110" s="143">
        <v>0.5</v>
      </c>
      <c r="U110" s="153">
        <v>43831</v>
      </c>
      <c r="V110" s="153">
        <v>43921</v>
      </c>
      <c r="W110" s="108">
        <f t="shared" si="7"/>
        <v>90</v>
      </c>
      <c r="X110" s="136"/>
      <c r="Y110" s="109">
        <f t="shared" si="8"/>
        <v>0</v>
      </c>
      <c r="Z110" s="110"/>
      <c r="AA110" s="96"/>
      <c r="AB110" s="97" t="s">
        <v>62</v>
      </c>
      <c r="AC110" s="97" t="s">
        <v>62</v>
      </c>
      <c r="AD110" s="97" t="s">
        <v>62</v>
      </c>
      <c r="AE110" s="97" t="s">
        <v>61</v>
      </c>
      <c r="AF110" s="97" t="s">
        <v>61</v>
      </c>
      <c r="AG110" s="97" t="s">
        <v>61</v>
      </c>
      <c r="AH110" s="97" t="s">
        <v>62</v>
      </c>
      <c r="AI110" s="97" t="s">
        <v>62</v>
      </c>
      <c r="AJ110" s="97" t="s">
        <v>61</v>
      </c>
      <c r="AK110" s="97" t="s">
        <v>61</v>
      </c>
      <c r="AL110" s="97" t="s">
        <v>62</v>
      </c>
      <c r="AM110" s="97" t="s">
        <v>61</v>
      </c>
      <c r="AN110" s="97" t="s">
        <v>61</v>
      </c>
      <c r="AO110" s="97" t="s">
        <v>61</v>
      </c>
      <c r="AP110" s="97" t="s">
        <v>61</v>
      </c>
      <c r="AQ110" s="97" t="s">
        <v>61</v>
      </c>
      <c r="AR110" s="97" t="s">
        <v>61</v>
      </c>
      <c r="AS110" s="97" t="s">
        <v>62</v>
      </c>
      <c r="AT110" s="98"/>
      <c r="AU110" s="98"/>
      <c r="AV110" s="98"/>
    </row>
    <row r="111" spans="1:48" ht="55.2" x14ac:dyDescent="0.25">
      <c r="A111" s="219"/>
      <c r="B111" s="219"/>
      <c r="C111" s="241"/>
      <c r="D111" s="219"/>
      <c r="E111" s="219"/>
      <c r="F111" s="219"/>
      <c r="G111" s="219"/>
      <c r="H111" s="219"/>
      <c r="I111" s="221"/>
      <c r="J111" s="221"/>
      <c r="K111" s="225"/>
      <c r="L111" s="229"/>
      <c r="M111" s="226"/>
      <c r="N111" s="226"/>
      <c r="O111" s="205"/>
      <c r="P111" s="205"/>
      <c r="Q111" s="207"/>
      <c r="R111" s="207"/>
      <c r="S111" s="140" t="s">
        <v>257</v>
      </c>
      <c r="T111" s="143">
        <v>0.5</v>
      </c>
      <c r="U111" s="153">
        <v>43922</v>
      </c>
      <c r="V111" s="153">
        <v>44012</v>
      </c>
      <c r="W111" s="108">
        <f t="shared" si="7"/>
        <v>90</v>
      </c>
      <c r="X111" s="136"/>
      <c r="Y111" s="109">
        <f t="shared" si="8"/>
        <v>0</v>
      </c>
      <c r="Z111" s="110"/>
      <c r="AA111" s="96"/>
      <c r="AB111" s="97" t="s">
        <v>62</v>
      </c>
      <c r="AC111" s="97" t="s">
        <v>62</v>
      </c>
      <c r="AD111" s="97" t="s">
        <v>62</v>
      </c>
      <c r="AE111" s="97" t="s">
        <v>61</v>
      </c>
      <c r="AF111" s="97" t="s">
        <v>61</v>
      </c>
      <c r="AG111" s="97" t="s">
        <v>61</v>
      </c>
      <c r="AH111" s="97" t="s">
        <v>62</v>
      </c>
      <c r="AI111" s="97" t="s">
        <v>62</v>
      </c>
      <c r="AJ111" s="97" t="s">
        <v>61</v>
      </c>
      <c r="AK111" s="97" t="s">
        <v>61</v>
      </c>
      <c r="AL111" s="97" t="s">
        <v>62</v>
      </c>
      <c r="AM111" s="97" t="s">
        <v>61</v>
      </c>
      <c r="AN111" s="97" t="s">
        <v>61</v>
      </c>
      <c r="AO111" s="97" t="s">
        <v>61</v>
      </c>
      <c r="AP111" s="97" t="s">
        <v>61</v>
      </c>
      <c r="AQ111" s="97" t="s">
        <v>61</v>
      </c>
      <c r="AR111" s="97" t="s">
        <v>61</v>
      </c>
      <c r="AS111" s="97" t="s">
        <v>62</v>
      </c>
      <c r="AT111" s="98"/>
      <c r="AU111" s="98"/>
      <c r="AV111" s="98"/>
    </row>
    <row r="112" spans="1:48" ht="55.2" x14ac:dyDescent="0.25">
      <c r="A112" s="219"/>
      <c r="B112" s="219"/>
      <c r="C112" s="241"/>
      <c r="D112" s="219"/>
      <c r="E112" s="219"/>
      <c r="F112" s="219"/>
      <c r="G112" s="219"/>
      <c r="H112" s="219"/>
      <c r="I112" s="221"/>
      <c r="J112" s="221"/>
      <c r="K112" s="225" t="s">
        <v>258</v>
      </c>
      <c r="L112" s="229">
        <v>0.15</v>
      </c>
      <c r="M112" s="209">
        <v>43831</v>
      </c>
      <c r="N112" s="209">
        <v>44012</v>
      </c>
      <c r="O112" s="205"/>
      <c r="P112" s="205" t="s">
        <v>259</v>
      </c>
      <c r="Q112" s="206">
        <f>(Y112*T112)+(T113*Y113)</f>
        <v>0</v>
      </c>
      <c r="R112" s="206" t="s">
        <v>99</v>
      </c>
      <c r="S112" s="140" t="s">
        <v>260</v>
      </c>
      <c r="T112" s="143">
        <v>0.5</v>
      </c>
      <c r="U112" s="153">
        <v>43831</v>
      </c>
      <c r="V112" s="153">
        <v>43921</v>
      </c>
      <c r="W112" s="108">
        <f t="shared" si="7"/>
        <v>90</v>
      </c>
      <c r="X112" s="136"/>
      <c r="Y112" s="109">
        <f t="shared" si="8"/>
        <v>0</v>
      </c>
      <c r="Z112" s="110"/>
      <c r="AA112" s="96"/>
      <c r="AB112" s="97" t="s">
        <v>62</v>
      </c>
      <c r="AC112" s="97" t="s">
        <v>62</v>
      </c>
      <c r="AD112" s="97" t="s">
        <v>62</v>
      </c>
      <c r="AE112" s="97" t="s">
        <v>61</v>
      </c>
      <c r="AF112" s="97" t="s">
        <v>61</v>
      </c>
      <c r="AG112" s="97" t="s">
        <v>61</v>
      </c>
      <c r="AH112" s="97" t="s">
        <v>62</v>
      </c>
      <c r="AI112" s="97" t="s">
        <v>62</v>
      </c>
      <c r="AJ112" s="97" t="s">
        <v>61</v>
      </c>
      <c r="AK112" s="97" t="s">
        <v>61</v>
      </c>
      <c r="AL112" s="97" t="s">
        <v>62</v>
      </c>
      <c r="AM112" s="97" t="s">
        <v>61</v>
      </c>
      <c r="AN112" s="97" t="s">
        <v>61</v>
      </c>
      <c r="AO112" s="97" t="s">
        <v>61</v>
      </c>
      <c r="AP112" s="97" t="s">
        <v>61</v>
      </c>
      <c r="AQ112" s="97" t="s">
        <v>61</v>
      </c>
      <c r="AR112" s="97" t="s">
        <v>61</v>
      </c>
      <c r="AS112" s="97" t="s">
        <v>62</v>
      </c>
      <c r="AT112" s="98"/>
      <c r="AU112" s="98"/>
      <c r="AV112" s="98"/>
    </row>
    <row r="113" spans="1:48" ht="55.2" x14ac:dyDescent="0.25">
      <c r="A113" s="219"/>
      <c r="B113" s="219"/>
      <c r="C113" s="241"/>
      <c r="D113" s="219"/>
      <c r="E113" s="219"/>
      <c r="F113" s="219"/>
      <c r="G113" s="219"/>
      <c r="H113" s="219"/>
      <c r="I113" s="221"/>
      <c r="J113" s="221"/>
      <c r="K113" s="225"/>
      <c r="L113" s="229"/>
      <c r="M113" s="226"/>
      <c r="N113" s="226"/>
      <c r="O113" s="205"/>
      <c r="P113" s="205"/>
      <c r="Q113" s="207"/>
      <c r="R113" s="207"/>
      <c r="S113" s="140" t="s">
        <v>260</v>
      </c>
      <c r="T113" s="143">
        <v>0.5</v>
      </c>
      <c r="U113" s="153">
        <v>43922</v>
      </c>
      <c r="V113" s="153">
        <v>44012</v>
      </c>
      <c r="W113" s="108">
        <f t="shared" si="7"/>
        <v>90</v>
      </c>
      <c r="X113" s="136"/>
      <c r="Y113" s="109">
        <f t="shared" si="8"/>
        <v>0</v>
      </c>
      <c r="Z113" s="110"/>
      <c r="AA113" s="96"/>
      <c r="AB113" s="97" t="s">
        <v>62</v>
      </c>
      <c r="AC113" s="97" t="s">
        <v>62</v>
      </c>
      <c r="AD113" s="97" t="s">
        <v>62</v>
      </c>
      <c r="AE113" s="97" t="s">
        <v>61</v>
      </c>
      <c r="AF113" s="97" t="s">
        <v>61</v>
      </c>
      <c r="AG113" s="97" t="s">
        <v>61</v>
      </c>
      <c r="AH113" s="97" t="s">
        <v>62</v>
      </c>
      <c r="AI113" s="97" t="s">
        <v>62</v>
      </c>
      <c r="AJ113" s="97" t="s">
        <v>61</v>
      </c>
      <c r="AK113" s="97" t="s">
        <v>61</v>
      </c>
      <c r="AL113" s="97" t="s">
        <v>62</v>
      </c>
      <c r="AM113" s="97" t="s">
        <v>61</v>
      </c>
      <c r="AN113" s="97" t="s">
        <v>61</v>
      </c>
      <c r="AO113" s="97" t="s">
        <v>61</v>
      </c>
      <c r="AP113" s="97" t="s">
        <v>61</v>
      </c>
      <c r="AQ113" s="97" t="s">
        <v>61</v>
      </c>
      <c r="AR113" s="97" t="s">
        <v>61</v>
      </c>
      <c r="AS113" s="97" t="s">
        <v>62</v>
      </c>
      <c r="AT113" s="98"/>
      <c r="AU113" s="98"/>
      <c r="AV113" s="98"/>
    </row>
    <row r="114" spans="1:48" ht="27.6" x14ac:dyDescent="0.25">
      <c r="A114" s="219"/>
      <c r="B114" s="219"/>
      <c r="C114" s="241"/>
      <c r="D114" s="219"/>
      <c r="E114" s="219"/>
      <c r="F114" s="219"/>
      <c r="G114" s="219"/>
      <c r="H114" s="219"/>
      <c r="I114" s="221"/>
      <c r="J114" s="221"/>
      <c r="K114" s="225" t="s">
        <v>261</v>
      </c>
      <c r="L114" s="229">
        <v>0.15</v>
      </c>
      <c r="M114" s="209">
        <v>43831</v>
      </c>
      <c r="N114" s="209">
        <v>44012</v>
      </c>
      <c r="O114" s="205"/>
      <c r="P114" s="205" t="s">
        <v>259</v>
      </c>
      <c r="Q114" s="230">
        <f>(Y114*T114)+(T115*Y115)</f>
        <v>0</v>
      </c>
      <c r="R114" s="206" t="s">
        <v>99</v>
      </c>
      <c r="S114" s="140" t="s">
        <v>262</v>
      </c>
      <c r="T114" s="143">
        <v>0.5</v>
      </c>
      <c r="U114" s="153">
        <v>43831</v>
      </c>
      <c r="V114" s="153">
        <v>43921</v>
      </c>
      <c r="W114" s="108">
        <f t="shared" si="7"/>
        <v>90</v>
      </c>
      <c r="X114" s="136"/>
      <c r="Y114" s="109">
        <f t="shared" si="8"/>
        <v>0</v>
      </c>
      <c r="Z114" s="110"/>
      <c r="AA114" s="96"/>
      <c r="AB114" s="97" t="s">
        <v>62</v>
      </c>
      <c r="AC114" s="97" t="s">
        <v>62</v>
      </c>
      <c r="AD114" s="97" t="s">
        <v>62</v>
      </c>
      <c r="AE114" s="97" t="s">
        <v>61</v>
      </c>
      <c r="AF114" s="97" t="s">
        <v>61</v>
      </c>
      <c r="AG114" s="97" t="s">
        <v>61</v>
      </c>
      <c r="AH114" s="97" t="s">
        <v>62</v>
      </c>
      <c r="AI114" s="97" t="s">
        <v>62</v>
      </c>
      <c r="AJ114" s="97" t="s">
        <v>61</v>
      </c>
      <c r="AK114" s="97" t="s">
        <v>61</v>
      </c>
      <c r="AL114" s="97" t="s">
        <v>62</v>
      </c>
      <c r="AM114" s="97" t="s">
        <v>61</v>
      </c>
      <c r="AN114" s="97" t="s">
        <v>61</v>
      </c>
      <c r="AO114" s="97" t="s">
        <v>61</v>
      </c>
      <c r="AP114" s="97" t="s">
        <v>61</v>
      </c>
      <c r="AQ114" s="97" t="s">
        <v>61</v>
      </c>
      <c r="AR114" s="97" t="s">
        <v>61</v>
      </c>
      <c r="AS114" s="97" t="s">
        <v>62</v>
      </c>
      <c r="AT114" s="98"/>
      <c r="AU114" s="98"/>
      <c r="AV114" s="98"/>
    </row>
    <row r="115" spans="1:48" ht="27.6" x14ac:dyDescent="0.25">
      <c r="A115" s="219"/>
      <c r="B115" s="219"/>
      <c r="C115" s="241"/>
      <c r="D115" s="219"/>
      <c r="E115" s="219"/>
      <c r="F115" s="219"/>
      <c r="G115" s="219"/>
      <c r="H115" s="219"/>
      <c r="I115" s="221"/>
      <c r="J115" s="221"/>
      <c r="K115" s="225"/>
      <c r="L115" s="229"/>
      <c r="M115" s="226"/>
      <c r="N115" s="226"/>
      <c r="O115" s="205"/>
      <c r="P115" s="205"/>
      <c r="Q115" s="230"/>
      <c r="R115" s="207"/>
      <c r="S115" s="140" t="s">
        <v>262</v>
      </c>
      <c r="T115" s="143">
        <v>0.5</v>
      </c>
      <c r="U115" s="153">
        <v>43922</v>
      </c>
      <c r="V115" s="153">
        <v>44012</v>
      </c>
      <c r="W115" s="108">
        <f t="shared" si="7"/>
        <v>90</v>
      </c>
      <c r="X115" s="136"/>
      <c r="Y115" s="109">
        <f t="shared" si="8"/>
        <v>0</v>
      </c>
      <c r="Z115" s="110"/>
      <c r="AA115" s="96"/>
      <c r="AB115" s="97" t="s">
        <v>62</v>
      </c>
      <c r="AC115" s="97" t="s">
        <v>62</v>
      </c>
      <c r="AD115" s="97" t="s">
        <v>62</v>
      </c>
      <c r="AE115" s="97" t="s">
        <v>61</v>
      </c>
      <c r="AF115" s="97" t="s">
        <v>61</v>
      </c>
      <c r="AG115" s="97" t="s">
        <v>61</v>
      </c>
      <c r="AH115" s="97" t="s">
        <v>62</v>
      </c>
      <c r="AI115" s="97" t="s">
        <v>62</v>
      </c>
      <c r="AJ115" s="97" t="s">
        <v>61</v>
      </c>
      <c r="AK115" s="97" t="s">
        <v>61</v>
      </c>
      <c r="AL115" s="97" t="s">
        <v>62</v>
      </c>
      <c r="AM115" s="97" t="s">
        <v>61</v>
      </c>
      <c r="AN115" s="97" t="s">
        <v>61</v>
      </c>
      <c r="AO115" s="97" t="s">
        <v>61</v>
      </c>
      <c r="AP115" s="97" t="s">
        <v>61</v>
      </c>
      <c r="AQ115" s="97" t="s">
        <v>61</v>
      </c>
      <c r="AR115" s="97" t="s">
        <v>61</v>
      </c>
      <c r="AS115" s="97" t="s">
        <v>62</v>
      </c>
      <c r="AT115" s="98"/>
      <c r="AU115" s="98"/>
      <c r="AV115" s="98"/>
    </row>
    <row r="116" spans="1:48" ht="41.4" x14ac:dyDescent="0.25">
      <c r="A116" s="219"/>
      <c r="B116" s="211" t="s">
        <v>111</v>
      </c>
      <c r="C116" s="240" t="s">
        <v>240</v>
      </c>
      <c r="D116" s="211" t="s">
        <v>52</v>
      </c>
      <c r="E116" s="211" t="s">
        <v>131</v>
      </c>
      <c r="F116" s="211" t="s">
        <v>172</v>
      </c>
      <c r="G116" s="211" t="s">
        <v>263</v>
      </c>
      <c r="H116" s="211" t="s">
        <v>264</v>
      </c>
      <c r="I116" s="220">
        <v>0.3</v>
      </c>
      <c r="J116" s="220">
        <f>(Q116*L116)+(Q121*L121)+(L119*Q119)</f>
        <v>0</v>
      </c>
      <c r="K116" s="225" t="s">
        <v>265</v>
      </c>
      <c r="L116" s="229">
        <v>0.3</v>
      </c>
      <c r="M116" s="209">
        <v>43862</v>
      </c>
      <c r="N116" s="209">
        <v>44012</v>
      </c>
      <c r="O116" s="205"/>
      <c r="P116" s="205" t="s">
        <v>266</v>
      </c>
      <c r="Q116" s="206">
        <f>(Y116*T116)+(T117*Y117)+(T118*Y118)</f>
        <v>0</v>
      </c>
      <c r="R116" s="300" t="s">
        <v>267</v>
      </c>
      <c r="S116" s="140" t="s">
        <v>268</v>
      </c>
      <c r="T116" s="143">
        <v>0.34</v>
      </c>
      <c r="U116" s="153">
        <v>43862</v>
      </c>
      <c r="V116" s="153">
        <v>43889</v>
      </c>
      <c r="W116" s="108">
        <f t="shared" si="7"/>
        <v>27</v>
      </c>
      <c r="X116" s="136"/>
      <c r="Y116" s="109">
        <f t="shared" si="8"/>
        <v>0</v>
      </c>
      <c r="Z116" s="110"/>
      <c r="AA116" s="34" t="s">
        <v>269</v>
      </c>
      <c r="AB116" s="97" t="s">
        <v>62</v>
      </c>
      <c r="AC116" s="97" t="s">
        <v>62</v>
      </c>
      <c r="AD116" s="97" t="s">
        <v>62</v>
      </c>
      <c r="AE116" s="97" t="s">
        <v>61</v>
      </c>
      <c r="AF116" s="97" t="s">
        <v>61</v>
      </c>
      <c r="AG116" s="97" t="s">
        <v>61</v>
      </c>
      <c r="AH116" s="97" t="s">
        <v>62</v>
      </c>
      <c r="AI116" s="97" t="s">
        <v>62</v>
      </c>
      <c r="AJ116" s="97" t="s">
        <v>61</v>
      </c>
      <c r="AK116" s="97" t="s">
        <v>61</v>
      </c>
      <c r="AL116" s="97" t="s">
        <v>61</v>
      </c>
      <c r="AM116" s="97" t="s">
        <v>61</v>
      </c>
      <c r="AN116" s="97" t="s">
        <v>62</v>
      </c>
      <c r="AO116" s="97" t="s">
        <v>61</v>
      </c>
      <c r="AP116" s="97" t="s">
        <v>61</v>
      </c>
      <c r="AQ116" s="97" t="s">
        <v>61</v>
      </c>
      <c r="AR116" s="97" t="s">
        <v>61</v>
      </c>
      <c r="AS116" s="97" t="s">
        <v>62</v>
      </c>
      <c r="AT116" s="98"/>
      <c r="AU116" s="98"/>
      <c r="AV116" s="98"/>
    </row>
    <row r="117" spans="1:48" ht="55.2" x14ac:dyDescent="0.25">
      <c r="A117" s="219"/>
      <c r="B117" s="219"/>
      <c r="C117" s="241"/>
      <c r="D117" s="219"/>
      <c r="E117" s="219"/>
      <c r="F117" s="219"/>
      <c r="G117" s="219"/>
      <c r="H117" s="219"/>
      <c r="I117" s="221"/>
      <c r="J117" s="221"/>
      <c r="K117" s="225"/>
      <c r="L117" s="229"/>
      <c r="M117" s="226"/>
      <c r="N117" s="226"/>
      <c r="O117" s="205"/>
      <c r="P117" s="205"/>
      <c r="Q117" s="207"/>
      <c r="R117" s="301"/>
      <c r="S117" s="140" t="s">
        <v>270</v>
      </c>
      <c r="T117" s="143">
        <v>0.33</v>
      </c>
      <c r="U117" s="153">
        <v>43922</v>
      </c>
      <c r="V117" s="153">
        <v>43951</v>
      </c>
      <c r="W117" s="108">
        <f t="shared" si="7"/>
        <v>29</v>
      </c>
      <c r="X117" s="136"/>
      <c r="Y117" s="109">
        <f t="shared" si="8"/>
        <v>0</v>
      </c>
      <c r="Z117" s="110"/>
      <c r="AA117" s="34" t="s">
        <v>269</v>
      </c>
      <c r="AB117" s="97" t="s">
        <v>62</v>
      </c>
      <c r="AC117" s="97" t="s">
        <v>62</v>
      </c>
      <c r="AD117" s="97" t="s">
        <v>62</v>
      </c>
      <c r="AE117" s="97" t="s">
        <v>61</v>
      </c>
      <c r="AF117" s="97" t="s">
        <v>61</v>
      </c>
      <c r="AG117" s="97" t="s">
        <v>61</v>
      </c>
      <c r="AH117" s="97" t="s">
        <v>62</v>
      </c>
      <c r="AI117" s="97" t="s">
        <v>62</v>
      </c>
      <c r="AJ117" s="97" t="s">
        <v>61</v>
      </c>
      <c r="AK117" s="97" t="s">
        <v>61</v>
      </c>
      <c r="AL117" s="97" t="s">
        <v>61</v>
      </c>
      <c r="AM117" s="97" t="s">
        <v>61</v>
      </c>
      <c r="AN117" s="97" t="s">
        <v>62</v>
      </c>
      <c r="AO117" s="97" t="s">
        <v>61</v>
      </c>
      <c r="AP117" s="97" t="s">
        <v>61</v>
      </c>
      <c r="AQ117" s="97" t="s">
        <v>61</v>
      </c>
      <c r="AR117" s="97" t="s">
        <v>61</v>
      </c>
      <c r="AS117" s="97" t="s">
        <v>62</v>
      </c>
      <c r="AT117" s="98"/>
      <c r="AU117" s="98"/>
      <c r="AV117" s="98"/>
    </row>
    <row r="118" spans="1:48" ht="41.4" x14ac:dyDescent="0.25">
      <c r="A118" s="219"/>
      <c r="B118" s="219"/>
      <c r="C118" s="241"/>
      <c r="D118" s="219"/>
      <c r="E118" s="219"/>
      <c r="F118" s="219"/>
      <c r="G118" s="219"/>
      <c r="H118" s="219"/>
      <c r="I118" s="221"/>
      <c r="J118" s="221"/>
      <c r="K118" s="239"/>
      <c r="L118" s="201"/>
      <c r="M118" s="226"/>
      <c r="N118" s="226"/>
      <c r="O118" s="211"/>
      <c r="P118" s="211"/>
      <c r="Q118" s="207"/>
      <c r="R118" s="302"/>
      <c r="S118" s="148" t="s">
        <v>271</v>
      </c>
      <c r="T118" s="143">
        <v>0.33</v>
      </c>
      <c r="U118" s="153">
        <v>43983</v>
      </c>
      <c r="V118" s="153">
        <v>44012</v>
      </c>
      <c r="W118" s="108">
        <f t="shared" si="7"/>
        <v>29</v>
      </c>
      <c r="X118" s="136"/>
      <c r="Y118" s="109">
        <f t="shared" si="8"/>
        <v>0</v>
      </c>
      <c r="Z118" s="110"/>
      <c r="AA118" s="34" t="s">
        <v>269</v>
      </c>
      <c r="AB118" s="97" t="s">
        <v>62</v>
      </c>
      <c r="AC118" s="97" t="s">
        <v>62</v>
      </c>
      <c r="AD118" s="97" t="s">
        <v>62</v>
      </c>
      <c r="AE118" s="97"/>
      <c r="AF118" s="97"/>
      <c r="AG118" s="97"/>
      <c r="AH118" s="97" t="s">
        <v>62</v>
      </c>
      <c r="AI118" s="97" t="s">
        <v>62</v>
      </c>
      <c r="AJ118" s="97"/>
      <c r="AK118" s="97"/>
      <c r="AL118" s="97" t="s">
        <v>61</v>
      </c>
      <c r="AM118" s="97"/>
      <c r="AN118" s="97" t="s">
        <v>62</v>
      </c>
      <c r="AO118" s="97"/>
      <c r="AP118" s="97"/>
      <c r="AQ118" s="97"/>
      <c r="AR118" s="97"/>
      <c r="AS118" s="97" t="s">
        <v>62</v>
      </c>
      <c r="AT118" s="98"/>
      <c r="AU118" s="98"/>
      <c r="AV118" s="98"/>
    </row>
    <row r="119" spans="1:48" ht="27.6" x14ac:dyDescent="0.25">
      <c r="A119" s="219"/>
      <c r="B119" s="219"/>
      <c r="C119" s="241"/>
      <c r="D119" s="219"/>
      <c r="E119" s="219"/>
      <c r="F119" s="219"/>
      <c r="G119" s="219"/>
      <c r="H119" s="219"/>
      <c r="I119" s="221"/>
      <c r="J119" s="221"/>
      <c r="K119" s="239" t="s">
        <v>272</v>
      </c>
      <c r="L119" s="229">
        <v>0.3</v>
      </c>
      <c r="M119" s="209">
        <v>43831</v>
      </c>
      <c r="N119" s="209">
        <v>44012</v>
      </c>
      <c r="O119" s="136"/>
      <c r="P119" s="211" t="s">
        <v>273</v>
      </c>
      <c r="Q119" s="206">
        <f>(Y119*T119)+(T120*Y120)</f>
        <v>0</v>
      </c>
      <c r="R119" s="236" t="s">
        <v>215</v>
      </c>
      <c r="S119" s="140" t="s">
        <v>274</v>
      </c>
      <c r="T119" s="143">
        <v>0.2</v>
      </c>
      <c r="U119" s="153">
        <v>43831</v>
      </c>
      <c r="V119" s="153">
        <v>43845</v>
      </c>
      <c r="W119" s="108">
        <f t="shared" si="7"/>
        <v>14</v>
      </c>
      <c r="X119" s="136"/>
      <c r="Y119" s="109">
        <f t="shared" si="8"/>
        <v>0</v>
      </c>
      <c r="Z119" s="110"/>
      <c r="AA119" s="34" t="s">
        <v>275</v>
      </c>
      <c r="AB119" s="97" t="s">
        <v>62</v>
      </c>
      <c r="AC119" s="97" t="s">
        <v>62</v>
      </c>
      <c r="AD119" s="97" t="s">
        <v>62</v>
      </c>
      <c r="AE119" s="97"/>
      <c r="AF119" s="97"/>
      <c r="AG119" s="97"/>
      <c r="AH119" s="97" t="s">
        <v>62</v>
      </c>
      <c r="AI119" s="97" t="s">
        <v>62</v>
      </c>
      <c r="AJ119" s="97"/>
      <c r="AK119" s="97"/>
      <c r="AL119" s="97" t="s">
        <v>61</v>
      </c>
      <c r="AM119" s="97"/>
      <c r="AN119" s="97" t="s">
        <v>62</v>
      </c>
      <c r="AO119" s="97"/>
      <c r="AP119" s="97"/>
      <c r="AQ119" s="97"/>
      <c r="AR119" s="97"/>
      <c r="AS119" s="97" t="s">
        <v>62</v>
      </c>
      <c r="AT119" s="98"/>
      <c r="AU119" s="98"/>
      <c r="AV119" s="98"/>
    </row>
    <row r="120" spans="1:48" ht="27.6" x14ac:dyDescent="0.25">
      <c r="A120" s="219"/>
      <c r="B120" s="219"/>
      <c r="C120" s="241"/>
      <c r="D120" s="219"/>
      <c r="E120" s="219"/>
      <c r="F120" s="219"/>
      <c r="G120" s="219"/>
      <c r="H120" s="219"/>
      <c r="I120" s="221"/>
      <c r="J120" s="221"/>
      <c r="K120" s="243"/>
      <c r="L120" s="229"/>
      <c r="M120" s="210"/>
      <c r="N120" s="210"/>
      <c r="O120" s="136"/>
      <c r="P120" s="212"/>
      <c r="Q120" s="208"/>
      <c r="R120" s="237"/>
      <c r="S120" s="140" t="s">
        <v>276</v>
      </c>
      <c r="T120" s="143">
        <v>0.8</v>
      </c>
      <c r="U120" s="153">
        <v>43846</v>
      </c>
      <c r="V120" s="153">
        <v>44012</v>
      </c>
      <c r="W120" s="108">
        <f t="shared" si="7"/>
        <v>166</v>
      </c>
      <c r="X120" s="136"/>
      <c r="Y120" s="109">
        <f t="shared" si="8"/>
        <v>0</v>
      </c>
      <c r="Z120" s="110"/>
      <c r="AA120" s="34" t="s">
        <v>277</v>
      </c>
      <c r="AB120" s="97" t="s">
        <v>62</v>
      </c>
      <c r="AC120" s="97" t="s">
        <v>62</v>
      </c>
      <c r="AD120" s="97" t="s">
        <v>62</v>
      </c>
      <c r="AE120" s="97"/>
      <c r="AF120" s="97"/>
      <c r="AG120" s="97"/>
      <c r="AH120" s="97" t="s">
        <v>62</v>
      </c>
      <c r="AI120" s="97" t="s">
        <v>62</v>
      </c>
      <c r="AJ120" s="97"/>
      <c r="AK120" s="97"/>
      <c r="AL120" s="97" t="s">
        <v>61</v>
      </c>
      <c r="AM120" s="97"/>
      <c r="AN120" s="97" t="s">
        <v>62</v>
      </c>
      <c r="AO120" s="97"/>
      <c r="AP120" s="97"/>
      <c r="AQ120" s="97"/>
      <c r="AR120" s="97"/>
      <c r="AS120" s="97" t="s">
        <v>62</v>
      </c>
      <c r="AT120" s="98"/>
      <c r="AU120" s="98"/>
      <c r="AV120" s="98"/>
    </row>
    <row r="121" spans="1:48" ht="41.4" x14ac:dyDescent="0.25">
      <c r="A121" s="219"/>
      <c r="B121" s="219"/>
      <c r="C121" s="241"/>
      <c r="D121" s="219"/>
      <c r="E121" s="219"/>
      <c r="F121" s="219"/>
      <c r="G121" s="219"/>
      <c r="H121" s="219"/>
      <c r="I121" s="221"/>
      <c r="J121" s="221"/>
      <c r="K121" s="225" t="s">
        <v>278</v>
      </c>
      <c r="L121" s="229">
        <v>0.4</v>
      </c>
      <c r="M121" s="209">
        <v>43832</v>
      </c>
      <c r="N121" s="209">
        <v>44012</v>
      </c>
      <c r="O121" s="205"/>
      <c r="P121" s="205" t="s">
        <v>279</v>
      </c>
      <c r="Q121" s="206">
        <f>+(T121*Y121)+(T122*Y122)+(T123*Y123)+(T124*Y124)</f>
        <v>0</v>
      </c>
      <c r="R121" s="236" t="s">
        <v>215</v>
      </c>
      <c r="S121" s="140" t="s">
        <v>280</v>
      </c>
      <c r="T121" s="143">
        <v>0.4</v>
      </c>
      <c r="U121" s="153">
        <v>43832</v>
      </c>
      <c r="V121" s="153">
        <v>43920</v>
      </c>
      <c r="W121" s="108">
        <f t="shared" si="7"/>
        <v>88</v>
      </c>
      <c r="X121" s="136"/>
      <c r="Y121" s="109">
        <f t="shared" si="8"/>
        <v>0</v>
      </c>
      <c r="Z121" s="110"/>
      <c r="AA121" s="34" t="s">
        <v>281</v>
      </c>
      <c r="AB121" s="97" t="s">
        <v>62</v>
      </c>
      <c r="AC121" s="97" t="s">
        <v>62</v>
      </c>
      <c r="AD121" s="97" t="s">
        <v>62</v>
      </c>
      <c r="AE121" s="97"/>
      <c r="AF121" s="97"/>
      <c r="AG121" s="97"/>
      <c r="AH121" s="97" t="s">
        <v>62</v>
      </c>
      <c r="AI121" s="97" t="s">
        <v>62</v>
      </c>
      <c r="AJ121" s="97"/>
      <c r="AK121" s="97"/>
      <c r="AL121" s="97" t="s">
        <v>61</v>
      </c>
      <c r="AM121" s="97"/>
      <c r="AN121" s="97" t="s">
        <v>62</v>
      </c>
      <c r="AO121" s="97"/>
      <c r="AP121" s="97"/>
      <c r="AQ121" s="97"/>
      <c r="AR121" s="97"/>
      <c r="AS121" s="97" t="s">
        <v>62</v>
      </c>
      <c r="AT121" s="98"/>
      <c r="AU121" s="98"/>
      <c r="AV121" s="98"/>
    </row>
    <row r="122" spans="1:48" ht="55.2" x14ac:dyDescent="0.25">
      <c r="A122" s="219"/>
      <c r="B122" s="219"/>
      <c r="C122" s="241"/>
      <c r="D122" s="219"/>
      <c r="E122" s="219"/>
      <c r="F122" s="219"/>
      <c r="G122" s="219"/>
      <c r="H122" s="219"/>
      <c r="I122" s="221"/>
      <c r="J122" s="221"/>
      <c r="K122" s="225"/>
      <c r="L122" s="229"/>
      <c r="M122" s="226"/>
      <c r="N122" s="226"/>
      <c r="O122" s="205"/>
      <c r="P122" s="205"/>
      <c r="Q122" s="207"/>
      <c r="R122" s="238"/>
      <c r="S122" s="140" t="s">
        <v>282</v>
      </c>
      <c r="T122" s="143">
        <v>0.1</v>
      </c>
      <c r="U122" s="153">
        <v>43832</v>
      </c>
      <c r="V122" s="153">
        <v>43920</v>
      </c>
      <c r="W122" s="108">
        <f t="shared" si="7"/>
        <v>88</v>
      </c>
      <c r="X122" s="136"/>
      <c r="Y122" s="109">
        <f t="shared" si="8"/>
        <v>0</v>
      </c>
      <c r="Z122" s="110"/>
      <c r="AA122" s="34" t="s">
        <v>283</v>
      </c>
      <c r="AB122" s="97" t="s">
        <v>62</v>
      </c>
      <c r="AC122" s="97" t="s">
        <v>62</v>
      </c>
      <c r="AD122" s="97" t="s">
        <v>62</v>
      </c>
      <c r="AE122" s="97"/>
      <c r="AF122" s="97"/>
      <c r="AG122" s="97"/>
      <c r="AH122" s="97" t="s">
        <v>62</v>
      </c>
      <c r="AI122" s="97" t="s">
        <v>62</v>
      </c>
      <c r="AJ122" s="97"/>
      <c r="AK122" s="97"/>
      <c r="AL122" s="97" t="s">
        <v>61</v>
      </c>
      <c r="AM122" s="97"/>
      <c r="AN122" s="97" t="s">
        <v>62</v>
      </c>
      <c r="AO122" s="97"/>
      <c r="AP122" s="97"/>
      <c r="AQ122" s="97"/>
      <c r="AR122" s="97"/>
      <c r="AS122" s="97" t="s">
        <v>62</v>
      </c>
      <c r="AT122" s="98"/>
      <c r="AU122" s="98"/>
      <c r="AV122" s="98"/>
    </row>
    <row r="123" spans="1:48" ht="41.4" x14ac:dyDescent="0.25">
      <c r="A123" s="219"/>
      <c r="B123" s="219"/>
      <c r="C123" s="241"/>
      <c r="D123" s="219"/>
      <c r="E123" s="219"/>
      <c r="F123" s="219"/>
      <c r="G123" s="219"/>
      <c r="H123" s="219"/>
      <c r="I123" s="221"/>
      <c r="J123" s="221"/>
      <c r="K123" s="225"/>
      <c r="L123" s="229"/>
      <c r="M123" s="226"/>
      <c r="N123" s="226"/>
      <c r="O123" s="205"/>
      <c r="P123" s="205"/>
      <c r="Q123" s="207"/>
      <c r="R123" s="238"/>
      <c r="S123" s="140" t="s">
        <v>280</v>
      </c>
      <c r="T123" s="143">
        <v>0.4</v>
      </c>
      <c r="U123" s="153">
        <v>43922</v>
      </c>
      <c r="V123" s="153">
        <v>44012</v>
      </c>
      <c r="W123" s="108">
        <f t="shared" si="7"/>
        <v>90</v>
      </c>
      <c r="X123" s="136"/>
      <c r="Y123" s="109">
        <f t="shared" si="8"/>
        <v>0</v>
      </c>
      <c r="Z123" s="110"/>
      <c r="AA123" s="34" t="s">
        <v>281</v>
      </c>
      <c r="AB123" s="97" t="s">
        <v>62</v>
      </c>
      <c r="AC123" s="97" t="s">
        <v>62</v>
      </c>
      <c r="AD123" s="97" t="s">
        <v>62</v>
      </c>
      <c r="AE123" s="97"/>
      <c r="AF123" s="97"/>
      <c r="AG123" s="97"/>
      <c r="AH123" s="97" t="s">
        <v>62</v>
      </c>
      <c r="AI123" s="97" t="s">
        <v>62</v>
      </c>
      <c r="AJ123" s="97"/>
      <c r="AK123" s="97"/>
      <c r="AL123" s="97" t="s">
        <v>61</v>
      </c>
      <c r="AM123" s="97"/>
      <c r="AN123" s="97" t="s">
        <v>62</v>
      </c>
      <c r="AO123" s="97"/>
      <c r="AP123" s="97"/>
      <c r="AQ123" s="97"/>
      <c r="AR123" s="97"/>
      <c r="AS123" s="97" t="s">
        <v>62</v>
      </c>
      <c r="AT123" s="98"/>
      <c r="AU123" s="98"/>
      <c r="AV123" s="98"/>
    </row>
    <row r="124" spans="1:48" ht="39" customHeight="1" x14ac:dyDescent="0.25">
      <c r="A124" s="219"/>
      <c r="B124" s="212"/>
      <c r="C124" s="242"/>
      <c r="D124" s="212"/>
      <c r="E124" s="212"/>
      <c r="F124" s="212"/>
      <c r="G124" s="212"/>
      <c r="H124" s="212"/>
      <c r="I124" s="222"/>
      <c r="J124" s="222"/>
      <c r="K124" s="225"/>
      <c r="L124" s="229"/>
      <c r="M124" s="210"/>
      <c r="N124" s="210"/>
      <c r="O124" s="205"/>
      <c r="P124" s="205"/>
      <c r="Q124" s="208"/>
      <c r="R124" s="237"/>
      <c r="S124" s="140" t="s">
        <v>282</v>
      </c>
      <c r="T124" s="143">
        <v>0.1</v>
      </c>
      <c r="U124" s="153">
        <v>43922</v>
      </c>
      <c r="V124" s="153">
        <v>44012</v>
      </c>
      <c r="W124" s="108">
        <f t="shared" si="7"/>
        <v>90</v>
      </c>
      <c r="X124" s="136"/>
      <c r="Y124" s="109">
        <f t="shared" si="8"/>
        <v>0</v>
      </c>
      <c r="Z124" s="110"/>
      <c r="AA124" s="34" t="s">
        <v>283</v>
      </c>
      <c r="AB124" s="97" t="s">
        <v>62</v>
      </c>
      <c r="AC124" s="97" t="s">
        <v>62</v>
      </c>
      <c r="AD124" s="97" t="s">
        <v>62</v>
      </c>
      <c r="AE124" s="97" t="s">
        <v>61</v>
      </c>
      <c r="AF124" s="97" t="s">
        <v>61</v>
      </c>
      <c r="AG124" s="97" t="s">
        <v>61</v>
      </c>
      <c r="AH124" s="97" t="s">
        <v>62</v>
      </c>
      <c r="AI124" s="97" t="s">
        <v>62</v>
      </c>
      <c r="AJ124" s="97" t="s">
        <v>61</v>
      </c>
      <c r="AK124" s="97" t="s">
        <v>61</v>
      </c>
      <c r="AL124" s="97" t="s">
        <v>61</v>
      </c>
      <c r="AM124" s="97" t="s">
        <v>61</v>
      </c>
      <c r="AN124" s="97" t="s">
        <v>62</v>
      </c>
      <c r="AO124" s="97" t="s">
        <v>61</v>
      </c>
      <c r="AP124" s="97" t="s">
        <v>61</v>
      </c>
      <c r="AQ124" s="97" t="s">
        <v>61</v>
      </c>
      <c r="AR124" s="97" t="s">
        <v>61</v>
      </c>
      <c r="AS124" s="97" t="s">
        <v>62</v>
      </c>
      <c r="AT124" s="98"/>
      <c r="AU124" s="98"/>
      <c r="AV124" s="98"/>
    </row>
    <row r="125" spans="1:48" x14ac:dyDescent="0.25">
      <c r="A125" s="228">
        <v>7</v>
      </c>
      <c r="B125" s="205" t="s">
        <v>130</v>
      </c>
      <c r="C125" s="231" t="s">
        <v>284</v>
      </c>
      <c r="D125" s="231" t="s">
        <v>52</v>
      </c>
      <c r="E125" s="231" t="s">
        <v>147</v>
      </c>
      <c r="F125" s="231" t="s">
        <v>148</v>
      </c>
      <c r="G125" s="231" t="s">
        <v>285</v>
      </c>
      <c r="H125" s="231" t="s">
        <v>286</v>
      </c>
      <c r="I125" s="227">
        <v>1</v>
      </c>
      <c r="J125" s="227">
        <f>(Q125*L125)+(Q130*L130)</f>
        <v>0</v>
      </c>
      <c r="K125" s="231" t="s">
        <v>287</v>
      </c>
      <c r="L125" s="229">
        <v>0.5</v>
      </c>
      <c r="M125" s="204">
        <v>43831</v>
      </c>
      <c r="N125" s="204">
        <v>44012</v>
      </c>
      <c r="O125" s="205"/>
      <c r="P125" s="205" t="s">
        <v>288</v>
      </c>
      <c r="Q125" s="230">
        <f>(T125*Y125)+(T126*Y126)+(T127*Y127)+(T128*Y128)+(T129*Y129)</f>
        <v>0</v>
      </c>
      <c r="R125" s="232" t="s">
        <v>99</v>
      </c>
      <c r="S125" s="146" t="s">
        <v>289</v>
      </c>
      <c r="T125" s="143">
        <v>0.2</v>
      </c>
      <c r="U125" s="153">
        <v>43922</v>
      </c>
      <c r="V125" s="153">
        <v>44012</v>
      </c>
      <c r="W125" s="108">
        <f t="shared" si="7"/>
        <v>90</v>
      </c>
      <c r="X125" s="136"/>
      <c r="Y125" s="109">
        <f t="shared" si="8"/>
        <v>0</v>
      </c>
      <c r="Z125" s="110"/>
      <c r="AA125" s="96"/>
      <c r="AB125" s="97" t="s">
        <v>61</v>
      </c>
      <c r="AC125" s="97" t="s">
        <v>61</v>
      </c>
      <c r="AD125" s="97" t="s">
        <v>61</v>
      </c>
      <c r="AE125" s="97" t="s">
        <v>61</v>
      </c>
      <c r="AF125" s="97" t="s">
        <v>61</v>
      </c>
      <c r="AG125" s="97" t="s">
        <v>61</v>
      </c>
      <c r="AH125" s="97" t="s">
        <v>61</v>
      </c>
      <c r="AI125" s="97" t="s">
        <v>61</v>
      </c>
      <c r="AJ125" s="97" t="s">
        <v>61</v>
      </c>
      <c r="AK125" s="97" t="s">
        <v>61</v>
      </c>
      <c r="AL125" s="97" t="s">
        <v>61</v>
      </c>
      <c r="AM125" s="97" t="s">
        <v>61</v>
      </c>
      <c r="AN125" s="97" t="s">
        <v>61</v>
      </c>
      <c r="AO125" s="97" t="s">
        <v>61</v>
      </c>
      <c r="AP125" s="97" t="s">
        <v>62</v>
      </c>
      <c r="AQ125" s="97" t="s">
        <v>61</v>
      </c>
      <c r="AR125" s="97" t="s">
        <v>61</v>
      </c>
      <c r="AS125" s="97" t="s">
        <v>61</v>
      </c>
      <c r="AT125" s="98"/>
      <c r="AU125" s="98"/>
      <c r="AV125" s="98"/>
    </row>
    <row r="126" spans="1:48" x14ac:dyDescent="0.25">
      <c r="A126" s="228"/>
      <c r="B126" s="205"/>
      <c r="C126" s="231"/>
      <c r="D126" s="231"/>
      <c r="E126" s="231"/>
      <c r="F126" s="231"/>
      <c r="G126" s="231"/>
      <c r="H126" s="231"/>
      <c r="I126" s="228"/>
      <c r="J126" s="227"/>
      <c r="K126" s="231"/>
      <c r="L126" s="229"/>
      <c r="M126" s="204"/>
      <c r="N126" s="204"/>
      <c r="O126" s="205"/>
      <c r="P126" s="205"/>
      <c r="Q126" s="230"/>
      <c r="R126" s="232"/>
      <c r="S126" s="146" t="s">
        <v>290</v>
      </c>
      <c r="T126" s="143">
        <v>0.2</v>
      </c>
      <c r="U126" s="153">
        <v>43831</v>
      </c>
      <c r="V126" s="153">
        <v>44012</v>
      </c>
      <c r="W126" s="108">
        <f t="shared" si="7"/>
        <v>181</v>
      </c>
      <c r="X126" s="136"/>
      <c r="Y126" s="109">
        <f t="shared" si="8"/>
        <v>0</v>
      </c>
      <c r="Z126" s="110"/>
      <c r="AA126" s="96"/>
      <c r="AB126" s="97" t="s">
        <v>61</v>
      </c>
      <c r="AC126" s="97" t="s">
        <v>61</v>
      </c>
      <c r="AD126" s="97" t="s">
        <v>61</v>
      </c>
      <c r="AE126" s="97" t="s">
        <v>61</v>
      </c>
      <c r="AF126" s="97" t="s">
        <v>61</v>
      </c>
      <c r="AG126" s="97" t="s">
        <v>61</v>
      </c>
      <c r="AH126" s="97" t="s">
        <v>61</v>
      </c>
      <c r="AI126" s="97" t="s">
        <v>61</v>
      </c>
      <c r="AJ126" s="97" t="s">
        <v>61</v>
      </c>
      <c r="AK126" s="97" t="s">
        <v>61</v>
      </c>
      <c r="AL126" s="97" t="s">
        <v>61</v>
      </c>
      <c r="AM126" s="97" t="s">
        <v>61</v>
      </c>
      <c r="AN126" s="97" t="s">
        <v>61</v>
      </c>
      <c r="AO126" s="97" t="s">
        <v>61</v>
      </c>
      <c r="AP126" s="97" t="s">
        <v>62</v>
      </c>
      <c r="AQ126" s="97" t="s">
        <v>61</v>
      </c>
      <c r="AR126" s="97" t="s">
        <v>61</v>
      </c>
      <c r="AS126" s="97" t="s">
        <v>61</v>
      </c>
      <c r="AT126" s="98"/>
      <c r="AU126" s="98"/>
      <c r="AV126" s="98"/>
    </row>
    <row r="127" spans="1:48" ht="27.6" x14ac:dyDescent="0.25">
      <c r="A127" s="228"/>
      <c r="B127" s="205"/>
      <c r="C127" s="231"/>
      <c r="D127" s="231"/>
      <c r="E127" s="231"/>
      <c r="F127" s="231"/>
      <c r="G127" s="231"/>
      <c r="H127" s="231"/>
      <c r="I127" s="228"/>
      <c r="J127" s="227"/>
      <c r="K127" s="231"/>
      <c r="L127" s="229"/>
      <c r="M127" s="204"/>
      <c r="N127" s="204"/>
      <c r="O127" s="205"/>
      <c r="P127" s="205"/>
      <c r="Q127" s="230"/>
      <c r="R127" s="232"/>
      <c r="S127" s="146" t="s">
        <v>291</v>
      </c>
      <c r="T127" s="143">
        <v>0.2</v>
      </c>
      <c r="U127" s="153">
        <v>43831</v>
      </c>
      <c r="V127" s="153">
        <v>43921</v>
      </c>
      <c r="W127" s="108">
        <f t="shared" si="7"/>
        <v>90</v>
      </c>
      <c r="X127" s="136"/>
      <c r="Y127" s="109">
        <f t="shared" si="8"/>
        <v>0</v>
      </c>
      <c r="Z127" s="110"/>
      <c r="AA127" s="96"/>
      <c r="AB127" s="97" t="s">
        <v>61</v>
      </c>
      <c r="AC127" s="97" t="s">
        <v>61</v>
      </c>
      <c r="AD127" s="97" t="s">
        <v>61</v>
      </c>
      <c r="AE127" s="97" t="s">
        <v>61</v>
      </c>
      <c r="AF127" s="97" t="s">
        <v>61</v>
      </c>
      <c r="AG127" s="97" t="s">
        <v>61</v>
      </c>
      <c r="AH127" s="97" t="s">
        <v>61</v>
      </c>
      <c r="AI127" s="97" t="s">
        <v>61</v>
      </c>
      <c r="AJ127" s="97" t="s">
        <v>61</v>
      </c>
      <c r="AK127" s="97" t="s">
        <v>61</v>
      </c>
      <c r="AL127" s="97" t="s">
        <v>61</v>
      </c>
      <c r="AM127" s="97" t="s">
        <v>61</v>
      </c>
      <c r="AN127" s="97" t="s">
        <v>61</v>
      </c>
      <c r="AO127" s="97" t="s">
        <v>61</v>
      </c>
      <c r="AP127" s="97" t="s">
        <v>62</v>
      </c>
      <c r="AQ127" s="97" t="s">
        <v>61</v>
      </c>
      <c r="AR127" s="97" t="s">
        <v>61</v>
      </c>
      <c r="AS127" s="97" t="s">
        <v>61</v>
      </c>
      <c r="AT127" s="98"/>
      <c r="AU127" s="98"/>
      <c r="AV127" s="98"/>
    </row>
    <row r="128" spans="1:48" ht="27.6" x14ac:dyDescent="0.25">
      <c r="A128" s="228"/>
      <c r="B128" s="205"/>
      <c r="C128" s="231"/>
      <c r="D128" s="231"/>
      <c r="E128" s="231"/>
      <c r="F128" s="231"/>
      <c r="G128" s="231"/>
      <c r="H128" s="231"/>
      <c r="I128" s="228"/>
      <c r="J128" s="227"/>
      <c r="K128" s="231"/>
      <c r="L128" s="229"/>
      <c r="M128" s="204"/>
      <c r="N128" s="204"/>
      <c r="O128" s="205"/>
      <c r="P128" s="205"/>
      <c r="Q128" s="230"/>
      <c r="R128" s="232"/>
      <c r="S128" s="146" t="s">
        <v>292</v>
      </c>
      <c r="T128" s="143">
        <v>0.2</v>
      </c>
      <c r="U128" s="153">
        <v>43831</v>
      </c>
      <c r="V128" s="153">
        <v>43921</v>
      </c>
      <c r="W128" s="108">
        <f t="shared" si="7"/>
        <v>90</v>
      </c>
      <c r="X128" s="136"/>
      <c r="Y128" s="109">
        <f t="shared" si="8"/>
        <v>0</v>
      </c>
      <c r="Z128" s="110"/>
      <c r="AA128" s="96"/>
      <c r="AB128" s="97" t="s">
        <v>61</v>
      </c>
      <c r="AC128" s="97" t="s">
        <v>61</v>
      </c>
      <c r="AD128" s="97" t="s">
        <v>61</v>
      </c>
      <c r="AE128" s="97" t="s">
        <v>61</v>
      </c>
      <c r="AF128" s="97" t="s">
        <v>61</v>
      </c>
      <c r="AG128" s="97" t="s">
        <v>61</v>
      </c>
      <c r="AH128" s="97" t="s">
        <v>61</v>
      </c>
      <c r="AI128" s="97" t="s">
        <v>61</v>
      </c>
      <c r="AJ128" s="97" t="s">
        <v>61</v>
      </c>
      <c r="AK128" s="97" t="s">
        <v>61</v>
      </c>
      <c r="AL128" s="97" t="s">
        <v>61</v>
      </c>
      <c r="AM128" s="97" t="s">
        <v>61</v>
      </c>
      <c r="AN128" s="97" t="s">
        <v>61</v>
      </c>
      <c r="AO128" s="97" t="s">
        <v>61</v>
      </c>
      <c r="AP128" s="97" t="s">
        <v>62</v>
      </c>
      <c r="AQ128" s="97" t="s">
        <v>61</v>
      </c>
      <c r="AR128" s="97" t="s">
        <v>61</v>
      </c>
      <c r="AS128" s="97" t="s">
        <v>61</v>
      </c>
      <c r="AT128" s="98"/>
      <c r="AU128" s="98"/>
      <c r="AV128" s="98"/>
    </row>
    <row r="129" spans="1:48" x14ac:dyDescent="0.25">
      <c r="A129" s="228"/>
      <c r="B129" s="205"/>
      <c r="C129" s="231"/>
      <c r="D129" s="231"/>
      <c r="E129" s="231"/>
      <c r="F129" s="231"/>
      <c r="G129" s="231"/>
      <c r="H129" s="231"/>
      <c r="I129" s="228"/>
      <c r="J129" s="227"/>
      <c r="K129" s="231"/>
      <c r="L129" s="229"/>
      <c r="M129" s="204"/>
      <c r="N129" s="204"/>
      <c r="O129" s="205"/>
      <c r="P129" s="205"/>
      <c r="Q129" s="230"/>
      <c r="R129" s="232"/>
      <c r="S129" s="146" t="s">
        <v>293</v>
      </c>
      <c r="T129" s="143">
        <v>0.2</v>
      </c>
      <c r="U129" s="153">
        <v>43831</v>
      </c>
      <c r="V129" s="153">
        <v>44012</v>
      </c>
      <c r="W129" s="108">
        <f t="shared" si="7"/>
        <v>181</v>
      </c>
      <c r="X129" s="136"/>
      <c r="Y129" s="109">
        <f t="shared" si="8"/>
        <v>0</v>
      </c>
      <c r="Z129" s="110"/>
      <c r="AA129" s="96"/>
      <c r="AB129" s="97" t="s">
        <v>61</v>
      </c>
      <c r="AC129" s="97" t="s">
        <v>61</v>
      </c>
      <c r="AD129" s="97" t="s">
        <v>61</v>
      </c>
      <c r="AE129" s="97" t="s">
        <v>61</v>
      </c>
      <c r="AF129" s="97" t="s">
        <v>61</v>
      </c>
      <c r="AG129" s="97" t="s">
        <v>61</v>
      </c>
      <c r="AH129" s="97" t="s">
        <v>61</v>
      </c>
      <c r="AI129" s="97" t="s">
        <v>61</v>
      </c>
      <c r="AJ129" s="97" t="s">
        <v>61</v>
      </c>
      <c r="AK129" s="97" t="s">
        <v>61</v>
      </c>
      <c r="AL129" s="97" t="s">
        <v>61</v>
      </c>
      <c r="AM129" s="97" t="s">
        <v>61</v>
      </c>
      <c r="AN129" s="97" t="s">
        <v>61</v>
      </c>
      <c r="AO129" s="97" t="s">
        <v>61</v>
      </c>
      <c r="AP129" s="97" t="s">
        <v>62</v>
      </c>
      <c r="AQ129" s="97" t="s">
        <v>61</v>
      </c>
      <c r="AR129" s="97" t="s">
        <v>61</v>
      </c>
      <c r="AS129" s="97" t="s">
        <v>61</v>
      </c>
      <c r="AT129" s="98"/>
      <c r="AU129" s="98"/>
      <c r="AV129" s="98"/>
    </row>
    <row r="130" spans="1:48" x14ac:dyDescent="0.25">
      <c r="A130" s="228"/>
      <c r="B130" s="205"/>
      <c r="C130" s="231"/>
      <c r="D130" s="231"/>
      <c r="E130" s="231"/>
      <c r="F130" s="231"/>
      <c r="G130" s="231"/>
      <c r="H130" s="231"/>
      <c r="I130" s="228"/>
      <c r="J130" s="227"/>
      <c r="K130" s="231" t="s">
        <v>294</v>
      </c>
      <c r="L130" s="229">
        <v>0.5</v>
      </c>
      <c r="M130" s="204">
        <v>43831</v>
      </c>
      <c r="N130" s="204">
        <v>44012</v>
      </c>
      <c r="O130" s="139"/>
      <c r="P130" s="205" t="s">
        <v>295</v>
      </c>
      <c r="Q130" s="230">
        <f>(Y130*T130)+(T131*Y131)+(T132*Y132)+(T133*Y133)+(T134*Y134)</f>
        <v>0</v>
      </c>
      <c r="R130" s="232" t="s">
        <v>99</v>
      </c>
      <c r="S130" s="146" t="s">
        <v>296</v>
      </c>
      <c r="T130" s="143">
        <v>0.2</v>
      </c>
      <c r="U130" s="153">
        <v>43922</v>
      </c>
      <c r="V130" s="153">
        <v>44012</v>
      </c>
      <c r="W130" s="108">
        <f t="shared" si="7"/>
        <v>90</v>
      </c>
      <c r="X130" s="136"/>
      <c r="Y130" s="109">
        <f t="shared" si="8"/>
        <v>0</v>
      </c>
      <c r="Z130" s="110"/>
      <c r="AA130" s="96"/>
      <c r="AB130" s="97" t="s">
        <v>61</v>
      </c>
      <c r="AC130" s="97" t="s">
        <v>61</v>
      </c>
      <c r="AD130" s="97" t="s">
        <v>61</v>
      </c>
      <c r="AE130" s="97" t="s">
        <v>61</v>
      </c>
      <c r="AF130" s="97" t="s">
        <v>61</v>
      </c>
      <c r="AG130" s="97" t="s">
        <v>61</v>
      </c>
      <c r="AH130" s="97" t="s">
        <v>61</v>
      </c>
      <c r="AI130" s="97" t="s">
        <v>61</v>
      </c>
      <c r="AJ130" s="97" t="s">
        <v>61</v>
      </c>
      <c r="AK130" s="97" t="s">
        <v>61</v>
      </c>
      <c r="AL130" s="97" t="s">
        <v>61</v>
      </c>
      <c r="AM130" s="97" t="s">
        <v>61</v>
      </c>
      <c r="AN130" s="97" t="s">
        <v>61</v>
      </c>
      <c r="AO130" s="97" t="s">
        <v>61</v>
      </c>
      <c r="AP130" s="97" t="s">
        <v>62</v>
      </c>
      <c r="AQ130" s="97" t="s">
        <v>61</v>
      </c>
      <c r="AR130" s="97" t="s">
        <v>61</v>
      </c>
      <c r="AS130" s="97" t="s">
        <v>61</v>
      </c>
      <c r="AT130" s="98"/>
      <c r="AU130" s="98"/>
      <c r="AV130" s="98"/>
    </row>
    <row r="131" spans="1:48" ht="27.6" x14ac:dyDescent="0.25">
      <c r="A131" s="228"/>
      <c r="B131" s="205"/>
      <c r="C131" s="231"/>
      <c r="D131" s="231"/>
      <c r="E131" s="231"/>
      <c r="F131" s="231"/>
      <c r="G131" s="231"/>
      <c r="H131" s="231"/>
      <c r="I131" s="228"/>
      <c r="J131" s="227"/>
      <c r="K131" s="231"/>
      <c r="L131" s="229"/>
      <c r="M131" s="204"/>
      <c r="N131" s="204"/>
      <c r="O131" s="110"/>
      <c r="P131" s="205"/>
      <c r="Q131" s="230"/>
      <c r="R131" s="232"/>
      <c r="S131" s="146" t="s">
        <v>297</v>
      </c>
      <c r="T131" s="143">
        <v>0.2</v>
      </c>
      <c r="U131" s="153">
        <v>43831</v>
      </c>
      <c r="V131" s="153">
        <v>43921</v>
      </c>
      <c r="W131" s="108">
        <f t="shared" si="7"/>
        <v>90</v>
      </c>
      <c r="X131" s="136"/>
      <c r="Y131" s="109">
        <f t="shared" si="8"/>
        <v>0</v>
      </c>
      <c r="Z131" s="110"/>
      <c r="AA131" s="96"/>
      <c r="AB131" s="97" t="s">
        <v>61</v>
      </c>
      <c r="AC131" s="97" t="s">
        <v>61</v>
      </c>
      <c r="AD131" s="97" t="s">
        <v>61</v>
      </c>
      <c r="AE131" s="97" t="s">
        <v>61</v>
      </c>
      <c r="AF131" s="97" t="s">
        <v>61</v>
      </c>
      <c r="AG131" s="97" t="s">
        <v>61</v>
      </c>
      <c r="AH131" s="97" t="s">
        <v>61</v>
      </c>
      <c r="AI131" s="97" t="s">
        <v>61</v>
      </c>
      <c r="AJ131" s="97" t="s">
        <v>61</v>
      </c>
      <c r="AK131" s="97" t="s">
        <v>61</v>
      </c>
      <c r="AL131" s="97" t="s">
        <v>61</v>
      </c>
      <c r="AM131" s="97" t="s">
        <v>61</v>
      </c>
      <c r="AN131" s="97" t="s">
        <v>61</v>
      </c>
      <c r="AO131" s="97" t="s">
        <v>61</v>
      </c>
      <c r="AP131" s="97" t="s">
        <v>62</v>
      </c>
      <c r="AQ131" s="97" t="s">
        <v>61</v>
      </c>
      <c r="AR131" s="97" t="s">
        <v>61</v>
      </c>
      <c r="AS131" s="97" t="s">
        <v>61</v>
      </c>
      <c r="AT131" s="98"/>
      <c r="AU131" s="98"/>
      <c r="AV131" s="98"/>
    </row>
    <row r="132" spans="1:48" ht="27.6" x14ac:dyDescent="0.25">
      <c r="A132" s="228"/>
      <c r="B132" s="205"/>
      <c r="C132" s="231"/>
      <c r="D132" s="231"/>
      <c r="E132" s="231"/>
      <c r="F132" s="231"/>
      <c r="G132" s="231"/>
      <c r="H132" s="231"/>
      <c r="I132" s="228"/>
      <c r="J132" s="227"/>
      <c r="K132" s="231"/>
      <c r="L132" s="229"/>
      <c r="M132" s="204"/>
      <c r="N132" s="204"/>
      <c r="O132" s="110"/>
      <c r="P132" s="205"/>
      <c r="Q132" s="230"/>
      <c r="R132" s="232"/>
      <c r="S132" s="146" t="s">
        <v>298</v>
      </c>
      <c r="T132" s="143">
        <v>0.2</v>
      </c>
      <c r="U132" s="153">
        <v>43831</v>
      </c>
      <c r="V132" s="153">
        <v>43921</v>
      </c>
      <c r="W132" s="108">
        <f t="shared" si="7"/>
        <v>90</v>
      </c>
      <c r="X132" s="136"/>
      <c r="Y132" s="109">
        <f t="shared" si="8"/>
        <v>0</v>
      </c>
      <c r="Z132" s="110"/>
      <c r="AA132" s="96"/>
      <c r="AB132" s="97" t="s">
        <v>61</v>
      </c>
      <c r="AC132" s="97" t="s">
        <v>61</v>
      </c>
      <c r="AD132" s="97" t="s">
        <v>61</v>
      </c>
      <c r="AE132" s="97" t="s">
        <v>61</v>
      </c>
      <c r="AF132" s="97" t="s">
        <v>61</v>
      </c>
      <c r="AG132" s="97" t="s">
        <v>61</v>
      </c>
      <c r="AH132" s="97" t="s">
        <v>61</v>
      </c>
      <c r="AI132" s="97" t="s">
        <v>61</v>
      </c>
      <c r="AJ132" s="97" t="s">
        <v>61</v>
      </c>
      <c r="AK132" s="97" t="s">
        <v>61</v>
      </c>
      <c r="AL132" s="97" t="s">
        <v>61</v>
      </c>
      <c r="AM132" s="97" t="s">
        <v>61</v>
      </c>
      <c r="AN132" s="97" t="s">
        <v>61</v>
      </c>
      <c r="AO132" s="97" t="s">
        <v>61</v>
      </c>
      <c r="AP132" s="97" t="s">
        <v>62</v>
      </c>
      <c r="AQ132" s="97" t="s">
        <v>61</v>
      </c>
      <c r="AR132" s="97" t="s">
        <v>61</v>
      </c>
      <c r="AS132" s="97" t="s">
        <v>61</v>
      </c>
      <c r="AT132" s="98"/>
      <c r="AU132" s="98"/>
      <c r="AV132" s="98"/>
    </row>
    <row r="133" spans="1:48" ht="27.6" x14ac:dyDescent="0.25">
      <c r="A133" s="228"/>
      <c r="B133" s="205"/>
      <c r="C133" s="231"/>
      <c r="D133" s="231"/>
      <c r="E133" s="231"/>
      <c r="F133" s="231"/>
      <c r="G133" s="231"/>
      <c r="H133" s="231"/>
      <c r="I133" s="228"/>
      <c r="J133" s="227"/>
      <c r="K133" s="231"/>
      <c r="L133" s="229"/>
      <c r="M133" s="204"/>
      <c r="N133" s="204"/>
      <c r="O133" s="110"/>
      <c r="P133" s="205"/>
      <c r="Q133" s="230"/>
      <c r="R133" s="232"/>
      <c r="S133" s="146" t="s">
        <v>299</v>
      </c>
      <c r="T133" s="143">
        <v>0.2</v>
      </c>
      <c r="U133" s="153">
        <v>43831</v>
      </c>
      <c r="V133" s="153">
        <v>44012</v>
      </c>
      <c r="W133" s="108">
        <f t="shared" si="7"/>
        <v>181</v>
      </c>
      <c r="X133" s="136"/>
      <c r="Y133" s="109">
        <f t="shared" si="8"/>
        <v>0</v>
      </c>
      <c r="Z133" s="110"/>
      <c r="AA133" s="96"/>
      <c r="AB133" s="97" t="s">
        <v>61</v>
      </c>
      <c r="AC133" s="97" t="s">
        <v>61</v>
      </c>
      <c r="AD133" s="97" t="s">
        <v>61</v>
      </c>
      <c r="AE133" s="97" t="s">
        <v>61</v>
      </c>
      <c r="AF133" s="97" t="s">
        <v>61</v>
      </c>
      <c r="AG133" s="97" t="s">
        <v>61</v>
      </c>
      <c r="AH133" s="97" t="s">
        <v>61</v>
      </c>
      <c r="AI133" s="97" t="s">
        <v>61</v>
      </c>
      <c r="AJ133" s="97" t="s">
        <v>61</v>
      </c>
      <c r="AK133" s="97" t="s">
        <v>61</v>
      </c>
      <c r="AL133" s="97" t="s">
        <v>61</v>
      </c>
      <c r="AM133" s="97" t="s">
        <v>61</v>
      </c>
      <c r="AN133" s="97" t="s">
        <v>61</v>
      </c>
      <c r="AO133" s="97" t="s">
        <v>61</v>
      </c>
      <c r="AP133" s="97" t="s">
        <v>62</v>
      </c>
      <c r="AQ133" s="97" t="s">
        <v>61</v>
      </c>
      <c r="AR133" s="97" t="s">
        <v>61</v>
      </c>
      <c r="AS133" s="97" t="s">
        <v>61</v>
      </c>
      <c r="AT133" s="98"/>
      <c r="AU133" s="98"/>
      <c r="AV133" s="98"/>
    </row>
    <row r="134" spans="1:48" ht="41.4" customHeight="1" x14ac:dyDescent="0.25">
      <c r="A134" s="228"/>
      <c r="B134" s="205"/>
      <c r="C134" s="231"/>
      <c r="D134" s="231"/>
      <c r="E134" s="231"/>
      <c r="F134" s="231"/>
      <c r="G134" s="231"/>
      <c r="H134" s="231"/>
      <c r="I134" s="228"/>
      <c r="J134" s="227"/>
      <c r="K134" s="231"/>
      <c r="L134" s="229"/>
      <c r="M134" s="204"/>
      <c r="N134" s="204"/>
      <c r="O134" s="110"/>
      <c r="P134" s="205"/>
      <c r="Q134" s="230"/>
      <c r="R134" s="232"/>
      <c r="S134" s="146" t="s">
        <v>300</v>
      </c>
      <c r="T134" s="143">
        <v>0.2</v>
      </c>
      <c r="U134" s="153">
        <v>43831</v>
      </c>
      <c r="V134" s="153">
        <v>43921</v>
      </c>
      <c r="W134" s="108">
        <f t="shared" si="7"/>
        <v>90</v>
      </c>
      <c r="X134" s="136"/>
      <c r="Y134" s="109">
        <f t="shared" si="8"/>
        <v>0</v>
      </c>
      <c r="Z134" s="110"/>
      <c r="AA134" s="96"/>
      <c r="AB134" s="97" t="s">
        <v>61</v>
      </c>
      <c r="AC134" s="97" t="s">
        <v>61</v>
      </c>
      <c r="AD134" s="97" t="s">
        <v>61</v>
      </c>
      <c r="AE134" s="97" t="s">
        <v>61</v>
      </c>
      <c r="AF134" s="97" t="s">
        <v>61</v>
      </c>
      <c r="AG134" s="97" t="s">
        <v>61</v>
      </c>
      <c r="AH134" s="97" t="s">
        <v>61</v>
      </c>
      <c r="AI134" s="97" t="s">
        <v>61</v>
      </c>
      <c r="AJ134" s="97" t="s">
        <v>61</v>
      </c>
      <c r="AK134" s="97" t="s">
        <v>61</v>
      </c>
      <c r="AL134" s="97" t="s">
        <v>61</v>
      </c>
      <c r="AM134" s="97" t="s">
        <v>61</v>
      </c>
      <c r="AN134" s="97" t="s">
        <v>61</v>
      </c>
      <c r="AO134" s="97" t="s">
        <v>61</v>
      </c>
      <c r="AP134" s="97" t="s">
        <v>62</v>
      </c>
      <c r="AQ134" s="97" t="s">
        <v>61</v>
      </c>
      <c r="AR134" s="97" t="s">
        <v>61</v>
      </c>
      <c r="AS134" s="97" t="s">
        <v>61</v>
      </c>
      <c r="AT134" s="98"/>
      <c r="AU134" s="98"/>
      <c r="AV134" s="98"/>
    </row>
    <row r="135" spans="1:48" ht="55.2" customHeight="1" x14ac:dyDescent="0.25">
      <c r="A135" s="211">
        <v>8</v>
      </c>
      <c r="B135" s="211" t="s">
        <v>130</v>
      </c>
      <c r="C135" s="211" t="s">
        <v>301</v>
      </c>
      <c r="D135" s="211" t="s">
        <v>113</v>
      </c>
      <c r="E135" s="211" t="s">
        <v>302</v>
      </c>
      <c r="F135" s="211" t="s">
        <v>54</v>
      </c>
      <c r="G135" s="211" t="s">
        <v>303</v>
      </c>
      <c r="H135" s="211" t="s">
        <v>304</v>
      </c>
      <c r="I135" s="220">
        <v>1</v>
      </c>
      <c r="J135" s="220">
        <f>+(L135*Q135)+(L139*Q139)</f>
        <v>0</v>
      </c>
      <c r="K135" s="225" t="s">
        <v>305</v>
      </c>
      <c r="L135" s="229">
        <v>0.25</v>
      </c>
      <c r="M135" s="204">
        <v>43831</v>
      </c>
      <c r="N135" s="204">
        <v>44012</v>
      </c>
      <c r="O135" s="205"/>
      <c r="P135" s="205" t="s">
        <v>118</v>
      </c>
      <c r="Q135" s="206">
        <f>+(T135*Y135)+(T136*Y136)+(T137*Y137)+(T138*Y138)</f>
        <v>0</v>
      </c>
      <c r="R135" s="206" t="s">
        <v>59</v>
      </c>
      <c r="S135" s="136" t="s">
        <v>306</v>
      </c>
      <c r="T135" s="143">
        <v>0.2</v>
      </c>
      <c r="U135" s="153">
        <v>43831</v>
      </c>
      <c r="V135" s="153">
        <v>43951</v>
      </c>
      <c r="W135" s="108">
        <f t="shared" si="7"/>
        <v>120</v>
      </c>
      <c r="X135" s="136"/>
      <c r="Y135" s="109">
        <f t="shared" si="8"/>
        <v>0</v>
      </c>
      <c r="Z135" s="110"/>
      <c r="AA135" s="96"/>
      <c r="AB135" s="97" t="s">
        <v>61</v>
      </c>
      <c r="AC135" s="97" t="s">
        <v>61</v>
      </c>
      <c r="AD135" s="97" t="s">
        <v>62</v>
      </c>
      <c r="AE135" s="97" t="s">
        <v>61</v>
      </c>
      <c r="AF135" s="97" t="s">
        <v>61</v>
      </c>
      <c r="AG135" s="97" t="s">
        <v>62</v>
      </c>
      <c r="AH135" s="97" t="s">
        <v>62</v>
      </c>
      <c r="AI135" s="97" t="s">
        <v>62</v>
      </c>
      <c r="AJ135" s="97" t="s">
        <v>61</v>
      </c>
      <c r="AK135" s="97" t="s">
        <v>61</v>
      </c>
      <c r="AL135" s="97" t="s">
        <v>62</v>
      </c>
      <c r="AM135" s="97" t="s">
        <v>61</v>
      </c>
      <c r="AN135" s="97" t="s">
        <v>61</v>
      </c>
      <c r="AO135" s="97" t="s">
        <v>61</v>
      </c>
      <c r="AP135" s="97" t="s">
        <v>62</v>
      </c>
      <c r="AQ135" s="97" t="s">
        <v>62</v>
      </c>
      <c r="AR135" s="97" t="s">
        <v>62</v>
      </c>
      <c r="AS135" s="97" t="s">
        <v>61</v>
      </c>
      <c r="AT135" s="98"/>
      <c r="AU135" s="98"/>
      <c r="AV135" s="98"/>
    </row>
    <row r="136" spans="1:48" ht="41.4" customHeight="1" x14ac:dyDescent="0.25">
      <c r="A136" s="219"/>
      <c r="B136" s="219"/>
      <c r="C136" s="219"/>
      <c r="D136" s="219"/>
      <c r="E136" s="219"/>
      <c r="F136" s="219"/>
      <c r="G136" s="219"/>
      <c r="H136" s="219"/>
      <c r="I136" s="223"/>
      <c r="J136" s="221"/>
      <c r="K136" s="225"/>
      <c r="L136" s="229"/>
      <c r="M136" s="204"/>
      <c r="N136" s="204"/>
      <c r="O136" s="205"/>
      <c r="P136" s="205"/>
      <c r="Q136" s="207"/>
      <c r="R136" s="207"/>
      <c r="S136" s="136" t="s">
        <v>307</v>
      </c>
      <c r="T136" s="143">
        <v>0.3</v>
      </c>
      <c r="U136" s="153">
        <v>43922</v>
      </c>
      <c r="V136" s="153">
        <v>44012</v>
      </c>
      <c r="W136" s="108">
        <f t="shared" si="7"/>
        <v>90</v>
      </c>
      <c r="X136" s="136"/>
      <c r="Y136" s="109">
        <f t="shared" si="8"/>
        <v>0</v>
      </c>
      <c r="Z136" s="110"/>
      <c r="AA136" s="96"/>
      <c r="AB136" s="97" t="s">
        <v>61</v>
      </c>
      <c r="AC136" s="97" t="s">
        <v>61</v>
      </c>
      <c r="AD136" s="97" t="s">
        <v>62</v>
      </c>
      <c r="AE136" s="97" t="s">
        <v>61</v>
      </c>
      <c r="AF136" s="97" t="s">
        <v>61</v>
      </c>
      <c r="AG136" s="97" t="s">
        <v>62</v>
      </c>
      <c r="AH136" s="97" t="s">
        <v>62</v>
      </c>
      <c r="AI136" s="97" t="s">
        <v>62</v>
      </c>
      <c r="AJ136" s="97" t="s">
        <v>61</v>
      </c>
      <c r="AK136" s="97" t="s">
        <v>61</v>
      </c>
      <c r="AL136" s="97" t="s">
        <v>61</v>
      </c>
      <c r="AM136" s="97" t="s">
        <v>61</v>
      </c>
      <c r="AN136" s="97" t="s">
        <v>61</v>
      </c>
      <c r="AO136" s="97" t="s">
        <v>61</v>
      </c>
      <c r="AP136" s="97" t="s">
        <v>62</v>
      </c>
      <c r="AQ136" s="97" t="s">
        <v>62</v>
      </c>
      <c r="AR136" s="97" t="s">
        <v>62</v>
      </c>
      <c r="AS136" s="97" t="s">
        <v>61</v>
      </c>
      <c r="AT136" s="98"/>
      <c r="AU136" s="98"/>
      <c r="AV136" s="98"/>
    </row>
    <row r="137" spans="1:48" ht="41.4" x14ac:dyDescent="0.25">
      <c r="A137" s="219"/>
      <c r="B137" s="219"/>
      <c r="C137" s="219"/>
      <c r="D137" s="219"/>
      <c r="E137" s="219"/>
      <c r="F137" s="219"/>
      <c r="G137" s="219"/>
      <c r="H137" s="219"/>
      <c r="I137" s="223"/>
      <c r="J137" s="221"/>
      <c r="K137" s="225"/>
      <c r="L137" s="229"/>
      <c r="M137" s="204"/>
      <c r="N137" s="204"/>
      <c r="O137" s="205"/>
      <c r="P137" s="205"/>
      <c r="Q137" s="207"/>
      <c r="R137" s="207"/>
      <c r="S137" s="136" t="s">
        <v>308</v>
      </c>
      <c r="T137" s="143">
        <v>0.3</v>
      </c>
      <c r="U137" s="153">
        <v>43862</v>
      </c>
      <c r="V137" s="153">
        <v>44012</v>
      </c>
      <c r="W137" s="108">
        <f t="shared" si="7"/>
        <v>150</v>
      </c>
      <c r="X137" s="136"/>
      <c r="Y137" s="109">
        <f t="shared" si="8"/>
        <v>0</v>
      </c>
      <c r="Z137" s="110"/>
      <c r="AA137" s="96"/>
      <c r="AB137" s="97"/>
      <c r="AC137" s="97"/>
      <c r="AD137" s="97" t="s">
        <v>62</v>
      </c>
      <c r="AE137" s="97"/>
      <c r="AF137" s="97"/>
      <c r="AG137" s="97" t="s">
        <v>62</v>
      </c>
      <c r="AH137" s="97" t="s">
        <v>62</v>
      </c>
      <c r="AI137" s="97" t="s">
        <v>62</v>
      </c>
      <c r="AJ137" s="97"/>
      <c r="AK137" s="97"/>
      <c r="AL137" s="97"/>
      <c r="AM137" s="97"/>
      <c r="AN137" s="97"/>
      <c r="AO137" s="97"/>
      <c r="AP137" s="97" t="s">
        <v>62</v>
      </c>
      <c r="AQ137" s="97" t="s">
        <v>62</v>
      </c>
      <c r="AR137" s="97" t="s">
        <v>62</v>
      </c>
      <c r="AS137" s="97"/>
      <c r="AT137" s="98"/>
      <c r="AU137" s="98"/>
      <c r="AV137" s="98"/>
    </row>
    <row r="138" spans="1:48" ht="41.4" customHeight="1" x14ac:dyDescent="0.25">
      <c r="A138" s="219"/>
      <c r="B138" s="219"/>
      <c r="C138" s="219"/>
      <c r="D138" s="219"/>
      <c r="E138" s="219"/>
      <c r="F138" s="219"/>
      <c r="G138" s="219"/>
      <c r="H138" s="219"/>
      <c r="I138" s="223"/>
      <c r="J138" s="221"/>
      <c r="K138" s="225"/>
      <c r="L138" s="229"/>
      <c r="M138" s="204"/>
      <c r="N138" s="204"/>
      <c r="O138" s="205"/>
      <c r="P138" s="205"/>
      <c r="Q138" s="207"/>
      <c r="R138" s="207"/>
      <c r="S138" s="136" t="s">
        <v>309</v>
      </c>
      <c r="T138" s="143">
        <v>0.2</v>
      </c>
      <c r="U138" s="153">
        <v>43862</v>
      </c>
      <c r="V138" s="153">
        <v>44012</v>
      </c>
      <c r="W138" s="108">
        <f t="shared" si="7"/>
        <v>150</v>
      </c>
      <c r="X138" s="136"/>
      <c r="Y138" s="109">
        <f t="shared" si="8"/>
        <v>0</v>
      </c>
      <c r="Z138" s="110"/>
      <c r="AA138" s="96"/>
      <c r="AB138" s="97"/>
      <c r="AC138" s="97"/>
      <c r="AD138" s="97" t="s">
        <v>62</v>
      </c>
      <c r="AE138" s="97"/>
      <c r="AF138" s="97"/>
      <c r="AG138" s="97" t="s">
        <v>62</v>
      </c>
      <c r="AH138" s="97" t="s">
        <v>62</v>
      </c>
      <c r="AI138" s="97" t="s">
        <v>62</v>
      </c>
      <c r="AJ138" s="97"/>
      <c r="AK138" s="97"/>
      <c r="AL138" s="97" t="s">
        <v>62</v>
      </c>
      <c r="AM138" s="97"/>
      <c r="AN138" s="97"/>
      <c r="AO138" s="97"/>
      <c r="AP138" s="97" t="s">
        <v>62</v>
      </c>
      <c r="AQ138" s="97" t="s">
        <v>62</v>
      </c>
      <c r="AR138" s="97" t="s">
        <v>62</v>
      </c>
      <c r="AS138" s="97"/>
      <c r="AT138" s="98"/>
      <c r="AU138" s="98"/>
      <c r="AV138" s="98"/>
    </row>
    <row r="139" spans="1:48" ht="27.6" customHeight="1" x14ac:dyDescent="0.25">
      <c r="A139" s="219"/>
      <c r="B139" s="219"/>
      <c r="C139" s="219"/>
      <c r="D139" s="219"/>
      <c r="E139" s="219"/>
      <c r="F139" s="219"/>
      <c r="G139" s="219"/>
      <c r="H139" s="219"/>
      <c r="I139" s="223"/>
      <c r="J139" s="221"/>
      <c r="K139" s="225" t="s">
        <v>310</v>
      </c>
      <c r="L139" s="229">
        <v>0.25</v>
      </c>
      <c r="M139" s="204">
        <v>43831</v>
      </c>
      <c r="N139" s="204">
        <v>44012</v>
      </c>
      <c r="O139" s="205"/>
      <c r="P139" s="205" t="s">
        <v>118</v>
      </c>
      <c r="Q139" s="206">
        <f>+(Y139*T139)+(Y140*T140)+(Y141*T141)</f>
        <v>0</v>
      </c>
      <c r="R139" s="206" t="s">
        <v>59</v>
      </c>
      <c r="S139" s="136" t="s">
        <v>311</v>
      </c>
      <c r="T139" s="143">
        <v>0.5</v>
      </c>
      <c r="U139" s="153">
        <v>43862</v>
      </c>
      <c r="V139" s="153">
        <v>43920</v>
      </c>
      <c r="W139" s="108">
        <f t="shared" si="7"/>
        <v>58</v>
      </c>
      <c r="X139" s="136"/>
      <c r="Y139" s="109">
        <f t="shared" si="8"/>
        <v>0</v>
      </c>
      <c r="Z139" s="110"/>
      <c r="AA139" s="96"/>
      <c r="AB139" s="97" t="s">
        <v>61</v>
      </c>
      <c r="AC139" s="97" t="s">
        <v>61</v>
      </c>
      <c r="AD139" s="97" t="s">
        <v>62</v>
      </c>
      <c r="AE139" s="97" t="s">
        <v>61</v>
      </c>
      <c r="AF139" s="97" t="s">
        <v>61</v>
      </c>
      <c r="AG139" s="97" t="s">
        <v>62</v>
      </c>
      <c r="AH139" s="97" t="s">
        <v>62</v>
      </c>
      <c r="AI139" s="97" t="s">
        <v>62</v>
      </c>
      <c r="AJ139" s="97" t="s">
        <v>61</v>
      </c>
      <c r="AK139" s="97" t="s">
        <v>61</v>
      </c>
      <c r="AL139" s="97" t="s">
        <v>62</v>
      </c>
      <c r="AM139" s="97" t="s">
        <v>61</v>
      </c>
      <c r="AN139" s="97" t="s">
        <v>62</v>
      </c>
      <c r="AO139" s="97" t="s">
        <v>61</v>
      </c>
      <c r="AP139" s="97" t="s">
        <v>62</v>
      </c>
      <c r="AQ139" s="97" t="s">
        <v>62</v>
      </c>
      <c r="AR139" s="97" t="s">
        <v>62</v>
      </c>
      <c r="AS139" s="97" t="s">
        <v>61</v>
      </c>
      <c r="AT139" s="98"/>
      <c r="AU139" s="98"/>
      <c r="AV139" s="98"/>
    </row>
    <row r="140" spans="1:48" ht="41.4" customHeight="1" x14ac:dyDescent="0.25">
      <c r="A140" s="219"/>
      <c r="B140" s="219"/>
      <c r="C140" s="219"/>
      <c r="D140" s="219"/>
      <c r="E140" s="219"/>
      <c r="F140" s="219"/>
      <c r="G140" s="219"/>
      <c r="H140" s="219"/>
      <c r="I140" s="223"/>
      <c r="J140" s="221"/>
      <c r="K140" s="225"/>
      <c r="L140" s="205"/>
      <c r="M140" s="204"/>
      <c r="N140" s="204"/>
      <c r="O140" s="205"/>
      <c r="P140" s="205"/>
      <c r="Q140" s="207"/>
      <c r="R140" s="207"/>
      <c r="S140" s="136" t="s">
        <v>312</v>
      </c>
      <c r="T140" s="143">
        <v>0.4</v>
      </c>
      <c r="U140" s="153">
        <v>43922</v>
      </c>
      <c r="V140" s="153">
        <v>44012</v>
      </c>
      <c r="W140" s="108">
        <f t="shared" si="7"/>
        <v>90</v>
      </c>
      <c r="X140" s="136"/>
      <c r="Y140" s="109">
        <f t="shared" si="8"/>
        <v>0</v>
      </c>
      <c r="Z140" s="110"/>
      <c r="AA140" s="96"/>
      <c r="AB140" s="97" t="s">
        <v>61</v>
      </c>
      <c r="AC140" s="97" t="s">
        <v>61</v>
      </c>
      <c r="AD140" s="97" t="s">
        <v>62</v>
      </c>
      <c r="AE140" s="97" t="s">
        <v>61</v>
      </c>
      <c r="AF140" s="97" t="s">
        <v>61</v>
      </c>
      <c r="AG140" s="97" t="s">
        <v>62</v>
      </c>
      <c r="AH140" s="97" t="s">
        <v>62</v>
      </c>
      <c r="AI140" s="97" t="s">
        <v>62</v>
      </c>
      <c r="AJ140" s="97" t="s">
        <v>61</v>
      </c>
      <c r="AK140" s="97" t="s">
        <v>61</v>
      </c>
      <c r="AL140" s="97" t="s">
        <v>62</v>
      </c>
      <c r="AM140" s="97" t="s">
        <v>61</v>
      </c>
      <c r="AN140" s="97" t="s">
        <v>62</v>
      </c>
      <c r="AO140" s="97" t="s">
        <v>61</v>
      </c>
      <c r="AP140" s="97" t="s">
        <v>62</v>
      </c>
      <c r="AQ140" s="97" t="s">
        <v>62</v>
      </c>
      <c r="AR140" s="97" t="s">
        <v>62</v>
      </c>
      <c r="AS140" s="97" t="s">
        <v>61</v>
      </c>
      <c r="AT140" s="98"/>
      <c r="AU140" s="98"/>
      <c r="AV140" s="98"/>
    </row>
    <row r="141" spans="1:48" ht="27.6" x14ac:dyDescent="0.25">
      <c r="A141" s="219"/>
      <c r="B141" s="219"/>
      <c r="C141" s="219"/>
      <c r="D141" s="219"/>
      <c r="E141" s="219"/>
      <c r="F141" s="219"/>
      <c r="G141" s="219"/>
      <c r="H141" s="219"/>
      <c r="I141" s="223"/>
      <c r="J141" s="221"/>
      <c r="K141" s="225"/>
      <c r="L141" s="205"/>
      <c r="M141" s="204"/>
      <c r="N141" s="204"/>
      <c r="O141" s="205"/>
      <c r="P141" s="205"/>
      <c r="Q141" s="207"/>
      <c r="R141" s="207"/>
      <c r="S141" s="136" t="s">
        <v>313</v>
      </c>
      <c r="T141" s="143">
        <v>0.1</v>
      </c>
      <c r="U141" s="153">
        <v>43983</v>
      </c>
      <c r="V141" s="153">
        <v>44012</v>
      </c>
      <c r="W141" s="108">
        <f t="shared" si="7"/>
        <v>29</v>
      </c>
      <c r="X141" s="136"/>
      <c r="Y141" s="109">
        <f t="shared" si="8"/>
        <v>0</v>
      </c>
      <c r="Z141" s="110"/>
      <c r="AA141" s="96"/>
      <c r="AB141" s="97" t="s">
        <v>61</v>
      </c>
      <c r="AC141" s="97" t="s">
        <v>61</v>
      </c>
      <c r="AD141" s="97" t="s">
        <v>62</v>
      </c>
      <c r="AE141" s="97" t="s">
        <v>61</v>
      </c>
      <c r="AF141" s="97" t="s">
        <v>61</v>
      </c>
      <c r="AG141" s="97" t="s">
        <v>62</v>
      </c>
      <c r="AH141" s="97" t="s">
        <v>62</v>
      </c>
      <c r="AI141" s="97" t="s">
        <v>62</v>
      </c>
      <c r="AJ141" s="97" t="s">
        <v>61</v>
      </c>
      <c r="AK141" s="97" t="s">
        <v>61</v>
      </c>
      <c r="AL141" s="97" t="s">
        <v>62</v>
      </c>
      <c r="AM141" s="97" t="s">
        <v>61</v>
      </c>
      <c r="AN141" s="97" t="s">
        <v>62</v>
      </c>
      <c r="AO141" s="97" t="s">
        <v>61</v>
      </c>
      <c r="AP141" s="97" t="s">
        <v>62</v>
      </c>
      <c r="AQ141" s="97" t="s">
        <v>62</v>
      </c>
      <c r="AR141" s="97" t="s">
        <v>62</v>
      </c>
      <c r="AS141" s="97" t="s">
        <v>61</v>
      </c>
      <c r="AT141" s="98"/>
      <c r="AU141" s="98"/>
      <c r="AV141" s="98"/>
    </row>
    <row r="142" spans="1:48" ht="27.6" x14ac:dyDescent="0.25">
      <c r="A142" s="219"/>
      <c r="B142" s="219"/>
      <c r="C142" s="219"/>
      <c r="D142" s="219"/>
      <c r="E142" s="219"/>
      <c r="F142" s="219"/>
      <c r="G142" s="219"/>
      <c r="H142" s="219"/>
      <c r="I142" s="223"/>
      <c r="J142" s="220">
        <f>(Q142*L142)+(Q145*L145)</f>
        <v>0</v>
      </c>
      <c r="K142" s="225" t="s">
        <v>314</v>
      </c>
      <c r="L142" s="229">
        <v>0.25</v>
      </c>
      <c r="M142" s="204">
        <v>43831</v>
      </c>
      <c r="N142" s="204">
        <v>44012</v>
      </c>
      <c r="O142" s="205"/>
      <c r="P142" s="205" t="s">
        <v>315</v>
      </c>
      <c r="Q142" s="206">
        <f>(Y142*T142)+(T143*Y144)+(T144*Y144)</f>
        <v>0</v>
      </c>
      <c r="R142" s="206" t="s">
        <v>59</v>
      </c>
      <c r="S142" s="136" t="s">
        <v>316</v>
      </c>
      <c r="T142" s="143">
        <v>0.3</v>
      </c>
      <c r="U142" s="153">
        <v>43878</v>
      </c>
      <c r="V142" s="153">
        <v>43920</v>
      </c>
      <c r="W142" s="108">
        <f t="shared" si="7"/>
        <v>42</v>
      </c>
      <c r="X142" s="136"/>
      <c r="Y142" s="109">
        <f t="shared" si="8"/>
        <v>0</v>
      </c>
      <c r="Z142" s="110"/>
      <c r="AA142" s="96"/>
      <c r="AB142" s="97" t="s">
        <v>61</v>
      </c>
      <c r="AC142" s="97" t="s">
        <v>61</v>
      </c>
      <c r="AD142" s="97" t="s">
        <v>62</v>
      </c>
      <c r="AE142" s="97" t="s">
        <v>61</v>
      </c>
      <c r="AF142" s="97" t="s">
        <v>61</v>
      </c>
      <c r="AG142" s="97" t="s">
        <v>62</v>
      </c>
      <c r="AH142" s="97" t="s">
        <v>62</v>
      </c>
      <c r="AI142" s="97" t="s">
        <v>62</v>
      </c>
      <c r="AJ142" s="97" t="s">
        <v>61</v>
      </c>
      <c r="AK142" s="97" t="s">
        <v>61</v>
      </c>
      <c r="AL142" s="97" t="s">
        <v>61</v>
      </c>
      <c r="AM142" s="97" t="s">
        <v>61</v>
      </c>
      <c r="AN142" s="97" t="s">
        <v>61</v>
      </c>
      <c r="AO142" s="97" t="s">
        <v>61</v>
      </c>
      <c r="AP142" s="97" t="s">
        <v>62</v>
      </c>
      <c r="AQ142" s="97" t="s">
        <v>62</v>
      </c>
      <c r="AR142" s="97" t="s">
        <v>62</v>
      </c>
      <c r="AS142" s="97" t="s">
        <v>61</v>
      </c>
      <c r="AT142" s="98"/>
      <c r="AU142" s="98"/>
      <c r="AV142" s="98"/>
    </row>
    <row r="143" spans="1:48" ht="27.6" x14ac:dyDescent="0.25">
      <c r="A143" s="219"/>
      <c r="B143" s="219"/>
      <c r="C143" s="219"/>
      <c r="D143" s="219"/>
      <c r="E143" s="219"/>
      <c r="F143" s="219"/>
      <c r="G143" s="219"/>
      <c r="H143" s="219"/>
      <c r="I143" s="223"/>
      <c r="J143" s="223"/>
      <c r="K143" s="225"/>
      <c r="L143" s="229"/>
      <c r="M143" s="204"/>
      <c r="N143" s="204"/>
      <c r="O143" s="205"/>
      <c r="P143" s="205"/>
      <c r="Q143" s="207"/>
      <c r="R143" s="207"/>
      <c r="S143" s="139" t="s">
        <v>317</v>
      </c>
      <c r="T143" s="134">
        <v>0.3</v>
      </c>
      <c r="U143" s="153">
        <v>43922</v>
      </c>
      <c r="V143" s="153">
        <v>43951</v>
      </c>
      <c r="W143" s="108">
        <f t="shared" si="7"/>
        <v>29</v>
      </c>
      <c r="X143" s="136"/>
      <c r="Y143" s="109">
        <f t="shared" si="8"/>
        <v>0</v>
      </c>
      <c r="Z143" s="110"/>
      <c r="AA143" s="96"/>
      <c r="AB143" s="97"/>
      <c r="AC143" s="97"/>
      <c r="AD143" s="97"/>
      <c r="AE143" s="97"/>
      <c r="AF143" s="97"/>
      <c r="AG143" s="97"/>
      <c r="AH143" s="97"/>
      <c r="AI143" s="97"/>
      <c r="AJ143" s="97"/>
      <c r="AK143" s="97"/>
      <c r="AL143" s="97"/>
      <c r="AM143" s="97"/>
      <c r="AN143" s="97"/>
      <c r="AO143" s="97"/>
      <c r="AP143" s="97"/>
      <c r="AQ143" s="97"/>
      <c r="AR143" s="97"/>
      <c r="AS143" s="97"/>
      <c r="AT143" s="98"/>
      <c r="AU143" s="98"/>
      <c r="AV143" s="98"/>
    </row>
    <row r="144" spans="1:48" ht="87.6" customHeight="1" x14ac:dyDescent="0.25">
      <c r="A144" s="219"/>
      <c r="B144" s="219"/>
      <c r="C144" s="219"/>
      <c r="D144" s="219"/>
      <c r="E144" s="219"/>
      <c r="F144" s="219"/>
      <c r="G144" s="219"/>
      <c r="H144" s="219"/>
      <c r="I144" s="223"/>
      <c r="J144" s="221"/>
      <c r="K144" s="225"/>
      <c r="L144" s="229"/>
      <c r="M144" s="204"/>
      <c r="N144" s="204"/>
      <c r="O144" s="205"/>
      <c r="P144" s="205"/>
      <c r="Q144" s="207"/>
      <c r="R144" s="207"/>
      <c r="S144" s="145" t="s">
        <v>318</v>
      </c>
      <c r="T144" s="134">
        <v>0.4</v>
      </c>
      <c r="U144" s="153">
        <v>43922</v>
      </c>
      <c r="V144" s="153">
        <v>43951</v>
      </c>
      <c r="W144" s="108">
        <f t="shared" si="7"/>
        <v>29</v>
      </c>
      <c r="X144" s="136"/>
      <c r="Y144" s="109">
        <f t="shared" si="8"/>
        <v>0</v>
      </c>
      <c r="Z144" s="110"/>
      <c r="AA144" s="96"/>
      <c r="AB144" s="97" t="s">
        <v>61</v>
      </c>
      <c r="AC144" s="97" t="s">
        <v>61</v>
      </c>
      <c r="AD144" s="97" t="s">
        <v>62</v>
      </c>
      <c r="AE144" s="97" t="s">
        <v>61</v>
      </c>
      <c r="AF144" s="97" t="s">
        <v>61</v>
      </c>
      <c r="AG144" s="97" t="s">
        <v>62</v>
      </c>
      <c r="AH144" s="97" t="s">
        <v>62</v>
      </c>
      <c r="AI144" s="97" t="s">
        <v>62</v>
      </c>
      <c r="AJ144" s="97" t="s">
        <v>61</v>
      </c>
      <c r="AK144" s="97" t="s">
        <v>61</v>
      </c>
      <c r="AL144" s="97" t="s">
        <v>61</v>
      </c>
      <c r="AM144" s="97" t="s">
        <v>61</v>
      </c>
      <c r="AN144" s="97" t="s">
        <v>61</v>
      </c>
      <c r="AO144" s="97" t="s">
        <v>61</v>
      </c>
      <c r="AP144" s="97" t="s">
        <v>62</v>
      </c>
      <c r="AQ144" s="97" t="s">
        <v>62</v>
      </c>
      <c r="AR144" s="97" t="s">
        <v>62</v>
      </c>
      <c r="AS144" s="97" t="s">
        <v>61</v>
      </c>
      <c r="AT144" s="98"/>
      <c r="AU144" s="98"/>
      <c r="AV144" s="98"/>
    </row>
    <row r="145" spans="1:48" ht="39" customHeight="1" x14ac:dyDescent="0.25">
      <c r="A145" s="219"/>
      <c r="B145" s="219"/>
      <c r="C145" s="219"/>
      <c r="D145" s="219"/>
      <c r="E145" s="219"/>
      <c r="F145" s="219"/>
      <c r="G145" s="219"/>
      <c r="H145" s="219"/>
      <c r="I145" s="223"/>
      <c r="J145" s="221"/>
      <c r="K145" s="225" t="s">
        <v>319</v>
      </c>
      <c r="L145" s="229">
        <v>0.25</v>
      </c>
      <c r="M145" s="204">
        <v>43831</v>
      </c>
      <c r="N145" s="204">
        <v>44012</v>
      </c>
      <c r="O145" s="205"/>
      <c r="P145" s="205" t="s">
        <v>320</v>
      </c>
      <c r="Q145" s="206">
        <f>(Y145*T145)+(T146*Y146)+(T147*Y147)</f>
        <v>0</v>
      </c>
      <c r="R145" s="206" t="s">
        <v>59</v>
      </c>
      <c r="S145" s="136" t="s">
        <v>321</v>
      </c>
      <c r="T145" s="134">
        <v>0.2</v>
      </c>
      <c r="U145" s="153">
        <v>43831</v>
      </c>
      <c r="V145" s="153">
        <v>44012</v>
      </c>
      <c r="W145" s="108">
        <f t="shared" ref="W145:W179" si="9">V145-U145</f>
        <v>181</v>
      </c>
      <c r="X145" s="136"/>
      <c r="Y145" s="109">
        <f t="shared" ref="Y145:Y179" si="10">IF(X145="ejecutado",1,0)</f>
        <v>0</v>
      </c>
      <c r="Z145" s="110"/>
      <c r="AA145" s="96"/>
      <c r="AB145" s="97" t="s">
        <v>61</v>
      </c>
      <c r="AC145" s="97" t="s">
        <v>61</v>
      </c>
      <c r="AD145" s="97" t="s">
        <v>62</v>
      </c>
      <c r="AE145" s="97" t="s">
        <v>61</v>
      </c>
      <c r="AF145" s="97" t="s">
        <v>61</v>
      </c>
      <c r="AG145" s="97" t="s">
        <v>62</v>
      </c>
      <c r="AH145" s="97" t="s">
        <v>62</v>
      </c>
      <c r="AI145" s="97" t="s">
        <v>62</v>
      </c>
      <c r="AJ145" s="97" t="s">
        <v>61</v>
      </c>
      <c r="AK145" s="97" t="s">
        <v>61</v>
      </c>
      <c r="AL145" s="97" t="s">
        <v>62</v>
      </c>
      <c r="AM145" s="97" t="s">
        <v>61</v>
      </c>
      <c r="AN145" s="97" t="s">
        <v>61</v>
      </c>
      <c r="AO145" s="97" t="s">
        <v>61</v>
      </c>
      <c r="AP145" s="97" t="s">
        <v>62</v>
      </c>
      <c r="AQ145" s="97" t="s">
        <v>62</v>
      </c>
      <c r="AR145" s="97" t="s">
        <v>62</v>
      </c>
      <c r="AS145" s="97" t="s">
        <v>61</v>
      </c>
      <c r="AT145" s="98"/>
      <c r="AU145" s="98"/>
      <c r="AV145" s="98"/>
    </row>
    <row r="146" spans="1:48" ht="39" customHeight="1" x14ac:dyDescent="0.25">
      <c r="A146" s="219"/>
      <c r="B146" s="219"/>
      <c r="C146" s="219"/>
      <c r="D146" s="219"/>
      <c r="E146" s="219"/>
      <c r="F146" s="219"/>
      <c r="G146" s="219"/>
      <c r="H146" s="219"/>
      <c r="I146" s="223"/>
      <c r="J146" s="221"/>
      <c r="K146" s="225"/>
      <c r="L146" s="229"/>
      <c r="M146" s="204"/>
      <c r="N146" s="204"/>
      <c r="O146" s="205"/>
      <c r="P146" s="205"/>
      <c r="Q146" s="207"/>
      <c r="R146" s="207"/>
      <c r="S146" s="136" t="s">
        <v>322</v>
      </c>
      <c r="T146" s="144">
        <v>0.4</v>
      </c>
      <c r="U146" s="153">
        <v>43831</v>
      </c>
      <c r="V146" s="153">
        <v>44012</v>
      </c>
      <c r="W146" s="108">
        <f t="shared" si="9"/>
        <v>181</v>
      </c>
      <c r="X146" s="136"/>
      <c r="Y146" s="109">
        <f t="shared" si="10"/>
        <v>0</v>
      </c>
      <c r="Z146" s="110"/>
      <c r="AA146" s="96"/>
      <c r="AB146" s="97" t="s">
        <v>61</v>
      </c>
      <c r="AC146" s="97" t="s">
        <v>61</v>
      </c>
      <c r="AD146" s="97" t="s">
        <v>62</v>
      </c>
      <c r="AE146" s="97" t="s">
        <v>61</v>
      </c>
      <c r="AF146" s="97" t="s">
        <v>61</v>
      </c>
      <c r="AG146" s="97" t="s">
        <v>62</v>
      </c>
      <c r="AH146" s="97" t="s">
        <v>62</v>
      </c>
      <c r="AI146" s="97" t="s">
        <v>62</v>
      </c>
      <c r="AJ146" s="97" t="s">
        <v>61</v>
      </c>
      <c r="AK146" s="97" t="s">
        <v>61</v>
      </c>
      <c r="AL146" s="97" t="s">
        <v>61</v>
      </c>
      <c r="AM146" s="97" t="s">
        <v>61</v>
      </c>
      <c r="AN146" s="97" t="s">
        <v>61</v>
      </c>
      <c r="AO146" s="97" t="s">
        <v>61</v>
      </c>
      <c r="AP146" s="97" t="s">
        <v>62</v>
      </c>
      <c r="AQ146" s="97" t="s">
        <v>62</v>
      </c>
      <c r="AR146" s="97" t="s">
        <v>62</v>
      </c>
      <c r="AS146" s="97" t="s">
        <v>61</v>
      </c>
      <c r="AT146" s="98"/>
      <c r="AU146" s="98"/>
      <c r="AV146" s="98"/>
    </row>
    <row r="147" spans="1:48" ht="59.4" customHeight="1" x14ac:dyDescent="0.25">
      <c r="A147" s="219"/>
      <c r="B147" s="219"/>
      <c r="C147" s="219"/>
      <c r="D147" s="219"/>
      <c r="E147" s="219"/>
      <c r="F147" s="219"/>
      <c r="G147" s="219"/>
      <c r="H147" s="219"/>
      <c r="I147" s="223"/>
      <c r="J147" s="221"/>
      <c r="K147" s="225"/>
      <c r="L147" s="229"/>
      <c r="M147" s="204"/>
      <c r="N147" s="204"/>
      <c r="O147" s="205"/>
      <c r="P147" s="205"/>
      <c r="Q147" s="207"/>
      <c r="R147" s="207"/>
      <c r="S147" s="136" t="s">
        <v>323</v>
      </c>
      <c r="T147" s="144">
        <v>0.4</v>
      </c>
      <c r="U147" s="153">
        <v>43831</v>
      </c>
      <c r="V147" s="153">
        <v>44012</v>
      </c>
      <c r="W147" s="108">
        <f t="shared" si="9"/>
        <v>181</v>
      </c>
      <c r="X147" s="136"/>
      <c r="Y147" s="109">
        <f t="shared" si="10"/>
        <v>0</v>
      </c>
      <c r="Z147" s="110"/>
      <c r="AA147" s="96"/>
      <c r="AB147" s="97" t="s">
        <v>61</v>
      </c>
      <c r="AC147" s="97" t="s">
        <v>61</v>
      </c>
      <c r="AD147" s="97" t="s">
        <v>62</v>
      </c>
      <c r="AE147" s="97" t="s">
        <v>61</v>
      </c>
      <c r="AF147" s="97" t="s">
        <v>61</v>
      </c>
      <c r="AG147" s="97" t="s">
        <v>62</v>
      </c>
      <c r="AH147" s="97" t="s">
        <v>62</v>
      </c>
      <c r="AI147" s="97" t="s">
        <v>62</v>
      </c>
      <c r="AJ147" s="97" t="s">
        <v>61</v>
      </c>
      <c r="AK147" s="97" t="s">
        <v>61</v>
      </c>
      <c r="AL147" s="97" t="s">
        <v>61</v>
      </c>
      <c r="AM147" s="97" t="s">
        <v>61</v>
      </c>
      <c r="AN147" s="97" t="s">
        <v>61</v>
      </c>
      <c r="AO147" s="97" t="s">
        <v>61</v>
      </c>
      <c r="AP147" s="97" t="s">
        <v>62</v>
      </c>
      <c r="AQ147" s="97" t="s">
        <v>62</v>
      </c>
      <c r="AR147" s="97" t="s">
        <v>62</v>
      </c>
      <c r="AS147" s="97" t="s">
        <v>61</v>
      </c>
      <c r="AT147" s="98"/>
      <c r="AU147" s="98"/>
      <c r="AV147" s="98"/>
    </row>
    <row r="148" spans="1:48" ht="39" customHeight="1" x14ac:dyDescent="0.25">
      <c r="A148" s="235">
        <v>9</v>
      </c>
      <c r="B148" s="229" t="s">
        <v>130</v>
      </c>
      <c r="C148" s="229" t="s">
        <v>324</v>
      </c>
      <c r="D148" s="229" t="s">
        <v>52</v>
      </c>
      <c r="E148" s="229" t="s">
        <v>114</v>
      </c>
      <c r="F148" s="229" t="s">
        <v>54</v>
      </c>
      <c r="G148" s="229" t="s">
        <v>325</v>
      </c>
      <c r="H148" s="229" t="s">
        <v>326</v>
      </c>
      <c r="I148" s="227">
        <v>1</v>
      </c>
      <c r="J148" s="227">
        <f>(L148*Q148)+(L150*Q150)+(L153*Q153)</f>
        <v>0</v>
      </c>
      <c r="K148" s="205" t="s">
        <v>327</v>
      </c>
      <c r="L148" s="229">
        <v>0.3</v>
      </c>
      <c r="M148" s="204">
        <v>43832</v>
      </c>
      <c r="N148" s="204">
        <v>44012</v>
      </c>
      <c r="O148" s="205"/>
      <c r="P148" s="205" t="s">
        <v>328</v>
      </c>
      <c r="Q148" s="230">
        <f>(T148*Y148)+(T149*Y149)</f>
        <v>0</v>
      </c>
      <c r="R148" s="230" t="s">
        <v>59</v>
      </c>
      <c r="S148" s="140" t="s">
        <v>329</v>
      </c>
      <c r="T148" s="143">
        <v>0.5</v>
      </c>
      <c r="U148" s="153">
        <v>43832</v>
      </c>
      <c r="V148" s="153">
        <v>43981</v>
      </c>
      <c r="W148" s="108">
        <f t="shared" si="9"/>
        <v>149</v>
      </c>
      <c r="X148" s="136"/>
      <c r="Y148" s="109">
        <f t="shared" si="10"/>
        <v>0</v>
      </c>
      <c r="Z148" s="110"/>
      <c r="AA148" s="96"/>
      <c r="AB148" s="97" t="s">
        <v>61</v>
      </c>
      <c r="AC148" s="97" t="s">
        <v>61</v>
      </c>
      <c r="AD148" s="97" t="s">
        <v>62</v>
      </c>
      <c r="AE148" s="97" t="s">
        <v>61</v>
      </c>
      <c r="AF148" s="97" t="s">
        <v>61</v>
      </c>
      <c r="AG148" s="97" t="s">
        <v>61</v>
      </c>
      <c r="AH148" s="97" t="s">
        <v>61</v>
      </c>
      <c r="AI148" s="97" t="s">
        <v>61</v>
      </c>
      <c r="AJ148" s="97" t="s">
        <v>61</v>
      </c>
      <c r="AK148" s="97" t="s">
        <v>61</v>
      </c>
      <c r="AL148" s="97" t="s">
        <v>61</v>
      </c>
      <c r="AM148" s="97" t="s">
        <v>61</v>
      </c>
      <c r="AN148" s="97" t="s">
        <v>61</v>
      </c>
      <c r="AO148" s="97" t="s">
        <v>61</v>
      </c>
      <c r="AP148" s="97" t="s">
        <v>61</v>
      </c>
      <c r="AQ148" s="97" t="s">
        <v>61</v>
      </c>
      <c r="AR148" s="97" t="s">
        <v>61</v>
      </c>
      <c r="AS148" s="97" t="s">
        <v>62</v>
      </c>
      <c r="AT148" s="98"/>
      <c r="AU148" s="98"/>
      <c r="AV148" s="98"/>
    </row>
    <row r="149" spans="1:48" ht="57" customHeight="1" x14ac:dyDescent="0.25">
      <c r="A149" s="235"/>
      <c r="B149" s="229"/>
      <c r="C149" s="229"/>
      <c r="D149" s="229"/>
      <c r="E149" s="229"/>
      <c r="F149" s="229"/>
      <c r="G149" s="229"/>
      <c r="H149" s="229"/>
      <c r="I149" s="227"/>
      <c r="J149" s="227"/>
      <c r="K149" s="205"/>
      <c r="L149" s="229"/>
      <c r="M149" s="204"/>
      <c r="N149" s="204"/>
      <c r="O149" s="205"/>
      <c r="P149" s="205"/>
      <c r="Q149" s="230"/>
      <c r="R149" s="230"/>
      <c r="S149" s="140" t="s">
        <v>330</v>
      </c>
      <c r="T149" s="143">
        <v>0.5</v>
      </c>
      <c r="U149" s="153">
        <v>43832</v>
      </c>
      <c r="V149" s="153">
        <v>44012</v>
      </c>
      <c r="W149" s="108">
        <f t="shared" si="9"/>
        <v>180</v>
      </c>
      <c r="X149" s="136"/>
      <c r="Y149" s="109">
        <f t="shared" si="10"/>
        <v>0</v>
      </c>
      <c r="Z149" s="110"/>
      <c r="AA149" s="96"/>
      <c r="AB149" s="97" t="s">
        <v>61</v>
      </c>
      <c r="AC149" s="97" t="s">
        <v>61</v>
      </c>
      <c r="AD149" s="97" t="s">
        <v>62</v>
      </c>
      <c r="AE149" s="97" t="s">
        <v>61</v>
      </c>
      <c r="AF149" s="97" t="s">
        <v>61</v>
      </c>
      <c r="AG149" s="97" t="s">
        <v>61</v>
      </c>
      <c r="AH149" s="97" t="s">
        <v>61</v>
      </c>
      <c r="AI149" s="97" t="s">
        <v>61</v>
      </c>
      <c r="AJ149" s="97" t="s">
        <v>61</v>
      </c>
      <c r="AK149" s="97" t="s">
        <v>61</v>
      </c>
      <c r="AL149" s="97" t="s">
        <v>61</v>
      </c>
      <c r="AM149" s="97" t="s">
        <v>61</v>
      </c>
      <c r="AN149" s="97" t="s">
        <v>61</v>
      </c>
      <c r="AO149" s="97" t="s">
        <v>61</v>
      </c>
      <c r="AP149" s="97" t="s">
        <v>61</v>
      </c>
      <c r="AQ149" s="97" t="s">
        <v>61</v>
      </c>
      <c r="AR149" s="97" t="s">
        <v>61</v>
      </c>
      <c r="AS149" s="97" t="s">
        <v>62</v>
      </c>
      <c r="AT149" s="98"/>
      <c r="AU149" s="98"/>
      <c r="AV149" s="98"/>
    </row>
    <row r="150" spans="1:48" ht="63" customHeight="1" x14ac:dyDescent="0.25">
      <c r="A150" s="235"/>
      <c r="B150" s="229"/>
      <c r="C150" s="229"/>
      <c r="D150" s="229"/>
      <c r="E150" s="229"/>
      <c r="F150" s="229"/>
      <c r="G150" s="229"/>
      <c r="H150" s="229"/>
      <c r="I150" s="227"/>
      <c r="J150" s="227"/>
      <c r="K150" s="205" t="s">
        <v>331</v>
      </c>
      <c r="L150" s="229">
        <v>0.5</v>
      </c>
      <c r="M150" s="204">
        <v>43832</v>
      </c>
      <c r="N150" s="204">
        <v>44012</v>
      </c>
      <c r="O150" s="205"/>
      <c r="P150" s="205" t="s">
        <v>332</v>
      </c>
      <c r="Q150" s="230">
        <f>(T150*Y150)+(T151*Y151)+(T152*Y152)</f>
        <v>0</v>
      </c>
      <c r="R150" s="230" t="s">
        <v>59</v>
      </c>
      <c r="S150" s="140" t="s">
        <v>333</v>
      </c>
      <c r="T150" s="143">
        <v>0.3</v>
      </c>
      <c r="U150" s="153">
        <v>43891</v>
      </c>
      <c r="V150" s="153">
        <v>44012</v>
      </c>
      <c r="W150" s="108">
        <f t="shared" si="9"/>
        <v>121</v>
      </c>
      <c r="X150" s="136"/>
      <c r="Y150" s="109">
        <f t="shared" si="10"/>
        <v>0</v>
      </c>
      <c r="Z150" s="110"/>
      <c r="AA150" s="96"/>
      <c r="AB150" s="97" t="s">
        <v>61</v>
      </c>
      <c r="AC150" s="97" t="s">
        <v>61</v>
      </c>
      <c r="AD150" s="97" t="s">
        <v>62</v>
      </c>
      <c r="AE150" s="97" t="s">
        <v>61</v>
      </c>
      <c r="AF150" s="97" t="s">
        <v>61</v>
      </c>
      <c r="AG150" s="97" t="s">
        <v>61</v>
      </c>
      <c r="AH150" s="97" t="s">
        <v>61</v>
      </c>
      <c r="AI150" s="97" t="s">
        <v>61</v>
      </c>
      <c r="AJ150" s="97" t="s">
        <v>61</v>
      </c>
      <c r="AK150" s="97" t="s">
        <v>61</v>
      </c>
      <c r="AL150" s="97" t="s">
        <v>61</v>
      </c>
      <c r="AM150" s="97" t="s">
        <v>61</v>
      </c>
      <c r="AN150" s="97" t="s">
        <v>61</v>
      </c>
      <c r="AO150" s="97" t="s">
        <v>61</v>
      </c>
      <c r="AP150" s="97" t="s">
        <v>61</v>
      </c>
      <c r="AQ150" s="97" t="s">
        <v>61</v>
      </c>
      <c r="AR150" s="97" t="s">
        <v>61</v>
      </c>
      <c r="AS150" s="97" t="s">
        <v>62</v>
      </c>
      <c r="AT150" s="98"/>
      <c r="AU150" s="98"/>
      <c r="AV150" s="98"/>
    </row>
    <row r="151" spans="1:48" ht="39" customHeight="1" x14ac:dyDescent="0.25">
      <c r="A151" s="235"/>
      <c r="B151" s="229"/>
      <c r="C151" s="229"/>
      <c r="D151" s="229"/>
      <c r="E151" s="229"/>
      <c r="F151" s="229"/>
      <c r="G151" s="229"/>
      <c r="H151" s="229"/>
      <c r="I151" s="227"/>
      <c r="J151" s="227"/>
      <c r="K151" s="205"/>
      <c r="L151" s="229"/>
      <c r="M151" s="204"/>
      <c r="N151" s="204"/>
      <c r="O151" s="205"/>
      <c r="P151" s="205"/>
      <c r="Q151" s="230"/>
      <c r="R151" s="230"/>
      <c r="S151" s="140" t="s">
        <v>334</v>
      </c>
      <c r="T151" s="143">
        <v>0.35</v>
      </c>
      <c r="U151" s="153">
        <v>43862</v>
      </c>
      <c r="V151" s="153">
        <v>43983</v>
      </c>
      <c r="W151" s="108">
        <f t="shared" si="9"/>
        <v>121</v>
      </c>
      <c r="X151" s="136"/>
      <c r="Y151" s="109">
        <f t="shared" si="10"/>
        <v>0</v>
      </c>
      <c r="Z151" s="110"/>
      <c r="AA151" s="96"/>
      <c r="AB151" s="97" t="s">
        <v>61</v>
      </c>
      <c r="AC151" s="97" t="s">
        <v>61</v>
      </c>
      <c r="AD151" s="97" t="s">
        <v>62</v>
      </c>
      <c r="AE151" s="97" t="s">
        <v>61</v>
      </c>
      <c r="AF151" s="97" t="s">
        <v>61</v>
      </c>
      <c r="AG151" s="97" t="s">
        <v>61</v>
      </c>
      <c r="AH151" s="97" t="s">
        <v>61</v>
      </c>
      <c r="AI151" s="97" t="s">
        <v>61</v>
      </c>
      <c r="AJ151" s="97" t="s">
        <v>61</v>
      </c>
      <c r="AK151" s="97" t="s">
        <v>61</v>
      </c>
      <c r="AL151" s="97" t="s">
        <v>61</v>
      </c>
      <c r="AM151" s="97" t="s">
        <v>61</v>
      </c>
      <c r="AN151" s="97" t="s">
        <v>61</v>
      </c>
      <c r="AO151" s="97" t="s">
        <v>61</v>
      </c>
      <c r="AP151" s="97" t="s">
        <v>61</v>
      </c>
      <c r="AQ151" s="97" t="s">
        <v>61</v>
      </c>
      <c r="AR151" s="97" t="s">
        <v>61</v>
      </c>
      <c r="AS151" s="97" t="s">
        <v>62</v>
      </c>
      <c r="AT151" s="98"/>
      <c r="AU151" s="98"/>
      <c r="AV151" s="98"/>
    </row>
    <row r="152" spans="1:48" ht="27.6" x14ac:dyDescent="0.25">
      <c r="A152" s="235"/>
      <c r="B152" s="229"/>
      <c r="C152" s="229"/>
      <c r="D152" s="229"/>
      <c r="E152" s="229"/>
      <c r="F152" s="229"/>
      <c r="G152" s="229"/>
      <c r="H152" s="229"/>
      <c r="I152" s="227"/>
      <c r="J152" s="227"/>
      <c r="K152" s="205"/>
      <c r="L152" s="229"/>
      <c r="M152" s="204"/>
      <c r="N152" s="204"/>
      <c r="O152" s="205"/>
      <c r="P152" s="205"/>
      <c r="Q152" s="230"/>
      <c r="R152" s="230"/>
      <c r="S152" s="140" t="s">
        <v>335</v>
      </c>
      <c r="T152" s="143">
        <v>0.35</v>
      </c>
      <c r="U152" s="153">
        <v>43876</v>
      </c>
      <c r="V152" s="153">
        <v>44012</v>
      </c>
      <c r="W152" s="108">
        <f t="shared" si="9"/>
        <v>136</v>
      </c>
      <c r="X152" s="136"/>
      <c r="Y152" s="109">
        <f t="shared" si="10"/>
        <v>0</v>
      </c>
      <c r="Z152" s="110"/>
      <c r="AA152" s="96"/>
      <c r="AB152" s="97" t="s">
        <v>61</v>
      </c>
      <c r="AC152" s="97" t="s">
        <v>61</v>
      </c>
      <c r="AD152" s="97" t="s">
        <v>62</v>
      </c>
      <c r="AE152" s="97" t="s">
        <v>61</v>
      </c>
      <c r="AF152" s="97" t="s">
        <v>61</v>
      </c>
      <c r="AG152" s="97" t="s">
        <v>61</v>
      </c>
      <c r="AH152" s="97" t="s">
        <v>61</v>
      </c>
      <c r="AI152" s="97" t="s">
        <v>61</v>
      </c>
      <c r="AJ152" s="97" t="s">
        <v>61</v>
      </c>
      <c r="AK152" s="97" t="s">
        <v>61</v>
      </c>
      <c r="AL152" s="97" t="s">
        <v>61</v>
      </c>
      <c r="AM152" s="97" t="s">
        <v>61</v>
      </c>
      <c r="AN152" s="97" t="s">
        <v>61</v>
      </c>
      <c r="AO152" s="97" t="s">
        <v>61</v>
      </c>
      <c r="AP152" s="97" t="s">
        <v>61</v>
      </c>
      <c r="AQ152" s="97" t="s">
        <v>61</v>
      </c>
      <c r="AR152" s="97" t="s">
        <v>61</v>
      </c>
      <c r="AS152" s="97" t="s">
        <v>62</v>
      </c>
      <c r="AT152" s="98"/>
      <c r="AU152" s="98"/>
      <c r="AV152" s="98"/>
    </row>
    <row r="153" spans="1:48" ht="27.6" x14ac:dyDescent="0.25">
      <c r="A153" s="235"/>
      <c r="B153" s="229"/>
      <c r="C153" s="229"/>
      <c r="D153" s="229"/>
      <c r="E153" s="229"/>
      <c r="F153" s="229"/>
      <c r="G153" s="229"/>
      <c r="H153" s="229"/>
      <c r="I153" s="227"/>
      <c r="J153" s="227"/>
      <c r="K153" s="205" t="s">
        <v>336</v>
      </c>
      <c r="L153" s="229">
        <v>0.2</v>
      </c>
      <c r="M153" s="204">
        <v>43832</v>
      </c>
      <c r="N153" s="204">
        <v>44012</v>
      </c>
      <c r="O153" s="205"/>
      <c r="P153" s="205" t="s">
        <v>332</v>
      </c>
      <c r="Q153" s="230">
        <f>(T153*Y153)+(T155*Y155)+(T157*Y157)+(T156*Y156)+(T154*Y154)</f>
        <v>0</v>
      </c>
      <c r="R153" s="230" t="s">
        <v>59</v>
      </c>
      <c r="S153" s="140" t="s">
        <v>337</v>
      </c>
      <c r="T153" s="143">
        <v>0.35</v>
      </c>
      <c r="U153" s="153">
        <v>43831</v>
      </c>
      <c r="V153" s="153">
        <v>43860</v>
      </c>
      <c r="W153" s="108">
        <f t="shared" si="9"/>
        <v>29</v>
      </c>
      <c r="X153" s="136"/>
      <c r="Y153" s="109">
        <f t="shared" si="10"/>
        <v>0</v>
      </c>
      <c r="Z153" s="110"/>
      <c r="AA153" s="96"/>
      <c r="AB153" s="97" t="s">
        <v>61</v>
      </c>
      <c r="AC153" s="97" t="s">
        <v>61</v>
      </c>
      <c r="AD153" s="97" t="s">
        <v>62</v>
      </c>
      <c r="AE153" s="97" t="s">
        <v>61</v>
      </c>
      <c r="AF153" s="97" t="s">
        <v>61</v>
      </c>
      <c r="AG153" s="97" t="s">
        <v>61</v>
      </c>
      <c r="AH153" s="97" t="s">
        <v>61</v>
      </c>
      <c r="AI153" s="97" t="s">
        <v>61</v>
      </c>
      <c r="AJ153" s="97" t="s">
        <v>61</v>
      </c>
      <c r="AK153" s="97" t="s">
        <v>61</v>
      </c>
      <c r="AL153" s="97" t="s">
        <v>61</v>
      </c>
      <c r="AM153" s="97" t="s">
        <v>61</v>
      </c>
      <c r="AN153" s="97" t="s">
        <v>61</v>
      </c>
      <c r="AO153" s="97" t="s">
        <v>61</v>
      </c>
      <c r="AP153" s="97" t="s">
        <v>61</v>
      </c>
      <c r="AQ153" s="97" t="s">
        <v>61</v>
      </c>
      <c r="AR153" s="97" t="s">
        <v>61</v>
      </c>
      <c r="AS153" s="97" t="s">
        <v>62</v>
      </c>
      <c r="AT153" s="98"/>
      <c r="AU153" s="98"/>
      <c r="AV153" s="98"/>
    </row>
    <row r="154" spans="1:48" x14ac:dyDescent="0.25">
      <c r="A154" s="235"/>
      <c r="B154" s="229"/>
      <c r="C154" s="229"/>
      <c r="D154" s="229"/>
      <c r="E154" s="229"/>
      <c r="F154" s="229"/>
      <c r="G154" s="229"/>
      <c r="H154" s="229"/>
      <c r="I154" s="227"/>
      <c r="J154" s="227"/>
      <c r="K154" s="205"/>
      <c r="L154" s="229"/>
      <c r="M154" s="204"/>
      <c r="N154" s="204"/>
      <c r="O154" s="205"/>
      <c r="P154" s="205"/>
      <c r="Q154" s="230"/>
      <c r="R154" s="230"/>
      <c r="S154" s="140" t="s">
        <v>338</v>
      </c>
      <c r="T154" s="143">
        <v>0.35</v>
      </c>
      <c r="U154" s="153">
        <v>43862</v>
      </c>
      <c r="V154" s="153">
        <v>43981</v>
      </c>
      <c r="W154" s="108">
        <f t="shared" si="9"/>
        <v>119</v>
      </c>
      <c r="X154" s="136"/>
      <c r="Y154" s="109">
        <f t="shared" si="10"/>
        <v>0</v>
      </c>
      <c r="Z154" s="110"/>
      <c r="AA154" s="96"/>
      <c r="AB154" s="97"/>
      <c r="AC154" s="97"/>
      <c r="AD154" s="97"/>
      <c r="AE154" s="97"/>
      <c r="AF154" s="97"/>
      <c r="AG154" s="97"/>
      <c r="AH154" s="97"/>
      <c r="AI154" s="97"/>
      <c r="AJ154" s="97"/>
      <c r="AK154" s="97"/>
      <c r="AL154" s="97"/>
      <c r="AM154" s="97"/>
      <c r="AN154" s="97"/>
      <c r="AO154" s="97"/>
      <c r="AP154" s="97"/>
      <c r="AQ154" s="97"/>
      <c r="AR154" s="97"/>
      <c r="AS154" s="97"/>
      <c r="AT154" s="98"/>
      <c r="AU154" s="98"/>
      <c r="AV154" s="98"/>
    </row>
    <row r="155" spans="1:48" ht="55.2" x14ac:dyDescent="0.25">
      <c r="A155" s="235"/>
      <c r="B155" s="229"/>
      <c r="C155" s="229"/>
      <c r="D155" s="229"/>
      <c r="E155" s="229"/>
      <c r="F155" s="229"/>
      <c r="G155" s="229"/>
      <c r="H155" s="229"/>
      <c r="I155" s="227"/>
      <c r="J155" s="227"/>
      <c r="K155" s="205"/>
      <c r="L155" s="229"/>
      <c r="M155" s="204"/>
      <c r="N155" s="204"/>
      <c r="O155" s="205"/>
      <c r="P155" s="205"/>
      <c r="Q155" s="230"/>
      <c r="R155" s="230"/>
      <c r="S155" s="140" t="s">
        <v>339</v>
      </c>
      <c r="T155" s="143">
        <v>0.1</v>
      </c>
      <c r="U155" s="153">
        <v>43831</v>
      </c>
      <c r="V155" s="153">
        <v>43889</v>
      </c>
      <c r="W155" s="108">
        <f t="shared" si="9"/>
        <v>58</v>
      </c>
      <c r="X155" s="136"/>
      <c r="Y155" s="109">
        <f t="shared" si="10"/>
        <v>0</v>
      </c>
      <c r="Z155" s="110"/>
      <c r="AA155" s="96"/>
      <c r="AB155" s="97" t="s">
        <v>61</v>
      </c>
      <c r="AC155" s="97" t="s">
        <v>61</v>
      </c>
      <c r="AD155" s="97" t="s">
        <v>62</v>
      </c>
      <c r="AE155" s="97" t="s">
        <v>61</v>
      </c>
      <c r="AF155" s="97" t="s">
        <v>61</v>
      </c>
      <c r="AG155" s="97" t="s">
        <v>61</v>
      </c>
      <c r="AH155" s="97" t="s">
        <v>61</v>
      </c>
      <c r="AI155" s="97" t="s">
        <v>61</v>
      </c>
      <c r="AJ155" s="97" t="s">
        <v>61</v>
      </c>
      <c r="AK155" s="97" t="s">
        <v>61</v>
      </c>
      <c r="AL155" s="97" t="s">
        <v>61</v>
      </c>
      <c r="AM155" s="97" t="s">
        <v>61</v>
      </c>
      <c r="AN155" s="97" t="s">
        <v>61</v>
      </c>
      <c r="AO155" s="97" t="s">
        <v>61</v>
      </c>
      <c r="AP155" s="97" t="s">
        <v>61</v>
      </c>
      <c r="AQ155" s="97" t="s">
        <v>61</v>
      </c>
      <c r="AR155" s="97" t="s">
        <v>61</v>
      </c>
      <c r="AS155" s="97" t="s">
        <v>62</v>
      </c>
      <c r="AT155" s="98"/>
      <c r="AU155" s="98"/>
      <c r="AV155" s="98"/>
    </row>
    <row r="156" spans="1:48" ht="55.2" x14ac:dyDescent="0.25">
      <c r="A156" s="235"/>
      <c r="B156" s="229"/>
      <c r="C156" s="229"/>
      <c r="D156" s="229"/>
      <c r="E156" s="229"/>
      <c r="F156" s="229"/>
      <c r="G156" s="229"/>
      <c r="H156" s="229"/>
      <c r="I156" s="227"/>
      <c r="J156" s="227"/>
      <c r="K156" s="205"/>
      <c r="L156" s="229"/>
      <c r="M156" s="204"/>
      <c r="N156" s="204"/>
      <c r="O156" s="205"/>
      <c r="P156" s="205"/>
      <c r="Q156" s="230"/>
      <c r="R156" s="230"/>
      <c r="S156" s="140" t="s">
        <v>340</v>
      </c>
      <c r="T156" s="143">
        <v>0.1</v>
      </c>
      <c r="U156" s="153">
        <v>43891</v>
      </c>
      <c r="V156" s="153">
        <v>43951</v>
      </c>
      <c r="W156" s="108">
        <f t="shared" si="9"/>
        <v>60</v>
      </c>
      <c r="X156" s="136"/>
      <c r="Y156" s="109">
        <f t="shared" si="10"/>
        <v>0</v>
      </c>
      <c r="Z156" s="110"/>
      <c r="AA156" s="96"/>
      <c r="AB156" s="97"/>
      <c r="AC156" s="97"/>
      <c r="AD156" s="97"/>
      <c r="AE156" s="97"/>
      <c r="AF156" s="97"/>
      <c r="AG156" s="97"/>
      <c r="AH156" s="97"/>
      <c r="AI156" s="97"/>
      <c r="AJ156" s="97"/>
      <c r="AK156" s="97"/>
      <c r="AL156" s="97"/>
      <c r="AM156" s="97"/>
      <c r="AN156" s="97"/>
      <c r="AO156" s="97"/>
      <c r="AP156" s="97"/>
      <c r="AQ156" s="97"/>
      <c r="AR156" s="97"/>
      <c r="AS156" s="97"/>
      <c r="AT156" s="98"/>
      <c r="AU156" s="98"/>
      <c r="AV156" s="98"/>
    </row>
    <row r="157" spans="1:48" ht="55.2" x14ac:dyDescent="0.25">
      <c r="A157" s="235"/>
      <c r="B157" s="229"/>
      <c r="C157" s="229"/>
      <c r="D157" s="229"/>
      <c r="E157" s="229"/>
      <c r="F157" s="229"/>
      <c r="G157" s="229"/>
      <c r="H157" s="229"/>
      <c r="I157" s="227"/>
      <c r="J157" s="227"/>
      <c r="K157" s="205"/>
      <c r="L157" s="229"/>
      <c r="M157" s="204"/>
      <c r="N157" s="204"/>
      <c r="O157" s="205"/>
      <c r="P157" s="205"/>
      <c r="Q157" s="230"/>
      <c r="R157" s="230"/>
      <c r="S157" s="140" t="s">
        <v>341</v>
      </c>
      <c r="T157" s="143">
        <v>0.1</v>
      </c>
      <c r="U157" s="153">
        <v>43952</v>
      </c>
      <c r="V157" s="153">
        <v>44012</v>
      </c>
      <c r="W157" s="108">
        <f t="shared" si="9"/>
        <v>60</v>
      </c>
      <c r="X157" s="136"/>
      <c r="Y157" s="109">
        <f t="shared" si="10"/>
        <v>0</v>
      </c>
      <c r="Z157" s="110"/>
      <c r="AA157" s="96"/>
      <c r="AB157" s="97" t="s">
        <v>61</v>
      </c>
      <c r="AC157" s="97" t="s">
        <v>61</v>
      </c>
      <c r="AD157" s="97" t="s">
        <v>62</v>
      </c>
      <c r="AE157" s="97" t="s">
        <v>61</v>
      </c>
      <c r="AF157" s="97" t="s">
        <v>61</v>
      </c>
      <c r="AG157" s="97" t="s">
        <v>61</v>
      </c>
      <c r="AH157" s="97" t="s">
        <v>61</v>
      </c>
      <c r="AI157" s="97" t="s">
        <v>61</v>
      </c>
      <c r="AJ157" s="97" t="s">
        <v>61</v>
      </c>
      <c r="AK157" s="97" t="s">
        <v>61</v>
      </c>
      <c r="AL157" s="97" t="s">
        <v>61</v>
      </c>
      <c r="AM157" s="97" t="s">
        <v>61</v>
      </c>
      <c r="AN157" s="97" t="s">
        <v>61</v>
      </c>
      <c r="AO157" s="97" t="s">
        <v>61</v>
      </c>
      <c r="AP157" s="97" t="s">
        <v>61</v>
      </c>
      <c r="AQ157" s="97" t="s">
        <v>61</v>
      </c>
      <c r="AR157" s="97" t="s">
        <v>61</v>
      </c>
      <c r="AS157" s="97" t="s">
        <v>62</v>
      </c>
      <c r="AT157" s="98"/>
      <c r="AU157" s="98"/>
      <c r="AV157" s="98"/>
    </row>
    <row r="158" spans="1:48" ht="55.2" x14ac:dyDescent="0.25">
      <c r="A158" s="205">
        <v>10</v>
      </c>
      <c r="B158" s="205" t="s">
        <v>130</v>
      </c>
      <c r="C158" s="218" t="s">
        <v>342</v>
      </c>
      <c r="D158" s="205" t="s">
        <v>343</v>
      </c>
      <c r="E158" s="205" t="s">
        <v>344</v>
      </c>
      <c r="F158" s="205" t="s">
        <v>54</v>
      </c>
      <c r="G158" s="205" t="s">
        <v>345</v>
      </c>
      <c r="H158" s="205" t="s">
        <v>346</v>
      </c>
      <c r="I158" s="227">
        <v>1</v>
      </c>
      <c r="J158" s="227">
        <f>(L158*Q158)+(L163*Q163)+(L161*Q161)</f>
        <v>0</v>
      </c>
      <c r="K158" s="205" t="s">
        <v>347</v>
      </c>
      <c r="L158" s="229">
        <v>0.6</v>
      </c>
      <c r="M158" s="204">
        <v>43831</v>
      </c>
      <c r="N158" s="204">
        <v>44012</v>
      </c>
      <c r="O158" s="205"/>
      <c r="P158" s="205" t="s">
        <v>348</v>
      </c>
      <c r="Q158" s="230">
        <f>(T158*Y158)+(T159*Y159)+(T160*Y160)</f>
        <v>0</v>
      </c>
      <c r="R158" s="230" t="s">
        <v>59</v>
      </c>
      <c r="S158" s="136" t="s">
        <v>349</v>
      </c>
      <c r="T158" s="143">
        <v>0.4</v>
      </c>
      <c r="U158" s="153">
        <v>43831</v>
      </c>
      <c r="V158" s="153">
        <v>43861</v>
      </c>
      <c r="W158" s="108">
        <f t="shared" si="9"/>
        <v>30</v>
      </c>
      <c r="X158" s="136"/>
      <c r="Y158" s="109">
        <f t="shared" si="10"/>
        <v>0</v>
      </c>
      <c r="Z158" s="110"/>
      <c r="AA158" s="96"/>
      <c r="AB158" s="97" t="s">
        <v>61</v>
      </c>
      <c r="AC158" s="97" t="s">
        <v>61</v>
      </c>
      <c r="AD158" s="97" t="s">
        <v>62</v>
      </c>
      <c r="AE158" s="97" t="s">
        <v>61</v>
      </c>
      <c r="AF158" s="97" t="s">
        <v>61</v>
      </c>
      <c r="AG158" s="97" t="s">
        <v>61</v>
      </c>
      <c r="AH158" s="97" t="s">
        <v>61</v>
      </c>
      <c r="AI158" s="97" t="s">
        <v>62</v>
      </c>
      <c r="AJ158" s="97" t="s">
        <v>62</v>
      </c>
      <c r="AK158" s="97" t="s">
        <v>62</v>
      </c>
      <c r="AL158" s="97" t="s">
        <v>62</v>
      </c>
      <c r="AM158" s="97" t="s">
        <v>62</v>
      </c>
      <c r="AN158" s="97" t="s">
        <v>62</v>
      </c>
      <c r="AO158" s="97" t="s">
        <v>62</v>
      </c>
      <c r="AP158" s="97" t="s">
        <v>61</v>
      </c>
      <c r="AQ158" s="97" t="s">
        <v>61</v>
      </c>
      <c r="AR158" s="97" t="s">
        <v>61</v>
      </c>
      <c r="AS158" s="97" t="s">
        <v>62</v>
      </c>
      <c r="AT158" s="98"/>
      <c r="AU158" s="98"/>
      <c r="AV158" s="98"/>
    </row>
    <row r="159" spans="1:48" ht="27.6" x14ac:dyDescent="0.25">
      <c r="A159" s="205"/>
      <c r="B159" s="205"/>
      <c r="C159" s="218"/>
      <c r="D159" s="205"/>
      <c r="E159" s="205"/>
      <c r="F159" s="205"/>
      <c r="G159" s="205"/>
      <c r="H159" s="205"/>
      <c r="I159" s="228"/>
      <c r="J159" s="228"/>
      <c r="K159" s="205"/>
      <c r="L159" s="229"/>
      <c r="M159" s="204"/>
      <c r="N159" s="204"/>
      <c r="O159" s="205"/>
      <c r="P159" s="205"/>
      <c r="Q159" s="230"/>
      <c r="R159" s="230"/>
      <c r="S159" s="136" t="s">
        <v>350</v>
      </c>
      <c r="T159" s="143">
        <v>0.2</v>
      </c>
      <c r="U159" s="153">
        <v>43862</v>
      </c>
      <c r="V159" s="153">
        <v>43889</v>
      </c>
      <c r="W159" s="108">
        <f t="shared" si="9"/>
        <v>27</v>
      </c>
      <c r="X159" s="136"/>
      <c r="Y159" s="109">
        <f t="shared" si="10"/>
        <v>0</v>
      </c>
      <c r="Z159" s="110"/>
      <c r="AA159" s="96"/>
      <c r="AB159" s="97" t="s">
        <v>61</v>
      </c>
      <c r="AC159" s="97" t="s">
        <v>61</v>
      </c>
      <c r="AD159" s="97" t="s">
        <v>62</v>
      </c>
      <c r="AE159" s="97" t="s">
        <v>61</v>
      </c>
      <c r="AF159" s="97" t="s">
        <v>61</v>
      </c>
      <c r="AG159" s="97" t="s">
        <v>61</v>
      </c>
      <c r="AH159" s="97" t="s">
        <v>61</v>
      </c>
      <c r="AI159" s="97" t="s">
        <v>62</v>
      </c>
      <c r="AJ159" s="97" t="s">
        <v>62</v>
      </c>
      <c r="AK159" s="97" t="s">
        <v>62</v>
      </c>
      <c r="AL159" s="97" t="s">
        <v>62</v>
      </c>
      <c r="AM159" s="97" t="s">
        <v>62</v>
      </c>
      <c r="AN159" s="97" t="s">
        <v>62</v>
      </c>
      <c r="AO159" s="97" t="s">
        <v>62</v>
      </c>
      <c r="AP159" s="97" t="s">
        <v>61</v>
      </c>
      <c r="AQ159" s="97" t="s">
        <v>61</v>
      </c>
      <c r="AR159" s="97" t="s">
        <v>61</v>
      </c>
      <c r="AS159" s="97" t="s">
        <v>62</v>
      </c>
      <c r="AT159" s="98"/>
      <c r="AU159" s="98"/>
      <c r="AV159" s="98"/>
    </row>
    <row r="160" spans="1:48" ht="27.6" x14ac:dyDescent="0.25">
      <c r="A160" s="205"/>
      <c r="B160" s="205"/>
      <c r="C160" s="218"/>
      <c r="D160" s="205"/>
      <c r="E160" s="205"/>
      <c r="F160" s="205"/>
      <c r="G160" s="205"/>
      <c r="H160" s="205"/>
      <c r="I160" s="228"/>
      <c r="J160" s="228"/>
      <c r="K160" s="205"/>
      <c r="L160" s="229"/>
      <c r="M160" s="204"/>
      <c r="N160" s="204"/>
      <c r="O160" s="205"/>
      <c r="P160" s="205"/>
      <c r="Q160" s="230"/>
      <c r="R160" s="230"/>
      <c r="S160" s="136" t="s">
        <v>351</v>
      </c>
      <c r="T160" s="143">
        <v>0.4</v>
      </c>
      <c r="U160" s="153">
        <v>43891</v>
      </c>
      <c r="V160" s="153">
        <v>44012</v>
      </c>
      <c r="W160" s="108">
        <f t="shared" si="9"/>
        <v>121</v>
      </c>
      <c r="X160" s="136"/>
      <c r="Y160" s="109">
        <f t="shared" si="10"/>
        <v>0</v>
      </c>
      <c r="Z160" s="110"/>
      <c r="AA160" s="96"/>
      <c r="AB160" s="97" t="s">
        <v>61</v>
      </c>
      <c r="AC160" s="97" t="s">
        <v>61</v>
      </c>
      <c r="AD160" s="97" t="s">
        <v>62</v>
      </c>
      <c r="AE160" s="97" t="s">
        <v>61</v>
      </c>
      <c r="AF160" s="97" t="s">
        <v>61</v>
      </c>
      <c r="AG160" s="97" t="s">
        <v>61</v>
      </c>
      <c r="AH160" s="97" t="s">
        <v>61</v>
      </c>
      <c r="AI160" s="97" t="s">
        <v>62</v>
      </c>
      <c r="AJ160" s="97" t="s">
        <v>62</v>
      </c>
      <c r="AK160" s="97" t="s">
        <v>62</v>
      </c>
      <c r="AL160" s="97" t="s">
        <v>62</v>
      </c>
      <c r="AM160" s="97" t="s">
        <v>62</v>
      </c>
      <c r="AN160" s="97" t="s">
        <v>62</v>
      </c>
      <c r="AO160" s="97" t="s">
        <v>62</v>
      </c>
      <c r="AP160" s="97" t="s">
        <v>61</v>
      </c>
      <c r="AQ160" s="97" t="s">
        <v>61</v>
      </c>
      <c r="AR160" s="97" t="s">
        <v>61</v>
      </c>
      <c r="AS160" s="97" t="s">
        <v>62</v>
      </c>
      <c r="AT160" s="98"/>
      <c r="AU160" s="98"/>
      <c r="AV160" s="98"/>
    </row>
    <row r="161" spans="1:48" ht="41.4" x14ac:dyDescent="0.25">
      <c r="A161" s="205"/>
      <c r="B161" s="205"/>
      <c r="C161" s="218"/>
      <c r="D161" s="205"/>
      <c r="E161" s="205"/>
      <c r="F161" s="205"/>
      <c r="G161" s="205"/>
      <c r="H161" s="205"/>
      <c r="I161" s="228"/>
      <c r="J161" s="228"/>
      <c r="K161" s="211" t="s">
        <v>352</v>
      </c>
      <c r="L161" s="201">
        <v>0.2</v>
      </c>
      <c r="M161" s="209">
        <v>43831</v>
      </c>
      <c r="N161" s="209">
        <v>44012</v>
      </c>
      <c r="O161" s="136"/>
      <c r="P161" s="211" t="s">
        <v>353</v>
      </c>
      <c r="Q161" s="206">
        <f>(T161*Y161)+(T162*Y162)</f>
        <v>0</v>
      </c>
      <c r="R161" s="206" t="s">
        <v>59</v>
      </c>
      <c r="S161" s="136" t="s">
        <v>354</v>
      </c>
      <c r="T161" s="143">
        <v>0.5</v>
      </c>
      <c r="U161" s="153">
        <v>43831</v>
      </c>
      <c r="V161" s="153">
        <v>44012</v>
      </c>
      <c r="W161" s="108">
        <f t="shared" si="9"/>
        <v>181</v>
      </c>
      <c r="X161" s="136"/>
      <c r="Y161" s="109">
        <f t="shared" si="10"/>
        <v>0</v>
      </c>
      <c r="Z161" s="110"/>
      <c r="AA161" s="96"/>
      <c r="AB161" s="97" t="s">
        <v>61</v>
      </c>
      <c r="AC161" s="97" t="s">
        <v>61</v>
      </c>
      <c r="AD161" s="97" t="s">
        <v>62</v>
      </c>
      <c r="AE161" s="97" t="s">
        <v>61</v>
      </c>
      <c r="AF161" s="97" t="s">
        <v>61</v>
      </c>
      <c r="AG161" s="97" t="s">
        <v>61</v>
      </c>
      <c r="AH161" s="97" t="s">
        <v>61</v>
      </c>
      <c r="AI161" s="97" t="s">
        <v>61</v>
      </c>
      <c r="AJ161" s="97" t="s">
        <v>62</v>
      </c>
      <c r="AK161" s="97" t="s">
        <v>61</v>
      </c>
      <c r="AL161" s="97" t="s">
        <v>61</v>
      </c>
      <c r="AM161" s="97" t="s">
        <v>61</v>
      </c>
      <c r="AN161" s="97" t="s">
        <v>61</v>
      </c>
      <c r="AO161" s="97" t="s">
        <v>61</v>
      </c>
      <c r="AP161" s="97" t="s">
        <v>61</v>
      </c>
      <c r="AQ161" s="97" t="s">
        <v>61</v>
      </c>
      <c r="AR161" s="97" t="s">
        <v>61</v>
      </c>
      <c r="AS161" s="97" t="s">
        <v>61</v>
      </c>
      <c r="AT161" s="98"/>
      <c r="AU161" s="98"/>
      <c r="AV161" s="98"/>
    </row>
    <row r="162" spans="1:48" ht="27.6" x14ac:dyDescent="0.25">
      <c r="A162" s="205"/>
      <c r="B162" s="205"/>
      <c r="C162" s="218"/>
      <c r="D162" s="205"/>
      <c r="E162" s="205"/>
      <c r="F162" s="205"/>
      <c r="G162" s="205"/>
      <c r="H162" s="205"/>
      <c r="I162" s="228"/>
      <c r="J162" s="228"/>
      <c r="K162" s="212"/>
      <c r="L162" s="203"/>
      <c r="M162" s="210"/>
      <c r="N162" s="210"/>
      <c r="O162" s="136"/>
      <c r="P162" s="212"/>
      <c r="Q162" s="208"/>
      <c r="R162" s="208"/>
      <c r="S162" s="136" t="s">
        <v>355</v>
      </c>
      <c r="T162" s="143">
        <v>0.5</v>
      </c>
      <c r="U162" s="153">
        <v>43891</v>
      </c>
      <c r="V162" s="153">
        <v>44012</v>
      </c>
      <c r="W162" s="108">
        <f t="shared" si="9"/>
        <v>121</v>
      </c>
      <c r="X162" s="136"/>
      <c r="Y162" s="109">
        <f t="shared" si="10"/>
        <v>0</v>
      </c>
      <c r="Z162" s="110"/>
      <c r="AA162" s="96"/>
      <c r="AB162" s="97" t="s">
        <v>61</v>
      </c>
      <c r="AC162" s="97" t="s">
        <v>61</v>
      </c>
      <c r="AD162" s="97" t="s">
        <v>62</v>
      </c>
      <c r="AE162" s="97" t="s">
        <v>61</v>
      </c>
      <c r="AF162" s="97" t="s">
        <v>61</v>
      </c>
      <c r="AG162" s="97" t="s">
        <v>61</v>
      </c>
      <c r="AH162" s="97" t="s">
        <v>61</v>
      </c>
      <c r="AI162" s="97" t="s">
        <v>61</v>
      </c>
      <c r="AJ162" s="97" t="s">
        <v>62</v>
      </c>
      <c r="AK162" s="97" t="s">
        <v>61</v>
      </c>
      <c r="AL162" s="97" t="s">
        <v>61</v>
      </c>
      <c r="AM162" s="97" t="s">
        <v>61</v>
      </c>
      <c r="AN162" s="97" t="s">
        <v>61</v>
      </c>
      <c r="AO162" s="97" t="s">
        <v>61</v>
      </c>
      <c r="AP162" s="97" t="s">
        <v>61</v>
      </c>
      <c r="AQ162" s="97" t="s">
        <v>61</v>
      </c>
      <c r="AR162" s="97" t="s">
        <v>61</v>
      </c>
      <c r="AS162" s="97" t="s">
        <v>61</v>
      </c>
      <c r="AT162" s="98"/>
      <c r="AU162" s="98"/>
      <c r="AV162" s="98"/>
    </row>
    <row r="163" spans="1:48" ht="41.4" x14ac:dyDescent="0.25">
      <c r="A163" s="205"/>
      <c r="B163" s="205"/>
      <c r="C163" s="218"/>
      <c r="D163" s="205"/>
      <c r="E163" s="205"/>
      <c r="F163" s="205"/>
      <c r="G163" s="205"/>
      <c r="H163" s="205"/>
      <c r="I163" s="228"/>
      <c r="J163" s="228"/>
      <c r="K163" s="205" t="s">
        <v>356</v>
      </c>
      <c r="L163" s="229">
        <v>0.2</v>
      </c>
      <c r="M163" s="204">
        <v>43831</v>
      </c>
      <c r="N163" s="204">
        <v>44012</v>
      </c>
      <c r="O163" s="205"/>
      <c r="P163" s="205" t="s">
        <v>118</v>
      </c>
      <c r="Q163" s="230">
        <f>+(T163*Y163)+(T164*Y164)</f>
        <v>0</v>
      </c>
      <c r="R163" s="230" t="s">
        <v>59</v>
      </c>
      <c r="S163" s="136" t="s">
        <v>357</v>
      </c>
      <c r="T163" s="143">
        <v>0.3</v>
      </c>
      <c r="U163" s="153">
        <v>43831</v>
      </c>
      <c r="V163" s="153">
        <v>43868</v>
      </c>
      <c r="W163" s="108">
        <f t="shared" si="9"/>
        <v>37</v>
      </c>
      <c r="X163" s="136"/>
      <c r="Y163" s="109">
        <f t="shared" si="10"/>
        <v>0</v>
      </c>
      <c r="Z163" s="110"/>
      <c r="AA163" s="96"/>
      <c r="AB163" s="97" t="s">
        <v>61</v>
      </c>
      <c r="AC163" s="97" t="s">
        <v>61</v>
      </c>
      <c r="AD163" s="97" t="s">
        <v>62</v>
      </c>
      <c r="AE163" s="97" t="s">
        <v>61</v>
      </c>
      <c r="AF163" s="97" t="s">
        <v>61</v>
      </c>
      <c r="AG163" s="97" t="s">
        <v>61</v>
      </c>
      <c r="AH163" s="97" t="s">
        <v>61</v>
      </c>
      <c r="AI163" s="97" t="s">
        <v>62</v>
      </c>
      <c r="AJ163" s="97" t="s">
        <v>62</v>
      </c>
      <c r="AK163" s="97" t="s">
        <v>61</v>
      </c>
      <c r="AL163" s="97" t="s">
        <v>61</v>
      </c>
      <c r="AM163" s="97" t="s">
        <v>61</v>
      </c>
      <c r="AN163" s="97" t="s">
        <v>61</v>
      </c>
      <c r="AO163" s="97" t="s">
        <v>61</v>
      </c>
      <c r="AP163" s="97" t="s">
        <v>61</v>
      </c>
      <c r="AQ163" s="97" t="s">
        <v>61</v>
      </c>
      <c r="AR163" s="97" t="s">
        <v>61</v>
      </c>
      <c r="AS163" s="97" t="s">
        <v>61</v>
      </c>
      <c r="AT163" s="98"/>
      <c r="AU163" s="98"/>
      <c r="AV163" s="98"/>
    </row>
    <row r="164" spans="1:48" ht="41.4" x14ac:dyDescent="0.25">
      <c r="A164" s="205"/>
      <c r="B164" s="205"/>
      <c r="C164" s="218"/>
      <c r="D164" s="205"/>
      <c r="E164" s="205"/>
      <c r="F164" s="205"/>
      <c r="G164" s="205"/>
      <c r="H164" s="205"/>
      <c r="I164" s="228"/>
      <c r="J164" s="228"/>
      <c r="K164" s="205"/>
      <c r="L164" s="229"/>
      <c r="M164" s="204"/>
      <c r="N164" s="204"/>
      <c r="O164" s="205"/>
      <c r="P164" s="205"/>
      <c r="Q164" s="230"/>
      <c r="R164" s="230"/>
      <c r="S164" s="136" t="s">
        <v>358</v>
      </c>
      <c r="T164" s="143">
        <v>0.3</v>
      </c>
      <c r="U164" s="153">
        <v>43868</v>
      </c>
      <c r="V164" s="153">
        <v>43889</v>
      </c>
      <c r="W164" s="108">
        <f t="shared" si="9"/>
        <v>21</v>
      </c>
      <c r="X164" s="136"/>
      <c r="Y164" s="109">
        <f t="shared" si="10"/>
        <v>0</v>
      </c>
      <c r="Z164" s="110"/>
      <c r="AA164" s="96"/>
      <c r="AB164" s="97" t="s">
        <v>61</v>
      </c>
      <c r="AC164" s="97" t="s">
        <v>61</v>
      </c>
      <c r="AD164" s="97" t="s">
        <v>62</v>
      </c>
      <c r="AE164" s="97" t="s">
        <v>61</v>
      </c>
      <c r="AF164" s="97" t="s">
        <v>61</v>
      </c>
      <c r="AG164" s="97" t="s">
        <v>61</v>
      </c>
      <c r="AH164" s="97" t="s">
        <v>61</v>
      </c>
      <c r="AI164" s="97" t="s">
        <v>62</v>
      </c>
      <c r="AJ164" s="97" t="s">
        <v>62</v>
      </c>
      <c r="AK164" s="97" t="s">
        <v>61</v>
      </c>
      <c r="AL164" s="97" t="s">
        <v>61</v>
      </c>
      <c r="AM164" s="97" t="s">
        <v>61</v>
      </c>
      <c r="AN164" s="97" t="s">
        <v>61</v>
      </c>
      <c r="AO164" s="97" t="s">
        <v>61</v>
      </c>
      <c r="AP164" s="97" t="s">
        <v>61</v>
      </c>
      <c r="AQ164" s="97" t="s">
        <v>61</v>
      </c>
      <c r="AR164" s="97" t="s">
        <v>61</v>
      </c>
      <c r="AS164" s="97" t="s">
        <v>61</v>
      </c>
      <c r="AT164" s="98"/>
      <c r="AU164" s="98"/>
      <c r="AV164" s="98"/>
    </row>
    <row r="165" spans="1:48" ht="55.2" x14ac:dyDescent="0.25">
      <c r="A165" s="205"/>
      <c r="B165" s="205"/>
      <c r="C165" s="218"/>
      <c r="D165" s="205"/>
      <c r="E165" s="205"/>
      <c r="F165" s="205"/>
      <c r="G165" s="205"/>
      <c r="H165" s="205"/>
      <c r="I165" s="228"/>
      <c r="J165" s="228"/>
      <c r="K165" s="205"/>
      <c r="L165" s="229"/>
      <c r="M165" s="204"/>
      <c r="N165" s="204"/>
      <c r="O165" s="205"/>
      <c r="P165" s="205"/>
      <c r="Q165" s="230"/>
      <c r="R165" s="230"/>
      <c r="S165" s="136" t="s">
        <v>359</v>
      </c>
      <c r="T165" s="143">
        <v>0.4</v>
      </c>
      <c r="U165" s="153">
        <v>43876</v>
      </c>
      <c r="V165" s="153">
        <v>43905</v>
      </c>
      <c r="W165" s="108">
        <f t="shared" si="9"/>
        <v>29</v>
      </c>
      <c r="X165" s="136"/>
      <c r="Y165" s="109">
        <f t="shared" si="10"/>
        <v>0</v>
      </c>
      <c r="Z165" s="110"/>
      <c r="AA165" s="96"/>
      <c r="AB165" s="97" t="s">
        <v>61</v>
      </c>
      <c r="AC165" s="97" t="s">
        <v>61</v>
      </c>
      <c r="AD165" s="97" t="s">
        <v>62</v>
      </c>
      <c r="AE165" s="97" t="s">
        <v>61</v>
      </c>
      <c r="AF165" s="97" t="s">
        <v>61</v>
      </c>
      <c r="AG165" s="97" t="s">
        <v>61</v>
      </c>
      <c r="AH165" s="97" t="s">
        <v>61</v>
      </c>
      <c r="AI165" s="97" t="s">
        <v>62</v>
      </c>
      <c r="AJ165" s="97" t="s">
        <v>62</v>
      </c>
      <c r="AK165" s="97" t="s">
        <v>61</v>
      </c>
      <c r="AL165" s="97" t="s">
        <v>61</v>
      </c>
      <c r="AM165" s="97" t="s">
        <v>61</v>
      </c>
      <c r="AN165" s="97" t="s">
        <v>61</v>
      </c>
      <c r="AO165" s="97" t="s">
        <v>61</v>
      </c>
      <c r="AP165" s="97" t="s">
        <v>61</v>
      </c>
      <c r="AQ165" s="97" t="s">
        <v>61</v>
      </c>
      <c r="AR165" s="97" t="s">
        <v>61</v>
      </c>
      <c r="AS165" s="97" t="s">
        <v>61</v>
      </c>
      <c r="AT165" s="98"/>
      <c r="AU165" s="98"/>
      <c r="AV165" s="98"/>
    </row>
    <row r="166" spans="1:48" ht="55.2" x14ac:dyDescent="0.25">
      <c r="A166" s="211">
        <v>11</v>
      </c>
      <c r="B166" s="211" t="s">
        <v>360</v>
      </c>
      <c r="C166" s="211" t="s">
        <v>361</v>
      </c>
      <c r="D166" s="211" t="s">
        <v>52</v>
      </c>
      <c r="E166" s="211" t="s">
        <v>131</v>
      </c>
      <c r="F166" s="211" t="s">
        <v>54</v>
      </c>
      <c r="G166" s="211" t="s">
        <v>362</v>
      </c>
      <c r="H166" s="205" t="s">
        <v>363</v>
      </c>
      <c r="I166" s="220">
        <v>0.3</v>
      </c>
      <c r="J166" s="220">
        <f>+(L166*Q166)+(L167*Q167)</f>
        <v>0</v>
      </c>
      <c r="K166" s="139" t="s">
        <v>364</v>
      </c>
      <c r="L166" s="134">
        <v>0.5</v>
      </c>
      <c r="M166" s="138">
        <v>43832</v>
      </c>
      <c r="N166" s="138">
        <v>44012</v>
      </c>
      <c r="O166" s="139"/>
      <c r="P166" s="139" t="s">
        <v>365</v>
      </c>
      <c r="Q166" s="137">
        <f>+T166*Y166</f>
        <v>0</v>
      </c>
      <c r="R166" s="137" t="s">
        <v>59</v>
      </c>
      <c r="S166" s="140" t="s">
        <v>366</v>
      </c>
      <c r="T166" s="143">
        <v>0.5</v>
      </c>
      <c r="U166" s="153">
        <v>43832</v>
      </c>
      <c r="V166" s="153">
        <v>44012</v>
      </c>
      <c r="W166" s="108">
        <f t="shared" si="9"/>
        <v>180</v>
      </c>
      <c r="X166" s="136"/>
      <c r="Y166" s="109">
        <f t="shared" si="10"/>
        <v>0</v>
      </c>
      <c r="Z166" s="140" t="s">
        <v>367</v>
      </c>
      <c r="AA166" s="96"/>
      <c r="AB166" s="97" t="s">
        <v>61</v>
      </c>
      <c r="AC166" s="97" t="s">
        <v>61</v>
      </c>
      <c r="AD166" s="97" t="s">
        <v>61</v>
      </c>
      <c r="AE166" s="97" t="s">
        <v>61</v>
      </c>
      <c r="AF166" s="97" t="s">
        <v>61</v>
      </c>
      <c r="AG166" s="97" t="s">
        <v>61</v>
      </c>
      <c r="AH166" s="97" t="s">
        <v>61</v>
      </c>
      <c r="AI166" s="97" t="s">
        <v>61</v>
      </c>
      <c r="AJ166" s="97" t="s">
        <v>61</v>
      </c>
      <c r="AK166" s="97" t="s">
        <v>61</v>
      </c>
      <c r="AL166" s="97" t="s">
        <v>61</v>
      </c>
      <c r="AM166" s="97" t="s">
        <v>61</v>
      </c>
      <c r="AN166" s="97" t="s">
        <v>61</v>
      </c>
      <c r="AO166" s="97" t="s">
        <v>61</v>
      </c>
      <c r="AP166" s="97" t="s">
        <v>61</v>
      </c>
      <c r="AQ166" s="97" t="s">
        <v>61</v>
      </c>
      <c r="AR166" s="97" t="s">
        <v>61</v>
      </c>
      <c r="AS166" s="97" t="s">
        <v>61</v>
      </c>
      <c r="AT166" s="98"/>
      <c r="AU166" s="98"/>
      <c r="AV166" s="98"/>
    </row>
    <row r="167" spans="1:48" ht="55.2" x14ac:dyDescent="0.25">
      <c r="A167" s="219"/>
      <c r="B167" s="219"/>
      <c r="C167" s="219"/>
      <c r="D167" s="219"/>
      <c r="E167" s="219"/>
      <c r="F167" s="219"/>
      <c r="G167" s="219"/>
      <c r="H167" s="205"/>
      <c r="I167" s="223"/>
      <c r="J167" s="224"/>
      <c r="K167" s="139" t="s">
        <v>368</v>
      </c>
      <c r="L167" s="134">
        <v>0.5</v>
      </c>
      <c r="M167" s="138">
        <v>43832</v>
      </c>
      <c r="N167" s="138">
        <v>44012</v>
      </c>
      <c r="O167" s="139"/>
      <c r="P167" s="139" t="s">
        <v>369</v>
      </c>
      <c r="Q167" s="137">
        <f t="shared" ref="Q167:Q169" si="11">+T167*Y167</f>
        <v>0</v>
      </c>
      <c r="R167" s="137" t="s">
        <v>59</v>
      </c>
      <c r="S167" s="139" t="s">
        <v>370</v>
      </c>
      <c r="T167" s="143">
        <v>0.5</v>
      </c>
      <c r="U167" s="153">
        <v>43832</v>
      </c>
      <c r="V167" s="153">
        <v>44012</v>
      </c>
      <c r="W167" s="108">
        <f t="shared" si="9"/>
        <v>180</v>
      </c>
      <c r="X167" s="136"/>
      <c r="Y167" s="109">
        <f t="shared" si="10"/>
        <v>0</v>
      </c>
      <c r="Z167" s="140" t="s">
        <v>371</v>
      </c>
      <c r="AA167" s="96"/>
      <c r="AB167" s="97"/>
      <c r="AC167" s="97"/>
      <c r="AD167" s="97"/>
      <c r="AE167" s="97"/>
      <c r="AF167" s="97"/>
      <c r="AG167" s="97"/>
      <c r="AH167" s="97"/>
      <c r="AI167" s="97"/>
      <c r="AJ167" s="97"/>
      <c r="AK167" s="97"/>
      <c r="AL167" s="97"/>
      <c r="AM167" s="97"/>
      <c r="AN167" s="97"/>
      <c r="AO167" s="97"/>
      <c r="AP167" s="97"/>
      <c r="AQ167" s="97"/>
      <c r="AR167" s="97"/>
      <c r="AS167" s="97"/>
      <c r="AT167" s="98"/>
      <c r="AU167" s="98"/>
      <c r="AV167" s="98"/>
    </row>
    <row r="168" spans="1:48" ht="55.2" x14ac:dyDescent="0.25">
      <c r="A168" s="219"/>
      <c r="B168" s="219"/>
      <c r="C168" s="219"/>
      <c r="D168" s="219"/>
      <c r="E168" s="219"/>
      <c r="F168" s="219"/>
      <c r="G168" s="205" t="s">
        <v>372</v>
      </c>
      <c r="H168" s="205" t="s">
        <v>373</v>
      </c>
      <c r="I168" s="227">
        <v>0.2</v>
      </c>
      <c r="J168" s="220">
        <f>+(L168*Q168)+(L169*Q169)</f>
        <v>0</v>
      </c>
      <c r="K168" s="139" t="s">
        <v>374</v>
      </c>
      <c r="L168" s="134">
        <v>0.5</v>
      </c>
      <c r="M168" s="138">
        <v>43832</v>
      </c>
      <c r="N168" s="138">
        <v>44012</v>
      </c>
      <c r="O168" s="139"/>
      <c r="P168" s="139" t="s">
        <v>375</v>
      </c>
      <c r="Q168" s="137">
        <f t="shared" si="11"/>
        <v>0</v>
      </c>
      <c r="R168" s="137" t="s">
        <v>59</v>
      </c>
      <c r="S168" s="139" t="s">
        <v>374</v>
      </c>
      <c r="T168" s="143">
        <v>0.5</v>
      </c>
      <c r="U168" s="153">
        <v>43832</v>
      </c>
      <c r="V168" s="153">
        <v>44012</v>
      </c>
      <c r="W168" s="108">
        <f t="shared" si="9"/>
        <v>180</v>
      </c>
      <c r="X168" s="136"/>
      <c r="Y168" s="109">
        <f t="shared" si="10"/>
        <v>0</v>
      </c>
      <c r="Z168" s="140" t="s">
        <v>376</v>
      </c>
      <c r="AA168" s="96"/>
      <c r="AB168" s="97"/>
      <c r="AC168" s="97"/>
      <c r="AD168" s="97"/>
      <c r="AE168" s="97"/>
      <c r="AF168" s="97"/>
      <c r="AG168" s="97"/>
      <c r="AH168" s="97"/>
      <c r="AI168" s="97"/>
      <c r="AJ168" s="97"/>
      <c r="AK168" s="97"/>
      <c r="AL168" s="97"/>
      <c r="AM168" s="97"/>
      <c r="AN168" s="97"/>
      <c r="AO168" s="97"/>
      <c r="AP168" s="97"/>
      <c r="AQ168" s="97"/>
      <c r="AR168" s="97"/>
      <c r="AS168" s="97"/>
      <c r="AT168" s="98"/>
      <c r="AU168" s="98"/>
      <c r="AV168" s="98"/>
    </row>
    <row r="169" spans="1:48" ht="55.2" x14ac:dyDescent="0.25">
      <c r="A169" s="219"/>
      <c r="B169" s="219"/>
      <c r="C169" s="219"/>
      <c r="D169" s="219"/>
      <c r="E169" s="219"/>
      <c r="F169" s="219"/>
      <c r="G169" s="205"/>
      <c r="H169" s="205"/>
      <c r="I169" s="227"/>
      <c r="J169" s="224"/>
      <c r="K169" s="139" t="s">
        <v>377</v>
      </c>
      <c r="L169" s="134">
        <v>0.5</v>
      </c>
      <c r="M169" s="138">
        <v>43832</v>
      </c>
      <c r="N169" s="138">
        <v>44012</v>
      </c>
      <c r="O169" s="139"/>
      <c r="P169" s="139" t="s">
        <v>378</v>
      </c>
      <c r="Q169" s="137">
        <f t="shared" si="11"/>
        <v>0</v>
      </c>
      <c r="R169" s="137" t="s">
        <v>59</v>
      </c>
      <c r="S169" s="139" t="s">
        <v>377</v>
      </c>
      <c r="T169" s="143">
        <v>0.5</v>
      </c>
      <c r="U169" s="153">
        <v>43832</v>
      </c>
      <c r="V169" s="153">
        <v>44012</v>
      </c>
      <c r="W169" s="108">
        <f t="shared" si="9"/>
        <v>180</v>
      </c>
      <c r="X169" s="136"/>
      <c r="Y169" s="109">
        <f t="shared" si="10"/>
        <v>0</v>
      </c>
      <c r="Z169" s="139" t="s">
        <v>377</v>
      </c>
      <c r="AA169" s="96"/>
      <c r="AB169" s="97" t="s">
        <v>61</v>
      </c>
      <c r="AC169" s="97" t="s">
        <v>61</v>
      </c>
      <c r="AD169" s="97" t="s">
        <v>61</v>
      </c>
      <c r="AE169" s="97" t="s">
        <v>61</v>
      </c>
      <c r="AF169" s="97" t="s">
        <v>61</v>
      </c>
      <c r="AG169" s="97" t="s">
        <v>61</v>
      </c>
      <c r="AH169" s="97" t="s">
        <v>61</v>
      </c>
      <c r="AI169" s="97" t="s">
        <v>61</v>
      </c>
      <c r="AJ169" s="97" t="s">
        <v>61</v>
      </c>
      <c r="AK169" s="97" t="s">
        <v>61</v>
      </c>
      <c r="AL169" s="97" t="s">
        <v>61</v>
      </c>
      <c r="AM169" s="97" t="s">
        <v>61</v>
      </c>
      <c r="AN169" s="97" t="s">
        <v>61</v>
      </c>
      <c r="AO169" s="97" t="s">
        <v>61</v>
      </c>
      <c r="AP169" s="97" t="s">
        <v>61</v>
      </c>
      <c r="AQ169" s="97" t="s">
        <v>61</v>
      </c>
      <c r="AR169" s="97" t="s">
        <v>61</v>
      </c>
      <c r="AS169" s="97" t="s">
        <v>61</v>
      </c>
      <c r="AT169" s="98"/>
      <c r="AU169" s="98"/>
      <c r="AV169" s="98"/>
    </row>
    <row r="170" spans="1:48" ht="165.6" x14ac:dyDescent="0.25">
      <c r="A170" s="212"/>
      <c r="B170" s="136" t="s">
        <v>360</v>
      </c>
      <c r="C170" s="136" t="s">
        <v>361</v>
      </c>
      <c r="D170" s="136" t="s">
        <v>52</v>
      </c>
      <c r="E170" s="136" t="s">
        <v>114</v>
      </c>
      <c r="F170" s="136" t="s">
        <v>54</v>
      </c>
      <c r="G170" s="145" t="s">
        <v>379</v>
      </c>
      <c r="H170" s="136" t="s">
        <v>380</v>
      </c>
      <c r="I170" s="144">
        <v>0.5</v>
      </c>
      <c r="J170" s="144">
        <f>+(L170*Q170)</f>
        <v>0</v>
      </c>
      <c r="K170" s="136" t="s">
        <v>381</v>
      </c>
      <c r="L170" s="143">
        <v>1</v>
      </c>
      <c r="M170" s="135">
        <v>43832</v>
      </c>
      <c r="N170" s="135">
        <v>44012</v>
      </c>
      <c r="O170" s="136"/>
      <c r="P170" s="136" t="s">
        <v>382</v>
      </c>
      <c r="Q170" s="137">
        <f>+T170*Y170</f>
        <v>0</v>
      </c>
      <c r="R170" s="142" t="s">
        <v>59</v>
      </c>
      <c r="S170" s="136" t="s">
        <v>383</v>
      </c>
      <c r="T170" s="143">
        <v>1</v>
      </c>
      <c r="U170" s="153">
        <v>43832</v>
      </c>
      <c r="V170" s="153">
        <v>44012</v>
      </c>
      <c r="W170" s="108">
        <f t="shared" si="9"/>
        <v>180</v>
      </c>
      <c r="X170" s="136"/>
      <c r="Y170" s="109">
        <f t="shared" si="10"/>
        <v>0</v>
      </c>
      <c r="Z170" s="140" t="s">
        <v>384</v>
      </c>
      <c r="AA170" s="96"/>
      <c r="AB170" s="97" t="s">
        <v>61</v>
      </c>
      <c r="AC170" s="97" t="s">
        <v>61</v>
      </c>
      <c r="AD170" s="97" t="s">
        <v>61</v>
      </c>
      <c r="AE170" s="97" t="s">
        <v>61</v>
      </c>
      <c r="AF170" s="97" t="s">
        <v>61</v>
      </c>
      <c r="AG170" s="97" t="s">
        <v>61</v>
      </c>
      <c r="AH170" s="97" t="s">
        <v>61</v>
      </c>
      <c r="AI170" s="97" t="s">
        <v>61</v>
      </c>
      <c r="AJ170" s="97" t="s">
        <v>61</v>
      </c>
      <c r="AK170" s="97" t="s">
        <v>61</v>
      </c>
      <c r="AL170" s="97" t="s">
        <v>61</v>
      </c>
      <c r="AM170" s="97" t="s">
        <v>61</v>
      </c>
      <c r="AN170" s="97" t="s">
        <v>61</v>
      </c>
      <c r="AO170" s="97" t="s">
        <v>61</v>
      </c>
      <c r="AP170" s="97" t="s">
        <v>61</v>
      </c>
      <c r="AQ170" s="97" t="s">
        <v>61</v>
      </c>
      <c r="AR170" s="97" t="s">
        <v>61</v>
      </c>
      <c r="AS170" s="97" t="s">
        <v>61</v>
      </c>
      <c r="AT170" s="98"/>
      <c r="AU170" s="98"/>
      <c r="AV170" s="98"/>
    </row>
    <row r="171" spans="1:48" x14ac:dyDescent="0.25">
      <c r="A171" s="211">
        <v>12</v>
      </c>
      <c r="B171" s="211" t="s">
        <v>111</v>
      </c>
      <c r="C171" s="211" t="s">
        <v>385</v>
      </c>
      <c r="D171" s="211" t="s">
        <v>52</v>
      </c>
      <c r="E171" s="211" t="s">
        <v>114</v>
      </c>
      <c r="F171" s="211" t="s">
        <v>54</v>
      </c>
      <c r="G171" s="211" t="s">
        <v>386</v>
      </c>
      <c r="H171" s="211" t="s">
        <v>387</v>
      </c>
      <c r="I171" s="220">
        <v>0.5</v>
      </c>
      <c r="J171" s="220">
        <f>+(L171*Q171)+(L174*Q174)+(L178*Q178)</f>
        <v>0</v>
      </c>
      <c r="K171" s="225" t="s">
        <v>388</v>
      </c>
      <c r="L171" s="229">
        <v>0.4</v>
      </c>
      <c r="M171" s="204" t="s">
        <v>389</v>
      </c>
      <c r="N171" s="204">
        <v>44012</v>
      </c>
      <c r="O171" s="205"/>
      <c r="P171" s="205" t="s">
        <v>390</v>
      </c>
      <c r="Q171" s="230">
        <f>(T171*Y171)+(T172*Y172)+(T173*Y173)</f>
        <v>0</v>
      </c>
      <c r="R171" s="206" t="s">
        <v>215</v>
      </c>
      <c r="S171" s="140" t="s">
        <v>391</v>
      </c>
      <c r="T171" s="143">
        <v>0.35</v>
      </c>
      <c r="U171" s="153">
        <v>43891</v>
      </c>
      <c r="V171" s="153">
        <v>43920</v>
      </c>
      <c r="W171" s="108">
        <f t="shared" si="9"/>
        <v>29</v>
      </c>
      <c r="X171" s="136"/>
      <c r="Y171" s="109">
        <f t="shared" si="10"/>
        <v>0</v>
      </c>
      <c r="Z171" s="110"/>
      <c r="AA171" s="96"/>
      <c r="AB171" s="233" t="s">
        <v>62</v>
      </c>
      <c r="AC171" s="97" t="s">
        <v>61</v>
      </c>
      <c r="AD171" s="97" t="s">
        <v>62</v>
      </c>
      <c r="AE171" s="97" t="s">
        <v>61</v>
      </c>
      <c r="AF171" s="97" t="s">
        <v>61</v>
      </c>
      <c r="AG171" s="97" t="s">
        <v>61</v>
      </c>
      <c r="AH171" s="97" t="s">
        <v>62</v>
      </c>
      <c r="AI171" s="97" t="s">
        <v>62</v>
      </c>
      <c r="AJ171" s="97" t="s">
        <v>61</v>
      </c>
      <c r="AK171" s="97" t="s">
        <v>61</v>
      </c>
      <c r="AL171" s="97" t="s">
        <v>61</v>
      </c>
      <c r="AM171" s="97" t="s">
        <v>61</v>
      </c>
      <c r="AN171" s="97" t="s">
        <v>61</v>
      </c>
      <c r="AO171" s="97" t="s">
        <v>61</v>
      </c>
      <c r="AP171" s="97" t="s">
        <v>61</v>
      </c>
      <c r="AQ171" s="97" t="s">
        <v>61</v>
      </c>
      <c r="AR171" s="97" t="s">
        <v>61</v>
      </c>
      <c r="AS171" s="97" t="s">
        <v>62</v>
      </c>
      <c r="AT171" s="98"/>
      <c r="AU171" s="98"/>
      <c r="AV171" s="98"/>
    </row>
    <row r="172" spans="1:48" ht="27.6" x14ac:dyDescent="0.25">
      <c r="A172" s="219"/>
      <c r="B172" s="219"/>
      <c r="C172" s="219"/>
      <c r="D172" s="219"/>
      <c r="E172" s="219"/>
      <c r="F172" s="219"/>
      <c r="G172" s="219"/>
      <c r="H172" s="219"/>
      <c r="I172" s="223"/>
      <c r="J172" s="223"/>
      <c r="K172" s="225"/>
      <c r="L172" s="229"/>
      <c r="M172" s="204"/>
      <c r="N172" s="204"/>
      <c r="O172" s="205"/>
      <c r="P172" s="205"/>
      <c r="Q172" s="230"/>
      <c r="R172" s="207"/>
      <c r="S172" s="140" t="s">
        <v>392</v>
      </c>
      <c r="T172" s="143">
        <v>0.35</v>
      </c>
      <c r="U172" s="153">
        <v>43923</v>
      </c>
      <c r="V172" s="153">
        <v>43951</v>
      </c>
      <c r="W172" s="108">
        <f t="shared" si="9"/>
        <v>28</v>
      </c>
      <c r="X172" s="136"/>
      <c r="Y172" s="109">
        <f t="shared" si="10"/>
        <v>0</v>
      </c>
      <c r="Z172" s="110"/>
      <c r="AA172" s="96"/>
      <c r="AB172" s="234"/>
      <c r="AC172" s="97" t="s">
        <v>61</v>
      </c>
      <c r="AD172" s="97" t="s">
        <v>62</v>
      </c>
      <c r="AE172" s="97" t="s">
        <v>61</v>
      </c>
      <c r="AF172" s="97" t="s">
        <v>61</v>
      </c>
      <c r="AG172" s="97" t="s">
        <v>61</v>
      </c>
      <c r="AH172" s="97" t="s">
        <v>62</v>
      </c>
      <c r="AI172" s="97" t="s">
        <v>62</v>
      </c>
      <c r="AJ172" s="97" t="s">
        <v>61</v>
      </c>
      <c r="AK172" s="97" t="s">
        <v>61</v>
      </c>
      <c r="AL172" s="97" t="s">
        <v>61</v>
      </c>
      <c r="AM172" s="97" t="s">
        <v>61</v>
      </c>
      <c r="AN172" s="97" t="s">
        <v>61</v>
      </c>
      <c r="AO172" s="97" t="s">
        <v>61</v>
      </c>
      <c r="AP172" s="97" t="s">
        <v>61</v>
      </c>
      <c r="AQ172" s="97" t="s">
        <v>61</v>
      </c>
      <c r="AR172" s="97" t="s">
        <v>61</v>
      </c>
      <c r="AS172" s="97" t="s">
        <v>62</v>
      </c>
      <c r="AT172" s="98"/>
      <c r="AU172" s="98"/>
      <c r="AV172" s="98"/>
    </row>
    <row r="173" spans="1:48" ht="27.6" x14ac:dyDescent="0.25">
      <c r="A173" s="219"/>
      <c r="B173" s="219"/>
      <c r="C173" s="219"/>
      <c r="D173" s="219"/>
      <c r="E173" s="219"/>
      <c r="F173" s="219"/>
      <c r="G173" s="219"/>
      <c r="H173" s="219"/>
      <c r="I173" s="223"/>
      <c r="J173" s="223"/>
      <c r="K173" s="225"/>
      <c r="L173" s="229"/>
      <c r="M173" s="204"/>
      <c r="N173" s="204"/>
      <c r="O173" s="205"/>
      <c r="P173" s="205"/>
      <c r="Q173" s="230"/>
      <c r="R173" s="207"/>
      <c r="S173" s="140" t="s">
        <v>393</v>
      </c>
      <c r="T173" s="143">
        <v>0.3</v>
      </c>
      <c r="U173" s="153">
        <v>43952</v>
      </c>
      <c r="V173" s="153">
        <v>43966</v>
      </c>
      <c r="W173" s="108">
        <f t="shared" si="9"/>
        <v>14</v>
      </c>
      <c r="X173" s="136"/>
      <c r="Y173" s="109">
        <f t="shared" si="10"/>
        <v>0</v>
      </c>
      <c r="Z173" s="110"/>
      <c r="AA173" s="96"/>
      <c r="AB173" s="97" t="s">
        <v>62</v>
      </c>
      <c r="AC173" s="97" t="s">
        <v>61</v>
      </c>
      <c r="AD173" s="97" t="s">
        <v>62</v>
      </c>
      <c r="AE173" s="97" t="s">
        <v>61</v>
      </c>
      <c r="AF173" s="97" t="s">
        <v>61</v>
      </c>
      <c r="AG173" s="97" t="s">
        <v>61</v>
      </c>
      <c r="AH173" s="97" t="s">
        <v>62</v>
      </c>
      <c r="AI173" s="97" t="s">
        <v>62</v>
      </c>
      <c r="AJ173" s="97" t="s">
        <v>61</v>
      </c>
      <c r="AK173" s="97" t="s">
        <v>61</v>
      </c>
      <c r="AL173" s="97" t="s">
        <v>61</v>
      </c>
      <c r="AM173" s="97" t="s">
        <v>61</v>
      </c>
      <c r="AN173" s="97" t="s">
        <v>61</v>
      </c>
      <c r="AO173" s="97" t="s">
        <v>61</v>
      </c>
      <c r="AP173" s="97" t="s">
        <v>61</v>
      </c>
      <c r="AQ173" s="97" t="s">
        <v>61</v>
      </c>
      <c r="AR173" s="97" t="s">
        <v>61</v>
      </c>
      <c r="AS173" s="97" t="s">
        <v>62</v>
      </c>
      <c r="AT173" s="98"/>
      <c r="AU173" s="98"/>
      <c r="AV173" s="98"/>
    </row>
    <row r="174" spans="1:48" ht="27.6" x14ac:dyDescent="0.25">
      <c r="A174" s="219"/>
      <c r="B174" s="219"/>
      <c r="C174" s="219"/>
      <c r="D174" s="219"/>
      <c r="E174" s="219"/>
      <c r="F174" s="219"/>
      <c r="G174" s="219"/>
      <c r="H174" s="219"/>
      <c r="I174" s="223"/>
      <c r="J174" s="223"/>
      <c r="K174" s="211" t="s">
        <v>394</v>
      </c>
      <c r="L174" s="201">
        <v>0.4</v>
      </c>
      <c r="M174" s="209" t="s">
        <v>395</v>
      </c>
      <c r="N174" s="209" t="s">
        <v>396</v>
      </c>
      <c r="O174" s="205"/>
      <c r="P174" s="211" t="s">
        <v>397</v>
      </c>
      <c r="Q174" s="206">
        <f>+(T174*Y174)+(T175*Y175)+(T176*Y176)+(T177*Y177)</f>
        <v>0</v>
      </c>
      <c r="R174" s="206" t="s">
        <v>398</v>
      </c>
      <c r="S174" s="140" t="s">
        <v>399</v>
      </c>
      <c r="T174" s="143">
        <v>0.3</v>
      </c>
      <c r="U174" s="153" t="s">
        <v>400</v>
      </c>
      <c r="V174" s="153" t="s">
        <v>401</v>
      </c>
      <c r="W174" s="108">
        <f t="shared" si="9"/>
        <v>9</v>
      </c>
      <c r="X174" s="136"/>
      <c r="Y174" s="109">
        <f t="shared" si="10"/>
        <v>0</v>
      </c>
      <c r="Z174" s="110"/>
      <c r="AA174" s="96"/>
      <c r="AB174" s="97" t="s">
        <v>62</v>
      </c>
      <c r="AC174" s="97" t="s">
        <v>61</v>
      </c>
      <c r="AD174" s="97" t="s">
        <v>62</v>
      </c>
      <c r="AE174" s="97" t="s">
        <v>61</v>
      </c>
      <c r="AF174" s="97" t="s">
        <v>61</v>
      </c>
      <c r="AG174" s="97" t="s">
        <v>61</v>
      </c>
      <c r="AH174" s="97" t="s">
        <v>62</v>
      </c>
      <c r="AI174" s="97" t="s">
        <v>62</v>
      </c>
      <c r="AJ174" s="97" t="s">
        <v>61</v>
      </c>
      <c r="AK174" s="97" t="s">
        <v>61</v>
      </c>
      <c r="AL174" s="97" t="s">
        <v>61</v>
      </c>
      <c r="AM174" s="97" t="s">
        <v>61</v>
      </c>
      <c r="AN174" s="97" t="s">
        <v>61</v>
      </c>
      <c r="AO174" s="97" t="s">
        <v>61</v>
      </c>
      <c r="AP174" s="97" t="s">
        <v>61</v>
      </c>
      <c r="AQ174" s="97" t="s">
        <v>61</v>
      </c>
      <c r="AR174" s="97" t="s">
        <v>61</v>
      </c>
      <c r="AS174" s="97" t="s">
        <v>62</v>
      </c>
      <c r="AT174" s="98"/>
      <c r="AU174" s="98"/>
      <c r="AV174" s="98"/>
    </row>
    <row r="175" spans="1:48" ht="27.6" x14ac:dyDescent="0.25">
      <c r="A175" s="219"/>
      <c r="B175" s="219"/>
      <c r="C175" s="219"/>
      <c r="D175" s="219"/>
      <c r="E175" s="219"/>
      <c r="F175" s="219"/>
      <c r="G175" s="219"/>
      <c r="H175" s="219"/>
      <c r="I175" s="223"/>
      <c r="J175" s="223"/>
      <c r="K175" s="219"/>
      <c r="L175" s="202"/>
      <c r="M175" s="226"/>
      <c r="N175" s="226"/>
      <c r="O175" s="205"/>
      <c r="P175" s="219"/>
      <c r="Q175" s="207"/>
      <c r="R175" s="207"/>
      <c r="S175" s="140" t="s">
        <v>402</v>
      </c>
      <c r="T175" s="143">
        <v>0.3</v>
      </c>
      <c r="U175" s="153" t="s">
        <v>403</v>
      </c>
      <c r="V175" s="153" t="s">
        <v>404</v>
      </c>
      <c r="W175" s="108">
        <f t="shared" si="9"/>
        <v>19</v>
      </c>
      <c r="X175" s="136"/>
      <c r="Y175" s="109">
        <f t="shared" si="10"/>
        <v>0</v>
      </c>
      <c r="Z175" s="110"/>
      <c r="AA175" s="96"/>
      <c r="AB175" s="97" t="s">
        <v>62</v>
      </c>
      <c r="AC175" s="97" t="s">
        <v>61</v>
      </c>
      <c r="AD175" s="97" t="s">
        <v>62</v>
      </c>
      <c r="AE175" s="97" t="s">
        <v>61</v>
      </c>
      <c r="AF175" s="97" t="s">
        <v>61</v>
      </c>
      <c r="AG175" s="97" t="s">
        <v>61</v>
      </c>
      <c r="AH175" s="97" t="s">
        <v>62</v>
      </c>
      <c r="AI175" s="97" t="s">
        <v>62</v>
      </c>
      <c r="AJ175" s="97" t="s">
        <v>61</v>
      </c>
      <c r="AK175" s="97" t="s">
        <v>61</v>
      </c>
      <c r="AL175" s="97" t="s">
        <v>61</v>
      </c>
      <c r="AM175" s="97" t="s">
        <v>61</v>
      </c>
      <c r="AN175" s="97" t="s">
        <v>61</v>
      </c>
      <c r="AO175" s="97" t="s">
        <v>61</v>
      </c>
      <c r="AP175" s="97" t="s">
        <v>61</v>
      </c>
      <c r="AQ175" s="97" t="s">
        <v>61</v>
      </c>
      <c r="AR175" s="97" t="s">
        <v>61</v>
      </c>
      <c r="AS175" s="97" t="s">
        <v>62</v>
      </c>
      <c r="AT175" s="98"/>
      <c r="AU175" s="98"/>
      <c r="AV175" s="98"/>
    </row>
    <row r="176" spans="1:48" x14ac:dyDescent="0.25">
      <c r="A176" s="219"/>
      <c r="B176" s="219"/>
      <c r="C176" s="219"/>
      <c r="D176" s="219"/>
      <c r="E176" s="219"/>
      <c r="F176" s="219"/>
      <c r="G176" s="219"/>
      <c r="H176" s="219"/>
      <c r="I176" s="223"/>
      <c r="J176" s="223"/>
      <c r="K176" s="219"/>
      <c r="L176" s="202"/>
      <c r="M176" s="226"/>
      <c r="N176" s="226"/>
      <c r="O176" s="205"/>
      <c r="P176" s="219"/>
      <c r="Q176" s="207"/>
      <c r="R176" s="207"/>
      <c r="S176" s="140" t="s">
        <v>405</v>
      </c>
      <c r="T176" s="143">
        <v>0.2</v>
      </c>
      <c r="U176" s="153" t="s">
        <v>406</v>
      </c>
      <c r="V176" s="153" t="s">
        <v>396</v>
      </c>
      <c r="W176" s="108">
        <f t="shared" si="9"/>
        <v>28</v>
      </c>
      <c r="X176" s="136"/>
      <c r="Y176" s="109">
        <f t="shared" si="10"/>
        <v>0</v>
      </c>
      <c r="Z176" s="110"/>
      <c r="AA176" s="96"/>
      <c r="AB176" s="97" t="s">
        <v>62</v>
      </c>
      <c r="AC176" s="97" t="s">
        <v>61</v>
      </c>
      <c r="AD176" s="97" t="s">
        <v>62</v>
      </c>
      <c r="AE176" s="97" t="s">
        <v>61</v>
      </c>
      <c r="AF176" s="97" t="s">
        <v>61</v>
      </c>
      <c r="AG176" s="97" t="s">
        <v>61</v>
      </c>
      <c r="AH176" s="97" t="s">
        <v>62</v>
      </c>
      <c r="AI176" s="97" t="s">
        <v>62</v>
      </c>
      <c r="AJ176" s="97" t="s">
        <v>61</v>
      </c>
      <c r="AK176" s="97" t="s">
        <v>61</v>
      </c>
      <c r="AL176" s="97" t="s">
        <v>61</v>
      </c>
      <c r="AM176" s="97" t="s">
        <v>61</v>
      </c>
      <c r="AN176" s="97" t="s">
        <v>61</v>
      </c>
      <c r="AO176" s="97" t="s">
        <v>61</v>
      </c>
      <c r="AP176" s="97" t="s">
        <v>61</v>
      </c>
      <c r="AQ176" s="97" t="s">
        <v>61</v>
      </c>
      <c r="AR176" s="97" t="s">
        <v>61</v>
      </c>
      <c r="AS176" s="97" t="s">
        <v>62</v>
      </c>
      <c r="AT176" s="98"/>
      <c r="AU176" s="98"/>
      <c r="AV176" s="98"/>
    </row>
    <row r="177" spans="1:48" ht="27.6" x14ac:dyDescent="0.25">
      <c r="A177" s="219"/>
      <c r="B177" s="219"/>
      <c r="C177" s="219"/>
      <c r="D177" s="219"/>
      <c r="E177" s="219"/>
      <c r="F177" s="219"/>
      <c r="G177" s="219"/>
      <c r="H177" s="219"/>
      <c r="I177" s="223"/>
      <c r="J177" s="223"/>
      <c r="K177" s="219"/>
      <c r="L177" s="202"/>
      <c r="M177" s="226"/>
      <c r="N177" s="226"/>
      <c r="O177" s="136"/>
      <c r="P177" s="212"/>
      <c r="Q177" s="207"/>
      <c r="R177" s="207"/>
      <c r="S177" s="140" t="s">
        <v>407</v>
      </c>
      <c r="T177" s="143">
        <v>0.2</v>
      </c>
      <c r="U177" s="153" t="s">
        <v>400</v>
      </c>
      <c r="V177" s="153">
        <v>43860</v>
      </c>
      <c r="W177" s="108">
        <f t="shared" si="9"/>
        <v>29</v>
      </c>
      <c r="X177" s="136"/>
      <c r="Y177" s="109">
        <f t="shared" si="10"/>
        <v>0</v>
      </c>
      <c r="Z177" s="110"/>
      <c r="AA177" s="99"/>
      <c r="AB177" s="97" t="s">
        <v>62</v>
      </c>
      <c r="AC177" s="97" t="s">
        <v>61</v>
      </c>
      <c r="AD177" s="97" t="s">
        <v>62</v>
      </c>
      <c r="AE177" s="97" t="s">
        <v>61</v>
      </c>
      <c r="AF177" s="97" t="s">
        <v>61</v>
      </c>
      <c r="AG177" s="97" t="s">
        <v>61</v>
      </c>
      <c r="AH177" s="97" t="s">
        <v>62</v>
      </c>
      <c r="AI177" s="97" t="s">
        <v>62</v>
      </c>
      <c r="AJ177" s="97" t="s">
        <v>61</v>
      </c>
      <c r="AK177" s="97" t="s">
        <v>61</v>
      </c>
      <c r="AL177" s="97" t="s">
        <v>61</v>
      </c>
      <c r="AM177" s="97" t="s">
        <v>61</v>
      </c>
      <c r="AN177" s="97" t="s">
        <v>61</v>
      </c>
      <c r="AO177" s="97" t="s">
        <v>61</v>
      </c>
      <c r="AP177" s="97" t="s">
        <v>61</v>
      </c>
      <c r="AQ177" s="97" t="s">
        <v>61</v>
      </c>
      <c r="AR177" s="97" t="s">
        <v>61</v>
      </c>
      <c r="AS177" s="97" t="s">
        <v>62</v>
      </c>
      <c r="AT177" s="98"/>
      <c r="AU177" s="98"/>
      <c r="AV177" s="98"/>
    </row>
    <row r="178" spans="1:48" x14ac:dyDescent="0.25">
      <c r="A178" s="219"/>
      <c r="B178" s="219"/>
      <c r="C178" s="219"/>
      <c r="D178" s="219"/>
      <c r="E178" s="219"/>
      <c r="F178" s="219"/>
      <c r="G178" s="219"/>
      <c r="H178" s="219"/>
      <c r="I178" s="223"/>
      <c r="J178" s="223"/>
      <c r="K178" s="205" t="s">
        <v>408</v>
      </c>
      <c r="L178" s="229">
        <v>0.2</v>
      </c>
      <c r="M178" s="204" t="s">
        <v>395</v>
      </c>
      <c r="N178" s="204">
        <v>44012</v>
      </c>
      <c r="O178" s="205"/>
      <c r="P178" s="205" t="s">
        <v>409</v>
      </c>
      <c r="Q178" s="206">
        <f>(T178*Y178)+(T179*Y179)</f>
        <v>0</v>
      </c>
      <c r="R178" s="206" t="s">
        <v>410</v>
      </c>
      <c r="S178" s="140" t="s">
        <v>411</v>
      </c>
      <c r="T178" s="143">
        <v>0.4</v>
      </c>
      <c r="U178" s="153" t="s">
        <v>400</v>
      </c>
      <c r="V178" s="153">
        <v>43860</v>
      </c>
      <c r="W178" s="108">
        <f t="shared" si="9"/>
        <v>29</v>
      </c>
      <c r="X178" s="136"/>
      <c r="Y178" s="109">
        <f t="shared" si="10"/>
        <v>0</v>
      </c>
      <c r="Z178" s="110"/>
      <c r="AA178" s="96"/>
      <c r="AB178" s="97" t="s">
        <v>62</v>
      </c>
      <c r="AC178" s="97" t="s">
        <v>61</v>
      </c>
      <c r="AD178" s="97" t="s">
        <v>62</v>
      </c>
      <c r="AE178" s="97" t="s">
        <v>61</v>
      </c>
      <c r="AF178" s="97" t="s">
        <v>61</v>
      </c>
      <c r="AG178" s="97" t="s">
        <v>61</v>
      </c>
      <c r="AH178" s="97" t="s">
        <v>62</v>
      </c>
      <c r="AI178" s="97" t="s">
        <v>62</v>
      </c>
      <c r="AJ178" s="97" t="s">
        <v>61</v>
      </c>
      <c r="AK178" s="97" t="s">
        <v>61</v>
      </c>
      <c r="AL178" s="97" t="s">
        <v>61</v>
      </c>
      <c r="AM178" s="97" t="s">
        <v>61</v>
      </c>
      <c r="AN178" s="97" t="s">
        <v>61</v>
      </c>
      <c r="AO178" s="97" t="s">
        <v>61</v>
      </c>
      <c r="AP178" s="97" t="s">
        <v>61</v>
      </c>
      <c r="AQ178" s="97" t="s">
        <v>61</v>
      </c>
      <c r="AR178" s="97" t="s">
        <v>61</v>
      </c>
      <c r="AS178" s="97" t="s">
        <v>62</v>
      </c>
      <c r="AT178" s="98"/>
      <c r="AU178" s="98"/>
      <c r="AV178" s="98"/>
    </row>
    <row r="179" spans="1:48" ht="27.6" x14ac:dyDescent="0.25">
      <c r="A179" s="219"/>
      <c r="B179" s="219"/>
      <c r="C179" s="219"/>
      <c r="D179" s="219"/>
      <c r="E179" s="219"/>
      <c r="F179" s="219"/>
      <c r="G179" s="219"/>
      <c r="H179" s="212"/>
      <c r="I179" s="223"/>
      <c r="J179" s="223"/>
      <c r="K179" s="205"/>
      <c r="L179" s="229"/>
      <c r="M179" s="204"/>
      <c r="N179" s="204"/>
      <c r="O179" s="205"/>
      <c r="P179" s="205"/>
      <c r="Q179" s="207"/>
      <c r="R179" s="207"/>
      <c r="S179" s="140" t="s">
        <v>412</v>
      </c>
      <c r="T179" s="143">
        <v>0.6</v>
      </c>
      <c r="U179" s="153" t="s">
        <v>406</v>
      </c>
      <c r="V179" s="153" t="s">
        <v>413</v>
      </c>
      <c r="W179" s="108">
        <f t="shared" si="9"/>
        <v>150</v>
      </c>
      <c r="X179" s="136"/>
      <c r="Y179" s="109">
        <f t="shared" si="10"/>
        <v>0</v>
      </c>
      <c r="Z179" s="110"/>
      <c r="AA179" s="96"/>
      <c r="AB179" s="97" t="s">
        <v>62</v>
      </c>
      <c r="AC179" s="97" t="s">
        <v>61</v>
      </c>
      <c r="AD179" s="97" t="s">
        <v>62</v>
      </c>
      <c r="AE179" s="97" t="s">
        <v>61</v>
      </c>
      <c r="AF179" s="97" t="s">
        <v>61</v>
      </c>
      <c r="AG179" s="97" t="s">
        <v>61</v>
      </c>
      <c r="AH179" s="97" t="s">
        <v>62</v>
      </c>
      <c r="AI179" s="97" t="s">
        <v>62</v>
      </c>
      <c r="AJ179" s="97" t="s">
        <v>61</v>
      </c>
      <c r="AK179" s="97" t="s">
        <v>61</v>
      </c>
      <c r="AL179" s="97" t="s">
        <v>61</v>
      </c>
      <c r="AM179" s="97" t="s">
        <v>61</v>
      </c>
      <c r="AN179" s="97" t="s">
        <v>61</v>
      </c>
      <c r="AO179" s="97" t="s">
        <v>61</v>
      </c>
      <c r="AP179" s="97" t="s">
        <v>61</v>
      </c>
      <c r="AQ179" s="97" t="s">
        <v>61</v>
      </c>
      <c r="AR179" s="97" t="s">
        <v>61</v>
      </c>
      <c r="AS179" s="97" t="s">
        <v>62</v>
      </c>
      <c r="AT179" s="98"/>
      <c r="AU179" s="98"/>
      <c r="AV179" s="98"/>
    </row>
    <row r="180" spans="1:48" ht="27.6" x14ac:dyDescent="0.25">
      <c r="A180" s="219"/>
      <c r="B180" s="211" t="s">
        <v>111</v>
      </c>
      <c r="C180" s="211" t="s">
        <v>385</v>
      </c>
      <c r="D180" s="211" t="s">
        <v>52</v>
      </c>
      <c r="E180" s="211" t="s">
        <v>114</v>
      </c>
      <c r="F180" s="211" t="s">
        <v>54</v>
      </c>
      <c r="G180" s="211" t="s">
        <v>414</v>
      </c>
      <c r="H180" s="211" t="s">
        <v>387</v>
      </c>
      <c r="I180" s="220">
        <v>0.3</v>
      </c>
      <c r="J180" s="201">
        <f>+(L180*Q180)+(L182*Q182)+(L184+Q184)</f>
        <v>0.25</v>
      </c>
      <c r="K180" s="211" t="s">
        <v>415</v>
      </c>
      <c r="L180" s="201">
        <v>0.3</v>
      </c>
      <c r="M180" s="209" t="s">
        <v>400</v>
      </c>
      <c r="N180" s="209" t="s">
        <v>413</v>
      </c>
      <c r="O180" s="136"/>
      <c r="P180" s="211" t="s">
        <v>416</v>
      </c>
      <c r="Q180" s="206">
        <f>(T180*Y180)+(T181*Y181)</f>
        <v>0</v>
      </c>
      <c r="R180" s="206" t="s">
        <v>398</v>
      </c>
      <c r="S180" s="139" t="s">
        <v>417</v>
      </c>
      <c r="T180" s="134">
        <v>0.5</v>
      </c>
      <c r="U180" s="153" t="s">
        <v>400</v>
      </c>
      <c r="V180" s="153" t="s">
        <v>413</v>
      </c>
      <c r="W180" s="108">
        <f t="shared" ref="W180:W189" si="12">V180-U180</f>
        <v>181</v>
      </c>
      <c r="X180" s="139"/>
      <c r="Y180" s="152">
        <f t="shared" ref="Y180:Y187" si="13">IF(X180="ejecutado",1,0)</f>
        <v>0</v>
      </c>
      <c r="Z180" s="139"/>
      <c r="AA180" s="168"/>
      <c r="AB180" s="147" t="s">
        <v>62</v>
      </c>
      <c r="AC180" s="147" t="s">
        <v>61</v>
      </c>
      <c r="AD180" s="147" t="s">
        <v>62</v>
      </c>
      <c r="AE180" s="147" t="s">
        <v>61</v>
      </c>
      <c r="AF180" s="147" t="s">
        <v>61</v>
      </c>
      <c r="AG180" s="147" t="s">
        <v>61</v>
      </c>
      <c r="AH180" s="147" t="s">
        <v>62</v>
      </c>
      <c r="AI180" s="147" t="s">
        <v>62</v>
      </c>
      <c r="AJ180" s="147" t="s">
        <v>61</v>
      </c>
      <c r="AK180" s="147" t="s">
        <v>61</v>
      </c>
      <c r="AL180" s="147" t="s">
        <v>61</v>
      </c>
      <c r="AM180" s="147" t="s">
        <v>61</v>
      </c>
      <c r="AN180" s="147" t="s">
        <v>61</v>
      </c>
      <c r="AO180" s="147" t="s">
        <v>61</v>
      </c>
      <c r="AP180" s="147" t="s">
        <v>61</v>
      </c>
      <c r="AQ180" s="147" t="s">
        <v>61</v>
      </c>
      <c r="AR180" s="147" t="s">
        <v>61</v>
      </c>
      <c r="AS180" s="147" t="s">
        <v>61</v>
      </c>
      <c r="AT180" s="98"/>
      <c r="AU180" s="98"/>
      <c r="AV180" s="98"/>
    </row>
    <row r="181" spans="1:48" x14ac:dyDescent="0.25">
      <c r="A181" s="219"/>
      <c r="B181" s="219"/>
      <c r="C181" s="219"/>
      <c r="D181" s="219"/>
      <c r="E181" s="219"/>
      <c r="F181" s="219"/>
      <c r="G181" s="219"/>
      <c r="H181" s="219"/>
      <c r="I181" s="223"/>
      <c r="J181" s="219"/>
      <c r="K181" s="219"/>
      <c r="L181" s="202"/>
      <c r="M181" s="226"/>
      <c r="N181" s="226"/>
      <c r="O181" s="136"/>
      <c r="P181" s="219"/>
      <c r="Q181" s="207"/>
      <c r="R181" s="207"/>
      <c r="S181" s="139" t="s">
        <v>418</v>
      </c>
      <c r="T181" s="134">
        <v>0.5</v>
      </c>
      <c r="U181" s="153" t="s">
        <v>400</v>
      </c>
      <c r="V181" s="153" t="s">
        <v>413</v>
      </c>
      <c r="W181" s="108">
        <f t="shared" si="12"/>
        <v>181</v>
      </c>
      <c r="X181" s="139"/>
      <c r="Y181" s="152">
        <f t="shared" si="13"/>
        <v>0</v>
      </c>
      <c r="Z181" s="139"/>
      <c r="AA181" s="168"/>
      <c r="AB181" s="147" t="s">
        <v>62</v>
      </c>
      <c r="AC181" s="147" t="s">
        <v>61</v>
      </c>
      <c r="AD181" s="147" t="s">
        <v>62</v>
      </c>
      <c r="AE181" s="147" t="s">
        <v>61</v>
      </c>
      <c r="AF181" s="147" t="s">
        <v>61</v>
      </c>
      <c r="AG181" s="147" t="s">
        <v>61</v>
      </c>
      <c r="AH181" s="147" t="s">
        <v>62</v>
      </c>
      <c r="AI181" s="147" t="s">
        <v>62</v>
      </c>
      <c r="AJ181" s="147" t="s">
        <v>61</v>
      </c>
      <c r="AK181" s="147" t="s">
        <v>61</v>
      </c>
      <c r="AL181" s="147" t="s">
        <v>61</v>
      </c>
      <c r="AM181" s="147" t="s">
        <v>61</v>
      </c>
      <c r="AN181" s="147" t="s">
        <v>61</v>
      </c>
      <c r="AO181" s="147" t="s">
        <v>61</v>
      </c>
      <c r="AP181" s="147" t="s">
        <v>61</v>
      </c>
      <c r="AQ181" s="147" t="s">
        <v>61</v>
      </c>
      <c r="AR181" s="147" t="s">
        <v>61</v>
      </c>
      <c r="AS181" s="147" t="s">
        <v>61</v>
      </c>
      <c r="AT181" s="98"/>
      <c r="AU181" s="98"/>
      <c r="AV181" s="98"/>
    </row>
    <row r="182" spans="1:48" x14ac:dyDescent="0.25">
      <c r="A182" s="219"/>
      <c r="B182" s="219"/>
      <c r="C182" s="219"/>
      <c r="D182" s="219"/>
      <c r="E182" s="219"/>
      <c r="F182" s="219"/>
      <c r="G182" s="219"/>
      <c r="H182" s="219"/>
      <c r="I182" s="223"/>
      <c r="J182" s="219"/>
      <c r="K182" s="211" t="s">
        <v>419</v>
      </c>
      <c r="L182" s="201">
        <v>0.45</v>
      </c>
      <c r="M182" s="209">
        <v>43922</v>
      </c>
      <c r="N182" s="209">
        <v>43951</v>
      </c>
      <c r="O182" s="136"/>
      <c r="P182" s="211" t="s">
        <v>420</v>
      </c>
      <c r="Q182" s="206">
        <f>(T182*Y182)+(T183*Y183)</f>
        <v>0</v>
      </c>
      <c r="R182" s="206" t="s">
        <v>421</v>
      </c>
      <c r="S182" s="139" t="s">
        <v>422</v>
      </c>
      <c r="T182" s="134">
        <v>0.5</v>
      </c>
      <c r="U182" s="153" t="s">
        <v>423</v>
      </c>
      <c r="V182" s="153" t="s">
        <v>424</v>
      </c>
      <c r="W182" s="108">
        <f t="shared" si="12"/>
        <v>29</v>
      </c>
      <c r="X182" s="139"/>
      <c r="Y182" s="152">
        <f t="shared" si="13"/>
        <v>0</v>
      </c>
      <c r="Z182" s="139"/>
      <c r="AA182" s="168"/>
      <c r="AB182" s="147" t="s">
        <v>62</v>
      </c>
      <c r="AC182" s="147" t="s">
        <v>61</v>
      </c>
      <c r="AD182" s="147" t="s">
        <v>62</v>
      </c>
      <c r="AE182" s="147" t="s">
        <v>61</v>
      </c>
      <c r="AF182" s="147" t="s">
        <v>61</v>
      </c>
      <c r="AG182" s="147" t="s">
        <v>61</v>
      </c>
      <c r="AH182" s="147" t="s">
        <v>62</v>
      </c>
      <c r="AI182" s="147" t="s">
        <v>62</v>
      </c>
      <c r="AJ182" s="147" t="s">
        <v>61</v>
      </c>
      <c r="AK182" s="147" t="s">
        <v>61</v>
      </c>
      <c r="AL182" s="147" t="s">
        <v>61</v>
      </c>
      <c r="AM182" s="147" t="s">
        <v>61</v>
      </c>
      <c r="AN182" s="147" t="s">
        <v>61</v>
      </c>
      <c r="AO182" s="147" t="s">
        <v>61</v>
      </c>
      <c r="AP182" s="147" t="s">
        <v>61</v>
      </c>
      <c r="AQ182" s="147" t="s">
        <v>61</v>
      </c>
      <c r="AR182" s="147" t="s">
        <v>61</v>
      </c>
      <c r="AS182" s="147" t="s">
        <v>61</v>
      </c>
      <c r="AT182" s="98"/>
      <c r="AU182" s="98"/>
      <c r="AV182" s="98"/>
    </row>
    <row r="183" spans="1:48" x14ac:dyDescent="0.25">
      <c r="A183" s="219"/>
      <c r="B183" s="219"/>
      <c r="C183" s="219"/>
      <c r="D183" s="219"/>
      <c r="E183" s="219"/>
      <c r="F183" s="219"/>
      <c r="G183" s="219"/>
      <c r="H183" s="219"/>
      <c r="I183" s="223"/>
      <c r="J183" s="219"/>
      <c r="K183" s="219"/>
      <c r="L183" s="202"/>
      <c r="M183" s="226"/>
      <c r="N183" s="226"/>
      <c r="O183" s="136"/>
      <c r="P183" s="219"/>
      <c r="Q183" s="207"/>
      <c r="R183" s="207"/>
      <c r="S183" s="139" t="s">
        <v>425</v>
      </c>
      <c r="T183" s="134">
        <v>0.5</v>
      </c>
      <c r="U183" s="153" t="s">
        <v>423</v>
      </c>
      <c r="V183" s="153" t="s">
        <v>424</v>
      </c>
      <c r="W183" s="108">
        <f t="shared" si="12"/>
        <v>29</v>
      </c>
      <c r="X183" s="139"/>
      <c r="Y183" s="152">
        <f t="shared" si="13"/>
        <v>0</v>
      </c>
      <c r="Z183" s="139"/>
      <c r="AA183" s="168"/>
      <c r="AB183" s="147" t="s">
        <v>62</v>
      </c>
      <c r="AC183" s="147" t="s">
        <v>61</v>
      </c>
      <c r="AD183" s="147" t="s">
        <v>62</v>
      </c>
      <c r="AE183" s="147" t="s">
        <v>61</v>
      </c>
      <c r="AF183" s="147" t="s">
        <v>61</v>
      </c>
      <c r="AG183" s="147" t="s">
        <v>61</v>
      </c>
      <c r="AH183" s="147" t="s">
        <v>62</v>
      </c>
      <c r="AI183" s="147" t="s">
        <v>62</v>
      </c>
      <c r="AJ183" s="147" t="s">
        <v>61</v>
      </c>
      <c r="AK183" s="147" t="s">
        <v>61</v>
      </c>
      <c r="AL183" s="147" t="s">
        <v>61</v>
      </c>
      <c r="AM183" s="147" t="s">
        <v>61</v>
      </c>
      <c r="AN183" s="147" t="s">
        <v>61</v>
      </c>
      <c r="AO183" s="147" t="s">
        <v>61</v>
      </c>
      <c r="AP183" s="147" t="s">
        <v>61</v>
      </c>
      <c r="AQ183" s="147" t="s">
        <v>61</v>
      </c>
      <c r="AR183" s="147" t="s">
        <v>61</v>
      </c>
      <c r="AS183" s="147" t="s">
        <v>61</v>
      </c>
      <c r="AT183" s="98"/>
      <c r="AU183" s="98"/>
      <c r="AV183" s="98"/>
    </row>
    <row r="184" spans="1:48" ht="27.6" x14ac:dyDescent="0.25">
      <c r="A184" s="219"/>
      <c r="B184" s="219"/>
      <c r="C184" s="219"/>
      <c r="D184" s="219"/>
      <c r="E184" s="219"/>
      <c r="F184" s="219"/>
      <c r="G184" s="219"/>
      <c r="H184" s="219"/>
      <c r="I184" s="223"/>
      <c r="J184" s="219"/>
      <c r="K184" s="211" t="s">
        <v>426</v>
      </c>
      <c r="L184" s="201">
        <v>0.25</v>
      </c>
      <c r="M184" s="209">
        <v>43862</v>
      </c>
      <c r="N184" s="209">
        <v>43920</v>
      </c>
      <c r="O184" s="136"/>
      <c r="P184" s="211" t="s">
        <v>427</v>
      </c>
      <c r="Q184" s="206">
        <f>(T184*Y184)+(T185*Y185)</f>
        <v>0</v>
      </c>
      <c r="R184" s="206" t="s">
        <v>398</v>
      </c>
      <c r="S184" s="139" t="s">
        <v>428</v>
      </c>
      <c r="T184" s="134">
        <v>0.4</v>
      </c>
      <c r="U184" s="153" t="s">
        <v>406</v>
      </c>
      <c r="V184" s="153" t="s">
        <v>429</v>
      </c>
      <c r="W184" s="108">
        <f t="shared" si="12"/>
        <v>58</v>
      </c>
      <c r="X184" s="139"/>
      <c r="Y184" s="152">
        <f t="shared" si="13"/>
        <v>0</v>
      </c>
      <c r="Z184" s="139"/>
      <c r="AA184" s="168"/>
      <c r="AB184" s="147" t="s">
        <v>62</v>
      </c>
      <c r="AC184" s="147" t="s">
        <v>61</v>
      </c>
      <c r="AD184" s="147" t="s">
        <v>62</v>
      </c>
      <c r="AE184" s="147" t="s">
        <v>61</v>
      </c>
      <c r="AF184" s="147" t="s">
        <v>61</v>
      </c>
      <c r="AG184" s="147" t="s">
        <v>61</v>
      </c>
      <c r="AH184" s="147" t="s">
        <v>62</v>
      </c>
      <c r="AI184" s="147" t="s">
        <v>62</v>
      </c>
      <c r="AJ184" s="147" t="s">
        <v>61</v>
      </c>
      <c r="AK184" s="147" t="s">
        <v>61</v>
      </c>
      <c r="AL184" s="147" t="s">
        <v>61</v>
      </c>
      <c r="AM184" s="147" t="s">
        <v>61</v>
      </c>
      <c r="AN184" s="147" t="s">
        <v>61</v>
      </c>
      <c r="AO184" s="147" t="s">
        <v>61</v>
      </c>
      <c r="AP184" s="147" t="s">
        <v>61</v>
      </c>
      <c r="AQ184" s="147" t="s">
        <v>61</v>
      </c>
      <c r="AR184" s="147" t="s">
        <v>61</v>
      </c>
      <c r="AS184" s="147" t="s">
        <v>61</v>
      </c>
      <c r="AT184" s="98"/>
      <c r="AU184" s="98"/>
      <c r="AV184" s="98"/>
    </row>
    <row r="185" spans="1:48" ht="27.6" x14ac:dyDescent="0.25">
      <c r="A185" s="219"/>
      <c r="B185" s="219"/>
      <c r="C185" s="219"/>
      <c r="D185" s="219"/>
      <c r="E185" s="219"/>
      <c r="F185" s="219"/>
      <c r="G185" s="219"/>
      <c r="H185" s="219"/>
      <c r="I185" s="223"/>
      <c r="J185" s="219"/>
      <c r="K185" s="219"/>
      <c r="L185" s="202"/>
      <c r="M185" s="226"/>
      <c r="N185" s="226"/>
      <c r="O185" s="136"/>
      <c r="P185" s="219"/>
      <c r="Q185" s="207"/>
      <c r="R185" s="207"/>
      <c r="S185" s="139" t="s">
        <v>430</v>
      </c>
      <c r="T185" s="134">
        <v>0.6</v>
      </c>
      <c r="U185" s="153" t="s">
        <v>406</v>
      </c>
      <c r="V185" s="153" t="s">
        <v>429</v>
      </c>
      <c r="W185" s="108">
        <f t="shared" si="12"/>
        <v>58</v>
      </c>
      <c r="X185" s="139"/>
      <c r="Y185" s="152">
        <f t="shared" si="13"/>
        <v>0</v>
      </c>
      <c r="Z185" s="139"/>
      <c r="AA185" s="168"/>
      <c r="AB185" s="147" t="s">
        <v>62</v>
      </c>
      <c r="AC185" s="147" t="s">
        <v>61</v>
      </c>
      <c r="AD185" s="147" t="s">
        <v>62</v>
      </c>
      <c r="AE185" s="147" t="s">
        <v>61</v>
      </c>
      <c r="AF185" s="147" t="s">
        <v>61</v>
      </c>
      <c r="AG185" s="147" t="s">
        <v>61</v>
      </c>
      <c r="AH185" s="147" t="s">
        <v>62</v>
      </c>
      <c r="AI185" s="147" t="s">
        <v>62</v>
      </c>
      <c r="AJ185" s="147" t="s">
        <v>61</v>
      </c>
      <c r="AK185" s="147" t="s">
        <v>61</v>
      </c>
      <c r="AL185" s="147" t="s">
        <v>61</v>
      </c>
      <c r="AM185" s="147" t="s">
        <v>61</v>
      </c>
      <c r="AN185" s="147" t="s">
        <v>61</v>
      </c>
      <c r="AO185" s="147" t="s">
        <v>61</v>
      </c>
      <c r="AP185" s="147" t="s">
        <v>61</v>
      </c>
      <c r="AQ185" s="147" t="s">
        <v>61</v>
      </c>
      <c r="AR185" s="147" t="s">
        <v>61</v>
      </c>
      <c r="AS185" s="147" t="s">
        <v>61</v>
      </c>
      <c r="AT185" s="98"/>
      <c r="AU185" s="98"/>
      <c r="AV185" s="98"/>
    </row>
    <row r="186" spans="1:48" ht="27.6" x14ac:dyDescent="0.25">
      <c r="A186" s="219"/>
      <c r="B186" s="211" t="s">
        <v>111</v>
      </c>
      <c r="C186" s="211" t="s">
        <v>385</v>
      </c>
      <c r="D186" s="211" t="s">
        <v>52</v>
      </c>
      <c r="E186" s="211" t="s">
        <v>114</v>
      </c>
      <c r="F186" s="211" t="s">
        <v>54</v>
      </c>
      <c r="G186" s="211" t="s">
        <v>431</v>
      </c>
      <c r="H186" s="211" t="s">
        <v>387</v>
      </c>
      <c r="I186" s="220">
        <v>0.2</v>
      </c>
      <c r="J186" s="220">
        <f>+(L186*Q186)</f>
        <v>0</v>
      </c>
      <c r="K186" s="211" t="s">
        <v>432</v>
      </c>
      <c r="L186" s="201">
        <v>1</v>
      </c>
      <c r="M186" s="209">
        <v>43891</v>
      </c>
      <c r="N186" s="209">
        <v>43982</v>
      </c>
      <c r="O186" s="136"/>
      <c r="P186" s="211" t="s">
        <v>433</v>
      </c>
      <c r="Q186" s="206">
        <f>(T186*Y186)+(T187*Y187)</f>
        <v>0</v>
      </c>
      <c r="R186" s="206" t="s">
        <v>215</v>
      </c>
      <c r="S186" s="139" t="s">
        <v>434</v>
      </c>
      <c r="T186" s="134">
        <v>0.4</v>
      </c>
      <c r="U186" s="153">
        <v>43891</v>
      </c>
      <c r="V186" s="153">
        <v>43951</v>
      </c>
      <c r="W186" s="108">
        <f t="shared" si="12"/>
        <v>60</v>
      </c>
      <c r="X186" s="139"/>
      <c r="Y186" s="152">
        <f t="shared" si="13"/>
        <v>0</v>
      </c>
      <c r="Z186" s="139"/>
      <c r="AA186" s="168"/>
      <c r="AB186" s="147" t="s">
        <v>62</v>
      </c>
      <c r="AC186" s="147" t="s">
        <v>61</v>
      </c>
      <c r="AD186" s="147" t="s">
        <v>62</v>
      </c>
      <c r="AE186" s="147" t="s">
        <v>61</v>
      </c>
      <c r="AF186" s="147" t="s">
        <v>61</v>
      </c>
      <c r="AG186" s="147" t="s">
        <v>61</v>
      </c>
      <c r="AH186" s="147" t="s">
        <v>62</v>
      </c>
      <c r="AI186" s="147" t="s">
        <v>62</v>
      </c>
      <c r="AJ186" s="147" t="s">
        <v>61</v>
      </c>
      <c r="AK186" s="147" t="s">
        <v>61</v>
      </c>
      <c r="AL186" s="147" t="s">
        <v>61</v>
      </c>
      <c r="AM186" s="147" t="s">
        <v>61</v>
      </c>
      <c r="AN186" s="147" t="s">
        <v>61</v>
      </c>
      <c r="AO186" s="147" t="s">
        <v>61</v>
      </c>
      <c r="AP186" s="147" t="s">
        <v>61</v>
      </c>
      <c r="AQ186" s="147" t="s">
        <v>61</v>
      </c>
      <c r="AR186" s="147" t="s">
        <v>61</v>
      </c>
      <c r="AS186" s="147" t="s">
        <v>61</v>
      </c>
      <c r="AT186" s="98"/>
      <c r="AU186" s="98"/>
      <c r="AV186" s="98"/>
    </row>
    <row r="187" spans="1:48" ht="14.4" customHeight="1" x14ac:dyDescent="0.25">
      <c r="A187" s="219"/>
      <c r="B187" s="219"/>
      <c r="C187" s="219"/>
      <c r="D187" s="219"/>
      <c r="E187" s="219"/>
      <c r="F187" s="219"/>
      <c r="G187" s="219"/>
      <c r="H187" s="219"/>
      <c r="I187" s="223"/>
      <c r="J187" s="223"/>
      <c r="K187" s="219"/>
      <c r="L187" s="202"/>
      <c r="M187" s="226"/>
      <c r="N187" s="226"/>
      <c r="O187" s="136"/>
      <c r="P187" s="219"/>
      <c r="Q187" s="207"/>
      <c r="R187" s="207"/>
      <c r="S187" s="139" t="s">
        <v>435</v>
      </c>
      <c r="T187" s="134">
        <v>0.6</v>
      </c>
      <c r="U187" s="153" t="s">
        <v>436</v>
      </c>
      <c r="V187" s="153" t="s">
        <v>437</v>
      </c>
      <c r="W187" s="108">
        <f t="shared" si="12"/>
        <v>30</v>
      </c>
      <c r="X187" s="139"/>
      <c r="Y187" s="139">
        <f t="shared" si="13"/>
        <v>0</v>
      </c>
      <c r="Z187" s="139"/>
      <c r="AA187" s="168"/>
      <c r="AB187" s="147" t="s">
        <v>62</v>
      </c>
      <c r="AC187" s="147" t="s">
        <v>61</v>
      </c>
      <c r="AD187" s="147" t="s">
        <v>62</v>
      </c>
      <c r="AE187" s="147" t="s">
        <v>61</v>
      </c>
      <c r="AF187" s="147" t="s">
        <v>61</v>
      </c>
      <c r="AG187" s="147" t="s">
        <v>61</v>
      </c>
      <c r="AH187" s="147" t="s">
        <v>62</v>
      </c>
      <c r="AI187" s="147" t="s">
        <v>62</v>
      </c>
      <c r="AJ187" s="147" t="s">
        <v>61</v>
      </c>
      <c r="AK187" s="147" t="s">
        <v>61</v>
      </c>
      <c r="AL187" s="147" t="s">
        <v>61</v>
      </c>
      <c r="AM187" s="147" t="s">
        <v>61</v>
      </c>
      <c r="AN187" s="147" t="s">
        <v>61</v>
      </c>
      <c r="AO187" s="147" t="s">
        <v>61</v>
      </c>
      <c r="AP187" s="147" t="s">
        <v>61</v>
      </c>
      <c r="AQ187" s="147" t="s">
        <v>61</v>
      </c>
      <c r="AR187" s="147" t="s">
        <v>61</v>
      </c>
      <c r="AS187" s="147" t="s">
        <v>61</v>
      </c>
      <c r="AT187" s="98"/>
      <c r="AU187" s="98"/>
      <c r="AV187" s="98"/>
    </row>
    <row r="188" spans="1:48" ht="14.4" customHeight="1" x14ac:dyDescent="0.25">
      <c r="A188" s="205">
        <v>13</v>
      </c>
      <c r="B188" s="205" t="s">
        <v>130</v>
      </c>
      <c r="C188" s="205" t="s">
        <v>438</v>
      </c>
      <c r="D188" s="205" t="s">
        <v>103</v>
      </c>
      <c r="E188" s="205" t="s">
        <v>439</v>
      </c>
      <c r="F188" s="205" t="s">
        <v>54</v>
      </c>
      <c r="G188" s="205" t="s">
        <v>440</v>
      </c>
      <c r="H188" s="205" t="s">
        <v>441</v>
      </c>
      <c r="I188" s="227">
        <v>0.4</v>
      </c>
      <c r="J188" s="227">
        <f>+(L188*Q188)</f>
        <v>0</v>
      </c>
      <c r="K188" s="205" t="s">
        <v>442</v>
      </c>
      <c r="L188" s="229">
        <v>1</v>
      </c>
      <c r="M188" s="204">
        <v>43831</v>
      </c>
      <c r="N188" s="204">
        <v>44012</v>
      </c>
      <c r="O188" s="205">
        <v>1</v>
      </c>
      <c r="P188" s="205" t="s">
        <v>443</v>
      </c>
      <c r="Q188" s="230">
        <f>(Y188*T188)+(T190*Y190)+(T189*Y189)</f>
        <v>0</v>
      </c>
      <c r="R188" s="230" t="s">
        <v>59</v>
      </c>
      <c r="S188" s="136" t="s">
        <v>444</v>
      </c>
      <c r="T188" s="143">
        <v>0.2</v>
      </c>
      <c r="U188" s="153">
        <v>43831</v>
      </c>
      <c r="V188" s="153">
        <v>43920</v>
      </c>
      <c r="W188" s="108">
        <f t="shared" si="12"/>
        <v>89</v>
      </c>
      <c r="X188" s="136"/>
      <c r="Y188" s="109">
        <f t="shared" ref="Y188:Y193" si="14">IF(X188="ejecutado",1,0)</f>
        <v>0</v>
      </c>
      <c r="Z188" s="136"/>
      <c r="AA188" s="34"/>
      <c r="AB188" s="97" t="s">
        <v>61</v>
      </c>
      <c r="AC188" s="97" t="s">
        <v>61</v>
      </c>
      <c r="AD188" s="97" t="s">
        <v>62</v>
      </c>
      <c r="AE188" s="97" t="s">
        <v>61</v>
      </c>
      <c r="AF188" s="97" t="s">
        <v>61</v>
      </c>
      <c r="AG188" s="97" t="s">
        <v>61</v>
      </c>
      <c r="AH188" s="97" t="s">
        <v>61</v>
      </c>
      <c r="AI188" s="97" t="s">
        <v>61</v>
      </c>
      <c r="AJ188" s="97" t="s">
        <v>61</v>
      </c>
      <c r="AK188" s="97" t="s">
        <v>61</v>
      </c>
      <c r="AL188" s="97" t="s">
        <v>61</v>
      </c>
      <c r="AM188" s="97" t="s">
        <v>61</v>
      </c>
      <c r="AN188" s="97" t="s">
        <v>61</v>
      </c>
      <c r="AO188" s="97" t="s">
        <v>61</v>
      </c>
      <c r="AP188" s="97" t="s">
        <v>61</v>
      </c>
      <c r="AQ188" s="97" t="s">
        <v>61</v>
      </c>
      <c r="AR188" s="97" t="s">
        <v>61</v>
      </c>
      <c r="AS188" s="97" t="s">
        <v>62</v>
      </c>
      <c r="AT188" s="98"/>
      <c r="AU188" s="98"/>
      <c r="AV188" s="98"/>
    </row>
    <row r="189" spans="1:48" ht="14.4" customHeight="1" x14ac:dyDescent="0.25">
      <c r="A189" s="205"/>
      <c r="B189" s="205"/>
      <c r="C189" s="205"/>
      <c r="D189" s="205"/>
      <c r="E189" s="205"/>
      <c r="F189" s="205"/>
      <c r="G189" s="205"/>
      <c r="H189" s="205"/>
      <c r="I189" s="228"/>
      <c r="J189" s="228"/>
      <c r="K189" s="205"/>
      <c r="L189" s="229"/>
      <c r="M189" s="204"/>
      <c r="N189" s="204"/>
      <c r="O189" s="205"/>
      <c r="P189" s="205"/>
      <c r="Q189" s="230"/>
      <c r="R189" s="230"/>
      <c r="S189" s="136" t="s">
        <v>445</v>
      </c>
      <c r="T189" s="143">
        <v>0.3</v>
      </c>
      <c r="U189" s="153">
        <v>43831</v>
      </c>
      <c r="V189" s="153">
        <v>44012</v>
      </c>
      <c r="W189" s="108">
        <f t="shared" si="12"/>
        <v>181</v>
      </c>
      <c r="X189" s="136"/>
      <c r="Y189" s="109">
        <f t="shared" ref="Y189" si="15">IF(X189="ejecutado",1,0)</f>
        <v>0</v>
      </c>
      <c r="Z189" s="136"/>
      <c r="AA189" s="34"/>
      <c r="AB189" s="97" t="s">
        <v>61</v>
      </c>
      <c r="AC189" s="97" t="s">
        <v>61</v>
      </c>
      <c r="AD189" s="97" t="s">
        <v>62</v>
      </c>
      <c r="AE189" s="97" t="s">
        <v>61</v>
      </c>
      <c r="AF189" s="97" t="s">
        <v>61</v>
      </c>
      <c r="AG189" s="97" t="s">
        <v>61</v>
      </c>
      <c r="AH189" s="97" t="s">
        <v>61</v>
      </c>
      <c r="AI189" s="97" t="s">
        <v>61</v>
      </c>
      <c r="AJ189" s="97" t="s">
        <v>61</v>
      </c>
      <c r="AK189" s="97" t="s">
        <v>61</v>
      </c>
      <c r="AL189" s="97" t="s">
        <v>61</v>
      </c>
      <c r="AM189" s="97" t="s">
        <v>61</v>
      </c>
      <c r="AN189" s="97" t="s">
        <v>61</v>
      </c>
      <c r="AO189" s="97" t="s">
        <v>61</v>
      </c>
      <c r="AP189" s="97" t="s">
        <v>61</v>
      </c>
      <c r="AQ189" s="97" t="s">
        <v>61</v>
      </c>
      <c r="AR189" s="97" t="s">
        <v>61</v>
      </c>
      <c r="AS189" s="97" t="s">
        <v>62</v>
      </c>
      <c r="AT189" s="98"/>
      <c r="AU189" s="98"/>
      <c r="AV189" s="98"/>
    </row>
    <row r="190" spans="1:48" ht="14.4" customHeight="1" x14ac:dyDescent="0.25">
      <c r="A190" s="205"/>
      <c r="B190" s="205"/>
      <c r="C190" s="205"/>
      <c r="D190" s="205"/>
      <c r="E190" s="205"/>
      <c r="F190" s="205"/>
      <c r="G190" s="205"/>
      <c r="H190" s="205"/>
      <c r="I190" s="228"/>
      <c r="J190" s="228"/>
      <c r="K190" s="205"/>
      <c r="L190" s="229"/>
      <c r="M190" s="204"/>
      <c r="N190" s="204"/>
      <c r="O190" s="205"/>
      <c r="P190" s="205"/>
      <c r="Q190" s="230"/>
      <c r="R190" s="230"/>
      <c r="S190" s="136" t="s">
        <v>446</v>
      </c>
      <c r="T190" s="143">
        <v>0.5</v>
      </c>
      <c r="U190" s="153">
        <v>43831</v>
      </c>
      <c r="V190" s="153">
        <v>44012</v>
      </c>
      <c r="W190" s="108">
        <f t="shared" ref="W190:W193" si="16">V190-U190</f>
        <v>181</v>
      </c>
      <c r="X190" s="136"/>
      <c r="Y190" s="109">
        <f t="shared" si="14"/>
        <v>0</v>
      </c>
      <c r="Z190" s="136"/>
      <c r="AA190" s="34"/>
      <c r="AB190" s="97" t="s">
        <v>61</v>
      </c>
      <c r="AC190" s="97" t="s">
        <v>61</v>
      </c>
      <c r="AD190" s="97" t="s">
        <v>62</v>
      </c>
      <c r="AE190" s="97" t="s">
        <v>61</v>
      </c>
      <c r="AF190" s="97" t="s">
        <v>61</v>
      </c>
      <c r="AG190" s="97" t="s">
        <v>61</v>
      </c>
      <c r="AH190" s="97" t="s">
        <v>61</v>
      </c>
      <c r="AI190" s="97" t="s">
        <v>61</v>
      </c>
      <c r="AJ190" s="97" t="s">
        <v>61</v>
      </c>
      <c r="AK190" s="97" t="s">
        <v>61</v>
      </c>
      <c r="AL190" s="97" t="s">
        <v>61</v>
      </c>
      <c r="AM190" s="97" t="s">
        <v>61</v>
      </c>
      <c r="AN190" s="97" t="s">
        <v>61</v>
      </c>
      <c r="AO190" s="97" t="s">
        <v>61</v>
      </c>
      <c r="AP190" s="97" t="s">
        <v>61</v>
      </c>
      <c r="AQ190" s="97" t="s">
        <v>61</v>
      </c>
      <c r="AR190" s="97" t="s">
        <v>61</v>
      </c>
      <c r="AS190" s="97" t="s">
        <v>62</v>
      </c>
      <c r="AT190" s="98"/>
      <c r="AU190" s="98"/>
      <c r="AV190" s="98"/>
    </row>
    <row r="191" spans="1:48" ht="14.4" customHeight="1" x14ac:dyDescent="0.25">
      <c r="A191" s="205"/>
      <c r="B191" s="205"/>
      <c r="C191" s="205"/>
      <c r="D191" s="205"/>
      <c r="E191" s="205"/>
      <c r="F191" s="205"/>
      <c r="G191" s="205" t="s">
        <v>447</v>
      </c>
      <c r="H191" s="205" t="s">
        <v>441</v>
      </c>
      <c r="I191" s="227">
        <v>0.6</v>
      </c>
      <c r="J191" s="227">
        <f>+(L191*Q191)</f>
        <v>0</v>
      </c>
      <c r="K191" s="205" t="s">
        <v>448</v>
      </c>
      <c r="L191" s="229">
        <v>1</v>
      </c>
      <c r="M191" s="204">
        <v>43831</v>
      </c>
      <c r="N191" s="204">
        <v>44012</v>
      </c>
      <c r="O191" s="205">
        <v>9</v>
      </c>
      <c r="P191" s="205" t="s">
        <v>449</v>
      </c>
      <c r="Q191" s="230">
        <f>(T191*Y191)+(T192*Y192)+(T193*Y193)+(T194*Y194)</f>
        <v>0</v>
      </c>
      <c r="R191" s="230" t="s">
        <v>59</v>
      </c>
      <c r="S191" s="136" t="s">
        <v>450</v>
      </c>
      <c r="T191" s="143">
        <v>0.15</v>
      </c>
      <c r="U191" s="153">
        <v>43831</v>
      </c>
      <c r="V191" s="153">
        <v>43889</v>
      </c>
      <c r="W191" s="108">
        <f t="shared" si="16"/>
        <v>58</v>
      </c>
      <c r="X191" s="136"/>
      <c r="Y191" s="109">
        <f t="shared" si="14"/>
        <v>0</v>
      </c>
      <c r="Z191" s="136"/>
      <c r="AA191" s="105"/>
      <c r="AB191" s="97" t="s">
        <v>61</v>
      </c>
      <c r="AC191" s="97" t="s">
        <v>61</v>
      </c>
      <c r="AD191" s="97" t="s">
        <v>62</v>
      </c>
      <c r="AE191" s="97" t="s">
        <v>61</v>
      </c>
      <c r="AF191" s="97" t="s">
        <v>61</v>
      </c>
      <c r="AG191" s="97" t="s">
        <v>61</v>
      </c>
      <c r="AH191" s="97" t="s">
        <v>61</v>
      </c>
      <c r="AI191" s="97" t="s">
        <v>62</v>
      </c>
      <c r="AJ191" s="97" t="s">
        <v>61</v>
      </c>
      <c r="AK191" s="97" t="s">
        <v>61</v>
      </c>
      <c r="AL191" s="97" t="s">
        <v>61</v>
      </c>
      <c r="AM191" s="97" t="s">
        <v>61</v>
      </c>
      <c r="AN191" s="97" t="s">
        <v>61</v>
      </c>
      <c r="AO191" s="97" t="s">
        <v>61</v>
      </c>
      <c r="AP191" s="97" t="s">
        <v>61</v>
      </c>
      <c r="AQ191" s="97" t="s">
        <v>61</v>
      </c>
      <c r="AR191" s="97" t="s">
        <v>61</v>
      </c>
      <c r="AS191" s="97" t="s">
        <v>62</v>
      </c>
      <c r="AT191" s="98"/>
      <c r="AU191" s="98"/>
      <c r="AV191" s="98"/>
    </row>
    <row r="192" spans="1:48" ht="14.4" customHeight="1" x14ac:dyDescent="0.25">
      <c r="A192" s="205"/>
      <c r="B192" s="205"/>
      <c r="C192" s="205"/>
      <c r="D192" s="205"/>
      <c r="E192" s="205"/>
      <c r="F192" s="205"/>
      <c r="G192" s="205"/>
      <c r="H192" s="205"/>
      <c r="I192" s="228"/>
      <c r="J192" s="228"/>
      <c r="K192" s="205"/>
      <c r="L192" s="229"/>
      <c r="M192" s="204"/>
      <c r="N192" s="204"/>
      <c r="O192" s="205"/>
      <c r="P192" s="205"/>
      <c r="Q192" s="230"/>
      <c r="R192" s="230"/>
      <c r="S192" s="136" t="s">
        <v>451</v>
      </c>
      <c r="T192" s="143">
        <v>0.15</v>
      </c>
      <c r="U192" s="153">
        <v>43891</v>
      </c>
      <c r="V192" s="153">
        <v>43951</v>
      </c>
      <c r="W192" s="108">
        <f t="shared" si="16"/>
        <v>60</v>
      </c>
      <c r="X192" s="136"/>
      <c r="Y192" s="109">
        <f t="shared" si="14"/>
        <v>0</v>
      </c>
      <c r="Z192" s="136"/>
      <c r="AA192" s="105"/>
      <c r="AB192" s="97" t="s">
        <v>61</v>
      </c>
      <c r="AC192" s="97" t="s">
        <v>61</v>
      </c>
      <c r="AD192" s="97" t="s">
        <v>62</v>
      </c>
      <c r="AE192" s="97" t="s">
        <v>61</v>
      </c>
      <c r="AF192" s="97" t="s">
        <v>61</v>
      </c>
      <c r="AG192" s="97" t="s">
        <v>61</v>
      </c>
      <c r="AH192" s="97" t="s">
        <v>61</v>
      </c>
      <c r="AI192" s="97" t="s">
        <v>62</v>
      </c>
      <c r="AJ192" s="97" t="s">
        <v>61</v>
      </c>
      <c r="AK192" s="97" t="s">
        <v>61</v>
      </c>
      <c r="AL192" s="97" t="s">
        <v>61</v>
      </c>
      <c r="AM192" s="97" t="s">
        <v>61</v>
      </c>
      <c r="AN192" s="97" t="s">
        <v>61</v>
      </c>
      <c r="AO192" s="97" t="s">
        <v>61</v>
      </c>
      <c r="AP192" s="97" t="s">
        <v>61</v>
      </c>
      <c r="AQ192" s="97" t="s">
        <v>61</v>
      </c>
      <c r="AR192" s="97" t="s">
        <v>61</v>
      </c>
      <c r="AS192" s="97" t="s">
        <v>62</v>
      </c>
      <c r="AT192" s="98"/>
      <c r="AU192" s="98"/>
      <c r="AV192" s="98"/>
    </row>
    <row r="193" spans="1:48" ht="14.4" customHeight="1" x14ac:dyDescent="0.25">
      <c r="A193" s="205"/>
      <c r="B193" s="205"/>
      <c r="C193" s="205"/>
      <c r="D193" s="205"/>
      <c r="E193" s="205"/>
      <c r="F193" s="205"/>
      <c r="G193" s="205"/>
      <c r="H193" s="205"/>
      <c r="I193" s="228"/>
      <c r="J193" s="228"/>
      <c r="K193" s="205"/>
      <c r="L193" s="229"/>
      <c r="M193" s="204"/>
      <c r="N193" s="204"/>
      <c r="O193" s="205"/>
      <c r="P193" s="205"/>
      <c r="Q193" s="230"/>
      <c r="R193" s="230"/>
      <c r="S193" s="136" t="s">
        <v>452</v>
      </c>
      <c r="T193" s="143">
        <v>0.15</v>
      </c>
      <c r="U193" s="153">
        <v>43952</v>
      </c>
      <c r="V193" s="153">
        <v>44012</v>
      </c>
      <c r="W193" s="108">
        <f t="shared" si="16"/>
        <v>60</v>
      </c>
      <c r="X193" s="136"/>
      <c r="Y193" s="109">
        <f t="shared" si="14"/>
        <v>0</v>
      </c>
      <c r="Z193" s="136"/>
      <c r="AA193" s="105"/>
      <c r="AB193" s="97" t="s">
        <v>61</v>
      </c>
      <c r="AC193" s="97" t="s">
        <v>61</v>
      </c>
      <c r="AD193" s="97" t="s">
        <v>62</v>
      </c>
      <c r="AE193" s="97" t="s">
        <v>61</v>
      </c>
      <c r="AF193" s="97" t="s">
        <v>61</v>
      </c>
      <c r="AG193" s="97" t="s">
        <v>61</v>
      </c>
      <c r="AH193" s="97" t="s">
        <v>61</v>
      </c>
      <c r="AI193" s="97" t="s">
        <v>62</v>
      </c>
      <c r="AJ193" s="97" t="s">
        <v>61</v>
      </c>
      <c r="AK193" s="97" t="s">
        <v>61</v>
      </c>
      <c r="AL193" s="97" t="s">
        <v>61</v>
      </c>
      <c r="AM193" s="97" t="s">
        <v>61</v>
      </c>
      <c r="AN193" s="97" t="s">
        <v>61</v>
      </c>
      <c r="AO193" s="97" t="s">
        <v>61</v>
      </c>
      <c r="AP193" s="97" t="s">
        <v>61</v>
      </c>
      <c r="AQ193" s="97" t="s">
        <v>61</v>
      </c>
      <c r="AR193" s="97" t="s">
        <v>61</v>
      </c>
      <c r="AS193" s="97" t="s">
        <v>62</v>
      </c>
      <c r="AT193" s="98"/>
      <c r="AU193" s="98"/>
      <c r="AV193" s="98"/>
    </row>
    <row r="194" spans="1:48" ht="14.4" customHeight="1" x14ac:dyDescent="0.25">
      <c r="A194" s="205"/>
      <c r="B194" s="205"/>
      <c r="C194" s="205"/>
      <c r="D194" s="205"/>
      <c r="E194" s="205"/>
      <c r="F194" s="205"/>
      <c r="G194" s="205"/>
      <c r="H194" s="205"/>
      <c r="I194" s="228"/>
      <c r="J194" s="228"/>
      <c r="K194" s="205"/>
      <c r="L194" s="229"/>
      <c r="M194" s="204"/>
      <c r="N194" s="204"/>
      <c r="O194" s="205"/>
      <c r="P194" s="205"/>
      <c r="Q194" s="230"/>
      <c r="R194" s="230"/>
      <c r="S194" s="136" t="s">
        <v>453</v>
      </c>
      <c r="T194" s="143">
        <v>0.55000000000000004</v>
      </c>
      <c r="U194" s="153">
        <v>43831</v>
      </c>
      <c r="V194" s="153">
        <v>44012</v>
      </c>
      <c r="W194" s="108">
        <f t="shared" ref="W194:W226" si="17">V194-U194</f>
        <v>181</v>
      </c>
      <c r="X194" s="136"/>
      <c r="Y194" s="109">
        <f t="shared" ref="Y194:Y226" si="18">IF(X194="ejecutado",1,0)</f>
        <v>0</v>
      </c>
      <c r="Z194" s="136"/>
      <c r="AA194" s="105"/>
      <c r="AB194" s="97" t="s">
        <v>61</v>
      </c>
      <c r="AC194" s="97" t="s">
        <v>61</v>
      </c>
      <c r="AD194" s="97" t="s">
        <v>62</v>
      </c>
      <c r="AE194" s="97" t="s">
        <v>61</v>
      </c>
      <c r="AF194" s="97" t="s">
        <v>61</v>
      </c>
      <c r="AG194" s="97" t="s">
        <v>61</v>
      </c>
      <c r="AH194" s="97" t="s">
        <v>61</v>
      </c>
      <c r="AI194" s="97" t="s">
        <v>62</v>
      </c>
      <c r="AJ194" s="97" t="s">
        <v>61</v>
      </c>
      <c r="AK194" s="97" t="s">
        <v>61</v>
      </c>
      <c r="AL194" s="97" t="s">
        <v>61</v>
      </c>
      <c r="AM194" s="97" t="s">
        <v>61</v>
      </c>
      <c r="AN194" s="97" t="s">
        <v>61</v>
      </c>
      <c r="AO194" s="97" t="s">
        <v>61</v>
      </c>
      <c r="AP194" s="97" t="s">
        <v>61</v>
      </c>
      <c r="AQ194" s="97" t="s">
        <v>61</v>
      </c>
      <c r="AR194" s="97" t="s">
        <v>61</v>
      </c>
      <c r="AS194" s="97" t="s">
        <v>62</v>
      </c>
      <c r="AT194" s="98"/>
      <c r="AU194" s="98"/>
      <c r="AV194" s="98"/>
    </row>
    <row r="195" spans="1:48" ht="14.4" customHeight="1" x14ac:dyDescent="0.25">
      <c r="A195" s="205">
        <v>14</v>
      </c>
      <c r="B195" s="205" t="s">
        <v>130</v>
      </c>
      <c r="C195" s="218" t="s">
        <v>454</v>
      </c>
      <c r="D195" s="205" t="s">
        <v>52</v>
      </c>
      <c r="E195" s="205" t="s">
        <v>114</v>
      </c>
      <c r="F195" s="205" t="s">
        <v>54</v>
      </c>
      <c r="G195" s="205" t="s">
        <v>455</v>
      </c>
      <c r="H195" s="205" t="s">
        <v>456</v>
      </c>
      <c r="I195" s="227">
        <v>1</v>
      </c>
      <c r="J195" s="227">
        <f>(L195*Q195)+(L199*Q199)</f>
        <v>0</v>
      </c>
      <c r="K195" s="205" t="s">
        <v>457</v>
      </c>
      <c r="L195" s="229">
        <v>0.8</v>
      </c>
      <c r="M195" s="204">
        <v>43860</v>
      </c>
      <c r="N195" s="204">
        <v>44012</v>
      </c>
      <c r="O195" s="205"/>
      <c r="P195" s="205" t="s">
        <v>118</v>
      </c>
      <c r="Q195" s="230">
        <f>(T195*Y195)+(T196*Y196)+(T197*Y197)+(T198*Y198)</f>
        <v>0</v>
      </c>
      <c r="R195" s="230" t="s">
        <v>59</v>
      </c>
      <c r="S195" s="136" t="s">
        <v>458</v>
      </c>
      <c r="T195" s="143">
        <v>0.25</v>
      </c>
      <c r="U195" s="153">
        <v>43860</v>
      </c>
      <c r="V195" s="153">
        <v>43936</v>
      </c>
      <c r="W195" s="108">
        <f t="shared" si="17"/>
        <v>76</v>
      </c>
      <c r="X195" s="136"/>
      <c r="Y195" s="109">
        <f t="shared" si="18"/>
        <v>0</v>
      </c>
      <c r="Z195" s="110"/>
      <c r="AA195" s="96"/>
      <c r="AB195" s="97" t="s">
        <v>61</v>
      </c>
      <c r="AC195" s="97" t="s">
        <v>61</v>
      </c>
      <c r="AD195" s="97" t="s">
        <v>62</v>
      </c>
      <c r="AE195" s="97" t="s">
        <v>61</v>
      </c>
      <c r="AF195" s="97" t="s">
        <v>61</v>
      </c>
      <c r="AG195" s="97" t="s">
        <v>61</v>
      </c>
      <c r="AH195" s="97" t="s">
        <v>61</v>
      </c>
      <c r="AI195" s="97" t="s">
        <v>62</v>
      </c>
      <c r="AJ195" s="97" t="s">
        <v>61</v>
      </c>
      <c r="AK195" s="97" t="s">
        <v>61</v>
      </c>
      <c r="AL195" s="97" t="s">
        <v>61</v>
      </c>
      <c r="AM195" s="97" t="s">
        <v>61</v>
      </c>
      <c r="AN195" s="97" t="s">
        <v>61</v>
      </c>
      <c r="AO195" s="97" t="s">
        <v>61</v>
      </c>
      <c r="AP195" s="97" t="s">
        <v>61</v>
      </c>
      <c r="AQ195" s="97" t="s">
        <v>61</v>
      </c>
      <c r="AR195" s="97" t="s">
        <v>61</v>
      </c>
      <c r="AS195" s="97" t="s">
        <v>62</v>
      </c>
      <c r="AT195" s="98"/>
      <c r="AU195" s="98"/>
      <c r="AV195" s="98"/>
    </row>
    <row r="196" spans="1:48" ht="14.4" customHeight="1" x14ac:dyDescent="0.25">
      <c r="A196" s="205"/>
      <c r="B196" s="205"/>
      <c r="C196" s="218"/>
      <c r="D196" s="205"/>
      <c r="E196" s="205"/>
      <c r="F196" s="205"/>
      <c r="G196" s="205"/>
      <c r="H196" s="205"/>
      <c r="I196" s="228"/>
      <c r="J196" s="228"/>
      <c r="K196" s="205"/>
      <c r="L196" s="229"/>
      <c r="M196" s="204"/>
      <c r="N196" s="204"/>
      <c r="O196" s="205"/>
      <c r="P196" s="205"/>
      <c r="Q196" s="230"/>
      <c r="R196" s="230"/>
      <c r="S196" s="136" t="s">
        <v>459</v>
      </c>
      <c r="T196" s="143">
        <v>0.25</v>
      </c>
      <c r="U196" s="153">
        <v>43936</v>
      </c>
      <c r="V196" s="153">
        <v>43951</v>
      </c>
      <c r="W196" s="108">
        <f t="shared" si="17"/>
        <v>15</v>
      </c>
      <c r="X196" s="136"/>
      <c r="Y196" s="109">
        <f t="shared" si="18"/>
        <v>0</v>
      </c>
      <c r="Z196" s="110"/>
      <c r="AA196" s="96"/>
      <c r="AB196" s="97" t="s">
        <v>61</v>
      </c>
      <c r="AC196" s="97" t="s">
        <v>61</v>
      </c>
      <c r="AD196" s="97" t="s">
        <v>62</v>
      </c>
      <c r="AE196" s="97" t="s">
        <v>61</v>
      </c>
      <c r="AF196" s="97" t="s">
        <v>61</v>
      </c>
      <c r="AG196" s="97" t="s">
        <v>61</v>
      </c>
      <c r="AH196" s="97" t="s">
        <v>61</v>
      </c>
      <c r="AI196" s="97" t="s">
        <v>62</v>
      </c>
      <c r="AJ196" s="97" t="s">
        <v>61</v>
      </c>
      <c r="AK196" s="97" t="s">
        <v>61</v>
      </c>
      <c r="AL196" s="97" t="s">
        <v>61</v>
      </c>
      <c r="AM196" s="97" t="s">
        <v>61</v>
      </c>
      <c r="AN196" s="97" t="s">
        <v>61</v>
      </c>
      <c r="AO196" s="97" t="s">
        <v>61</v>
      </c>
      <c r="AP196" s="97" t="s">
        <v>61</v>
      </c>
      <c r="AQ196" s="97" t="s">
        <v>61</v>
      </c>
      <c r="AR196" s="97" t="s">
        <v>61</v>
      </c>
      <c r="AS196" s="97" t="s">
        <v>62</v>
      </c>
      <c r="AT196" s="98"/>
      <c r="AU196" s="98"/>
      <c r="AV196" s="98"/>
    </row>
    <row r="197" spans="1:48" ht="14.4" customHeight="1" x14ac:dyDescent="0.25">
      <c r="A197" s="205"/>
      <c r="B197" s="205"/>
      <c r="C197" s="218"/>
      <c r="D197" s="205"/>
      <c r="E197" s="205"/>
      <c r="F197" s="205"/>
      <c r="G197" s="205"/>
      <c r="H197" s="205"/>
      <c r="I197" s="228"/>
      <c r="J197" s="228"/>
      <c r="K197" s="205"/>
      <c r="L197" s="229"/>
      <c r="M197" s="204"/>
      <c r="N197" s="204"/>
      <c r="O197" s="205"/>
      <c r="P197" s="205"/>
      <c r="Q197" s="230"/>
      <c r="R197" s="230"/>
      <c r="S197" s="136" t="s">
        <v>460</v>
      </c>
      <c r="T197" s="143">
        <v>0.25</v>
      </c>
      <c r="U197" s="153">
        <v>43922</v>
      </c>
      <c r="V197" s="153">
        <v>43997</v>
      </c>
      <c r="W197" s="108">
        <f t="shared" si="17"/>
        <v>75</v>
      </c>
      <c r="X197" s="136"/>
      <c r="Y197" s="109">
        <f t="shared" si="18"/>
        <v>0</v>
      </c>
      <c r="Z197" s="110"/>
      <c r="AA197" s="96"/>
      <c r="AB197" s="97" t="s">
        <v>61</v>
      </c>
      <c r="AC197" s="97" t="s">
        <v>61</v>
      </c>
      <c r="AD197" s="97" t="s">
        <v>62</v>
      </c>
      <c r="AE197" s="97" t="s">
        <v>61</v>
      </c>
      <c r="AF197" s="97" t="s">
        <v>61</v>
      </c>
      <c r="AG197" s="97" t="s">
        <v>61</v>
      </c>
      <c r="AH197" s="97" t="s">
        <v>61</v>
      </c>
      <c r="AI197" s="97" t="s">
        <v>62</v>
      </c>
      <c r="AJ197" s="97" t="s">
        <v>61</v>
      </c>
      <c r="AK197" s="97" t="s">
        <v>61</v>
      </c>
      <c r="AL197" s="97" t="s">
        <v>61</v>
      </c>
      <c r="AM197" s="97" t="s">
        <v>61</v>
      </c>
      <c r="AN197" s="97" t="s">
        <v>61</v>
      </c>
      <c r="AO197" s="97" t="s">
        <v>61</v>
      </c>
      <c r="AP197" s="97" t="s">
        <v>61</v>
      </c>
      <c r="AQ197" s="97" t="s">
        <v>61</v>
      </c>
      <c r="AR197" s="97" t="s">
        <v>61</v>
      </c>
      <c r="AS197" s="97" t="s">
        <v>62</v>
      </c>
      <c r="AT197" s="98"/>
      <c r="AU197" s="98"/>
      <c r="AV197" s="98"/>
    </row>
    <row r="198" spans="1:48" ht="14.4" customHeight="1" x14ac:dyDescent="0.25">
      <c r="A198" s="205"/>
      <c r="B198" s="205"/>
      <c r="C198" s="218"/>
      <c r="D198" s="205"/>
      <c r="E198" s="205"/>
      <c r="F198" s="205"/>
      <c r="G198" s="205"/>
      <c r="H198" s="205"/>
      <c r="I198" s="228"/>
      <c r="J198" s="228"/>
      <c r="K198" s="205"/>
      <c r="L198" s="229"/>
      <c r="M198" s="204"/>
      <c r="N198" s="204"/>
      <c r="O198" s="205"/>
      <c r="P198" s="205"/>
      <c r="Q198" s="230"/>
      <c r="R198" s="230"/>
      <c r="S198" s="136" t="s">
        <v>461</v>
      </c>
      <c r="T198" s="143">
        <v>0.25</v>
      </c>
      <c r="U198" s="153">
        <v>43997</v>
      </c>
      <c r="V198" s="153">
        <v>44012</v>
      </c>
      <c r="W198" s="108">
        <f t="shared" si="17"/>
        <v>15</v>
      </c>
      <c r="X198" s="136"/>
      <c r="Y198" s="109">
        <f t="shared" si="18"/>
        <v>0</v>
      </c>
      <c r="Z198" s="110"/>
      <c r="AA198" s="96"/>
      <c r="AB198" s="97" t="s">
        <v>61</v>
      </c>
      <c r="AC198" s="97" t="s">
        <v>61</v>
      </c>
      <c r="AD198" s="97" t="s">
        <v>62</v>
      </c>
      <c r="AE198" s="97" t="s">
        <v>61</v>
      </c>
      <c r="AF198" s="97" t="s">
        <v>61</v>
      </c>
      <c r="AG198" s="97" t="s">
        <v>61</v>
      </c>
      <c r="AH198" s="97" t="s">
        <v>61</v>
      </c>
      <c r="AI198" s="97" t="s">
        <v>62</v>
      </c>
      <c r="AJ198" s="97" t="s">
        <v>61</v>
      </c>
      <c r="AK198" s="97" t="s">
        <v>61</v>
      </c>
      <c r="AL198" s="97" t="s">
        <v>61</v>
      </c>
      <c r="AM198" s="97" t="s">
        <v>61</v>
      </c>
      <c r="AN198" s="97" t="s">
        <v>61</v>
      </c>
      <c r="AO198" s="97" t="s">
        <v>61</v>
      </c>
      <c r="AP198" s="97" t="s">
        <v>61</v>
      </c>
      <c r="AQ198" s="97" t="s">
        <v>61</v>
      </c>
      <c r="AR198" s="97" t="s">
        <v>61</v>
      </c>
      <c r="AS198" s="97" t="s">
        <v>62</v>
      </c>
      <c r="AT198" s="98"/>
      <c r="AU198" s="98"/>
      <c r="AV198" s="98"/>
    </row>
    <row r="199" spans="1:48" ht="14.4" customHeight="1" x14ac:dyDescent="0.25">
      <c r="A199" s="205"/>
      <c r="B199" s="205"/>
      <c r="C199" s="218"/>
      <c r="D199" s="205"/>
      <c r="E199" s="205"/>
      <c r="F199" s="205"/>
      <c r="G199" s="205"/>
      <c r="H199" s="205"/>
      <c r="I199" s="228"/>
      <c r="J199" s="228"/>
      <c r="K199" s="205" t="s">
        <v>462</v>
      </c>
      <c r="L199" s="229">
        <v>0.2</v>
      </c>
      <c r="M199" s="204">
        <v>43831</v>
      </c>
      <c r="N199" s="204">
        <v>44012</v>
      </c>
      <c r="O199" s="205"/>
      <c r="P199" s="205" t="s">
        <v>463</v>
      </c>
      <c r="Q199" s="230">
        <f>(T199*Y199)+(T200*Y200)</f>
        <v>0</v>
      </c>
      <c r="R199" s="230" t="s">
        <v>59</v>
      </c>
      <c r="S199" s="136" t="s">
        <v>464</v>
      </c>
      <c r="T199" s="143">
        <v>0.5</v>
      </c>
      <c r="U199" s="153">
        <v>43831</v>
      </c>
      <c r="V199" s="153">
        <v>43920</v>
      </c>
      <c r="W199" s="108">
        <f t="shared" si="17"/>
        <v>89</v>
      </c>
      <c r="X199" s="136"/>
      <c r="Y199" s="109">
        <f t="shared" si="18"/>
        <v>0</v>
      </c>
      <c r="Z199" s="110"/>
      <c r="AA199" s="96"/>
      <c r="AB199" s="97" t="s">
        <v>61</v>
      </c>
      <c r="AC199" s="97" t="s">
        <v>61</v>
      </c>
      <c r="AD199" s="97" t="s">
        <v>62</v>
      </c>
      <c r="AE199" s="97" t="s">
        <v>61</v>
      </c>
      <c r="AF199" s="97" t="s">
        <v>61</v>
      </c>
      <c r="AG199" s="97" t="s">
        <v>61</v>
      </c>
      <c r="AH199" s="97" t="s">
        <v>61</v>
      </c>
      <c r="AI199" s="97" t="s">
        <v>61</v>
      </c>
      <c r="AJ199" s="97" t="s">
        <v>61</v>
      </c>
      <c r="AK199" s="97" t="s">
        <v>61</v>
      </c>
      <c r="AL199" s="97" t="s">
        <v>61</v>
      </c>
      <c r="AM199" s="97" t="s">
        <v>61</v>
      </c>
      <c r="AN199" s="97" t="s">
        <v>61</v>
      </c>
      <c r="AO199" s="97" t="s">
        <v>61</v>
      </c>
      <c r="AP199" s="97" t="s">
        <v>61</v>
      </c>
      <c r="AQ199" s="97" t="s">
        <v>61</v>
      </c>
      <c r="AR199" s="97" t="s">
        <v>61</v>
      </c>
      <c r="AS199" s="97" t="s">
        <v>61</v>
      </c>
      <c r="AT199" s="98"/>
      <c r="AU199" s="98"/>
      <c r="AV199" s="98"/>
    </row>
    <row r="200" spans="1:48" ht="14.4" customHeight="1" x14ac:dyDescent="0.25">
      <c r="A200" s="205"/>
      <c r="B200" s="205"/>
      <c r="C200" s="218"/>
      <c r="D200" s="205"/>
      <c r="E200" s="205"/>
      <c r="F200" s="205"/>
      <c r="G200" s="205"/>
      <c r="H200" s="205"/>
      <c r="I200" s="228"/>
      <c r="J200" s="228"/>
      <c r="K200" s="205"/>
      <c r="L200" s="229"/>
      <c r="M200" s="204"/>
      <c r="N200" s="204"/>
      <c r="O200" s="205"/>
      <c r="P200" s="205"/>
      <c r="Q200" s="230"/>
      <c r="R200" s="230"/>
      <c r="S200" s="136" t="s">
        <v>465</v>
      </c>
      <c r="T200" s="143">
        <v>0.5</v>
      </c>
      <c r="U200" s="153">
        <v>43922</v>
      </c>
      <c r="V200" s="153">
        <v>44012</v>
      </c>
      <c r="W200" s="108">
        <f t="shared" si="17"/>
        <v>90</v>
      </c>
      <c r="X200" s="136"/>
      <c r="Y200" s="109">
        <f t="shared" si="18"/>
        <v>0</v>
      </c>
      <c r="Z200" s="110"/>
      <c r="AA200" s="96"/>
      <c r="AB200" s="97" t="s">
        <v>61</v>
      </c>
      <c r="AC200" s="97" t="s">
        <v>61</v>
      </c>
      <c r="AD200" s="97" t="s">
        <v>62</v>
      </c>
      <c r="AE200" s="97" t="s">
        <v>61</v>
      </c>
      <c r="AF200" s="97" t="s">
        <v>61</v>
      </c>
      <c r="AG200" s="97" t="s">
        <v>61</v>
      </c>
      <c r="AH200" s="97" t="s">
        <v>61</v>
      </c>
      <c r="AI200" s="97" t="s">
        <v>61</v>
      </c>
      <c r="AJ200" s="97" t="s">
        <v>61</v>
      </c>
      <c r="AK200" s="97" t="s">
        <v>61</v>
      </c>
      <c r="AL200" s="97" t="s">
        <v>61</v>
      </c>
      <c r="AM200" s="97" t="s">
        <v>61</v>
      </c>
      <c r="AN200" s="97" t="s">
        <v>61</v>
      </c>
      <c r="AO200" s="97" t="s">
        <v>61</v>
      </c>
      <c r="AP200" s="97" t="s">
        <v>61</v>
      </c>
      <c r="AQ200" s="97" t="s">
        <v>61</v>
      </c>
      <c r="AR200" s="97" t="s">
        <v>61</v>
      </c>
      <c r="AS200" s="97" t="s">
        <v>61</v>
      </c>
      <c r="AT200" s="98"/>
      <c r="AU200" s="98"/>
      <c r="AV200" s="98"/>
    </row>
    <row r="201" spans="1:48" ht="14.4" customHeight="1" x14ac:dyDescent="0.25">
      <c r="A201" s="303">
        <v>15</v>
      </c>
      <c r="B201" s="303" t="s">
        <v>466</v>
      </c>
      <c r="C201" s="303" t="s">
        <v>467</v>
      </c>
      <c r="D201" s="303" t="s">
        <v>186</v>
      </c>
      <c r="E201" s="303" t="s">
        <v>187</v>
      </c>
      <c r="F201" s="303" t="s">
        <v>172</v>
      </c>
      <c r="G201" s="303" t="s">
        <v>468</v>
      </c>
      <c r="H201" s="303" t="s">
        <v>469</v>
      </c>
      <c r="I201" s="306">
        <v>0.5</v>
      </c>
      <c r="J201" s="306">
        <f>(Q209*L209)</f>
        <v>0</v>
      </c>
      <c r="K201" s="195" t="s">
        <v>470</v>
      </c>
      <c r="L201" s="216">
        <v>1</v>
      </c>
      <c r="M201" s="213">
        <v>43862</v>
      </c>
      <c r="N201" s="213">
        <v>44012</v>
      </c>
      <c r="O201" s="195"/>
      <c r="P201" s="195" t="s">
        <v>443</v>
      </c>
      <c r="Q201" s="214">
        <v>0</v>
      </c>
      <c r="R201" s="214" t="s">
        <v>471</v>
      </c>
      <c r="S201" s="129" t="s">
        <v>472</v>
      </c>
      <c r="T201" s="161">
        <v>0.1</v>
      </c>
      <c r="U201" s="167">
        <f>M201</f>
        <v>43862</v>
      </c>
      <c r="V201" s="167">
        <f>U201+30</f>
        <v>43892</v>
      </c>
      <c r="W201" s="16">
        <f>V201-U201</f>
        <v>30</v>
      </c>
      <c r="X201" s="128"/>
      <c r="Y201" s="17">
        <f>IF(X201="ejecutado",1,0)</f>
        <v>0</v>
      </c>
      <c r="Z201" s="18"/>
      <c r="AA201" s="18"/>
      <c r="AB201" s="131" t="s">
        <v>61</v>
      </c>
      <c r="AC201" s="131" t="s">
        <v>61</v>
      </c>
      <c r="AD201" s="131" t="s">
        <v>61</v>
      </c>
      <c r="AE201" s="131" t="s">
        <v>61</v>
      </c>
      <c r="AF201" s="131" t="s">
        <v>61</v>
      </c>
      <c r="AG201" s="131" t="s">
        <v>61</v>
      </c>
      <c r="AH201" s="131" t="s">
        <v>61</v>
      </c>
      <c r="AI201" s="131" t="s">
        <v>61</v>
      </c>
      <c r="AJ201" s="131" t="s">
        <v>61</v>
      </c>
      <c r="AK201" s="131" t="s">
        <v>61</v>
      </c>
      <c r="AL201" s="131" t="s">
        <v>61</v>
      </c>
      <c r="AM201" s="131" t="s">
        <v>61</v>
      </c>
      <c r="AN201" s="131" t="s">
        <v>61</v>
      </c>
      <c r="AO201" s="131" t="s">
        <v>61</v>
      </c>
      <c r="AP201" s="131" t="s">
        <v>61</v>
      </c>
      <c r="AQ201" s="131" t="s">
        <v>61</v>
      </c>
      <c r="AR201" s="131" t="s">
        <v>61</v>
      </c>
      <c r="AS201" s="131" t="s">
        <v>61</v>
      </c>
      <c r="AT201" s="98"/>
      <c r="AU201" s="98"/>
      <c r="AV201" s="98"/>
    </row>
    <row r="202" spans="1:48" x14ac:dyDescent="0.25">
      <c r="A202" s="304"/>
      <c r="B202" s="304"/>
      <c r="C202" s="304"/>
      <c r="D202" s="304"/>
      <c r="E202" s="304"/>
      <c r="F202" s="304"/>
      <c r="G202" s="304"/>
      <c r="H202" s="304"/>
      <c r="I202" s="307"/>
      <c r="J202" s="307"/>
      <c r="K202" s="195"/>
      <c r="L202" s="216"/>
      <c r="M202" s="213"/>
      <c r="N202" s="213"/>
      <c r="O202" s="195"/>
      <c r="P202" s="195"/>
      <c r="Q202" s="215"/>
      <c r="R202" s="215"/>
      <c r="S202" s="129" t="s">
        <v>473</v>
      </c>
      <c r="T202" s="161">
        <v>0.1</v>
      </c>
      <c r="U202" s="167">
        <f t="shared" ref="U202:U208" si="19">V201</f>
        <v>43892</v>
      </c>
      <c r="V202" s="167">
        <f>U202+30</f>
        <v>43922</v>
      </c>
      <c r="W202" s="16">
        <f t="shared" ref="W202:W203" si="20">V202-U202</f>
        <v>30</v>
      </c>
      <c r="X202" s="128"/>
      <c r="Y202" s="17">
        <f t="shared" ref="Y202:Y203" si="21">IF(X202="ejecutado",1,0)</f>
        <v>0</v>
      </c>
      <c r="Z202" s="18"/>
      <c r="AA202" s="18"/>
      <c r="AB202" s="131" t="s">
        <v>61</v>
      </c>
      <c r="AC202" s="131" t="s">
        <v>61</v>
      </c>
      <c r="AD202" s="131" t="s">
        <v>61</v>
      </c>
      <c r="AE202" s="131" t="s">
        <v>61</v>
      </c>
      <c r="AF202" s="131" t="s">
        <v>61</v>
      </c>
      <c r="AG202" s="131" t="s">
        <v>61</v>
      </c>
      <c r="AH202" s="131" t="s">
        <v>61</v>
      </c>
      <c r="AI202" s="131" t="s">
        <v>61</v>
      </c>
      <c r="AJ202" s="131" t="s">
        <v>61</v>
      </c>
      <c r="AK202" s="131" t="s">
        <v>61</v>
      </c>
      <c r="AL202" s="131" t="s">
        <v>61</v>
      </c>
      <c r="AM202" s="131" t="s">
        <v>61</v>
      </c>
      <c r="AN202" s="131" t="s">
        <v>61</v>
      </c>
      <c r="AO202" s="131" t="s">
        <v>61</v>
      </c>
      <c r="AP202" s="131" t="s">
        <v>61</v>
      </c>
      <c r="AQ202" s="131" t="s">
        <v>61</v>
      </c>
      <c r="AR202" s="131" t="s">
        <v>61</v>
      </c>
      <c r="AS202" s="131" t="s">
        <v>61</v>
      </c>
      <c r="AT202" s="106"/>
      <c r="AU202" s="98"/>
      <c r="AV202" s="98"/>
    </row>
    <row r="203" spans="1:48" x14ac:dyDescent="0.25">
      <c r="A203" s="304"/>
      <c r="B203" s="304"/>
      <c r="C203" s="304"/>
      <c r="D203" s="304"/>
      <c r="E203" s="304"/>
      <c r="F203" s="304"/>
      <c r="G203" s="304"/>
      <c r="H203" s="304"/>
      <c r="I203" s="307"/>
      <c r="J203" s="307"/>
      <c r="K203" s="195"/>
      <c r="L203" s="216"/>
      <c r="M203" s="213"/>
      <c r="N203" s="213"/>
      <c r="O203" s="195"/>
      <c r="P203" s="195"/>
      <c r="Q203" s="215"/>
      <c r="R203" s="215"/>
      <c r="S203" s="54" t="s">
        <v>474</v>
      </c>
      <c r="T203" s="161">
        <v>0.05</v>
      </c>
      <c r="U203" s="167">
        <f t="shared" si="19"/>
        <v>43922</v>
      </c>
      <c r="V203" s="167">
        <f>U203+10</f>
        <v>43932</v>
      </c>
      <c r="W203" s="16">
        <f t="shared" si="20"/>
        <v>10</v>
      </c>
      <c r="X203" s="128"/>
      <c r="Y203" s="17">
        <f t="shared" si="21"/>
        <v>0</v>
      </c>
      <c r="Z203" s="18"/>
      <c r="AA203" s="18"/>
      <c r="AB203" s="131" t="s">
        <v>61</v>
      </c>
      <c r="AC203" s="131" t="s">
        <v>61</v>
      </c>
      <c r="AD203" s="131" t="s">
        <v>61</v>
      </c>
      <c r="AE203" s="131" t="s">
        <v>61</v>
      </c>
      <c r="AF203" s="131" t="s">
        <v>61</v>
      </c>
      <c r="AG203" s="131" t="s">
        <v>61</v>
      </c>
      <c r="AH203" s="131" t="s">
        <v>61</v>
      </c>
      <c r="AI203" s="131" t="s">
        <v>61</v>
      </c>
      <c r="AJ203" s="131" t="s">
        <v>61</v>
      </c>
      <c r="AK203" s="131" t="s">
        <v>61</v>
      </c>
      <c r="AL203" s="131" t="s">
        <v>61</v>
      </c>
      <c r="AM203" s="131" t="s">
        <v>61</v>
      </c>
      <c r="AN203" s="131" t="s">
        <v>61</v>
      </c>
      <c r="AO203" s="131" t="s">
        <v>61</v>
      </c>
      <c r="AP203" s="131" t="s">
        <v>61</v>
      </c>
      <c r="AQ203" s="131" t="s">
        <v>61</v>
      </c>
      <c r="AR203" s="131" t="s">
        <v>61</v>
      </c>
      <c r="AS203" s="131" t="s">
        <v>61</v>
      </c>
      <c r="AT203" s="106"/>
      <c r="AU203" s="98"/>
      <c r="AV203" s="98"/>
    </row>
    <row r="204" spans="1:48" x14ac:dyDescent="0.25">
      <c r="A204" s="304"/>
      <c r="B204" s="304"/>
      <c r="C204" s="304"/>
      <c r="D204" s="304"/>
      <c r="E204" s="304"/>
      <c r="F204" s="304"/>
      <c r="G204" s="304"/>
      <c r="H204" s="304"/>
      <c r="I204" s="307"/>
      <c r="J204" s="307"/>
      <c r="K204" s="195"/>
      <c r="L204" s="216"/>
      <c r="M204" s="213"/>
      <c r="N204" s="213"/>
      <c r="O204" s="195"/>
      <c r="P204" s="195"/>
      <c r="Q204" s="215"/>
      <c r="R204" s="215"/>
      <c r="S204" s="129" t="s">
        <v>475</v>
      </c>
      <c r="T204" s="161">
        <v>0.1</v>
      </c>
      <c r="U204" s="167">
        <f t="shared" si="19"/>
        <v>43932</v>
      </c>
      <c r="V204" s="167">
        <f>U204+30</f>
        <v>43962</v>
      </c>
      <c r="W204" s="16"/>
      <c r="X204" s="128"/>
      <c r="Y204" s="17"/>
      <c r="Z204" s="18"/>
      <c r="AA204" s="18"/>
      <c r="AB204" s="131"/>
      <c r="AC204" s="131"/>
      <c r="AD204" s="131"/>
      <c r="AE204" s="131"/>
      <c r="AF204" s="131"/>
      <c r="AG204" s="131"/>
      <c r="AH204" s="131"/>
      <c r="AI204" s="131"/>
      <c r="AJ204" s="131"/>
      <c r="AK204" s="131"/>
      <c r="AL204" s="131"/>
      <c r="AM204" s="131"/>
      <c r="AN204" s="131"/>
      <c r="AO204" s="131"/>
      <c r="AP204" s="131"/>
      <c r="AQ204" s="131"/>
      <c r="AR204" s="131"/>
      <c r="AS204" s="131"/>
      <c r="AT204" s="98"/>
      <c r="AU204" s="98"/>
      <c r="AV204" s="98"/>
    </row>
    <row r="205" spans="1:48" ht="27.6" x14ac:dyDescent="0.25">
      <c r="A205" s="304"/>
      <c r="B205" s="304"/>
      <c r="C205" s="304"/>
      <c r="D205" s="304"/>
      <c r="E205" s="304"/>
      <c r="F205" s="304"/>
      <c r="G205" s="304"/>
      <c r="H205" s="304"/>
      <c r="I205" s="307"/>
      <c r="J205" s="307"/>
      <c r="K205" s="195"/>
      <c r="L205" s="216"/>
      <c r="M205" s="213"/>
      <c r="N205" s="213"/>
      <c r="O205" s="195"/>
      <c r="P205" s="195"/>
      <c r="Q205" s="215"/>
      <c r="R205" s="215"/>
      <c r="S205" s="129" t="s">
        <v>476</v>
      </c>
      <c r="T205" s="161">
        <v>0.25</v>
      </c>
      <c r="U205" s="167">
        <f t="shared" si="19"/>
        <v>43962</v>
      </c>
      <c r="V205" s="167">
        <f>U205+45</f>
        <v>44007</v>
      </c>
      <c r="W205" s="16"/>
      <c r="X205" s="128"/>
      <c r="Y205" s="17"/>
      <c r="Z205" s="18"/>
      <c r="AA205" s="18"/>
      <c r="AB205" s="131"/>
      <c r="AC205" s="131"/>
      <c r="AD205" s="131"/>
      <c r="AE205" s="131"/>
      <c r="AF205" s="131"/>
      <c r="AG205" s="131"/>
      <c r="AH205" s="131"/>
      <c r="AI205" s="131"/>
      <c r="AJ205" s="131"/>
      <c r="AK205" s="131"/>
      <c r="AL205" s="131"/>
      <c r="AM205" s="131"/>
      <c r="AN205" s="131"/>
      <c r="AO205" s="131"/>
      <c r="AP205" s="131"/>
      <c r="AQ205" s="131"/>
      <c r="AR205" s="131"/>
      <c r="AS205" s="131"/>
      <c r="AT205" s="98"/>
      <c r="AU205" s="98"/>
      <c r="AV205" s="98"/>
    </row>
    <row r="206" spans="1:48" x14ac:dyDescent="0.25">
      <c r="A206" s="304"/>
      <c r="B206" s="304"/>
      <c r="C206" s="304"/>
      <c r="D206" s="304"/>
      <c r="E206" s="304"/>
      <c r="F206" s="304"/>
      <c r="G206" s="304"/>
      <c r="H206" s="304"/>
      <c r="I206" s="307"/>
      <c r="J206" s="307"/>
      <c r="K206" s="195"/>
      <c r="L206" s="216"/>
      <c r="M206" s="213"/>
      <c r="N206" s="213"/>
      <c r="O206" s="195"/>
      <c r="P206" s="195"/>
      <c r="Q206" s="215"/>
      <c r="R206" s="215"/>
      <c r="S206" s="129" t="s">
        <v>477</v>
      </c>
      <c r="T206" s="161">
        <v>0.1</v>
      </c>
      <c r="U206" s="167">
        <f t="shared" si="19"/>
        <v>44007</v>
      </c>
      <c r="V206" s="167">
        <f>U206+2</f>
        <v>44009</v>
      </c>
      <c r="W206" s="16"/>
      <c r="X206" s="128"/>
      <c r="Y206" s="17"/>
      <c r="Z206" s="18"/>
      <c r="AA206" s="18"/>
      <c r="AB206" s="131"/>
      <c r="AC206" s="131"/>
      <c r="AD206" s="131"/>
      <c r="AE206" s="131"/>
      <c r="AF206" s="131"/>
      <c r="AG206" s="131"/>
      <c r="AH206" s="131"/>
      <c r="AI206" s="131"/>
      <c r="AJ206" s="131"/>
      <c r="AK206" s="131"/>
      <c r="AL206" s="131"/>
      <c r="AM206" s="131"/>
      <c r="AN206" s="131"/>
      <c r="AO206" s="131"/>
      <c r="AP206" s="131"/>
      <c r="AQ206" s="131"/>
      <c r="AR206" s="131"/>
      <c r="AS206" s="131"/>
      <c r="AT206" s="98"/>
      <c r="AU206" s="98"/>
      <c r="AV206" s="98"/>
    </row>
    <row r="207" spans="1:48" x14ac:dyDescent="0.25">
      <c r="A207" s="304"/>
      <c r="B207" s="304"/>
      <c r="C207" s="304"/>
      <c r="D207" s="304"/>
      <c r="E207" s="304"/>
      <c r="F207" s="304"/>
      <c r="G207" s="304"/>
      <c r="H207" s="304"/>
      <c r="I207" s="307"/>
      <c r="J207" s="307"/>
      <c r="K207" s="195"/>
      <c r="L207" s="216"/>
      <c r="M207" s="213"/>
      <c r="N207" s="213"/>
      <c r="O207" s="195"/>
      <c r="P207" s="195"/>
      <c r="Q207" s="215"/>
      <c r="R207" s="215"/>
      <c r="S207" s="129" t="s">
        <v>478</v>
      </c>
      <c r="T207" s="161">
        <v>0.15</v>
      </c>
      <c r="U207" s="167">
        <f>V206</f>
        <v>44009</v>
      </c>
      <c r="V207" s="167">
        <f>U207+2</f>
        <v>44011</v>
      </c>
      <c r="W207" s="16"/>
      <c r="X207" s="128"/>
      <c r="Y207" s="17"/>
      <c r="Z207" s="18"/>
      <c r="AA207" s="18"/>
      <c r="AB207" s="131"/>
      <c r="AC207" s="131"/>
      <c r="AD207" s="131"/>
      <c r="AE207" s="131"/>
      <c r="AF207" s="131"/>
      <c r="AG207" s="131"/>
      <c r="AH207" s="131"/>
      <c r="AI207" s="131"/>
      <c r="AJ207" s="131"/>
      <c r="AK207" s="131"/>
      <c r="AL207" s="131"/>
      <c r="AM207" s="131"/>
      <c r="AN207" s="131"/>
      <c r="AO207" s="131"/>
      <c r="AP207" s="131"/>
      <c r="AQ207" s="131"/>
      <c r="AR207" s="131"/>
      <c r="AS207" s="131"/>
      <c r="AT207" s="98"/>
      <c r="AU207" s="98"/>
      <c r="AV207" s="98"/>
    </row>
    <row r="208" spans="1:48" x14ac:dyDescent="0.25">
      <c r="A208" s="304"/>
      <c r="B208" s="304"/>
      <c r="C208" s="304"/>
      <c r="D208" s="304"/>
      <c r="E208" s="304"/>
      <c r="F208" s="304"/>
      <c r="G208" s="304"/>
      <c r="H208" s="304"/>
      <c r="I208" s="307"/>
      <c r="J208" s="307"/>
      <c r="K208" s="195"/>
      <c r="L208" s="216"/>
      <c r="M208" s="213"/>
      <c r="N208" s="213"/>
      <c r="O208" s="195"/>
      <c r="P208" s="195"/>
      <c r="Q208" s="215"/>
      <c r="R208" s="215"/>
      <c r="S208" s="176" t="s">
        <v>479</v>
      </c>
      <c r="T208" s="161">
        <v>0.15</v>
      </c>
      <c r="U208" s="167">
        <f t="shared" si="19"/>
        <v>44011</v>
      </c>
      <c r="V208" s="167">
        <f>U208+1</f>
        <v>44012</v>
      </c>
      <c r="W208" s="16"/>
      <c r="X208" s="128"/>
      <c r="Y208" s="17"/>
      <c r="Z208" s="18"/>
      <c r="AA208" s="18"/>
      <c r="AB208" s="131"/>
      <c r="AC208" s="131"/>
      <c r="AD208" s="131"/>
      <c r="AE208" s="131"/>
      <c r="AF208" s="131"/>
      <c r="AG208" s="131"/>
      <c r="AH208" s="131"/>
      <c r="AI208" s="131"/>
      <c r="AJ208" s="131"/>
      <c r="AK208" s="131"/>
      <c r="AL208" s="131"/>
      <c r="AM208" s="131"/>
      <c r="AN208" s="131"/>
      <c r="AO208" s="131"/>
      <c r="AP208" s="131"/>
      <c r="AQ208" s="131"/>
      <c r="AR208" s="131"/>
      <c r="AS208" s="131"/>
      <c r="AT208" s="98"/>
      <c r="AU208" s="98"/>
      <c r="AV208" s="98"/>
    </row>
    <row r="209" spans="1:48" ht="27.6" x14ac:dyDescent="0.25">
      <c r="A209" s="304"/>
      <c r="B209" s="303" t="s">
        <v>466</v>
      </c>
      <c r="C209" s="303" t="s">
        <v>467</v>
      </c>
      <c r="D209" s="303" t="s">
        <v>186</v>
      </c>
      <c r="E209" s="303" t="s">
        <v>187</v>
      </c>
      <c r="F209" s="303" t="s">
        <v>172</v>
      </c>
      <c r="G209" s="303" t="s">
        <v>480</v>
      </c>
      <c r="H209" s="303" t="s">
        <v>481</v>
      </c>
      <c r="I209" s="306">
        <v>0.5</v>
      </c>
      <c r="J209" s="306">
        <f>+(Q209*L209)</f>
        <v>0</v>
      </c>
      <c r="K209" s="303" t="s">
        <v>482</v>
      </c>
      <c r="L209" s="310">
        <v>1</v>
      </c>
      <c r="M209" s="213">
        <v>43862</v>
      </c>
      <c r="N209" s="213">
        <v>44012</v>
      </c>
      <c r="O209" s="195"/>
      <c r="P209" s="195" t="s">
        <v>443</v>
      </c>
      <c r="Q209" s="214">
        <f>(Y209*T209)+(T210*Y210)</f>
        <v>0</v>
      </c>
      <c r="R209" s="214" t="s">
        <v>471</v>
      </c>
      <c r="S209" s="176" t="s">
        <v>483</v>
      </c>
      <c r="T209" s="161">
        <v>0.6</v>
      </c>
      <c r="U209" s="167">
        <f>M209</f>
        <v>43862</v>
      </c>
      <c r="V209" s="167">
        <f>U209+120</f>
        <v>43982</v>
      </c>
      <c r="W209" s="16">
        <f>V209-U209</f>
        <v>120</v>
      </c>
      <c r="X209" s="128"/>
      <c r="Y209" s="17">
        <f>IF(X209="ejecutado",1,0)</f>
        <v>0</v>
      </c>
      <c r="Z209" s="18"/>
      <c r="AA209" s="18"/>
      <c r="AB209" s="131" t="s">
        <v>61</v>
      </c>
      <c r="AC209" s="131" t="s">
        <v>61</v>
      </c>
      <c r="AD209" s="131" t="s">
        <v>61</v>
      </c>
      <c r="AE209" s="131" t="s">
        <v>61</v>
      </c>
      <c r="AF209" s="131" t="s">
        <v>61</v>
      </c>
      <c r="AG209" s="131" t="s">
        <v>61</v>
      </c>
      <c r="AH209" s="131" t="s">
        <v>61</v>
      </c>
      <c r="AI209" s="131" t="s">
        <v>61</v>
      </c>
      <c r="AJ209" s="131" t="s">
        <v>61</v>
      </c>
      <c r="AK209" s="131" t="s">
        <v>61</v>
      </c>
      <c r="AL209" s="131" t="s">
        <v>61</v>
      </c>
      <c r="AM209" s="131" t="s">
        <v>61</v>
      </c>
      <c r="AN209" s="131" t="s">
        <v>61</v>
      </c>
      <c r="AO209" s="131" t="s">
        <v>61</v>
      </c>
      <c r="AP209" s="131" t="s">
        <v>61</v>
      </c>
      <c r="AQ209" s="131" t="s">
        <v>61</v>
      </c>
      <c r="AR209" s="131" t="s">
        <v>61</v>
      </c>
      <c r="AS209" s="131" t="s">
        <v>61</v>
      </c>
      <c r="AT209" s="98"/>
      <c r="AU209" s="98"/>
      <c r="AV209" s="98"/>
    </row>
    <row r="210" spans="1:48" x14ac:dyDescent="0.25">
      <c r="A210" s="305"/>
      <c r="B210" s="305"/>
      <c r="C210" s="305"/>
      <c r="D210" s="305"/>
      <c r="E210" s="305"/>
      <c r="F210" s="305"/>
      <c r="G210" s="305"/>
      <c r="H210" s="305"/>
      <c r="I210" s="308"/>
      <c r="J210" s="309"/>
      <c r="K210" s="305"/>
      <c r="L210" s="311"/>
      <c r="M210" s="213"/>
      <c r="N210" s="213"/>
      <c r="O210" s="195"/>
      <c r="P210" s="195"/>
      <c r="Q210" s="217"/>
      <c r="R210" s="217"/>
      <c r="S210" s="176" t="s">
        <v>484</v>
      </c>
      <c r="T210" s="161">
        <v>0.4</v>
      </c>
      <c r="U210" s="167">
        <f>V209</f>
        <v>43982</v>
      </c>
      <c r="V210" s="167">
        <f>U210+30</f>
        <v>44012</v>
      </c>
      <c r="W210" s="16">
        <f t="shared" ref="W210" si="22">V210-U210</f>
        <v>30</v>
      </c>
      <c r="X210" s="128"/>
      <c r="Y210" s="17">
        <f t="shared" ref="Y210" si="23">IF(X210="ejecutado",1,0)</f>
        <v>0</v>
      </c>
      <c r="Z210" s="18"/>
      <c r="AA210" s="18"/>
      <c r="AB210" s="131" t="s">
        <v>61</v>
      </c>
      <c r="AC210" s="131" t="s">
        <v>61</v>
      </c>
      <c r="AD210" s="131" t="s">
        <v>61</v>
      </c>
      <c r="AE210" s="131" t="s">
        <v>61</v>
      </c>
      <c r="AF210" s="131" t="s">
        <v>61</v>
      </c>
      <c r="AG210" s="131" t="s">
        <v>61</v>
      </c>
      <c r="AH210" s="131" t="s">
        <v>61</v>
      </c>
      <c r="AI210" s="131" t="s">
        <v>61</v>
      </c>
      <c r="AJ210" s="131" t="s">
        <v>61</v>
      </c>
      <c r="AK210" s="131" t="s">
        <v>61</v>
      </c>
      <c r="AL210" s="131" t="s">
        <v>61</v>
      </c>
      <c r="AM210" s="131" t="s">
        <v>61</v>
      </c>
      <c r="AN210" s="131" t="s">
        <v>61</v>
      </c>
      <c r="AO210" s="131" t="s">
        <v>61</v>
      </c>
      <c r="AP210" s="131" t="s">
        <v>61</v>
      </c>
      <c r="AQ210" s="131" t="s">
        <v>61</v>
      </c>
      <c r="AR210" s="131" t="s">
        <v>61</v>
      </c>
      <c r="AS210" s="131" t="s">
        <v>61</v>
      </c>
      <c r="AT210" s="98"/>
      <c r="AU210" s="98"/>
      <c r="AV210" s="98"/>
    </row>
    <row r="211" spans="1:48" ht="41.4" x14ac:dyDescent="0.25">
      <c r="A211" s="205">
        <v>16</v>
      </c>
      <c r="B211" s="205" t="s">
        <v>130</v>
      </c>
      <c r="C211" s="218" t="s">
        <v>485</v>
      </c>
      <c r="D211" s="205" t="s">
        <v>52</v>
      </c>
      <c r="E211" s="205" t="s">
        <v>114</v>
      </c>
      <c r="F211" s="205" t="s">
        <v>54</v>
      </c>
      <c r="G211" s="211" t="s">
        <v>486</v>
      </c>
      <c r="H211" s="211" t="s">
        <v>487</v>
      </c>
      <c r="I211" s="220">
        <v>0.6</v>
      </c>
      <c r="J211" s="220">
        <f>(L211*Q211)</f>
        <v>0</v>
      </c>
      <c r="K211" s="211" t="s">
        <v>488</v>
      </c>
      <c r="L211" s="201">
        <v>1</v>
      </c>
      <c r="M211" s="209">
        <v>43831</v>
      </c>
      <c r="N211" s="209">
        <v>44012</v>
      </c>
      <c r="O211" s="136"/>
      <c r="P211" s="211" t="s">
        <v>489</v>
      </c>
      <c r="Q211" s="206">
        <f>(T211*Y211)+(T212*Y212)</f>
        <v>0</v>
      </c>
      <c r="R211" s="206" t="s">
        <v>59</v>
      </c>
      <c r="S211" s="136" t="s">
        <v>490</v>
      </c>
      <c r="T211" s="143">
        <v>0.5</v>
      </c>
      <c r="U211" s="153">
        <v>43831</v>
      </c>
      <c r="V211" s="153">
        <v>43920</v>
      </c>
      <c r="W211" s="108">
        <f t="shared" si="17"/>
        <v>89</v>
      </c>
      <c r="X211" s="136"/>
      <c r="Y211" s="109">
        <f t="shared" si="18"/>
        <v>0</v>
      </c>
      <c r="Z211" s="110"/>
      <c r="AA211" s="96"/>
      <c r="AB211" s="97" t="s">
        <v>61</v>
      </c>
      <c r="AC211" s="97" t="s">
        <v>61</v>
      </c>
      <c r="AD211" s="97" t="s">
        <v>61</v>
      </c>
      <c r="AE211" s="97" t="s">
        <v>62</v>
      </c>
      <c r="AF211" s="97" t="s">
        <v>61</v>
      </c>
      <c r="AG211" s="97" t="s">
        <v>61</v>
      </c>
      <c r="AH211" s="97" t="s">
        <v>61</v>
      </c>
      <c r="AI211" s="97" t="s">
        <v>61</v>
      </c>
      <c r="AJ211" s="97" t="s">
        <v>61</v>
      </c>
      <c r="AK211" s="97" t="s">
        <v>61</v>
      </c>
      <c r="AL211" s="97" t="s">
        <v>61</v>
      </c>
      <c r="AM211" s="97" t="s">
        <v>61</v>
      </c>
      <c r="AN211" s="97" t="s">
        <v>61</v>
      </c>
      <c r="AO211" s="97" t="s">
        <v>61</v>
      </c>
      <c r="AP211" s="97" t="s">
        <v>61</v>
      </c>
      <c r="AQ211" s="97" t="s">
        <v>61</v>
      </c>
      <c r="AR211" s="97" t="s">
        <v>61</v>
      </c>
      <c r="AS211" s="97" t="s">
        <v>62</v>
      </c>
      <c r="AT211" s="98"/>
      <c r="AU211" s="98"/>
      <c r="AV211" s="98"/>
    </row>
    <row r="212" spans="1:48" ht="41.4" x14ac:dyDescent="0.25">
      <c r="A212" s="205"/>
      <c r="B212" s="205"/>
      <c r="C212" s="218"/>
      <c r="D212" s="205"/>
      <c r="E212" s="205"/>
      <c r="F212" s="205"/>
      <c r="G212" s="212"/>
      <c r="H212" s="212"/>
      <c r="I212" s="224"/>
      <c r="J212" s="224"/>
      <c r="K212" s="212"/>
      <c r="L212" s="203"/>
      <c r="M212" s="210"/>
      <c r="N212" s="210"/>
      <c r="O212" s="136"/>
      <c r="P212" s="212"/>
      <c r="Q212" s="208"/>
      <c r="R212" s="208"/>
      <c r="S212" s="136" t="s">
        <v>491</v>
      </c>
      <c r="T212" s="143">
        <v>0.5</v>
      </c>
      <c r="U212" s="153">
        <v>43920</v>
      </c>
      <c r="V212" s="153">
        <v>44012</v>
      </c>
      <c r="W212" s="108">
        <f t="shared" si="17"/>
        <v>92</v>
      </c>
      <c r="X212" s="136"/>
      <c r="Y212" s="109">
        <f t="shared" si="18"/>
        <v>0</v>
      </c>
      <c r="Z212" s="110"/>
      <c r="AA212" s="96"/>
      <c r="AB212" s="97" t="s">
        <v>61</v>
      </c>
      <c r="AC212" s="97" t="s">
        <v>61</v>
      </c>
      <c r="AD212" s="97" t="s">
        <v>61</v>
      </c>
      <c r="AE212" s="97" t="s">
        <v>62</v>
      </c>
      <c r="AF212" s="97" t="s">
        <v>61</v>
      </c>
      <c r="AG212" s="97" t="s">
        <v>61</v>
      </c>
      <c r="AH212" s="97" t="s">
        <v>61</v>
      </c>
      <c r="AI212" s="97" t="s">
        <v>61</v>
      </c>
      <c r="AJ212" s="97" t="s">
        <v>61</v>
      </c>
      <c r="AK212" s="97" t="s">
        <v>61</v>
      </c>
      <c r="AL212" s="97" t="s">
        <v>61</v>
      </c>
      <c r="AM212" s="97" t="s">
        <v>61</v>
      </c>
      <c r="AN212" s="97" t="s">
        <v>61</v>
      </c>
      <c r="AO212" s="97" t="s">
        <v>61</v>
      </c>
      <c r="AP212" s="97" t="s">
        <v>61</v>
      </c>
      <c r="AQ212" s="97" t="s">
        <v>61</v>
      </c>
      <c r="AR212" s="97" t="s">
        <v>61</v>
      </c>
      <c r="AS212" s="97" t="s">
        <v>62</v>
      </c>
      <c r="AT212" s="98"/>
      <c r="AU212" s="98"/>
      <c r="AV212" s="98"/>
    </row>
    <row r="213" spans="1:48" x14ac:dyDescent="0.25">
      <c r="A213" s="205"/>
      <c r="B213" s="205"/>
      <c r="C213" s="218"/>
      <c r="D213" s="205"/>
      <c r="E213" s="205"/>
      <c r="F213" s="205"/>
      <c r="G213" s="205" t="s">
        <v>492</v>
      </c>
      <c r="H213" s="211" t="s">
        <v>493</v>
      </c>
      <c r="I213" s="220">
        <v>0.4</v>
      </c>
      <c r="J213" s="220">
        <f>(L213*Q213)</f>
        <v>0</v>
      </c>
      <c r="K213" s="225" t="s">
        <v>494</v>
      </c>
      <c r="L213" s="201">
        <v>1</v>
      </c>
      <c r="M213" s="204">
        <v>43831</v>
      </c>
      <c r="N213" s="204">
        <v>44012</v>
      </c>
      <c r="O213" s="149"/>
      <c r="P213" s="205" t="s">
        <v>495</v>
      </c>
      <c r="Q213" s="206">
        <f>(T213*Y213)+(T214*Y214)+(T215*Y215)</f>
        <v>0</v>
      </c>
      <c r="R213" s="206" t="s">
        <v>59</v>
      </c>
      <c r="S213" s="140" t="s">
        <v>496</v>
      </c>
      <c r="T213" s="143">
        <v>0.3</v>
      </c>
      <c r="U213" s="153">
        <v>43831</v>
      </c>
      <c r="V213" s="153">
        <v>43920</v>
      </c>
      <c r="W213" s="108">
        <f t="shared" si="17"/>
        <v>89</v>
      </c>
      <c r="X213" s="136"/>
      <c r="Y213" s="109">
        <f t="shared" si="18"/>
        <v>0</v>
      </c>
      <c r="Z213" s="110"/>
      <c r="AA213" s="96"/>
      <c r="AB213" s="97" t="s">
        <v>61</v>
      </c>
      <c r="AC213" s="97" t="s">
        <v>61</v>
      </c>
      <c r="AD213" s="97" t="s">
        <v>61</v>
      </c>
      <c r="AE213" s="97" t="s">
        <v>62</v>
      </c>
      <c r="AF213" s="97" t="s">
        <v>61</v>
      </c>
      <c r="AG213" s="97" t="s">
        <v>61</v>
      </c>
      <c r="AH213" s="97" t="s">
        <v>61</v>
      </c>
      <c r="AI213" s="97" t="s">
        <v>61</v>
      </c>
      <c r="AJ213" s="97" t="s">
        <v>61</v>
      </c>
      <c r="AK213" s="97" t="s">
        <v>61</v>
      </c>
      <c r="AL213" s="97" t="s">
        <v>61</v>
      </c>
      <c r="AM213" s="97" t="s">
        <v>61</v>
      </c>
      <c r="AN213" s="97" t="s">
        <v>61</v>
      </c>
      <c r="AO213" s="97" t="s">
        <v>61</v>
      </c>
      <c r="AP213" s="97" t="s">
        <v>61</v>
      </c>
      <c r="AQ213" s="97" t="s">
        <v>61</v>
      </c>
      <c r="AR213" s="97" t="s">
        <v>61</v>
      </c>
      <c r="AS213" s="97" t="s">
        <v>62</v>
      </c>
      <c r="AT213" s="98"/>
      <c r="AU213" s="98"/>
      <c r="AV213" s="98"/>
    </row>
    <row r="214" spans="1:48" x14ac:dyDescent="0.25">
      <c r="A214" s="205"/>
      <c r="B214" s="205"/>
      <c r="C214" s="218"/>
      <c r="D214" s="205"/>
      <c r="E214" s="205"/>
      <c r="F214" s="205"/>
      <c r="G214" s="205"/>
      <c r="H214" s="219"/>
      <c r="I214" s="221"/>
      <c r="J214" s="223"/>
      <c r="K214" s="225"/>
      <c r="L214" s="202"/>
      <c r="M214" s="204"/>
      <c r="N214" s="204"/>
      <c r="O214" s="136"/>
      <c r="P214" s="205"/>
      <c r="Q214" s="207"/>
      <c r="R214" s="207"/>
      <c r="S214" s="140" t="s">
        <v>497</v>
      </c>
      <c r="T214" s="143">
        <v>0.3</v>
      </c>
      <c r="U214" s="153">
        <v>43920</v>
      </c>
      <c r="V214" s="153">
        <v>44012</v>
      </c>
      <c r="W214" s="108">
        <f t="shared" si="17"/>
        <v>92</v>
      </c>
      <c r="X214" s="136"/>
      <c r="Y214" s="109">
        <f t="shared" si="18"/>
        <v>0</v>
      </c>
      <c r="Z214" s="110"/>
      <c r="AA214" s="96"/>
      <c r="AB214" s="97" t="s">
        <v>61</v>
      </c>
      <c r="AC214" s="97" t="s">
        <v>61</v>
      </c>
      <c r="AD214" s="97" t="s">
        <v>61</v>
      </c>
      <c r="AE214" s="97" t="s">
        <v>62</v>
      </c>
      <c r="AF214" s="97" t="s">
        <v>61</v>
      </c>
      <c r="AG214" s="97" t="s">
        <v>61</v>
      </c>
      <c r="AH214" s="97" t="s">
        <v>61</v>
      </c>
      <c r="AI214" s="97" t="s">
        <v>61</v>
      </c>
      <c r="AJ214" s="97" t="s">
        <v>61</v>
      </c>
      <c r="AK214" s="97" t="s">
        <v>61</v>
      </c>
      <c r="AL214" s="97" t="s">
        <v>61</v>
      </c>
      <c r="AM214" s="97" t="s">
        <v>61</v>
      </c>
      <c r="AN214" s="97" t="s">
        <v>61</v>
      </c>
      <c r="AO214" s="97" t="s">
        <v>61</v>
      </c>
      <c r="AP214" s="97" t="s">
        <v>61</v>
      </c>
      <c r="AQ214" s="97" t="s">
        <v>61</v>
      </c>
      <c r="AR214" s="97" t="s">
        <v>61</v>
      </c>
      <c r="AS214" s="97" t="s">
        <v>62</v>
      </c>
      <c r="AT214" s="98"/>
      <c r="AU214" s="98"/>
      <c r="AV214" s="98"/>
    </row>
    <row r="215" spans="1:48" ht="27.6" x14ac:dyDescent="0.25">
      <c r="A215" s="205"/>
      <c r="B215" s="205"/>
      <c r="C215" s="218"/>
      <c r="D215" s="205"/>
      <c r="E215" s="205"/>
      <c r="F215" s="205"/>
      <c r="G215" s="205"/>
      <c r="H215" s="212"/>
      <c r="I215" s="222"/>
      <c r="J215" s="224"/>
      <c r="K215" s="225"/>
      <c r="L215" s="203"/>
      <c r="M215" s="204"/>
      <c r="N215" s="204"/>
      <c r="O215" s="136"/>
      <c r="P215" s="205"/>
      <c r="Q215" s="208"/>
      <c r="R215" s="208"/>
      <c r="S215" s="140" t="s">
        <v>498</v>
      </c>
      <c r="T215" s="143">
        <v>0.4</v>
      </c>
      <c r="U215" s="153">
        <v>43831</v>
      </c>
      <c r="V215" s="153">
        <v>44012</v>
      </c>
      <c r="W215" s="108">
        <f t="shared" si="17"/>
        <v>181</v>
      </c>
      <c r="X215" s="136"/>
      <c r="Y215" s="109">
        <f t="shared" si="18"/>
        <v>0</v>
      </c>
      <c r="Z215" s="110"/>
      <c r="AA215" s="96"/>
      <c r="AB215" s="97" t="s">
        <v>61</v>
      </c>
      <c r="AC215" s="97" t="s">
        <v>61</v>
      </c>
      <c r="AD215" s="97" t="s">
        <v>61</v>
      </c>
      <c r="AE215" s="97" t="s">
        <v>62</v>
      </c>
      <c r="AF215" s="97" t="s">
        <v>61</v>
      </c>
      <c r="AG215" s="97" t="s">
        <v>61</v>
      </c>
      <c r="AH215" s="97" t="s">
        <v>61</v>
      </c>
      <c r="AI215" s="97" t="s">
        <v>61</v>
      </c>
      <c r="AJ215" s="97" t="s">
        <v>61</v>
      </c>
      <c r="AK215" s="97" t="s">
        <v>61</v>
      </c>
      <c r="AL215" s="97" t="s">
        <v>61</v>
      </c>
      <c r="AM215" s="97" t="s">
        <v>61</v>
      </c>
      <c r="AN215" s="97" t="s">
        <v>61</v>
      </c>
      <c r="AO215" s="97" t="s">
        <v>61</v>
      </c>
      <c r="AP215" s="97" t="s">
        <v>61</v>
      </c>
      <c r="AQ215" s="97" t="s">
        <v>61</v>
      </c>
      <c r="AR215" s="97" t="s">
        <v>61</v>
      </c>
      <c r="AS215" s="97" t="s">
        <v>62</v>
      </c>
      <c r="AT215" s="98"/>
      <c r="AU215" s="98"/>
      <c r="AV215" s="98"/>
    </row>
    <row r="216" spans="1:48" ht="138" x14ac:dyDescent="0.25">
      <c r="A216" s="211">
        <v>17</v>
      </c>
      <c r="B216" s="205" t="s">
        <v>499</v>
      </c>
      <c r="C216" s="205" t="s">
        <v>500</v>
      </c>
      <c r="D216" s="205" t="s">
        <v>501</v>
      </c>
      <c r="E216" s="205" t="s">
        <v>502</v>
      </c>
      <c r="F216" s="205" t="s">
        <v>54</v>
      </c>
      <c r="G216" s="136" t="s">
        <v>503</v>
      </c>
      <c r="H216" s="136" t="s">
        <v>504</v>
      </c>
      <c r="I216" s="144">
        <v>0.2</v>
      </c>
      <c r="J216" s="144">
        <f>+(L216*Q216)</f>
        <v>0</v>
      </c>
      <c r="K216" s="140" t="s">
        <v>505</v>
      </c>
      <c r="L216" s="143">
        <v>1</v>
      </c>
      <c r="M216" s="135">
        <v>43952</v>
      </c>
      <c r="N216" s="116">
        <v>43982</v>
      </c>
      <c r="O216" s="136"/>
      <c r="P216" s="136" t="s">
        <v>506</v>
      </c>
      <c r="Q216" s="142">
        <f t="shared" ref="Q216:Q226" si="24">(Y216*T216)</f>
        <v>0</v>
      </c>
      <c r="R216" s="117" t="s">
        <v>507</v>
      </c>
      <c r="S216" s="140" t="s">
        <v>508</v>
      </c>
      <c r="T216" s="143">
        <v>1</v>
      </c>
      <c r="U216" s="153">
        <v>43952</v>
      </c>
      <c r="V216" s="153">
        <v>43982</v>
      </c>
      <c r="W216" s="108">
        <f t="shared" si="17"/>
        <v>30</v>
      </c>
      <c r="X216" s="136"/>
      <c r="Y216" s="109">
        <f t="shared" si="18"/>
        <v>0</v>
      </c>
      <c r="Z216" s="110"/>
      <c r="AA216" s="99"/>
      <c r="AB216" s="100" t="s">
        <v>61</v>
      </c>
      <c r="AC216" s="100" t="s">
        <v>61</v>
      </c>
      <c r="AD216" s="100" t="s">
        <v>61</v>
      </c>
      <c r="AE216" s="100" t="s">
        <v>61</v>
      </c>
      <c r="AF216" s="100" t="s">
        <v>61</v>
      </c>
      <c r="AG216" s="100" t="s">
        <v>61</v>
      </c>
      <c r="AH216" s="100" t="s">
        <v>62</v>
      </c>
      <c r="AI216" s="100" t="s">
        <v>61</v>
      </c>
      <c r="AJ216" s="100" t="s">
        <v>61</v>
      </c>
      <c r="AK216" s="100" t="s">
        <v>61</v>
      </c>
      <c r="AL216" s="100" t="s">
        <v>61</v>
      </c>
      <c r="AM216" s="100" t="s">
        <v>61</v>
      </c>
      <c r="AN216" s="100" t="s">
        <v>61</v>
      </c>
      <c r="AO216" s="100" t="s">
        <v>61</v>
      </c>
      <c r="AP216" s="100" t="s">
        <v>61</v>
      </c>
      <c r="AQ216" s="100" t="s">
        <v>62</v>
      </c>
      <c r="AR216" s="100" t="s">
        <v>62</v>
      </c>
      <c r="AS216" s="100" t="s">
        <v>62</v>
      </c>
      <c r="AT216" s="98"/>
      <c r="AU216" s="98"/>
      <c r="AV216" s="98"/>
    </row>
    <row r="217" spans="1:48" ht="96.6" x14ac:dyDescent="0.25">
      <c r="A217" s="219"/>
      <c r="B217" s="205"/>
      <c r="C217" s="205"/>
      <c r="D217" s="205"/>
      <c r="E217" s="205"/>
      <c r="F217" s="205"/>
      <c r="G217" s="136" t="s">
        <v>509</v>
      </c>
      <c r="H217" s="146" t="s">
        <v>510</v>
      </c>
      <c r="I217" s="144">
        <v>0.2</v>
      </c>
      <c r="J217" s="144">
        <f>(Q217*L217)</f>
        <v>0</v>
      </c>
      <c r="K217" s="140" t="s">
        <v>511</v>
      </c>
      <c r="L217" s="143">
        <v>1</v>
      </c>
      <c r="M217" s="135">
        <v>43891</v>
      </c>
      <c r="N217" s="116">
        <v>43951</v>
      </c>
      <c r="O217" s="136"/>
      <c r="P217" s="136" t="s">
        <v>512</v>
      </c>
      <c r="Q217" s="142">
        <f t="shared" si="24"/>
        <v>0</v>
      </c>
      <c r="R217" s="117" t="s">
        <v>507</v>
      </c>
      <c r="S217" s="140" t="s">
        <v>513</v>
      </c>
      <c r="T217" s="143">
        <v>1</v>
      </c>
      <c r="U217" s="153">
        <v>43891</v>
      </c>
      <c r="V217" s="153">
        <v>43951</v>
      </c>
      <c r="W217" s="108">
        <f t="shared" si="17"/>
        <v>60</v>
      </c>
      <c r="X217" s="136"/>
      <c r="Y217" s="109">
        <f t="shared" si="18"/>
        <v>0</v>
      </c>
      <c r="Z217" s="110"/>
      <c r="AA217" s="99"/>
      <c r="AB217" s="100" t="s">
        <v>61</v>
      </c>
      <c r="AC217" s="100" t="s">
        <v>61</v>
      </c>
      <c r="AD217" s="100" t="s">
        <v>61</v>
      </c>
      <c r="AE217" s="100" t="s">
        <v>61</v>
      </c>
      <c r="AF217" s="100" t="s">
        <v>61</v>
      </c>
      <c r="AG217" s="100" t="s">
        <v>61</v>
      </c>
      <c r="AH217" s="100" t="s">
        <v>62</v>
      </c>
      <c r="AI217" s="100" t="s">
        <v>61</v>
      </c>
      <c r="AJ217" s="100" t="s">
        <v>61</v>
      </c>
      <c r="AK217" s="100" t="s">
        <v>61</v>
      </c>
      <c r="AL217" s="100" t="s">
        <v>61</v>
      </c>
      <c r="AM217" s="100" t="s">
        <v>61</v>
      </c>
      <c r="AN217" s="100" t="s">
        <v>61</v>
      </c>
      <c r="AO217" s="100" t="s">
        <v>61</v>
      </c>
      <c r="AP217" s="100" t="s">
        <v>61</v>
      </c>
      <c r="AQ217" s="100" t="s">
        <v>61</v>
      </c>
      <c r="AR217" s="100" t="s">
        <v>61</v>
      </c>
      <c r="AS217" s="100" t="s">
        <v>62</v>
      </c>
      <c r="AT217" s="98"/>
      <c r="AU217" s="98"/>
      <c r="AV217" s="98"/>
    </row>
    <row r="218" spans="1:48" ht="96.6" x14ac:dyDescent="0.25">
      <c r="A218" s="219"/>
      <c r="B218" s="205"/>
      <c r="C218" s="205"/>
      <c r="D218" s="205"/>
      <c r="E218" s="205"/>
      <c r="F218" s="205"/>
      <c r="G218" s="205" t="s">
        <v>514</v>
      </c>
      <c r="H218" s="205" t="s">
        <v>515</v>
      </c>
      <c r="I218" s="227">
        <v>0.2</v>
      </c>
      <c r="J218" s="227">
        <f>+(L218*Q218)+(L219*Q219)+(L220*Q220)+(L221*Q221)+(L222*Q222)</f>
        <v>0</v>
      </c>
      <c r="K218" s="141" t="s">
        <v>516</v>
      </c>
      <c r="L218" s="143">
        <v>0.2</v>
      </c>
      <c r="M218" s="135">
        <v>43862</v>
      </c>
      <c r="N218" s="116">
        <v>43890</v>
      </c>
      <c r="O218" s="136"/>
      <c r="P218" s="136" t="s">
        <v>517</v>
      </c>
      <c r="Q218" s="142">
        <f t="shared" si="24"/>
        <v>0</v>
      </c>
      <c r="R218" s="117" t="s">
        <v>507</v>
      </c>
      <c r="S218" s="141" t="s">
        <v>516</v>
      </c>
      <c r="T218" s="143">
        <v>0.2</v>
      </c>
      <c r="U218" s="153">
        <v>43862</v>
      </c>
      <c r="V218" s="153">
        <v>43890</v>
      </c>
      <c r="W218" s="108">
        <f t="shared" si="17"/>
        <v>28</v>
      </c>
      <c r="X218" s="136"/>
      <c r="Y218" s="109">
        <f t="shared" si="18"/>
        <v>0</v>
      </c>
      <c r="Z218" s="110"/>
      <c r="AA218" s="99"/>
      <c r="AB218" s="100" t="s">
        <v>61</v>
      </c>
      <c r="AC218" s="100" t="s">
        <v>61</v>
      </c>
      <c r="AD218" s="100" t="s">
        <v>61</v>
      </c>
      <c r="AE218" s="100" t="s">
        <v>61</v>
      </c>
      <c r="AF218" s="100" t="s">
        <v>61</v>
      </c>
      <c r="AG218" s="100" t="s">
        <v>61</v>
      </c>
      <c r="AH218" s="100" t="s">
        <v>62</v>
      </c>
      <c r="AI218" s="100" t="s">
        <v>61</v>
      </c>
      <c r="AJ218" s="100" t="s">
        <v>61</v>
      </c>
      <c r="AK218" s="100" t="s">
        <v>61</v>
      </c>
      <c r="AL218" s="100" t="s">
        <v>61</v>
      </c>
      <c r="AM218" s="100" t="s">
        <v>61</v>
      </c>
      <c r="AN218" s="100" t="s">
        <v>61</v>
      </c>
      <c r="AO218" s="100" t="s">
        <v>61</v>
      </c>
      <c r="AP218" s="100" t="s">
        <v>61</v>
      </c>
      <c r="AQ218" s="100" t="s">
        <v>61</v>
      </c>
      <c r="AR218" s="100" t="s">
        <v>61</v>
      </c>
      <c r="AS218" s="100" t="s">
        <v>62</v>
      </c>
      <c r="AT218" s="98"/>
      <c r="AU218" s="98"/>
      <c r="AV218" s="98"/>
    </row>
    <row r="219" spans="1:48" ht="96.6" x14ac:dyDescent="0.25">
      <c r="A219" s="219"/>
      <c r="B219" s="205"/>
      <c r="C219" s="205"/>
      <c r="D219" s="205"/>
      <c r="E219" s="205"/>
      <c r="F219" s="205"/>
      <c r="G219" s="205"/>
      <c r="H219" s="205"/>
      <c r="I219" s="227"/>
      <c r="J219" s="227"/>
      <c r="K219" s="141" t="s">
        <v>518</v>
      </c>
      <c r="L219" s="143">
        <v>0.2</v>
      </c>
      <c r="M219" s="135">
        <v>43891</v>
      </c>
      <c r="N219" s="116">
        <v>43921</v>
      </c>
      <c r="O219" s="136"/>
      <c r="P219" s="136" t="s">
        <v>517</v>
      </c>
      <c r="Q219" s="142">
        <f t="shared" si="24"/>
        <v>0</v>
      </c>
      <c r="R219" s="117" t="s">
        <v>507</v>
      </c>
      <c r="S219" s="141" t="s">
        <v>518</v>
      </c>
      <c r="T219" s="143">
        <v>0.2</v>
      </c>
      <c r="U219" s="153">
        <v>43891</v>
      </c>
      <c r="V219" s="153">
        <v>43921</v>
      </c>
      <c r="W219" s="108">
        <f t="shared" si="17"/>
        <v>30</v>
      </c>
      <c r="X219" s="136"/>
      <c r="Y219" s="109">
        <f t="shared" si="18"/>
        <v>0</v>
      </c>
      <c r="Z219" s="110"/>
      <c r="AA219" s="99"/>
      <c r="AB219" s="100"/>
      <c r="AC219" s="100"/>
      <c r="AD219" s="100"/>
      <c r="AE219" s="100"/>
      <c r="AF219" s="100"/>
      <c r="AG219" s="100"/>
      <c r="AH219" s="100" t="s">
        <v>62</v>
      </c>
      <c r="AI219" s="100"/>
      <c r="AJ219" s="100"/>
      <c r="AK219" s="100"/>
      <c r="AL219" s="100"/>
      <c r="AM219" s="100"/>
      <c r="AN219" s="100"/>
      <c r="AO219" s="100"/>
      <c r="AP219" s="100"/>
      <c r="AQ219" s="100"/>
      <c r="AR219" s="100"/>
      <c r="AS219" s="100"/>
      <c r="AT219" s="98"/>
      <c r="AU219" s="98"/>
      <c r="AV219" s="98"/>
    </row>
    <row r="220" spans="1:48" ht="96.6" x14ac:dyDescent="0.25">
      <c r="A220" s="219"/>
      <c r="B220" s="205"/>
      <c r="C220" s="205"/>
      <c r="D220" s="205"/>
      <c r="E220" s="205"/>
      <c r="F220" s="205"/>
      <c r="G220" s="205"/>
      <c r="H220" s="205"/>
      <c r="I220" s="227"/>
      <c r="J220" s="227"/>
      <c r="K220" s="141" t="s">
        <v>519</v>
      </c>
      <c r="L220" s="143">
        <v>0.2</v>
      </c>
      <c r="M220" s="135">
        <v>43922</v>
      </c>
      <c r="N220" s="116">
        <v>43951</v>
      </c>
      <c r="O220" s="136"/>
      <c r="P220" s="136" t="s">
        <v>517</v>
      </c>
      <c r="Q220" s="142">
        <f t="shared" si="24"/>
        <v>0</v>
      </c>
      <c r="R220" s="117" t="s">
        <v>507</v>
      </c>
      <c r="S220" s="141" t="s">
        <v>519</v>
      </c>
      <c r="T220" s="143">
        <v>0.2</v>
      </c>
      <c r="U220" s="153">
        <v>43922</v>
      </c>
      <c r="V220" s="153">
        <v>43951</v>
      </c>
      <c r="W220" s="108">
        <f t="shared" si="17"/>
        <v>29</v>
      </c>
      <c r="X220" s="136"/>
      <c r="Y220" s="109">
        <f t="shared" si="18"/>
        <v>0</v>
      </c>
      <c r="Z220" s="110"/>
      <c r="AA220" s="99"/>
      <c r="AB220" s="100"/>
      <c r="AC220" s="100"/>
      <c r="AD220" s="100"/>
      <c r="AE220" s="100"/>
      <c r="AF220" s="100"/>
      <c r="AG220" s="100"/>
      <c r="AH220" s="100" t="s">
        <v>62</v>
      </c>
      <c r="AI220" s="100"/>
      <c r="AJ220" s="100"/>
      <c r="AK220" s="100"/>
      <c r="AL220" s="100"/>
      <c r="AM220" s="100"/>
      <c r="AN220" s="100"/>
      <c r="AO220" s="100"/>
      <c r="AP220" s="100"/>
      <c r="AQ220" s="100"/>
      <c r="AR220" s="100"/>
      <c r="AS220" s="100"/>
      <c r="AT220" s="98"/>
      <c r="AU220" s="98"/>
      <c r="AV220" s="98"/>
    </row>
    <row r="221" spans="1:48" ht="96.6" x14ac:dyDescent="0.25">
      <c r="A221" s="219"/>
      <c r="B221" s="205"/>
      <c r="C221" s="205"/>
      <c r="D221" s="205"/>
      <c r="E221" s="205"/>
      <c r="F221" s="205"/>
      <c r="G221" s="205"/>
      <c r="H221" s="205"/>
      <c r="I221" s="227"/>
      <c r="J221" s="227"/>
      <c r="K221" s="141" t="s">
        <v>520</v>
      </c>
      <c r="L221" s="143">
        <v>0.2</v>
      </c>
      <c r="M221" s="135">
        <v>43952</v>
      </c>
      <c r="N221" s="116">
        <v>43982</v>
      </c>
      <c r="O221" s="136"/>
      <c r="P221" s="136" t="s">
        <v>517</v>
      </c>
      <c r="Q221" s="142">
        <f t="shared" si="24"/>
        <v>0</v>
      </c>
      <c r="R221" s="117" t="s">
        <v>507</v>
      </c>
      <c r="S221" s="141" t="s">
        <v>520</v>
      </c>
      <c r="T221" s="143">
        <v>0.2</v>
      </c>
      <c r="U221" s="153">
        <v>43952</v>
      </c>
      <c r="V221" s="153">
        <v>43982</v>
      </c>
      <c r="W221" s="108">
        <f t="shared" si="17"/>
        <v>30</v>
      </c>
      <c r="X221" s="136"/>
      <c r="Y221" s="109">
        <f t="shared" si="18"/>
        <v>0</v>
      </c>
      <c r="Z221" s="110"/>
      <c r="AA221" s="99"/>
      <c r="AB221" s="100"/>
      <c r="AC221" s="100"/>
      <c r="AD221" s="100"/>
      <c r="AE221" s="100"/>
      <c r="AF221" s="100"/>
      <c r="AG221" s="100"/>
      <c r="AH221" s="100" t="s">
        <v>62</v>
      </c>
      <c r="AI221" s="100"/>
      <c r="AJ221" s="100"/>
      <c r="AK221" s="100"/>
      <c r="AL221" s="100"/>
      <c r="AM221" s="100"/>
      <c r="AN221" s="100"/>
      <c r="AO221" s="100"/>
      <c r="AP221" s="100"/>
      <c r="AQ221" s="100"/>
      <c r="AR221" s="100"/>
      <c r="AS221" s="100"/>
      <c r="AT221" s="98"/>
      <c r="AU221" s="98"/>
      <c r="AV221" s="98"/>
    </row>
    <row r="222" spans="1:48" ht="96.6" x14ac:dyDescent="0.25">
      <c r="A222" s="219"/>
      <c r="B222" s="205"/>
      <c r="C222" s="205"/>
      <c r="D222" s="205"/>
      <c r="E222" s="205"/>
      <c r="F222" s="205"/>
      <c r="G222" s="205"/>
      <c r="H222" s="205"/>
      <c r="I222" s="228"/>
      <c r="J222" s="227"/>
      <c r="K222" s="141" t="s">
        <v>521</v>
      </c>
      <c r="L222" s="143">
        <v>0.2</v>
      </c>
      <c r="M222" s="135">
        <v>43983</v>
      </c>
      <c r="N222" s="116">
        <v>44012</v>
      </c>
      <c r="O222" s="136"/>
      <c r="P222" s="136" t="s">
        <v>517</v>
      </c>
      <c r="Q222" s="142">
        <f t="shared" si="24"/>
        <v>0</v>
      </c>
      <c r="R222" s="117" t="s">
        <v>507</v>
      </c>
      <c r="S222" s="141" t="s">
        <v>521</v>
      </c>
      <c r="T222" s="143">
        <v>0.2</v>
      </c>
      <c r="U222" s="153">
        <v>43983</v>
      </c>
      <c r="V222" s="153">
        <v>44012</v>
      </c>
      <c r="W222" s="108">
        <f t="shared" si="17"/>
        <v>29</v>
      </c>
      <c r="X222" s="136"/>
      <c r="Y222" s="109">
        <f t="shared" si="18"/>
        <v>0</v>
      </c>
      <c r="Z222" s="110"/>
      <c r="AA222" s="99"/>
      <c r="AB222" s="100"/>
      <c r="AC222" s="100"/>
      <c r="AD222" s="100"/>
      <c r="AE222" s="100"/>
      <c r="AF222" s="100"/>
      <c r="AG222" s="100"/>
      <c r="AH222" s="100" t="s">
        <v>62</v>
      </c>
      <c r="AI222" s="100"/>
      <c r="AJ222" s="100"/>
      <c r="AK222" s="100"/>
      <c r="AL222" s="100"/>
      <c r="AM222" s="100"/>
      <c r="AN222" s="100"/>
      <c r="AO222" s="100"/>
      <c r="AP222" s="100"/>
      <c r="AQ222" s="100"/>
      <c r="AR222" s="100"/>
      <c r="AS222" s="100" t="s">
        <v>62</v>
      </c>
      <c r="AT222" s="98"/>
      <c r="AU222" s="98"/>
      <c r="AV222" s="98"/>
    </row>
    <row r="223" spans="1:48" ht="55.2" x14ac:dyDescent="0.25">
      <c r="A223" s="219"/>
      <c r="B223" s="205"/>
      <c r="C223" s="205"/>
      <c r="D223" s="205"/>
      <c r="E223" s="205"/>
      <c r="F223" s="205"/>
      <c r="G223" s="205" t="s">
        <v>522</v>
      </c>
      <c r="H223" s="205" t="s">
        <v>523</v>
      </c>
      <c r="I223" s="227">
        <v>0.2</v>
      </c>
      <c r="J223" s="227">
        <f>(Q223*L223)+(Q224*L224)</f>
        <v>0</v>
      </c>
      <c r="K223" s="140" t="s">
        <v>524</v>
      </c>
      <c r="L223" s="143">
        <v>0.5</v>
      </c>
      <c r="M223" s="135">
        <v>43840</v>
      </c>
      <c r="N223" s="116">
        <v>43861</v>
      </c>
      <c r="O223" s="136"/>
      <c r="P223" s="136" t="s">
        <v>525</v>
      </c>
      <c r="Q223" s="142">
        <f t="shared" si="24"/>
        <v>0</v>
      </c>
      <c r="R223" s="117" t="s">
        <v>507</v>
      </c>
      <c r="S223" s="140" t="s">
        <v>526</v>
      </c>
      <c r="T223" s="143">
        <v>0.5</v>
      </c>
      <c r="U223" s="153">
        <v>43840</v>
      </c>
      <c r="V223" s="153">
        <v>43861</v>
      </c>
      <c r="W223" s="108">
        <f t="shared" si="17"/>
        <v>21</v>
      </c>
      <c r="X223" s="136"/>
      <c r="Y223" s="109">
        <f t="shared" si="18"/>
        <v>0</v>
      </c>
      <c r="Z223" s="110"/>
      <c r="AA223" s="99"/>
      <c r="AB223" s="100"/>
      <c r="AC223" s="100"/>
      <c r="AD223" s="100"/>
      <c r="AE223" s="100"/>
      <c r="AF223" s="100"/>
      <c r="AG223" s="100"/>
      <c r="AH223" s="100" t="s">
        <v>62</v>
      </c>
      <c r="AI223" s="100"/>
      <c r="AJ223" s="100"/>
      <c r="AK223" s="100"/>
      <c r="AL223" s="100"/>
      <c r="AM223" s="100"/>
      <c r="AN223" s="100"/>
      <c r="AO223" s="100"/>
      <c r="AP223" s="100"/>
      <c r="AQ223" s="100"/>
      <c r="AR223" s="100" t="s">
        <v>62</v>
      </c>
      <c r="AS223" s="100" t="s">
        <v>62</v>
      </c>
      <c r="AT223" s="98"/>
      <c r="AU223" s="98"/>
      <c r="AV223" s="98"/>
    </row>
    <row r="224" spans="1:48" ht="69" x14ac:dyDescent="0.25">
      <c r="A224" s="219"/>
      <c r="B224" s="205"/>
      <c r="C224" s="205"/>
      <c r="D224" s="205"/>
      <c r="E224" s="205"/>
      <c r="F224" s="205"/>
      <c r="G224" s="205"/>
      <c r="H224" s="205"/>
      <c r="I224" s="228"/>
      <c r="J224" s="228"/>
      <c r="K224" s="140" t="s">
        <v>527</v>
      </c>
      <c r="L224" s="143">
        <v>0.5</v>
      </c>
      <c r="M224" s="135">
        <v>43952</v>
      </c>
      <c r="N224" s="116">
        <v>43982</v>
      </c>
      <c r="O224" s="136"/>
      <c r="P224" s="136" t="s">
        <v>506</v>
      </c>
      <c r="Q224" s="142">
        <f t="shared" si="24"/>
        <v>0</v>
      </c>
      <c r="R224" s="117" t="s">
        <v>507</v>
      </c>
      <c r="S224" s="140" t="s">
        <v>528</v>
      </c>
      <c r="T224" s="143">
        <v>0.5</v>
      </c>
      <c r="U224" s="153">
        <v>43952</v>
      </c>
      <c r="V224" s="153">
        <v>43982</v>
      </c>
      <c r="W224" s="108">
        <f t="shared" si="17"/>
        <v>30</v>
      </c>
      <c r="X224" s="136"/>
      <c r="Y224" s="109">
        <f t="shared" si="18"/>
        <v>0</v>
      </c>
      <c r="Z224" s="110"/>
      <c r="AA224" s="99"/>
      <c r="AB224" s="100"/>
      <c r="AC224" s="100"/>
      <c r="AD224" s="100"/>
      <c r="AE224" s="100"/>
      <c r="AF224" s="100"/>
      <c r="AG224" s="100"/>
      <c r="AH224" s="100" t="s">
        <v>62</v>
      </c>
      <c r="AI224" s="100"/>
      <c r="AJ224" s="100"/>
      <c r="AK224" s="100"/>
      <c r="AL224" s="100"/>
      <c r="AM224" s="100"/>
      <c r="AN224" s="100"/>
      <c r="AO224" s="100"/>
      <c r="AP224" s="100"/>
      <c r="AQ224" s="100"/>
      <c r="AR224" s="100" t="s">
        <v>62</v>
      </c>
      <c r="AS224" s="100" t="s">
        <v>62</v>
      </c>
      <c r="AT224" s="98"/>
      <c r="AU224" s="98"/>
      <c r="AV224" s="98"/>
    </row>
    <row r="225" spans="1:48" ht="96.6" x14ac:dyDescent="0.25">
      <c r="A225" s="219"/>
      <c r="B225" s="205"/>
      <c r="C225" s="205"/>
      <c r="D225" s="205"/>
      <c r="E225" s="205"/>
      <c r="F225" s="205"/>
      <c r="G225" s="205" t="s">
        <v>529</v>
      </c>
      <c r="H225" s="205" t="s">
        <v>530</v>
      </c>
      <c r="I225" s="227">
        <v>0.2</v>
      </c>
      <c r="J225" s="227">
        <f>(Q225*L225)+(Q226*L226)</f>
        <v>0</v>
      </c>
      <c r="K225" s="136" t="s">
        <v>531</v>
      </c>
      <c r="L225" s="143">
        <v>0.5</v>
      </c>
      <c r="M225" s="135">
        <v>43862</v>
      </c>
      <c r="N225" s="116">
        <v>43890</v>
      </c>
      <c r="O225" s="136"/>
      <c r="P225" s="136" t="s">
        <v>512</v>
      </c>
      <c r="Q225" s="142">
        <f t="shared" si="24"/>
        <v>0</v>
      </c>
      <c r="R225" s="117" t="s">
        <v>507</v>
      </c>
      <c r="S225" s="140" t="s">
        <v>532</v>
      </c>
      <c r="T225" s="143">
        <v>0.5</v>
      </c>
      <c r="U225" s="153">
        <v>43862</v>
      </c>
      <c r="V225" s="153">
        <v>43890</v>
      </c>
      <c r="W225" s="108">
        <f t="shared" si="17"/>
        <v>28</v>
      </c>
      <c r="X225" s="136"/>
      <c r="Y225" s="109">
        <f t="shared" si="18"/>
        <v>0</v>
      </c>
      <c r="Z225" s="110"/>
      <c r="AA225" s="99"/>
      <c r="AB225" s="100" t="s">
        <v>61</v>
      </c>
      <c r="AC225" s="100" t="s">
        <v>61</v>
      </c>
      <c r="AD225" s="100" t="s">
        <v>61</v>
      </c>
      <c r="AE225" s="100" t="s">
        <v>61</v>
      </c>
      <c r="AF225" s="100" t="s">
        <v>61</v>
      </c>
      <c r="AG225" s="100" t="s">
        <v>61</v>
      </c>
      <c r="AH225" s="100" t="s">
        <v>62</v>
      </c>
      <c r="AI225" s="100" t="s">
        <v>61</v>
      </c>
      <c r="AJ225" s="100" t="s">
        <v>61</v>
      </c>
      <c r="AK225" s="100" t="s">
        <v>61</v>
      </c>
      <c r="AL225" s="100" t="s">
        <v>61</v>
      </c>
      <c r="AM225" s="100" t="s">
        <v>61</v>
      </c>
      <c r="AN225" s="100" t="s">
        <v>61</v>
      </c>
      <c r="AO225" s="100" t="s">
        <v>61</v>
      </c>
      <c r="AP225" s="100" t="s">
        <v>61</v>
      </c>
      <c r="AQ225" s="100" t="s">
        <v>62</v>
      </c>
      <c r="AR225" s="100" t="s">
        <v>61</v>
      </c>
      <c r="AS225" s="100" t="s">
        <v>62</v>
      </c>
      <c r="AT225" s="98"/>
      <c r="AU225" s="98"/>
      <c r="AV225" s="98"/>
    </row>
    <row r="226" spans="1:48" ht="96.6" x14ac:dyDescent="0.25">
      <c r="A226" s="212"/>
      <c r="B226" s="205"/>
      <c r="C226" s="205"/>
      <c r="D226" s="205"/>
      <c r="E226" s="205"/>
      <c r="F226" s="205"/>
      <c r="G226" s="205"/>
      <c r="H226" s="205"/>
      <c r="I226" s="228"/>
      <c r="J226" s="228"/>
      <c r="K226" s="136" t="s">
        <v>533</v>
      </c>
      <c r="L226" s="143">
        <v>0.5</v>
      </c>
      <c r="M226" s="135">
        <v>43891</v>
      </c>
      <c r="N226" s="116">
        <v>44012</v>
      </c>
      <c r="O226" s="136"/>
      <c r="P226" s="136" t="s">
        <v>512</v>
      </c>
      <c r="Q226" s="142">
        <f t="shared" si="24"/>
        <v>0</v>
      </c>
      <c r="R226" s="117" t="s">
        <v>507</v>
      </c>
      <c r="S226" s="140" t="s">
        <v>532</v>
      </c>
      <c r="T226" s="143">
        <v>0.5</v>
      </c>
      <c r="U226" s="153">
        <v>43891</v>
      </c>
      <c r="V226" s="153">
        <v>44012</v>
      </c>
      <c r="W226" s="108">
        <f t="shared" si="17"/>
        <v>121</v>
      </c>
      <c r="X226" s="136"/>
      <c r="Y226" s="109">
        <f t="shared" si="18"/>
        <v>0</v>
      </c>
      <c r="Z226" s="110"/>
      <c r="AA226" s="99"/>
      <c r="AB226" s="100" t="s">
        <v>61</v>
      </c>
      <c r="AC226" s="100" t="s">
        <v>61</v>
      </c>
      <c r="AD226" s="100" t="s">
        <v>61</v>
      </c>
      <c r="AE226" s="100" t="s">
        <v>61</v>
      </c>
      <c r="AF226" s="100" t="s">
        <v>61</v>
      </c>
      <c r="AG226" s="100" t="s">
        <v>61</v>
      </c>
      <c r="AH226" s="100" t="s">
        <v>62</v>
      </c>
      <c r="AI226" s="100" t="s">
        <v>61</v>
      </c>
      <c r="AJ226" s="100" t="s">
        <v>61</v>
      </c>
      <c r="AK226" s="100" t="s">
        <v>61</v>
      </c>
      <c r="AL226" s="100" t="s">
        <v>61</v>
      </c>
      <c r="AM226" s="100" t="s">
        <v>61</v>
      </c>
      <c r="AN226" s="100" t="s">
        <v>61</v>
      </c>
      <c r="AO226" s="100" t="s">
        <v>61</v>
      </c>
      <c r="AP226" s="100" t="s">
        <v>61</v>
      </c>
      <c r="AQ226" s="100" t="s">
        <v>62</v>
      </c>
      <c r="AR226" s="100" t="s">
        <v>61</v>
      </c>
      <c r="AS226" s="100" t="s">
        <v>62</v>
      </c>
      <c r="AT226" s="98"/>
      <c r="AU226" s="98"/>
      <c r="AV226" s="98"/>
    </row>
    <row r="227" spans="1:48" x14ac:dyDescent="0.25">
      <c r="A227" s="98"/>
      <c r="B227" s="98"/>
      <c r="C227" s="98"/>
      <c r="D227" s="98"/>
      <c r="E227" s="98"/>
      <c r="F227" s="98"/>
      <c r="G227" s="98"/>
      <c r="H227" s="98"/>
      <c r="I227" s="98"/>
      <c r="J227" s="107"/>
      <c r="K227" s="98"/>
      <c r="L227" s="98"/>
      <c r="M227" s="98"/>
      <c r="N227" s="98"/>
      <c r="O227" s="98"/>
      <c r="P227" s="98"/>
      <c r="Q227" s="107"/>
      <c r="R227" s="98"/>
      <c r="S227" s="98"/>
      <c r="T227" s="98"/>
      <c r="U227" s="98"/>
      <c r="V227" s="98"/>
      <c r="W227" s="98"/>
      <c r="X227" s="98"/>
      <c r="Y227" s="98"/>
      <c r="Z227" s="98"/>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row>
    <row r="228" spans="1:48" x14ac:dyDescent="0.25">
      <c r="A228" s="98"/>
      <c r="B228" s="98"/>
      <c r="C228" s="98"/>
      <c r="D228" s="98"/>
      <c r="E228" s="98"/>
      <c r="F228" s="98"/>
      <c r="G228" s="98"/>
      <c r="H228" s="98"/>
      <c r="I228" s="98"/>
      <c r="J228" s="107"/>
      <c r="K228" s="98"/>
      <c r="L228" s="98"/>
      <c r="M228" s="98"/>
      <c r="N228" s="98"/>
      <c r="O228" s="98"/>
      <c r="P228" s="98"/>
      <c r="Q228" s="107"/>
      <c r="R228" s="98"/>
      <c r="S228" s="98"/>
      <c r="T228" s="98"/>
      <c r="U228" s="98"/>
      <c r="V228" s="98"/>
      <c r="W228" s="98"/>
      <c r="X228" s="98"/>
      <c r="Y228" s="98"/>
      <c r="Z228" s="9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row>
    <row r="229" spans="1:48" x14ac:dyDescent="0.25">
      <c r="A229" s="98"/>
      <c r="B229" s="98"/>
      <c r="C229" s="98"/>
      <c r="D229" s="98"/>
      <c r="E229" s="98"/>
      <c r="F229" s="98"/>
      <c r="G229" s="98"/>
      <c r="H229" s="98"/>
      <c r="I229" s="98"/>
      <c r="J229" s="107"/>
      <c r="K229" s="98"/>
      <c r="L229" s="98"/>
      <c r="M229" s="98"/>
      <c r="N229" s="98"/>
      <c r="O229" s="98"/>
      <c r="P229" s="98"/>
      <c r="Q229" s="107"/>
      <c r="R229" s="98"/>
      <c r="S229" s="98"/>
      <c r="T229" s="98"/>
      <c r="U229" s="98"/>
      <c r="V229" s="98"/>
      <c r="W229" s="98"/>
      <c r="X229" s="98"/>
      <c r="Y229" s="98"/>
      <c r="Z229" s="98"/>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row>
    <row r="230" spans="1:48" x14ac:dyDescent="0.25">
      <c r="A230" s="98"/>
      <c r="B230" s="98"/>
      <c r="C230" s="98"/>
      <c r="D230" s="98"/>
      <c r="E230" s="98"/>
      <c r="F230" s="98"/>
      <c r="G230" s="98"/>
      <c r="H230" s="98"/>
      <c r="I230" s="98"/>
      <c r="J230" s="107"/>
      <c r="K230" s="98"/>
      <c r="L230" s="98"/>
      <c r="M230" s="98"/>
      <c r="N230" s="98"/>
      <c r="O230" s="98"/>
      <c r="P230" s="98"/>
      <c r="Q230" s="107"/>
      <c r="R230" s="98"/>
      <c r="S230" s="98"/>
      <c r="T230" s="98"/>
      <c r="U230" s="98"/>
      <c r="V230" s="98"/>
      <c r="W230" s="98"/>
      <c r="X230" s="98"/>
      <c r="Y230" s="98"/>
      <c r="Z230" s="98"/>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row>
    <row r="231" spans="1:48" x14ac:dyDescent="0.25">
      <c r="A231" s="98"/>
      <c r="B231" s="98"/>
      <c r="C231" s="98"/>
      <c r="D231" s="98"/>
      <c r="E231" s="98"/>
      <c r="F231" s="98"/>
      <c r="G231" s="98"/>
      <c r="H231" s="98"/>
      <c r="I231" s="98"/>
      <c r="J231" s="107"/>
      <c r="K231" s="98"/>
      <c r="L231" s="98"/>
      <c r="M231" s="98"/>
      <c r="N231" s="98"/>
      <c r="O231" s="98"/>
      <c r="P231" s="98"/>
      <c r="Q231" s="107"/>
      <c r="R231" s="98"/>
      <c r="S231" s="98"/>
      <c r="T231" s="98"/>
      <c r="U231" s="98"/>
      <c r="V231" s="98"/>
      <c r="W231" s="98"/>
      <c r="X231" s="98"/>
      <c r="Y231" s="98"/>
      <c r="Z231" s="98"/>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row>
    <row r="232" spans="1:48" x14ac:dyDescent="0.25">
      <c r="A232" s="98"/>
      <c r="B232" s="98"/>
      <c r="C232" s="98"/>
      <c r="D232" s="98"/>
      <c r="E232" s="98"/>
      <c r="F232" s="98"/>
      <c r="G232" s="98"/>
      <c r="H232" s="98"/>
      <c r="I232" s="98"/>
      <c r="J232" s="107"/>
      <c r="K232" s="98"/>
      <c r="L232" s="98"/>
      <c r="M232" s="98"/>
      <c r="N232" s="98"/>
      <c r="O232" s="98"/>
      <c r="P232" s="98"/>
      <c r="Q232" s="107"/>
      <c r="R232" s="98"/>
      <c r="S232" s="98"/>
      <c r="T232" s="98"/>
      <c r="U232" s="98"/>
      <c r="V232" s="98"/>
      <c r="W232" s="98"/>
      <c r="X232" s="98"/>
      <c r="Y232" s="98"/>
      <c r="Z232" s="98"/>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row>
    <row r="233" spans="1:48" x14ac:dyDescent="0.25">
      <c r="A233" s="98"/>
      <c r="B233" s="98"/>
      <c r="C233" s="98"/>
      <c r="D233" s="98"/>
      <c r="E233" s="98"/>
      <c r="F233" s="98"/>
      <c r="G233" s="98"/>
      <c r="H233" s="98"/>
      <c r="I233" s="98"/>
      <c r="J233" s="107"/>
      <c r="K233" s="98"/>
      <c r="L233" s="98"/>
      <c r="M233" s="98"/>
      <c r="N233" s="98"/>
      <c r="O233" s="98"/>
      <c r="P233" s="98"/>
      <c r="Q233" s="107"/>
      <c r="R233" s="98"/>
      <c r="S233" s="98"/>
      <c r="T233" s="98"/>
      <c r="U233" s="98"/>
      <c r="V233" s="98"/>
      <c r="W233" s="98"/>
      <c r="X233" s="98"/>
      <c r="Y233" s="98"/>
      <c r="Z233" s="98"/>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row>
    <row r="234" spans="1:48" x14ac:dyDescent="0.25">
      <c r="A234" s="98"/>
      <c r="B234" s="98"/>
      <c r="C234" s="98"/>
      <c r="D234" s="98"/>
      <c r="E234" s="98"/>
      <c r="F234" s="98"/>
      <c r="G234" s="98"/>
      <c r="H234" s="98"/>
      <c r="I234" s="98"/>
      <c r="J234" s="107"/>
      <c r="K234" s="98"/>
      <c r="L234" s="98"/>
      <c r="M234" s="98"/>
      <c r="N234" s="98"/>
      <c r="O234" s="98"/>
      <c r="P234" s="98"/>
      <c r="Q234" s="107"/>
      <c r="R234" s="98"/>
      <c r="S234" s="98"/>
      <c r="T234" s="98"/>
      <c r="U234" s="98"/>
      <c r="V234" s="98"/>
      <c r="W234" s="98"/>
      <c r="X234" s="98"/>
      <c r="Y234" s="98"/>
      <c r="Z234" s="98"/>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row>
    <row r="235" spans="1:48" x14ac:dyDescent="0.25">
      <c r="A235" s="98"/>
      <c r="B235" s="98"/>
      <c r="C235" s="98"/>
      <c r="D235" s="98"/>
      <c r="E235" s="98"/>
      <c r="F235" s="98"/>
      <c r="G235" s="98"/>
      <c r="H235" s="98"/>
      <c r="I235" s="98"/>
      <c r="J235" s="107"/>
      <c r="K235" s="98"/>
      <c r="L235" s="98"/>
      <c r="M235" s="98"/>
      <c r="N235" s="98"/>
      <c r="O235" s="98"/>
      <c r="P235" s="98"/>
      <c r="Q235" s="107"/>
      <c r="R235" s="98"/>
      <c r="S235" s="98"/>
      <c r="T235" s="98"/>
      <c r="U235" s="98"/>
      <c r="V235" s="98"/>
      <c r="W235" s="98"/>
      <c r="X235" s="98"/>
      <c r="Y235" s="98"/>
      <c r="Z235" s="98"/>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row>
    <row r="236" spans="1:48" x14ac:dyDescent="0.25">
      <c r="A236" s="98"/>
      <c r="B236" s="98"/>
      <c r="C236" s="98"/>
      <c r="D236" s="98"/>
      <c r="E236" s="98"/>
      <c r="F236" s="98"/>
      <c r="G236" s="98"/>
      <c r="H236" s="98"/>
      <c r="I236" s="98"/>
      <c r="J236" s="107"/>
      <c r="K236" s="98"/>
      <c r="L236" s="98"/>
      <c r="M236" s="98"/>
      <c r="N236" s="98"/>
      <c r="O236" s="98"/>
      <c r="P236" s="98"/>
      <c r="Q236" s="107"/>
      <c r="R236" s="98"/>
      <c r="S236" s="98"/>
      <c r="T236" s="98"/>
      <c r="U236" s="98"/>
      <c r="V236" s="98"/>
      <c r="W236" s="98"/>
      <c r="X236" s="98"/>
      <c r="Y236" s="98"/>
      <c r="Z236" s="98"/>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row>
    <row r="237" spans="1:48" x14ac:dyDescent="0.25">
      <c r="A237" s="98"/>
      <c r="B237" s="98"/>
      <c r="C237" s="98"/>
      <c r="D237" s="98"/>
      <c r="E237" s="98"/>
      <c r="F237" s="98"/>
      <c r="G237" s="98"/>
      <c r="H237" s="98"/>
      <c r="I237" s="98"/>
      <c r="J237" s="107"/>
      <c r="K237" s="98"/>
      <c r="L237" s="98"/>
      <c r="M237" s="98"/>
      <c r="N237" s="98"/>
      <c r="O237" s="98"/>
      <c r="P237" s="98"/>
      <c r="Q237" s="107"/>
      <c r="R237" s="98"/>
      <c r="S237" s="98"/>
      <c r="T237" s="98"/>
      <c r="U237" s="98"/>
      <c r="V237" s="98"/>
      <c r="W237" s="98"/>
      <c r="X237" s="98"/>
      <c r="Y237" s="98"/>
      <c r="Z237" s="98"/>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row>
    <row r="238" spans="1:48" x14ac:dyDescent="0.25">
      <c r="A238" s="98"/>
      <c r="B238" s="98"/>
      <c r="C238" s="98"/>
      <c r="D238" s="98"/>
      <c r="E238" s="98"/>
      <c r="F238" s="98"/>
      <c r="G238" s="98"/>
      <c r="H238" s="98"/>
      <c r="I238" s="98"/>
      <c r="J238" s="107"/>
      <c r="K238" s="98"/>
      <c r="L238" s="98"/>
      <c r="M238" s="98"/>
      <c r="N238" s="98"/>
      <c r="O238" s="98"/>
      <c r="P238" s="98"/>
      <c r="Q238" s="107"/>
      <c r="R238" s="98"/>
      <c r="S238" s="98"/>
      <c r="T238" s="98"/>
      <c r="U238" s="98"/>
      <c r="V238" s="98"/>
      <c r="W238" s="98"/>
      <c r="X238" s="98"/>
      <c r="Y238" s="98"/>
      <c r="Z238" s="9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row>
    <row r="239" spans="1:48" x14ac:dyDescent="0.25">
      <c r="A239" s="98"/>
      <c r="B239" s="98"/>
      <c r="C239" s="98"/>
      <c r="D239" s="98"/>
      <c r="E239" s="98"/>
      <c r="F239" s="98"/>
      <c r="G239" s="98"/>
      <c r="H239" s="98"/>
      <c r="I239" s="98"/>
      <c r="J239" s="107"/>
      <c r="K239" s="98"/>
      <c r="L239" s="98"/>
      <c r="M239" s="98"/>
      <c r="N239" s="98"/>
      <c r="O239" s="98"/>
      <c r="P239" s="98"/>
      <c r="Q239" s="107"/>
      <c r="R239" s="98"/>
      <c r="S239" s="98"/>
      <c r="T239" s="98"/>
      <c r="U239" s="98"/>
      <c r="V239" s="98"/>
      <c r="W239" s="98"/>
      <c r="X239" s="98"/>
      <c r="Y239" s="98"/>
      <c r="Z239" s="98"/>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row>
    <row r="240" spans="1:48" x14ac:dyDescent="0.25">
      <c r="A240" s="98"/>
      <c r="B240" s="98"/>
      <c r="C240" s="98"/>
      <c r="D240" s="98"/>
      <c r="E240" s="98"/>
      <c r="F240" s="98"/>
      <c r="G240" s="98"/>
      <c r="H240" s="98"/>
      <c r="I240" s="98"/>
      <c r="J240" s="107"/>
      <c r="K240" s="98"/>
      <c r="L240" s="98"/>
      <c r="M240" s="98"/>
      <c r="N240" s="98"/>
      <c r="O240" s="98"/>
      <c r="P240" s="98"/>
      <c r="Q240" s="107"/>
      <c r="R240" s="98"/>
      <c r="S240" s="98"/>
      <c r="T240" s="98"/>
      <c r="U240" s="98"/>
      <c r="V240" s="98"/>
      <c r="W240" s="98"/>
      <c r="X240" s="98"/>
      <c r="Y240" s="98"/>
      <c r="Z240" s="98"/>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row>
    <row r="241" spans="1:48" x14ac:dyDescent="0.25">
      <c r="A241" s="98"/>
      <c r="B241" s="98"/>
      <c r="C241" s="98"/>
      <c r="D241" s="98"/>
      <c r="E241" s="98"/>
      <c r="F241" s="98"/>
      <c r="G241" s="98"/>
      <c r="H241" s="98"/>
      <c r="I241" s="98"/>
      <c r="J241" s="107"/>
      <c r="K241" s="98"/>
      <c r="L241" s="98"/>
      <c r="M241" s="98"/>
      <c r="N241" s="98"/>
      <c r="O241" s="98"/>
      <c r="P241" s="98"/>
      <c r="Q241" s="107"/>
      <c r="R241" s="98"/>
      <c r="S241" s="98"/>
      <c r="T241" s="98"/>
      <c r="U241" s="98"/>
      <c r="V241" s="98"/>
      <c r="W241" s="98"/>
      <c r="X241" s="98"/>
      <c r="Y241" s="98"/>
      <c r="Z241" s="98"/>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row>
    <row r="242" spans="1:48" x14ac:dyDescent="0.25">
      <c r="A242" s="98"/>
      <c r="B242" s="98"/>
      <c r="C242" s="98"/>
      <c r="D242" s="98"/>
      <c r="E242" s="98"/>
      <c r="F242" s="98"/>
      <c r="G242" s="98"/>
      <c r="H242" s="98"/>
      <c r="I242" s="98"/>
      <c r="J242" s="107"/>
      <c r="K242" s="98"/>
      <c r="L242" s="98"/>
      <c r="M242" s="98"/>
      <c r="N242" s="98"/>
      <c r="O242" s="98"/>
      <c r="P242" s="98"/>
      <c r="Q242" s="107"/>
      <c r="R242" s="98"/>
      <c r="S242" s="98"/>
      <c r="T242" s="98"/>
      <c r="U242" s="98"/>
      <c r="V242" s="98"/>
      <c r="W242" s="98"/>
      <c r="X242" s="98"/>
      <c r="Y242" s="98"/>
      <c r="Z242" s="98"/>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row>
    <row r="243" spans="1:48" x14ac:dyDescent="0.25">
      <c r="A243" s="98"/>
      <c r="B243" s="98"/>
      <c r="C243" s="98"/>
      <c r="D243" s="98"/>
      <c r="E243" s="98"/>
      <c r="F243" s="98"/>
      <c r="G243" s="98"/>
      <c r="H243" s="98"/>
      <c r="I243" s="98"/>
      <c r="J243" s="107"/>
      <c r="K243" s="98"/>
      <c r="L243" s="98"/>
      <c r="M243" s="98"/>
      <c r="N243" s="98"/>
      <c r="O243" s="98"/>
      <c r="P243" s="98"/>
      <c r="Q243" s="107"/>
      <c r="R243" s="98"/>
      <c r="S243" s="98"/>
      <c r="T243" s="98"/>
      <c r="U243" s="98"/>
      <c r="V243" s="98"/>
      <c r="W243" s="98"/>
      <c r="X243" s="98"/>
      <c r="Y243" s="98"/>
      <c r="Z243" s="98"/>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row>
    <row r="244" spans="1:48" x14ac:dyDescent="0.25">
      <c r="A244" s="98"/>
      <c r="B244" s="98"/>
      <c r="C244" s="98"/>
      <c r="D244" s="98"/>
      <c r="E244" s="98"/>
      <c r="F244" s="98"/>
      <c r="G244" s="98"/>
      <c r="H244" s="98"/>
      <c r="I244" s="98"/>
      <c r="J244" s="107"/>
      <c r="K244" s="98"/>
      <c r="L244" s="98"/>
      <c r="M244" s="98"/>
      <c r="N244" s="98"/>
      <c r="O244" s="98"/>
      <c r="P244" s="98"/>
      <c r="Q244" s="107"/>
      <c r="R244" s="98"/>
      <c r="S244" s="98"/>
      <c r="T244" s="98"/>
      <c r="U244" s="98"/>
      <c r="V244" s="98"/>
      <c r="W244" s="98"/>
      <c r="X244" s="98"/>
      <c r="Y244" s="98"/>
      <c r="Z244" s="98"/>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row>
    <row r="245" spans="1:48" x14ac:dyDescent="0.25">
      <c r="A245" s="98"/>
      <c r="B245" s="98"/>
      <c r="C245" s="98"/>
      <c r="D245" s="98"/>
      <c r="E245" s="98"/>
      <c r="F245" s="98"/>
      <c r="G245" s="98"/>
      <c r="H245" s="98"/>
      <c r="I245" s="98"/>
      <c r="J245" s="107"/>
      <c r="K245" s="98"/>
      <c r="L245" s="98"/>
      <c r="M245" s="98"/>
      <c r="N245" s="98"/>
      <c r="O245" s="98"/>
      <c r="P245" s="98"/>
      <c r="Q245" s="107"/>
      <c r="R245" s="98"/>
      <c r="S245" s="98"/>
      <c r="T245" s="98"/>
      <c r="U245" s="98"/>
      <c r="V245" s="98"/>
      <c r="W245" s="98"/>
      <c r="X245" s="98"/>
      <c r="Y245" s="98"/>
      <c r="Z245" s="98"/>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row>
    <row r="246" spans="1:48" x14ac:dyDescent="0.25">
      <c r="A246" s="98"/>
      <c r="B246" s="98"/>
      <c r="C246" s="98"/>
      <c r="D246" s="98"/>
      <c r="E246" s="98"/>
      <c r="F246" s="98"/>
      <c r="G246" s="98"/>
      <c r="H246" s="98"/>
      <c r="I246" s="98"/>
      <c r="J246" s="107"/>
      <c r="K246" s="98"/>
      <c r="L246" s="98"/>
      <c r="M246" s="98"/>
      <c r="N246" s="98"/>
      <c r="O246" s="98"/>
      <c r="P246" s="98"/>
      <c r="Q246" s="107"/>
      <c r="R246" s="98"/>
      <c r="S246" s="98"/>
      <c r="T246" s="98"/>
      <c r="U246" s="98"/>
      <c r="V246" s="98"/>
      <c r="W246" s="98"/>
      <c r="X246" s="98"/>
      <c r="Y246" s="98"/>
      <c r="Z246" s="98"/>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row>
    <row r="247" spans="1:48" x14ac:dyDescent="0.25">
      <c r="A247" s="98"/>
      <c r="B247" s="98"/>
      <c r="C247" s="98"/>
      <c r="D247" s="98"/>
      <c r="E247" s="98"/>
      <c r="F247" s="98"/>
      <c r="G247" s="98"/>
      <c r="H247" s="98"/>
      <c r="I247" s="98"/>
      <c r="J247" s="107"/>
      <c r="K247" s="98"/>
      <c r="L247" s="98"/>
      <c r="M247" s="98"/>
      <c r="N247" s="98"/>
      <c r="O247" s="98"/>
      <c r="P247" s="98"/>
      <c r="Q247" s="107"/>
      <c r="R247" s="98"/>
      <c r="S247" s="98"/>
      <c r="T247" s="98"/>
      <c r="U247" s="98"/>
      <c r="V247" s="98"/>
      <c r="W247" s="98"/>
      <c r="X247" s="98"/>
      <c r="Y247" s="98"/>
      <c r="Z247" s="98"/>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row>
    <row r="248" spans="1:48" x14ac:dyDescent="0.25">
      <c r="A248" s="98"/>
      <c r="B248" s="98"/>
      <c r="C248" s="98"/>
      <c r="D248" s="98"/>
      <c r="E248" s="98"/>
      <c r="F248" s="98"/>
      <c r="G248" s="98"/>
      <c r="H248" s="98"/>
      <c r="I248" s="98"/>
      <c r="J248" s="107"/>
      <c r="K248" s="98"/>
      <c r="L248" s="98"/>
      <c r="M248" s="98"/>
      <c r="N248" s="98"/>
      <c r="O248" s="98"/>
      <c r="P248" s="98"/>
      <c r="Q248" s="107"/>
      <c r="R248" s="98"/>
      <c r="S248" s="98"/>
      <c r="T248" s="98"/>
      <c r="U248" s="98"/>
      <c r="V248" s="98"/>
      <c r="W248" s="98"/>
      <c r="X248" s="98"/>
      <c r="Y248" s="98"/>
      <c r="Z248" s="9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row>
    <row r="249" spans="1:48" x14ac:dyDescent="0.25">
      <c r="A249" s="98"/>
      <c r="B249" s="98"/>
      <c r="C249" s="98"/>
      <c r="D249" s="98"/>
      <c r="E249" s="98"/>
      <c r="F249" s="98"/>
      <c r="G249" s="98"/>
      <c r="H249" s="98"/>
      <c r="I249" s="98"/>
      <c r="J249" s="107"/>
      <c r="K249" s="98"/>
      <c r="L249" s="98"/>
      <c r="M249" s="98"/>
      <c r="N249" s="98"/>
      <c r="O249" s="98"/>
      <c r="P249" s="98"/>
      <c r="Q249" s="107"/>
      <c r="R249" s="98"/>
      <c r="S249" s="98"/>
      <c r="T249" s="98"/>
      <c r="U249" s="98"/>
      <c r="V249" s="98"/>
      <c r="W249" s="98"/>
      <c r="X249" s="98"/>
      <c r="Y249" s="98"/>
      <c r="Z249" s="98"/>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row>
    <row r="250" spans="1:48" x14ac:dyDescent="0.25">
      <c r="A250" s="98"/>
      <c r="B250" s="98"/>
      <c r="C250" s="98"/>
      <c r="D250" s="98"/>
      <c r="E250" s="98"/>
      <c r="F250" s="98"/>
      <c r="G250" s="98"/>
      <c r="H250" s="98"/>
      <c r="I250" s="98"/>
      <c r="J250" s="107"/>
      <c r="K250" s="98"/>
      <c r="L250" s="98"/>
      <c r="M250" s="98"/>
      <c r="N250" s="98"/>
      <c r="O250" s="98"/>
      <c r="P250" s="98"/>
      <c r="Q250" s="107"/>
      <c r="R250" s="98"/>
      <c r="S250" s="98"/>
      <c r="T250" s="98"/>
      <c r="U250" s="98"/>
      <c r="V250" s="98"/>
      <c r="W250" s="98"/>
      <c r="X250" s="98"/>
      <c r="Y250" s="98"/>
      <c r="Z250" s="98"/>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row>
    <row r="251" spans="1:48" x14ac:dyDescent="0.25">
      <c r="A251" s="98"/>
      <c r="B251" s="98"/>
      <c r="C251" s="98"/>
      <c r="D251" s="98"/>
      <c r="E251" s="98"/>
      <c r="F251" s="98"/>
      <c r="G251" s="98"/>
      <c r="H251" s="98"/>
      <c r="I251" s="98"/>
      <c r="J251" s="107"/>
      <c r="K251" s="98"/>
      <c r="L251" s="98"/>
      <c r="M251" s="98"/>
      <c r="N251" s="98"/>
      <c r="O251" s="98"/>
      <c r="P251" s="98"/>
      <c r="Q251" s="107"/>
      <c r="R251" s="98"/>
      <c r="S251" s="98"/>
      <c r="T251" s="98"/>
      <c r="U251" s="98"/>
      <c r="V251" s="98"/>
      <c r="W251" s="98"/>
      <c r="X251" s="98"/>
      <c r="Y251" s="98"/>
      <c r="Z251" s="98"/>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row>
    <row r="252" spans="1:48" x14ac:dyDescent="0.25">
      <c r="A252" s="98"/>
      <c r="B252" s="98"/>
      <c r="C252" s="98"/>
      <c r="D252" s="98"/>
      <c r="E252" s="98"/>
      <c r="F252" s="98"/>
      <c r="G252" s="98"/>
      <c r="H252" s="98"/>
      <c r="I252" s="98"/>
      <c r="J252" s="107"/>
      <c r="K252" s="98"/>
      <c r="L252" s="98"/>
      <c r="M252" s="98"/>
      <c r="N252" s="98"/>
      <c r="O252" s="98"/>
      <c r="P252" s="98"/>
      <c r="Q252" s="107"/>
      <c r="R252" s="98"/>
      <c r="S252" s="98"/>
      <c r="T252" s="98"/>
      <c r="U252" s="98"/>
      <c r="V252" s="98"/>
      <c r="W252" s="98"/>
      <c r="X252" s="98"/>
      <c r="Y252" s="98"/>
      <c r="Z252" s="98"/>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row>
    <row r="253" spans="1:48" x14ac:dyDescent="0.25">
      <c r="A253" s="98"/>
      <c r="B253" s="98"/>
      <c r="C253" s="98"/>
      <c r="D253" s="98"/>
      <c r="E253" s="98"/>
      <c r="F253" s="98"/>
      <c r="G253" s="98"/>
      <c r="H253" s="98"/>
      <c r="I253" s="98"/>
      <c r="J253" s="107"/>
      <c r="K253" s="98"/>
      <c r="L253" s="98"/>
      <c r="M253" s="98"/>
      <c r="N253" s="98"/>
      <c r="O253" s="98"/>
      <c r="P253" s="98"/>
      <c r="Q253" s="107"/>
      <c r="R253" s="98"/>
      <c r="S253" s="98"/>
      <c r="T253" s="98"/>
      <c r="U253" s="98"/>
      <c r="V253" s="98"/>
      <c r="W253" s="98"/>
      <c r="X253" s="98"/>
      <c r="Y253" s="98"/>
      <c r="Z253" s="98"/>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row>
    <row r="254" spans="1:48" x14ac:dyDescent="0.25">
      <c r="A254" s="98"/>
      <c r="B254" s="98"/>
      <c r="C254" s="98"/>
      <c r="D254" s="98"/>
      <c r="E254" s="98"/>
      <c r="F254" s="98"/>
      <c r="G254" s="98"/>
      <c r="H254" s="98"/>
      <c r="I254" s="98"/>
      <c r="J254" s="107"/>
      <c r="K254" s="98"/>
      <c r="L254" s="98"/>
      <c r="M254" s="98"/>
      <c r="N254" s="98"/>
      <c r="O254" s="98"/>
      <c r="P254" s="98"/>
      <c r="Q254" s="107"/>
      <c r="R254" s="98"/>
      <c r="S254" s="98"/>
      <c r="T254" s="98"/>
      <c r="U254" s="98"/>
      <c r="V254" s="98"/>
      <c r="W254" s="98"/>
      <c r="X254" s="98"/>
      <c r="Y254" s="98"/>
      <c r="Z254" s="98"/>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row>
    <row r="255" spans="1:48" x14ac:dyDescent="0.25">
      <c r="A255" s="98"/>
      <c r="B255" s="98"/>
      <c r="C255" s="98"/>
      <c r="D255" s="98"/>
      <c r="E255" s="98"/>
      <c r="F255" s="98"/>
      <c r="G255" s="98"/>
      <c r="H255" s="98"/>
      <c r="I255" s="98"/>
      <c r="J255" s="107"/>
      <c r="K255" s="98"/>
      <c r="L255" s="98"/>
      <c r="M255" s="98"/>
      <c r="N255" s="98"/>
      <c r="O255" s="98"/>
      <c r="P255" s="98"/>
      <c r="Q255" s="107"/>
      <c r="R255" s="98"/>
      <c r="S255" s="98"/>
      <c r="T255" s="98"/>
      <c r="U255" s="98"/>
      <c r="V255" s="98"/>
      <c r="W255" s="98"/>
      <c r="X255" s="98"/>
      <c r="Y255" s="98"/>
      <c r="Z255" s="98"/>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row>
    <row r="256" spans="1:48" x14ac:dyDescent="0.25">
      <c r="A256" s="98"/>
      <c r="B256" s="98"/>
      <c r="C256" s="98"/>
      <c r="D256" s="98"/>
      <c r="E256" s="98"/>
      <c r="F256" s="98"/>
      <c r="G256" s="98"/>
      <c r="H256" s="98"/>
      <c r="I256" s="98"/>
      <c r="J256" s="107"/>
      <c r="K256" s="98"/>
      <c r="L256" s="98"/>
      <c r="M256" s="98"/>
      <c r="N256" s="98"/>
      <c r="O256" s="98"/>
      <c r="P256" s="98"/>
      <c r="Q256" s="107"/>
      <c r="R256" s="98"/>
      <c r="S256" s="98"/>
      <c r="T256" s="98"/>
      <c r="U256" s="98"/>
      <c r="V256" s="98"/>
      <c r="W256" s="98"/>
      <c r="X256" s="98"/>
      <c r="Y256" s="98"/>
      <c r="Z256" s="98"/>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row>
    <row r="257" spans="1:48" x14ac:dyDescent="0.25">
      <c r="A257" s="98"/>
      <c r="B257" s="98"/>
      <c r="C257" s="98"/>
      <c r="D257" s="98"/>
      <c r="E257" s="98"/>
      <c r="F257" s="98"/>
      <c r="G257" s="98"/>
      <c r="H257" s="98"/>
      <c r="I257" s="98"/>
      <c r="J257" s="107"/>
      <c r="K257" s="98"/>
      <c r="L257" s="98"/>
      <c r="M257" s="98"/>
      <c r="N257" s="98"/>
      <c r="O257" s="98"/>
      <c r="P257" s="98"/>
      <c r="Q257" s="107"/>
      <c r="R257" s="98"/>
      <c r="S257" s="98"/>
      <c r="T257" s="98"/>
      <c r="U257" s="98"/>
      <c r="V257" s="98"/>
      <c r="W257" s="98"/>
      <c r="X257" s="98"/>
      <c r="Y257" s="98"/>
      <c r="Z257" s="98"/>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row>
    <row r="258" spans="1:48" x14ac:dyDescent="0.25">
      <c r="A258" s="98"/>
      <c r="B258" s="98"/>
      <c r="C258" s="98"/>
      <c r="D258" s="98"/>
      <c r="E258" s="98"/>
      <c r="F258" s="98"/>
      <c r="G258" s="98"/>
      <c r="H258" s="98"/>
      <c r="I258" s="98"/>
      <c r="J258" s="107"/>
      <c r="K258" s="98"/>
      <c r="L258" s="98"/>
      <c r="M258" s="98"/>
      <c r="N258" s="98"/>
      <c r="O258" s="98"/>
      <c r="P258" s="98"/>
      <c r="Q258" s="107"/>
      <c r="R258" s="98"/>
      <c r="S258" s="98"/>
      <c r="T258" s="98"/>
      <c r="U258" s="98"/>
      <c r="V258" s="98"/>
      <c r="W258" s="98"/>
      <c r="X258" s="98"/>
      <c r="Y258" s="98"/>
      <c r="Z258" s="9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row>
    <row r="259" spans="1:48" x14ac:dyDescent="0.25">
      <c r="A259" s="98"/>
      <c r="B259" s="98"/>
      <c r="C259" s="98"/>
      <c r="D259" s="98"/>
      <c r="E259" s="98"/>
      <c r="F259" s="98"/>
      <c r="G259" s="98"/>
      <c r="H259" s="98"/>
      <c r="I259" s="98"/>
      <c r="J259" s="107"/>
      <c r="K259" s="98"/>
      <c r="L259" s="98"/>
      <c r="M259" s="98"/>
      <c r="N259" s="98"/>
      <c r="O259" s="98"/>
      <c r="P259" s="98"/>
      <c r="Q259" s="107"/>
      <c r="R259" s="98"/>
      <c r="S259" s="98"/>
      <c r="T259" s="98"/>
      <c r="U259" s="98"/>
      <c r="V259" s="98"/>
      <c r="W259" s="98"/>
      <c r="X259" s="98"/>
      <c r="Y259" s="98"/>
      <c r="Z259" s="98"/>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row>
    <row r="260" spans="1:48" x14ac:dyDescent="0.25">
      <c r="A260" s="98"/>
      <c r="B260" s="98"/>
      <c r="C260" s="98"/>
      <c r="D260" s="98"/>
      <c r="E260" s="98"/>
      <c r="F260" s="98"/>
      <c r="G260" s="98"/>
      <c r="H260" s="98"/>
      <c r="I260" s="98"/>
      <c r="J260" s="107"/>
      <c r="K260" s="98"/>
      <c r="L260" s="98"/>
      <c r="M260" s="98"/>
      <c r="N260" s="98"/>
      <c r="O260" s="98"/>
      <c r="P260" s="98"/>
      <c r="Q260" s="107"/>
      <c r="R260" s="98"/>
      <c r="S260" s="98"/>
      <c r="T260" s="98"/>
      <c r="U260" s="98"/>
      <c r="V260" s="98"/>
      <c r="W260" s="98"/>
      <c r="X260" s="98"/>
      <c r="Y260" s="98"/>
      <c r="Z260" s="98"/>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row>
    <row r="261" spans="1:48" x14ac:dyDescent="0.25">
      <c r="A261" s="98"/>
      <c r="B261" s="98"/>
      <c r="C261" s="98"/>
      <c r="D261" s="98"/>
      <c r="E261" s="98"/>
      <c r="F261" s="98"/>
      <c r="G261" s="98"/>
      <c r="H261" s="98"/>
      <c r="I261" s="98"/>
      <c r="J261" s="107"/>
      <c r="K261" s="98"/>
      <c r="L261" s="98"/>
      <c r="M261" s="98"/>
      <c r="N261" s="98"/>
      <c r="O261" s="98"/>
      <c r="P261" s="98"/>
      <c r="Q261" s="107"/>
      <c r="R261" s="98"/>
      <c r="S261" s="98"/>
      <c r="T261" s="98"/>
      <c r="U261" s="98"/>
      <c r="V261" s="98"/>
      <c r="W261" s="98"/>
      <c r="X261" s="98"/>
      <c r="Y261" s="98"/>
      <c r="Z261" s="98"/>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row>
    <row r="262" spans="1:48" x14ac:dyDescent="0.25">
      <c r="A262" s="98"/>
      <c r="B262" s="98"/>
      <c r="C262" s="98"/>
      <c r="D262" s="98"/>
      <c r="E262" s="98"/>
      <c r="F262" s="98"/>
      <c r="G262" s="98"/>
      <c r="H262" s="98"/>
      <c r="I262" s="98"/>
      <c r="J262" s="107"/>
      <c r="K262" s="98"/>
      <c r="L262" s="98"/>
      <c r="M262" s="98"/>
      <c r="N262" s="98"/>
      <c r="O262" s="98"/>
      <c r="P262" s="98"/>
      <c r="Q262" s="107"/>
      <c r="R262" s="98"/>
      <c r="S262" s="98"/>
      <c r="T262" s="98"/>
      <c r="U262" s="98"/>
      <c r="V262" s="98"/>
      <c r="W262" s="98"/>
      <c r="X262" s="98"/>
      <c r="Y262" s="98"/>
      <c r="Z262" s="98"/>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row>
    <row r="263" spans="1:48" x14ac:dyDescent="0.25">
      <c r="A263" s="98"/>
      <c r="B263" s="98"/>
      <c r="C263" s="98"/>
      <c r="D263" s="98"/>
      <c r="E263" s="98"/>
      <c r="F263" s="98"/>
      <c r="G263" s="98"/>
      <c r="H263" s="98"/>
      <c r="I263" s="98"/>
      <c r="J263" s="107"/>
      <c r="K263" s="98"/>
      <c r="L263" s="98"/>
      <c r="M263" s="98"/>
      <c r="N263" s="98"/>
      <c r="O263" s="98"/>
      <c r="P263" s="98"/>
      <c r="Q263" s="107"/>
      <c r="R263" s="98"/>
      <c r="S263" s="98"/>
      <c r="T263" s="98"/>
      <c r="U263" s="98"/>
      <c r="V263" s="98"/>
      <c r="W263" s="98"/>
      <c r="X263" s="98"/>
      <c r="Y263" s="98"/>
      <c r="Z263" s="98"/>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row>
    <row r="264" spans="1:48" x14ac:dyDescent="0.25">
      <c r="A264" s="98"/>
      <c r="B264" s="98"/>
      <c r="C264" s="98"/>
      <c r="D264" s="98"/>
      <c r="E264" s="98"/>
      <c r="F264" s="98"/>
      <c r="G264" s="98"/>
      <c r="H264" s="98"/>
      <c r="I264" s="98"/>
      <c r="J264" s="107"/>
      <c r="K264" s="98"/>
      <c r="L264" s="98"/>
      <c r="M264" s="98"/>
      <c r="N264" s="98"/>
      <c r="O264" s="98"/>
      <c r="P264" s="98"/>
      <c r="Q264" s="107"/>
      <c r="R264" s="98"/>
      <c r="S264" s="98"/>
      <c r="T264" s="98"/>
      <c r="U264" s="98"/>
      <c r="V264" s="98"/>
      <c r="W264" s="98"/>
      <c r="X264" s="98"/>
      <c r="Y264" s="98"/>
      <c r="Z264" s="98"/>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row>
    <row r="265" spans="1:48" x14ac:dyDescent="0.25">
      <c r="A265" s="98"/>
      <c r="B265" s="98"/>
      <c r="C265" s="98"/>
      <c r="D265" s="98"/>
      <c r="E265" s="98"/>
      <c r="F265" s="98"/>
      <c r="G265" s="98"/>
      <c r="H265" s="98"/>
      <c r="I265" s="98"/>
      <c r="J265" s="107"/>
      <c r="K265" s="98"/>
      <c r="L265" s="98"/>
      <c r="M265" s="98"/>
      <c r="N265" s="98"/>
      <c r="O265" s="98"/>
      <c r="P265" s="98"/>
      <c r="Q265" s="107"/>
      <c r="R265" s="98"/>
      <c r="S265" s="98"/>
      <c r="T265" s="98"/>
      <c r="U265" s="98"/>
      <c r="V265" s="98"/>
      <c r="W265" s="98"/>
      <c r="X265" s="98"/>
      <c r="Y265" s="98"/>
      <c r="Z265" s="98"/>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row>
    <row r="266" spans="1:48" x14ac:dyDescent="0.25">
      <c r="A266" s="98"/>
      <c r="B266" s="98"/>
      <c r="C266" s="98"/>
      <c r="D266" s="98"/>
      <c r="E266" s="98"/>
      <c r="F266" s="98"/>
      <c r="G266" s="98"/>
      <c r="H266" s="98"/>
      <c r="I266" s="98"/>
      <c r="J266" s="107"/>
      <c r="K266" s="98"/>
      <c r="L266" s="98"/>
      <c r="M266" s="98"/>
      <c r="N266" s="98"/>
      <c r="O266" s="98"/>
      <c r="P266" s="98"/>
      <c r="Q266" s="107"/>
      <c r="R266" s="98"/>
      <c r="S266" s="98"/>
      <c r="T266" s="98"/>
      <c r="U266" s="98"/>
      <c r="V266" s="98"/>
      <c r="W266" s="98"/>
      <c r="X266" s="98"/>
      <c r="Y266" s="98"/>
      <c r="Z266" s="98"/>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row>
    <row r="267" spans="1:48" x14ac:dyDescent="0.25">
      <c r="A267" s="98"/>
      <c r="B267" s="98"/>
      <c r="C267" s="98"/>
      <c r="D267" s="98"/>
      <c r="E267" s="98"/>
      <c r="F267" s="98"/>
      <c r="G267" s="98"/>
      <c r="H267" s="98"/>
      <c r="I267" s="98"/>
      <c r="J267" s="107"/>
      <c r="K267" s="98"/>
      <c r="L267" s="98"/>
      <c r="M267" s="98"/>
      <c r="N267" s="98"/>
      <c r="O267" s="98"/>
      <c r="P267" s="98"/>
      <c r="Q267" s="107"/>
      <c r="R267" s="98"/>
      <c r="S267" s="98"/>
      <c r="T267" s="98"/>
      <c r="U267" s="98"/>
      <c r="V267" s="98"/>
      <c r="W267" s="98"/>
      <c r="X267" s="98"/>
      <c r="Y267" s="98"/>
      <c r="Z267" s="98"/>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row>
    <row r="268" spans="1:48" x14ac:dyDescent="0.25">
      <c r="A268" s="98"/>
      <c r="B268" s="98"/>
      <c r="C268" s="98"/>
      <c r="D268" s="98"/>
      <c r="E268" s="98"/>
      <c r="F268" s="98"/>
      <c r="G268" s="98"/>
      <c r="H268" s="98"/>
      <c r="I268" s="98"/>
      <c r="J268" s="107"/>
      <c r="K268" s="98"/>
      <c r="L268" s="98"/>
      <c r="M268" s="98"/>
      <c r="N268" s="98"/>
      <c r="O268" s="98"/>
      <c r="P268" s="98"/>
      <c r="Q268" s="107"/>
      <c r="R268" s="98"/>
      <c r="S268" s="98"/>
      <c r="T268" s="98"/>
      <c r="U268" s="98"/>
      <c r="V268" s="98"/>
      <c r="W268" s="98"/>
      <c r="X268" s="98"/>
      <c r="Y268" s="98"/>
      <c r="Z268" s="9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row>
    <row r="269" spans="1:48" x14ac:dyDescent="0.25">
      <c r="A269" s="98"/>
      <c r="B269" s="98"/>
      <c r="C269" s="98"/>
      <c r="D269" s="98"/>
      <c r="E269" s="98"/>
      <c r="F269" s="98"/>
      <c r="G269" s="98"/>
      <c r="H269" s="98"/>
      <c r="I269" s="98"/>
      <c r="J269" s="107"/>
      <c r="K269" s="98"/>
      <c r="L269" s="98"/>
      <c r="M269" s="98"/>
      <c r="N269" s="98"/>
      <c r="O269" s="98"/>
      <c r="P269" s="98"/>
      <c r="Q269" s="107"/>
      <c r="R269" s="98"/>
      <c r="S269" s="98"/>
      <c r="T269" s="98"/>
      <c r="U269" s="98"/>
      <c r="V269" s="98"/>
      <c r="W269" s="98"/>
      <c r="X269" s="98"/>
      <c r="Y269" s="98"/>
      <c r="Z269" s="98"/>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row>
    <row r="270" spans="1:48" x14ac:dyDescent="0.25">
      <c r="A270" s="98"/>
      <c r="B270" s="98"/>
      <c r="C270" s="98"/>
      <c r="D270" s="98"/>
      <c r="E270" s="98"/>
      <c r="F270" s="98"/>
      <c r="G270" s="98"/>
      <c r="H270" s="98"/>
      <c r="I270" s="98"/>
      <c r="J270" s="107"/>
      <c r="K270" s="98"/>
      <c r="L270" s="98"/>
      <c r="M270" s="98"/>
      <c r="N270" s="98"/>
      <c r="O270" s="98"/>
      <c r="P270" s="98"/>
      <c r="Q270" s="107"/>
      <c r="R270" s="98"/>
      <c r="S270" s="98"/>
      <c r="T270" s="98"/>
      <c r="U270" s="98"/>
      <c r="V270" s="98"/>
      <c r="W270" s="98"/>
      <c r="X270" s="98"/>
      <c r="Y270" s="98"/>
      <c r="Z270" s="98"/>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row>
    <row r="271" spans="1:48" x14ac:dyDescent="0.25">
      <c r="A271" s="98"/>
      <c r="B271" s="98"/>
      <c r="C271" s="98"/>
      <c r="D271" s="98"/>
      <c r="E271" s="98"/>
      <c r="F271" s="98"/>
      <c r="G271" s="98"/>
      <c r="H271" s="98"/>
      <c r="I271" s="98"/>
      <c r="J271" s="107"/>
      <c r="K271" s="98"/>
      <c r="L271" s="98"/>
      <c r="M271" s="98"/>
      <c r="N271" s="98"/>
      <c r="O271" s="98"/>
      <c r="P271" s="98"/>
      <c r="Q271" s="107"/>
      <c r="R271" s="98"/>
      <c r="S271" s="98"/>
      <c r="T271" s="98"/>
      <c r="U271" s="98"/>
      <c r="V271" s="98"/>
      <c r="W271" s="98"/>
      <c r="X271" s="98"/>
      <c r="Y271" s="98"/>
      <c r="Z271" s="98"/>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row>
    <row r="272" spans="1:48" x14ac:dyDescent="0.25">
      <c r="A272" s="98"/>
      <c r="B272" s="98"/>
      <c r="C272" s="98"/>
      <c r="D272" s="98"/>
      <c r="E272" s="98"/>
      <c r="F272" s="98"/>
      <c r="G272" s="98"/>
      <c r="H272" s="98"/>
      <c r="I272" s="98"/>
      <c r="J272" s="107"/>
      <c r="K272" s="98"/>
      <c r="L272" s="98"/>
      <c r="M272" s="98"/>
      <c r="N272" s="98"/>
      <c r="O272" s="98"/>
      <c r="P272" s="98"/>
      <c r="Q272" s="107"/>
      <c r="R272" s="98"/>
      <c r="S272" s="98"/>
      <c r="T272" s="98"/>
      <c r="U272" s="98"/>
      <c r="V272" s="98"/>
      <c r="W272" s="98"/>
      <c r="X272" s="98"/>
      <c r="Y272" s="98"/>
      <c r="Z272" s="98"/>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row>
    <row r="273" spans="1:48" x14ac:dyDescent="0.25">
      <c r="A273" s="98"/>
      <c r="B273" s="98"/>
      <c r="C273" s="98"/>
      <c r="D273" s="98"/>
      <c r="E273" s="98"/>
      <c r="F273" s="98"/>
      <c r="G273" s="98"/>
      <c r="H273" s="98"/>
      <c r="I273" s="98"/>
      <c r="J273" s="107"/>
      <c r="K273" s="98"/>
      <c r="L273" s="98"/>
      <c r="M273" s="98"/>
      <c r="N273" s="98"/>
      <c r="O273" s="98"/>
      <c r="P273" s="98"/>
      <c r="Q273" s="107"/>
      <c r="R273" s="98"/>
      <c r="S273" s="98"/>
      <c r="T273" s="98"/>
      <c r="U273" s="98"/>
      <c r="V273" s="98"/>
      <c r="W273" s="98"/>
      <c r="X273" s="98"/>
      <c r="Y273" s="98"/>
      <c r="Z273" s="98"/>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row>
    <row r="274" spans="1:48" x14ac:dyDescent="0.25">
      <c r="A274" s="98"/>
      <c r="B274" s="98"/>
      <c r="C274" s="98"/>
      <c r="D274" s="98"/>
      <c r="E274" s="98"/>
      <c r="F274" s="98"/>
      <c r="G274" s="98"/>
      <c r="H274" s="98"/>
      <c r="I274" s="98"/>
      <c r="J274" s="107"/>
      <c r="K274" s="98"/>
      <c r="L274" s="98"/>
      <c r="M274" s="98"/>
      <c r="N274" s="98"/>
      <c r="O274" s="98"/>
      <c r="P274" s="98"/>
      <c r="Q274" s="107"/>
      <c r="R274" s="98"/>
      <c r="S274" s="98"/>
      <c r="T274" s="98"/>
      <c r="U274" s="98"/>
      <c r="V274" s="98"/>
      <c r="W274" s="98"/>
      <c r="X274" s="98"/>
      <c r="Y274" s="98"/>
      <c r="Z274" s="98"/>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row>
    <row r="275" spans="1:48" x14ac:dyDescent="0.25">
      <c r="A275" s="98"/>
      <c r="B275" s="98"/>
      <c r="C275" s="98"/>
      <c r="D275" s="98"/>
      <c r="E275" s="98"/>
      <c r="F275" s="98"/>
      <c r="G275" s="98"/>
      <c r="H275" s="98"/>
      <c r="I275" s="98"/>
      <c r="J275" s="107"/>
      <c r="K275" s="98"/>
      <c r="L275" s="98"/>
      <c r="M275" s="98"/>
      <c r="N275" s="98"/>
      <c r="O275" s="98"/>
      <c r="P275" s="98"/>
      <c r="Q275" s="107"/>
      <c r="R275" s="98"/>
      <c r="S275" s="98"/>
      <c r="T275" s="98"/>
      <c r="U275" s="98"/>
      <c r="V275" s="98"/>
      <c r="W275" s="98"/>
      <c r="X275" s="98"/>
      <c r="Y275" s="98"/>
      <c r="Z275" s="98"/>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row>
    <row r="276" spans="1:48" x14ac:dyDescent="0.25">
      <c r="A276" s="98"/>
      <c r="B276" s="98"/>
      <c r="C276" s="98"/>
      <c r="D276" s="98"/>
      <c r="E276" s="98"/>
      <c r="F276" s="98"/>
      <c r="G276" s="98"/>
      <c r="H276" s="98"/>
      <c r="I276" s="98"/>
      <c r="J276" s="107"/>
      <c r="K276" s="98"/>
      <c r="L276" s="98"/>
      <c r="M276" s="98"/>
      <c r="N276" s="98"/>
      <c r="O276" s="98"/>
      <c r="P276" s="98"/>
      <c r="Q276" s="107"/>
      <c r="R276" s="98"/>
      <c r="S276" s="98"/>
      <c r="T276" s="98"/>
      <c r="U276" s="98"/>
      <c r="V276" s="98"/>
      <c r="W276" s="98"/>
      <c r="X276" s="98"/>
      <c r="Y276" s="98"/>
      <c r="Z276" s="98"/>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row>
    <row r="277" spans="1:48" x14ac:dyDescent="0.25">
      <c r="A277" s="98"/>
      <c r="B277" s="98"/>
      <c r="C277" s="98"/>
      <c r="D277" s="98"/>
      <c r="E277" s="98"/>
      <c r="F277" s="98"/>
      <c r="G277" s="98"/>
      <c r="H277" s="98"/>
      <c r="I277" s="98"/>
      <c r="J277" s="107"/>
      <c r="K277" s="98"/>
      <c r="L277" s="98"/>
      <c r="M277" s="98"/>
      <c r="N277" s="98"/>
      <c r="O277" s="98"/>
      <c r="P277" s="98"/>
      <c r="Q277" s="107"/>
      <c r="R277" s="98"/>
      <c r="S277" s="98"/>
      <c r="T277" s="98"/>
      <c r="U277" s="98"/>
      <c r="V277" s="98"/>
      <c r="W277" s="98"/>
      <c r="X277" s="98"/>
      <c r="Y277" s="98"/>
      <c r="Z277" s="98"/>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row>
    <row r="278" spans="1:48" x14ac:dyDescent="0.25">
      <c r="A278" s="98"/>
      <c r="B278" s="98"/>
      <c r="C278" s="98"/>
      <c r="D278" s="98"/>
      <c r="E278" s="98"/>
      <c r="F278" s="98"/>
      <c r="G278" s="98"/>
      <c r="H278" s="98"/>
      <c r="I278" s="98"/>
      <c r="J278" s="107"/>
      <c r="K278" s="98"/>
      <c r="L278" s="98"/>
      <c r="M278" s="98"/>
      <c r="N278" s="98"/>
      <c r="O278" s="98"/>
      <c r="P278" s="98"/>
      <c r="Q278" s="107"/>
      <c r="R278" s="98"/>
      <c r="S278" s="98"/>
      <c r="T278" s="98"/>
      <c r="U278" s="98"/>
      <c r="V278" s="98"/>
      <c r="W278" s="98"/>
      <c r="X278" s="98"/>
      <c r="Y278" s="98"/>
      <c r="Z278" s="9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row>
    <row r="279" spans="1:48" x14ac:dyDescent="0.25">
      <c r="A279" s="98"/>
      <c r="B279" s="98"/>
      <c r="C279" s="98"/>
      <c r="D279" s="98"/>
      <c r="E279" s="98"/>
      <c r="F279" s="98"/>
      <c r="G279" s="98"/>
      <c r="H279" s="98"/>
      <c r="I279" s="98"/>
      <c r="J279" s="107"/>
      <c r="K279" s="98"/>
      <c r="L279" s="98"/>
      <c r="M279" s="98"/>
      <c r="N279" s="98"/>
      <c r="O279" s="98"/>
      <c r="P279" s="98"/>
      <c r="Q279" s="107"/>
      <c r="R279" s="98"/>
      <c r="S279" s="98"/>
      <c r="T279" s="98"/>
      <c r="U279" s="98"/>
      <c r="V279" s="98"/>
      <c r="W279" s="98"/>
      <c r="X279" s="98"/>
      <c r="Y279" s="98"/>
      <c r="Z279" s="98"/>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row>
    <row r="280" spans="1:48" x14ac:dyDescent="0.25">
      <c r="A280" s="98"/>
      <c r="B280" s="98"/>
      <c r="C280" s="98"/>
      <c r="D280" s="98"/>
      <c r="E280" s="98"/>
      <c r="F280" s="98"/>
      <c r="G280" s="98"/>
      <c r="H280" s="98"/>
      <c r="I280" s="98"/>
      <c r="J280" s="107"/>
      <c r="K280" s="98"/>
      <c r="L280" s="98"/>
      <c r="M280" s="98"/>
      <c r="N280" s="98"/>
      <c r="O280" s="98"/>
      <c r="P280" s="98"/>
      <c r="Q280" s="107"/>
      <c r="R280" s="98"/>
      <c r="S280" s="98"/>
      <c r="T280" s="98"/>
      <c r="U280" s="98"/>
      <c r="V280" s="98"/>
      <c r="W280" s="98"/>
      <c r="X280" s="98"/>
      <c r="Y280" s="98"/>
      <c r="Z280" s="98"/>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row>
    <row r="281" spans="1:48" x14ac:dyDescent="0.25">
      <c r="A281" s="98"/>
      <c r="B281" s="98"/>
      <c r="C281" s="98"/>
      <c r="D281" s="98"/>
      <c r="E281" s="98"/>
      <c r="F281" s="98"/>
      <c r="G281" s="98"/>
      <c r="H281" s="98"/>
      <c r="I281" s="98"/>
      <c r="J281" s="107"/>
      <c r="K281" s="98"/>
      <c r="L281" s="98"/>
      <c r="M281" s="98"/>
      <c r="N281" s="98"/>
      <c r="O281" s="98"/>
      <c r="P281" s="98"/>
      <c r="Q281" s="107"/>
      <c r="R281" s="98"/>
      <c r="S281" s="98"/>
      <c r="T281" s="98"/>
      <c r="U281" s="98"/>
      <c r="V281" s="98"/>
      <c r="W281" s="98"/>
      <c r="X281" s="98"/>
      <c r="Y281" s="98"/>
      <c r="Z281" s="98"/>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row>
    <row r="282" spans="1:48" x14ac:dyDescent="0.25">
      <c r="A282" s="98"/>
      <c r="B282" s="98"/>
      <c r="C282" s="98"/>
      <c r="D282" s="98"/>
      <c r="E282" s="98"/>
      <c r="F282" s="98"/>
      <c r="G282" s="98"/>
      <c r="H282" s="98"/>
      <c r="I282" s="98"/>
      <c r="J282" s="107"/>
      <c r="K282" s="98"/>
      <c r="L282" s="98"/>
      <c r="M282" s="98"/>
      <c r="N282" s="98"/>
      <c r="O282" s="98"/>
      <c r="P282" s="98"/>
      <c r="Q282" s="107"/>
      <c r="R282" s="98"/>
      <c r="S282" s="98"/>
      <c r="T282" s="98"/>
      <c r="U282" s="98"/>
      <c r="V282" s="98"/>
      <c r="W282" s="98"/>
      <c r="X282" s="98"/>
      <c r="Y282" s="98"/>
      <c r="Z282" s="98"/>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row>
    <row r="283" spans="1:48" x14ac:dyDescent="0.25">
      <c r="A283" s="98"/>
      <c r="B283" s="98"/>
      <c r="C283" s="98"/>
      <c r="D283" s="98"/>
      <c r="E283" s="98"/>
      <c r="F283" s="98"/>
      <c r="G283" s="98"/>
      <c r="H283" s="98"/>
      <c r="I283" s="98"/>
      <c r="J283" s="107"/>
      <c r="K283" s="98"/>
      <c r="L283" s="98"/>
      <c r="M283" s="98"/>
      <c r="N283" s="98"/>
      <c r="O283" s="98"/>
      <c r="P283" s="98"/>
      <c r="Q283" s="107"/>
      <c r="R283" s="98"/>
      <c r="S283" s="98"/>
      <c r="T283" s="98"/>
      <c r="U283" s="98"/>
      <c r="V283" s="98"/>
      <c r="W283" s="98"/>
      <c r="X283" s="98"/>
      <c r="Y283" s="98"/>
      <c r="Z283" s="98"/>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row>
    <row r="284" spans="1:48" x14ac:dyDescent="0.25">
      <c r="A284" s="98"/>
      <c r="B284" s="98"/>
      <c r="C284" s="98"/>
      <c r="D284" s="98"/>
      <c r="E284" s="98"/>
      <c r="F284" s="98"/>
      <c r="G284" s="98"/>
      <c r="H284" s="98"/>
      <c r="I284" s="98"/>
      <c r="J284" s="107"/>
      <c r="K284" s="98"/>
      <c r="L284" s="98"/>
      <c r="M284" s="98"/>
      <c r="N284" s="98"/>
      <c r="O284" s="98"/>
      <c r="P284" s="98"/>
      <c r="Q284" s="107"/>
      <c r="R284" s="98"/>
      <c r="S284" s="98"/>
      <c r="T284" s="98"/>
      <c r="U284" s="98"/>
      <c r="V284" s="98"/>
      <c r="W284" s="98"/>
      <c r="X284" s="98"/>
      <c r="Y284" s="98"/>
      <c r="Z284" s="98"/>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row>
    <row r="285" spans="1:48" x14ac:dyDescent="0.25">
      <c r="A285" s="98"/>
      <c r="B285" s="98"/>
      <c r="C285" s="98"/>
      <c r="D285" s="98"/>
      <c r="E285" s="98"/>
      <c r="F285" s="98"/>
      <c r="G285" s="98"/>
      <c r="H285" s="98"/>
      <c r="I285" s="98"/>
      <c r="J285" s="107"/>
      <c r="K285" s="98"/>
      <c r="L285" s="98"/>
      <c r="M285" s="98"/>
      <c r="N285" s="98"/>
      <c r="O285" s="98"/>
      <c r="P285" s="98"/>
      <c r="Q285" s="107"/>
      <c r="R285" s="98"/>
      <c r="S285" s="98"/>
      <c r="T285" s="98"/>
      <c r="U285" s="98"/>
      <c r="V285" s="98"/>
      <c r="W285" s="98"/>
      <c r="X285" s="98"/>
      <c r="Y285" s="98"/>
      <c r="Z285" s="98"/>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row>
    <row r="286" spans="1:48" x14ac:dyDescent="0.25">
      <c r="A286" s="98"/>
      <c r="B286" s="98"/>
      <c r="C286" s="98"/>
      <c r="D286" s="98"/>
      <c r="E286" s="98"/>
      <c r="F286" s="98"/>
      <c r="G286" s="98"/>
      <c r="H286" s="98"/>
      <c r="I286" s="98"/>
      <c r="J286" s="107"/>
      <c r="K286" s="98"/>
      <c r="L286" s="98"/>
      <c r="M286" s="98"/>
      <c r="N286" s="98"/>
      <c r="O286" s="98"/>
      <c r="P286" s="98"/>
      <c r="Q286" s="107"/>
      <c r="R286" s="98"/>
      <c r="S286" s="98"/>
      <c r="T286" s="98"/>
      <c r="U286" s="98"/>
      <c r="V286" s="98"/>
      <c r="W286" s="98"/>
      <c r="X286" s="98"/>
      <c r="Y286" s="98"/>
      <c r="Z286" s="98"/>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row>
    <row r="287" spans="1:48" x14ac:dyDescent="0.25">
      <c r="A287" s="98"/>
      <c r="B287" s="98"/>
      <c r="C287" s="98"/>
      <c r="D287" s="98"/>
      <c r="E287" s="98"/>
      <c r="F287" s="98"/>
      <c r="G287" s="98"/>
      <c r="H287" s="98"/>
      <c r="I287" s="98"/>
      <c r="J287" s="107"/>
      <c r="K287" s="98"/>
      <c r="L287" s="98"/>
      <c r="M287" s="98"/>
      <c r="N287" s="98"/>
      <c r="O287" s="98"/>
      <c r="P287" s="98"/>
      <c r="Q287" s="107"/>
      <c r="R287" s="98"/>
      <c r="S287" s="98"/>
      <c r="T287" s="98"/>
      <c r="U287" s="98"/>
      <c r="V287" s="98"/>
      <c r="W287" s="98"/>
      <c r="X287" s="98"/>
      <c r="Y287" s="98"/>
      <c r="Z287" s="98"/>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row>
    <row r="288" spans="1:48" x14ac:dyDescent="0.25">
      <c r="A288" s="98"/>
      <c r="B288" s="98"/>
      <c r="C288" s="98"/>
      <c r="D288" s="98"/>
      <c r="E288" s="98"/>
      <c r="F288" s="98"/>
      <c r="G288" s="98"/>
      <c r="H288" s="98"/>
      <c r="I288" s="98"/>
      <c r="J288" s="107"/>
      <c r="K288" s="98"/>
      <c r="L288" s="98"/>
      <c r="M288" s="98"/>
      <c r="N288" s="98"/>
      <c r="O288" s="98"/>
      <c r="P288" s="98"/>
      <c r="Q288" s="107"/>
      <c r="R288" s="98"/>
      <c r="S288" s="98"/>
      <c r="T288" s="98"/>
      <c r="U288" s="98"/>
      <c r="V288" s="98"/>
      <c r="W288" s="98"/>
      <c r="X288" s="98"/>
      <c r="Y288" s="98"/>
      <c r="Z288" s="9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row>
    <row r="289" spans="1:48" x14ac:dyDescent="0.25">
      <c r="A289" s="98"/>
      <c r="B289" s="98"/>
      <c r="C289" s="98"/>
      <c r="D289" s="98"/>
      <c r="E289" s="98"/>
      <c r="F289" s="98"/>
      <c r="G289" s="98"/>
      <c r="H289" s="98"/>
      <c r="I289" s="98"/>
      <c r="J289" s="107"/>
      <c r="K289" s="98"/>
      <c r="L289" s="98"/>
      <c r="M289" s="98"/>
      <c r="N289" s="98"/>
      <c r="O289" s="98"/>
      <c r="P289" s="98"/>
      <c r="Q289" s="107"/>
      <c r="R289" s="98"/>
      <c r="S289" s="98"/>
      <c r="T289" s="98"/>
      <c r="U289" s="98"/>
      <c r="V289" s="98"/>
      <c r="W289" s="98"/>
      <c r="X289" s="98"/>
      <c r="Y289" s="98"/>
      <c r="Z289" s="98"/>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row>
    <row r="290" spans="1:48" x14ac:dyDescent="0.25">
      <c r="A290" s="98"/>
      <c r="B290" s="98"/>
      <c r="C290" s="98"/>
      <c r="D290" s="98"/>
      <c r="E290" s="98"/>
      <c r="F290" s="98"/>
      <c r="G290" s="98"/>
      <c r="H290" s="98"/>
      <c r="I290" s="98"/>
      <c r="J290" s="107"/>
      <c r="K290" s="98"/>
      <c r="L290" s="98"/>
      <c r="M290" s="98"/>
      <c r="N290" s="98"/>
      <c r="O290" s="98"/>
      <c r="P290" s="98"/>
      <c r="Q290" s="107"/>
      <c r="R290" s="98"/>
      <c r="S290" s="98"/>
      <c r="T290" s="98"/>
      <c r="U290" s="98"/>
      <c r="V290" s="98"/>
      <c r="W290" s="98"/>
      <c r="X290" s="98"/>
      <c r="Y290" s="98"/>
      <c r="Z290" s="98"/>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row>
    <row r="291" spans="1:48" x14ac:dyDescent="0.25">
      <c r="A291" s="98"/>
      <c r="B291" s="98"/>
      <c r="C291" s="98"/>
      <c r="D291" s="98"/>
      <c r="E291" s="98"/>
      <c r="F291" s="98"/>
      <c r="G291" s="98"/>
      <c r="H291" s="98"/>
      <c r="I291" s="98"/>
      <c r="J291" s="107"/>
      <c r="K291" s="98"/>
      <c r="L291" s="98"/>
      <c r="M291" s="98"/>
      <c r="N291" s="98"/>
      <c r="O291" s="98"/>
      <c r="P291" s="98"/>
      <c r="Q291" s="107"/>
      <c r="R291" s="98"/>
      <c r="S291" s="98"/>
      <c r="T291" s="98"/>
      <c r="U291" s="98"/>
      <c r="V291" s="98"/>
      <c r="W291" s="98"/>
      <c r="X291" s="98"/>
      <c r="Y291" s="98"/>
      <c r="Z291" s="98"/>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row>
    <row r="292" spans="1:48" x14ac:dyDescent="0.25">
      <c r="A292" s="98"/>
      <c r="B292" s="98"/>
      <c r="C292" s="98"/>
      <c r="D292" s="98"/>
      <c r="E292" s="98"/>
      <c r="F292" s="98"/>
      <c r="G292" s="98"/>
      <c r="H292" s="98"/>
      <c r="I292" s="98"/>
      <c r="J292" s="107"/>
      <c r="K292" s="98"/>
      <c r="L292" s="98"/>
      <c r="M292" s="98"/>
      <c r="N292" s="98"/>
      <c r="O292" s="98"/>
      <c r="P292" s="98"/>
      <c r="Q292" s="107"/>
      <c r="R292" s="98"/>
      <c r="S292" s="98"/>
      <c r="T292" s="98"/>
      <c r="U292" s="98"/>
      <c r="V292" s="98"/>
      <c r="W292" s="98"/>
      <c r="X292" s="98"/>
      <c r="Y292" s="98"/>
      <c r="Z292" s="98"/>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row>
    <row r="293" spans="1:48" x14ac:dyDescent="0.25">
      <c r="A293" s="98"/>
      <c r="B293" s="98"/>
      <c r="C293" s="98"/>
      <c r="D293" s="98"/>
      <c r="E293" s="98"/>
      <c r="F293" s="98"/>
      <c r="G293" s="98"/>
      <c r="H293" s="98"/>
      <c r="I293" s="98"/>
      <c r="J293" s="107"/>
      <c r="K293" s="98"/>
      <c r="L293" s="98"/>
      <c r="M293" s="98"/>
      <c r="N293" s="98"/>
      <c r="O293" s="98"/>
      <c r="P293" s="98"/>
      <c r="Q293" s="107"/>
      <c r="R293" s="98"/>
      <c r="S293" s="98"/>
      <c r="T293" s="98"/>
      <c r="U293" s="98"/>
      <c r="V293" s="98"/>
      <c r="W293" s="98"/>
      <c r="X293" s="98"/>
      <c r="Y293" s="98"/>
      <c r="Z293" s="98"/>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row>
    <row r="294" spans="1:48" x14ac:dyDescent="0.25">
      <c r="A294" s="98"/>
      <c r="B294" s="98"/>
      <c r="C294" s="98"/>
      <c r="D294" s="98"/>
      <c r="E294" s="98"/>
      <c r="F294" s="98"/>
      <c r="G294" s="98"/>
      <c r="H294" s="98"/>
      <c r="I294" s="98"/>
      <c r="J294" s="107"/>
      <c r="K294" s="98"/>
      <c r="L294" s="98"/>
      <c r="M294" s="98"/>
      <c r="N294" s="98"/>
      <c r="O294" s="98"/>
      <c r="P294" s="98"/>
      <c r="Q294" s="107"/>
      <c r="R294" s="98"/>
      <c r="S294" s="98"/>
      <c r="T294" s="98"/>
      <c r="U294" s="98"/>
      <c r="V294" s="98"/>
      <c r="W294" s="98"/>
      <c r="X294" s="98"/>
      <c r="Y294" s="98"/>
      <c r="Z294" s="98"/>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row>
    <row r="295" spans="1:48" x14ac:dyDescent="0.25">
      <c r="A295" s="98"/>
      <c r="B295" s="98"/>
      <c r="C295" s="98"/>
      <c r="D295" s="98"/>
      <c r="E295" s="98"/>
      <c r="F295" s="98"/>
      <c r="G295" s="98"/>
      <c r="H295" s="98"/>
      <c r="I295" s="98"/>
      <c r="J295" s="107"/>
      <c r="K295" s="98"/>
      <c r="L295" s="98"/>
      <c r="M295" s="98"/>
      <c r="N295" s="98"/>
      <c r="O295" s="98"/>
      <c r="P295" s="98"/>
      <c r="Q295" s="107"/>
      <c r="R295" s="98"/>
      <c r="S295" s="98"/>
      <c r="T295" s="98"/>
      <c r="U295" s="98"/>
      <c r="V295" s="98"/>
      <c r="W295" s="98"/>
      <c r="X295" s="98"/>
      <c r="Y295" s="98"/>
      <c r="Z295" s="98"/>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row>
    <row r="296" spans="1:48" x14ac:dyDescent="0.25">
      <c r="A296" s="98"/>
      <c r="B296" s="98"/>
      <c r="C296" s="98"/>
      <c r="D296" s="98"/>
      <c r="E296" s="98"/>
      <c r="F296" s="98"/>
      <c r="G296" s="98"/>
      <c r="H296" s="98"/>
      <c r="I296" s="98"/>
      <c r="J296" s="107"/>
      <c r="K296" s="98"/>
      <c r="L296" s="98"/>
      <c r="M296" s="98"/>
      <c r="N296" s="98"/>
      <c r="O296" s="98"/>
      <c r="P296" s="98"/>
      <c r="Q296" s="107"/>
      <c r="R296" s="98"/>
      <c r="S296" s="98"/>
      <c r="T296" s="98"/>
      <c r="U296" s="98"/>
      <c r="V296" s="98"/>
      <c r="W296" s="98"/>
      <c r="X296" s="98"/>
      <c r="Y296" s="98"/>
      <c r="Z296" s="98"/>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row>
    <row r="297" spans="1:48" x14ac:dyDescent="0.25">
      <c r="A297" s="98"/>
      <c r="B297" s="98"/>
      <c r="C297" s="98"/>
      <c r="D297" s="98"/>
      <c r="E297" s="98"/>
      <c r="F297" s="98"/>
      <c r="G297" s="98"/>
      <c r="H297" s="98"/>
      <c r="I297" s="98"/>
      <c r="J297" s="107"/>
      <c r="K297" s="98"/>
      <c r="L297" s="98"/>
      <c r="M297" s="98"/>
      <c r="N297" s="98"/>
      <c r="O297" s="98"/>
      <c r="P297" s="98"/>
      <c r="Q297" s="107"/>
      <c r="R297" s="98"/>
      <c r="S297" s="98"/>
      <c r="T297" s="98"/>
      <c r="U297" s="98"/>
      <c r="V297" s="98"/>
      <c r="W297" s="98"/>
      <c r="X297" s="98"/>
      <c r="Y297" s="98"/>
      <c r="Z297" s="98"/>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row>
    <row r="298" spans="1:48" x14ac:dyDescent="0.25">
      <c r="A298" s="98"/>
      <c r="B298" s="98"/>
      <c r="C298" s="98"/>
      <c r="D298" s="98"/>
      <c r="E298" s="98"/>
      <c r="F298" s="98"/>
      <c r="G298" s="98"/>
      <c r="H298" s="98"/>
      <c r="I298" s="98"/>
      <c r="J298" s="107"/>
      <c r="K298" s="98"/>
      <c r="L298" s="98"/>
      <c r="M298" s="98"/>
      <c r="N298" s="98"/>
      <c r="O298" s="98"/>
      <c r="P298" s="98"/>
      <c r="Q298" s="107"/>
      <c r="R298" s="98"/>
      <c r="S298" s="98"/>
      <c r="T298" s="98"/>
      <c r="U298" s="98"/>
      <c r="V298" s="98"/>
      <c r="W298" s="98"/>
      <c r="X298" s="98"/>
      <c r="Y298" s="98"/>
      <c r="Z298" s="98"/>
      <c r="AA298" s="98"/>
      <c r="AB298" s="98"/>
      <c r="AC298" s="98"/>
      <c r="AD298" s="98"/>
      <c r="AE298" s="98"/>
      <c r="AF298" s="98"/>
      <c r="AG298" s="98"/>
      <c r="AH298" s="98"/>
      <c r="AI298" s="98"/>
      <c r="AJ298" s="98"/>
      <c r="AK298" s="98"/>
      <c r="AL298" s="98"/>
      <c r="AM298" s="98"/>
      <c r="AN298" s="98"/>
      <c r="AO298" s="98"/>
      <c r="AP298" s="98"/>
      <c r="AQ298" s="98"/>
      <c r="AR298" s="98"/>
      <c r="AS298" s="98"/>
    </row>
    <row r="299" spans="1:48" x14ac:dyDescent="0.25">
      <c r="A299" s="98"/>
      <c r="B299" s="98"/>
      <c r="C299" s="98"/>
      <c r="D299" s="98"/>
      <c r="E299" s="98"/>
      <c r="F299" s="98"/>
      <c r="G299" s="98"/>
      <c r="H299" s="98"/>
      <c r="I299" s="98"/>
      <c r="J299" s="107"/>
      <c r="K299" s="98"/>
      <c r="L299" s="98"/>
      <c r="M299" s="98"/>
      <c r="N299" s="98"/>
      <c r="O299" s="98"/>
      <c r="P299" s="98"/>
      <c r="Q299" s="107"/>
      <c r="R299" s="98"/>
      <c r="S299" s="98"/>
      <c r="T299" s="98"/>
      <c r="U299" s="98"/>
      <c r="V299" s="98"/>
      <c r="W299" s="98"/>
      <c r="X299" s="98"/>
      <c r="Y299" s="98"/>
      <c r="Z299" s="98"/>
      <c r="AA299" s="98"/>
      <c r="AB299" s="98"/>
      <c r="AC299" s="98"/>
      <c r="AD299" s="98"/>
      <c r="AE299" s="98"/>
      <c r="AF299" s="98"/>
      <c r="AG299" s="98"/>
      <c r="AH299" s="98"/>
      <c r="AI299" s="98"/>
      <c r="AJ299" s="98"/>
      <c r="AK299" s="98"/>
      <c r="AL299" s="98"/>
      <c r="AM299" s="98"/>
      <c r="AN299" s="98"/>
      <c r="AO299" s="98"/>
      <c r="AP299" s="98"/>
      <c r="AQ299" s="98"/>
      <c r="AR299" s="98"/>
      <c r="AS299" s="98"/>
    </row>
    <row r="300" spans="1:48" x14ac:dyDescent="0.25">
      <c r="A300" s="98"/>
      <c r="B300" s="98"/>
      <c r="C300" s="98"/>
      <c r="D300" s="98"/>
      <c r="E300" s="98"/>
      <c r="F300" s="98"/>
      <c r="G300" s="98"/>
      <c r="H300" s="98"/>
      <c r="I300" s="98"/>
      <c r="J300" s="107"/>
      <c r="K300" s="98"/>
      <c r="L300" s="98"/>
      <c r="M300" s="98"/>
      <c r="N300" s="98"/>
      <c r="O300" s="98"/>
      <c r="P300" s="98"/>
      <c r="Q300" s="107"/>
      <c r="R300" s="98"/>
      <c r="S300" s="98"/>
      <c r="T300" s="98"/>
      <c r="U300" s="98"/>
      <c r="V300" s="98"/>
      <c r="W300" s="98"/>
      <c r="X300" s="98"/>
      <c r="Y300" s="98"/>
      <c r="Z300" s="98"/>
      <c r="AA300" s="98"/>
      <c r="AB300" s="98"/>
      <c r="AC300" s="98"/>
      <c r="AD300" s="98"/>
      <c r="AE300" s="98"/>
      <c r="AF300" s="98"/>
      <c r="AG300" s="98"/>
      <c r="AH300" s="98"/>
      <c r="AI300" s="98"/>
      <c r="AJ300" s="98"/>
      <c r="AK300" s="98"/>
      <c r="AL300" s="98"/>
      <c r="AM300" s="98"/>
      <c r="AN300" s="98"/>
      <c r="AO300" s="98"/>
      <c r="AP300" s="98"/>
      <c r="AQ300" s="98"/>
      <c r="AR300" s="98"/>
      <c r="AS300" s="98"/>
    </row>
    <row r="301" spans="1:48" x14ac:dyDescent="0.25">
      <c r="A301" s="98"/>
      <c r="B301" s="98"/>
      <c r="C301" s="98"/>
      <c r="D301" s="98"/>
      <c r="E301" s="98"/>
      <c r="F301" s="98"/>
      <c r="G301" s="98"/>
      <c r="H301" s="98"/>
      <c r="I301" s="98"/>
      <c r="J301" s="107"/>
      <c r="K301" s="98"/>
      <c r="L301" s="98"/>
      <c r="M301" s="98"/>
      <c r="N301" s="98"/>
      <c r="O301" s="98"/>
      <c r="P301" s="98"/>
      <c r="Q301" s="107"/>
      <c r="R301" s="98"/>
      <c r="S301" s="98"/>
      <c r="T301" s="98"/>
      <c r="U301" s="98"/>
      <c r="V301" s="98"/>
      <c r="W301" s="98"/>
      <c r="X301" s="98"/>
      <c r="Y301" s="98"/>
      <c r="Z301" s="98"/>
      <c r="AA301" s="98"/>
      <c r="AB301" s="98"/>
      <c r="AC301" s="98"/>
      <c r="AD301" s="98"/>
      <c r="AE301" s="98"/>
      <c r="AF301" s="98"/>
      <c r="AG301" s="98"/>
      <c r="AH301" s="98"/>
      <c r="AI301" s="98"/>
      <c r="AJ301" s="98"/>
      <c r="AK301" s="98"/>
      <c r="AL301" s="98"/>
      <c r="AM301" s="98"/>
      <c r="AN301" s="98"/>
      <c r="AO301" s="98"/>
      <c r="AP301" s="98"/>
      <c r="AQ301" s="98"/>
      <c r="AR301" s="98"/>
      <c r="AS301" s="98"/>
    </row>
    <row r="302" spans="1:48" x14ac:dyDescent="0.25">
      <c r="A302" s="98"/>
      <c r="B302" s="98"/>
      <c r="C302" s="98"/>
      <c r="D302" s="98"/>
      <c r="E302" s="98"/>
      <c r="F302" s="98"/>
      <c r="G302" s="98"/>
      <c r="H302" s="98"/>
      <c r="I302" s="98"/>
      <c r="J302" s="107"/>
      <c r="K302" s="98"/>
      <c r="L302" s="98"/>
      <c r="M302" s="98"/>
      <c r="N302" s="98"/>
      <c r="O302" s="98"/>
      <c r="P302" s="98"/>
      <c r="Q302" s="107"/>
      <c r="R302" s="98"/>
      <c r="S302" s="98"/>
      <c r="T302" s="98"/>
      <c r="U302" s="98"/>
      <c r="V302" s="98"/>
      <c r="W302" s="98"/>
      <c r="X302" s="98"/>
      <c r="Y302" s="98"/>
      <c r="Z302" s="98"/>
      <c r="AA302" s="98"/>
      <c r="AB302" s="98"/>
      <c r="AC302" s="98"/>
      <c r="AD302" s="98"/>
      <c r="AE302" s="98"/>
      <c r="AF302" s="98"/>
      <c r="AG302" s="98"/>
      <c r="AH302" s="98"/>
      <c r="AI302" s="98"/>
      <c r="AJ302" s="98"/>
      <c r="AK302" s="98"/>
      <c r="AL302" s="98"/>
      <c r="AM302" s="98"/>
      <c r="AN302" s="98"/>
      <c r="AO302" s="98"/>
      <c r="AP302" s="98"/>
      <c r="AQ302" s="98"/>
      <c r="AR302" s="98"/>
      <c r="AS302" s="98"/>
    </row>
    <row r="303" spans="1:48" x14ac:dyDescent="0.25">
      <c r="A303" s="98"/>
      <c r="B303" s="98"/>
      <c r="C303" s="98"/>
      <c r="D303" s="98"/>
      <c r="E303" s="98"/>
      <c r="F303" s="98"/>
      <c r="G303" s="98"/>
      <c r="H303" s="98"/>
      <c r="I303" s="98"/>
      <c r="J303" s="107"/>
      <c r="K303" s="98"/>
      <c r="L303" s="98"/>
      <c r="M303" s="98"/>
      <c r="N303" s="98"/>
      <c r="O303" s="98"/>
      <c r="P303" s="98"/>
      <c r="Q303" s="107"/>
      <c r="R303" s="98"/>
      <c r="S303" s="98"/>
      <c r="T303" s="98"/>
      <c r="U303" s="98"/>
      <c r="V303" s="98"/>
      <c r="W303" s="98"/>
      <c r="X303" s="98"/>
      <c r="Y303" s="98"/>
      <c r="Z303" s="98"/>
      <c r="AA303" s="98"/>
      <c r="AB303" s="98"/>
      <c r="AC303" s="98"/>
      <c r="AD303" s="98"/>
      <c r="AE303" s="98"/>
      <c r="AF303" s="98"/>
      <c r="AG303" s="98"/>
      <c r="AH303" s="98"/>
      <c r="AI303" s="98"/>
      <c r="AJ303" s="98"/>
      <c r="AK303" s="98"/>
      <c r="AL303" s="98"/>
      <c r="AM303" s="98"/>
      <c r="AN303" s="98"/>
      <c r="AO303" s="98"/>
      <c r="AP303" s="98"/>
      <c r="AQ303" s="98"/>
      <c r="AR303" s="98"/>
      <c r="AS303" s="98"/>
    </row>
    <row r="304" spans="1:48" x14ac:dyDescent="0.25">
      <c r="A304" s="98"/>
      <c r="B304" s="98"/>
      <c r="C304" s="98"/>
      <c r="D304" s="98"/>
      <c r="E304" s="98"/>
      <c r="F304" s="98"/>
      <c r="G304" s="98"/>
      <c r="H304" s="98"/>
      <c r="I304" s="98"/>
      <c r="J304" s="107"/>
      <c r="K304" s="98"/>
      <c r="L304" s="98"/>
      <c r="M304" s="98"/>
      <c r="N304" s="98"/>
      <c r="O304" s="98"/>
      <c r="P304" s="98"/>
      <c r="Q304" s="107"/>
      <c r="R304" s="98"/>
      <c r="S304" s="98"/>
      <c r="T304" s="98"/>
      <c r="U304" s="98"/>
      <c r="V304" s="98"/>
      <c r="W304" s="98"/>
      <c r="X304" s="98"/>
      <c r="Y304" s="98"/>
      <c r="Z304" s="98"/>
      <c r="AA304" s="98"/>
      <c r="AB304" s="98"/>
      <c r="AC304" s="98"/>
      <c r="AD304" s="98"/>
      <c r="AE304" s="98"/>
      <c r="AF304" s="98"/>
      <c r="AG304" s="98"/>
      <c r="AH304" s="98"/>
      <c r="AI304" s="98"/>
      <c r="AJ304" s="98"/>
      <c r="AK304" s="98"/>
      <c r="AL304" s="98"/>
      <c r="AM304" s="98"/>
      <c r="AN304" s="98"/>
      <c r="AO304" s="98"/>
      <c r="AP304" s="98"/>
      <c r="AQ304" s="98"/>
      <c r="AR304" s="98"/>
      <c r="AS304" s="98"/>
    </row>
    <row r="305" spans="1:45" x14ac:dyDescent="0.25">
      <c r="A305" s="98"/>
      <c r="B305" s="98"/>
      <c r="C305" s="98"/>
      <c r="D305" s="98"/>
      <c r="E305" s="98"/>
      <c r="F305" s="98"/>
      <c r="G305" s="98"/>
      <c r="H305" s="98"/>
      <c r="I305" s="98"/>
      <c r="J305" s="107"/>
      <c r="K305" s="98"/>
      <c r="L305" s="98"/>
      <c r="M305" s="98"/>
      <c r="N305" s="98"/>
      <c r="O305" s="98"/>
      <c r="P305" s="98"/>
      <c r="Q305" s="107"/>
      <c r="R305" s="98"/>
      <c r="S305" s="98"/>
      <c r="T305" s="98"/>
      <c r="U305" s="98"/>
      <c r="V305" s="98"/>
      <c r="W305" s="98"/>
      <c r="X305" s="98"/>
      <c r="Y305" s="98"/>
      <c r="Z305" s="98"/>
      <c r="AA305" s="98"/>
      <c r="AB305" s="98"/>
      <c r="AC305" s="98"/>
      <c r="AD305" s="98"/>
      <c r="AE305" s="98"/>
      <c r="AF305" s="98"/>
      <c r="AG305" s="98"/>
      <c r="AH305" s="98"/>
      <c r="AI305" s="98"/>
      <c r="AJ305" s="98"/>
      <c r="AK305" s="98"/>
      <c r="AL305" s="98"/>
      <c r="AM305" s="98"/>
      <c r="AN305" s="98"/>
      <c r="AO305" s="98"/>
      <c r="AP305" s="98"/>
      <c r="AQ305" s="98"/>
      <c r="AR305" s="98"/>
      <c r="AS305" s="98"/>
    </row>
    <row r="306" spans="1:45" x14ac:dyDescent="0.25">
      <c r="A306" s="98"/>
      <c r="B306" s="98"/>
      <c r="C306" s="98"/>
      <c r="D306" s="98"/>
      <c r="E306" s="98"/>
      <c r="F306" s="98"/>
      <c r="G306" s="98"/>
      <c r="H306" s="98"/>
      <c r="I306" s="98"/>
      <c r="J306" s="107"/>
      <c r="K306" s="98"/>
      <c r="L306" s="98"/>
      <c r="M306" s="98"/>
      <c r="N306" s="98"/>
      <c r="O306" s="98"/>
      <c r="P306" s="98"/>
      <c r="Q306" s="107"/>
      <c r="R306" s="98"/>
      <c r="S306" s="98"/>
      <c r="T306" s="98"/>
      <c r="U306" s="98"/>
      <c r="V306" s="98"/>
      <c r="W306" s="98"/>
      <c r="X306" s="98"/>
      <c r="Y306" s="98"/>
      <c r="Z306" s="98"/>
      <c r="AA306" s="98"/>
      <c r="AB306" s="98"/>
      <c r="AC306" s="98"/>
      <c r="AD306" s="98"/>
      <c r="AE306" s="98"/>
      <c r="AF306" s="98"/>
      <c r="AG306" s="98"/>
      <c r="AH306" s="98"/>
      <c r="AI306" s="98"/>
      <c r="AJ306" s="98"/>
      <c r="AK306" s="98"/>
      <c r="AL306" s="98"/>
      <c r="AM306" s="98"/>
      <c r="AN306" s="98"/>
      <c r="AO306" s="98"/>
      <c r="AP306" s="98"/>
      <c r="AQ306" s="98"/>
      <c r="AR306" s="98"/>
      <c r="AS306" s="98"/>
    </row>
    <row r="307" spans="1:45" x14ac:dyDescent="0.25">
      <c r="A307" s="98"/>
      <c r="B307" s="98"/>
      <c r="C307" s="98"/>
      <c r="D307" s="98"/>
      <c r="E307" s="98"/>
      <c r="F307" s="98"/>
      <c r="G307" s="98"/>
      <c r="H307" s="98"/>
      <c r="I307" s="98"/>
      <c r="J307" s="107"/>
      <c r="K307" s="98"/>
      <c r="L307" s="98"/>
      <c r="M307" s="98"/>
      <c r="N307" s="98"/>
      <c r="O307" s="98"/>
      <c r="P307" s="98"/>
      <c r="Q307" s="107"/>
      <c r="R307" s="98"/>
      <c r="S307" s="98"/>
      <c r="T307" s="98"/>
      <c r="U307" s="98"/>
      <c r="V307" s="98"/>
      <c r="W307" s="98"/>
      <c r="X307" s="98"/>
      <c r="Y307" s="98"/>
      <c r="Z307" s="98"/>
      <c r="AA307" s="98"/>
      <c r="AB307" s="98"/>
      <c r="AC307" s="98"/>
      <c r="AD307" s="98"/>
      <c r="AE307" s="98"/>
      <c r="AF307" s="98"/>
      <c r="AG307" s="98"/>
      <c r="AH307" s="98"/>
      <c r="AI307" s="98"/>
      <c r="AJ307" s="98"/>
      <c r="AK307" s="98"/>
      <c r="AL307" s="98"/>
      <c r="AM307" s="98"/>
      <c r="AN307" s="98"/>
      <c r="AO307" s="98"/>
      <c r="AP307" s="98"/>
      <c r="AQ307" s="98"/>
      <c r="AR307" s="98"/>
      <c r="AS307" s="98"/>
    </row>
    <row r="308" spans="1:45" x14ac:dyDescent="0.25">
      <c r="A308" s="98"/>
      <c r="B308" s="98"/>
      <c r="C308" s="98"/>
      <c r="D308" s="98"/>
      <c r="E308" s="98"/>
      <c r="F308" s="98"/>
      <c r="G308" s="98"/>
      <c r="H308" s="98"/>
      <c r="I308" s="98"/>
      <c r="J308" s="107"/>
      <c r="K308" s="98"/>
      <c r="L308" s="98"/>
      <c r="M308" s="98"/>
      <c r="N308" s="98"/>
      <c r="O308" s="98"/>
      <c r="P308" s="98"/>
      <c r="Q308" s="107"/>
      <c r="R308" s="98"/>
      <c r="S308" s="98"/>
      <c r="T308" s="98"/>
      <c r="U308" s="98"/>
      <c r="V308" s="98"/>
      <c r="W308" s="98"/>
      <c r="X308" s="98"/>
      <c r="Y308" s="98"/>
      <c r="Z308" s="98"/>
      <c r="AA308" s="98"/>
      <c r="AB308" s="98"/>
      <c r="AC308" s="98"/>
      <c r="AD308" s="98"/>
      <c r="AE308" s="98"/>
      <c r="AF308" s="98"/>
      <c r="AG308" s="98"/>
      <c r="AH308" s="98"/>
      <c r="AI308" s="98"/>
      <c r="AJ308" s="98"/>
      <c r="AK308" s="98"/>
      <c r="AL308" s="98"/>
      <c r="AM308" s="98"/>
      <c r="AN308" s="98"/>
      <c r="AO308" s="98"/>
      <c r="AP308" s="98"/>
      <c r="AQ308" s="98"/>
      <c r="AR308" s="98"/>
      <c r="AS308" s="98"/>
    </row>
    <row r="309" spans="1:45" x14ac:dyDescent="0.25">
      <c r="A309" s="98"/>
      <c r="B309" s="98"/>
      <c r="C309" s="98"/>
      <c r="D309" s="98"/>
      <c r="E309" s="98"/>
      <c r="F309" s="98"/>
      <c r="G309" s="98"/>
      <c r="H309" s="98"/>
      <c r="I309" s="98"/>
      <c r="J309" s="107"/>
      <c r="K309" s="98"/>
      <c r="L309" s="98"/>
      <c r="M309" s="98"/>
      <c r="N309" s="98"/>
      <c r="O309" s="98"/>
      <c r="P309" s="98"/>
      <c r="Q309" s="107"/>
      <c r="R309" s="98"/>
      <c r="S309" s="98"/>
      <c r="T309" s="98"/>
      <c r="U309" s="98"/>
      <c r="V309" s="98"/>
      <c r="W309" s="98"/>
      <c r="X309" s="98"/>
      <c r="Y309" s="98"/>
      <c r="Z309" s="98"/>
      <c r="AA309" s="98"/>
      <c r="AB309" s="98"/>
      <c r="AC309" s="98"/>
      <c r="AD309" s="98"/>
      <c r="AE309" s="98"/>
      <c r="AF309" s="98"/>
      <c r="AG309" s="98"/>
      <c r="AH309" s="98"/>
      <c r="AI309" s="98"/>
      <c r="AJ309" s="98"/>
      <c r="AK309" s="98"/>
      <c r="AL309" s="98"/>
      <c r="AM309" s="98"/>
      <c r="AN309" s="98"/>
      <c r="AO309" s="98"/>
      <c r="AP309" s="98"/>
      <c r="AQ309" s="98"/>
      <c r="AR309" s="98"/>
      <c r="AS309" s="98"/>
    </row>
    <row r="310" spans="1:45" x14ac:dyDescent="0.25">
      <c r="A310" s="98"/>
      <c r="B310" s="98"/>
      <c r="C310" s="98"/>
      <c r="D310" s="98"/>
      <c r="E310" s="98"/>
      <c r="F310" s="98"/>
      <c r="G310" s="98"/>
      <c r="H310" s="98"/>
      <c r="I310" s="98"/>
      <c r="J310" s="107"/>
      <c r="K310" s="98"/>
      <c r="L310" s="98"/>
      <c r="M310" s="98"/>
      <c r="N310" s="98"/>
      <c r="O310" s="98"/>
      <c r="P310" s="98"/>
      <c r="Q310" s="107"/>
      <c r="R310" s="98"/>
      <c r="S310" s="98"/>
      <c r="T310" s="98"/>
      <c r="U310" s="98"/>
      <c r="V310" s="98"/>
      <c r="W310" s="98"/>
      <c r="X310" s="98"/>
      <c r="Y310" s="98"/>
      <c r="Z310" s="98"/>
      <c r="AA310" s="98"/>
      <c r="AB310" s="98"/>
      <c r="AC310" s="98"/>
      <c r="AD310" s="98"/>
      <c r="AE310" s="98"/>
      <c r="AF310" s="98"/>
      <c r="AG310" s="98"/>
      <c r="AH310" s="98"/>
      <c r="AI310" s="98"/>
      <c r="AJ310" s="98"/>
      <c r="AK310" s="98"/>
      <c r="AL310" s="98"/>
      <c r="AM310" s="98"/>
      <c r="AN310" s="98"/>
      <c r="AO310" s="98"/>
      <c r="AP310" s="98"/>
      <c r="AQ310" s="98"/>
      <c r="AR310" s="98"/>
      <c r="AS310" s="98"/>
    </row>
    <row r="311" spans="1:45" x14ac:dyDescent="0.25">
      <c r="A311" s="98"/>
      <c r="B311" s="98"/>
      <c r="C311" s="98"/>
      <c r="D311" s="98"/>
      <c r="E311" s="98"/>
      <c r="F311" s="98"/>
      <c r="G311" s="98"/>
      <c r="H311" s="98"/>
      <c r="I311" s="98"/>
      <c r="J311" s="107"/>
      <c r="K311" s="98"/>
      <c r="L311" s="98"/>
      <c r="M311" s="98"/>
      <c r="N311" s="98"/>
      <c r="O311" s="98"/>
      <c r="P311" s="98"/>
      <c r="Q311" s="107"/>
      <c r="R311" s="98"/>
      <c r="S311" s="98"/>
      <c r="T311" s="98"/>
      <c r="U311" s="98"/>
      <c r="V311" s="98"/>
      <c r="W311" s="98"/>
      <c r="X311" s="98"/>
      <c r="Y311" s="98"/>
      <c r="Z311" s="98"/>
      <c r="AA311" s="98"/>
      <c r="AB311" s="98"/>
      <c r="AC311" s="98"/>
      <c r="AD311" s="98"/>
      <c r="AE311" s="98"/>
      <c r="AF311" s="98"/>
      <c r="AG311" s="98"/>
      <c r="AH311" s="98"/>
      <c r="AI311" s="98"/>
      <c r="AJ311" s="98"/>
      <c r="AK311" s="98"/>
      <c r="AL311" s="98"/>
      <c r="AM311" s="98"/>
      <c r="AN311" s="98"/>
      <c r="AO311" s="98"/>
      <c r="AP311" s="98"/>
      <c r="AQ311" s="98"/>
      <c r="AR311" s="98"/>
      <c r="AS311" s="98"/>
    </row>
    <row r="312" spans="1:45" x14ac:dyDescent="0.25">
      <c r="A312" s="98"/>
      <c r="B312" s="98"/>
      <c r="C312" s="98"/>
      <c r="D312" s="98"/>
      <c r="E312" s="98"/>
      <c r="F312" s="98"/>
      <c r="G312" s="98"/>
      <c r="H312" s="98"/>
      <c r="I312" s="98"/>
      <c r="J312" s="107"/>
      <c r="K312" s="98"/>
      <c r="L312" s="98"/>
      <c r="M312" s="98"/>
      <c r="N312" s="98"/>
      <c r="O312" s="98"/>
      <c r="P312" s="98"/>
      <c r="Q312" s="107"/>
      <c r="R312" s="98"/>
      <c r="S312" s="98"/>
      <c r="T312" s="98"/>
      <c r="U312" s="98"/>
      <c r="V312" s="98"/>
      <c r="W312" s="98"/>
      <c r="X312" s="98"/>
      <c r="Y312" s="98"/>
      <c r="Z312" s="98"/>
      <c r="AA312" s="98"/>
      <c r="AB312" s="98"/>
      <c r="AC312" s="98"/>
      <c r="AD312" s="98"/>
      <c r="AE312" s="98"/>
      <c r="AF312" s="98"/>
      <c r="AG312" s="98"/>
      <c r="AH312" s="98"/>
      <c r="AI312" s="98"/>
      <c r="AJ312" s="98"/>
      <c r="AK312" s="98"/>
      <c r="AL312" s="98"/>
      <c r="AM312" s="98"/>
      <c r="AN312" s="98"/>
      <c r="AO312" s="98"/>
      <c r="AP312" s="98"/>
      <c r="AQ312" s="98"/>
      <c r="AR312" s="98"/>
      <c r="AS312" s="98"/>
    </row>
    <row r="313" spans="1:45" x14ac:dyDescent="0.25">
      <c r="A313" s="98"/>
      <c r="B313" s="98"/>
      <c r="C313" s="98"/>
      <c r="D313" s="98"/>
      <c r="E313" s="98"/>
      <c r="F313" s="98"/>
      <c r="G313" s="98"/>
      <c r="H313" s="98"/>
      <c r="I313" s="98"/>
      <c r="J313" s="107"/>
      <c r="K313" s="98"/>
      <c r="L313" s="98"/>
      <c r="M313" s="98"/>
      <c r="N313" s="98"/>
      <c r="O313" s="98"/>
      <c r="P313" s="98"/>
      <c r="Q313" s="107"/>
      <c r="R313" s="98"/>
      <c r="S313" s="98"/>
      <c r="T313" s="98"/>
      <c r="U313" s="98"/>
      <c r="V313" s="98"/>
      <c r="W313" s="98"/>
      <c r="X313" s="98"/>
      <c r="Y313" s="98"/>
      <c r="Z313" s="98"/>
      <c r="AA313" s="98"/>
      <c r="AB313" s="98"/>
      <c r="AC313" s="98"/>
      <c r="AD313" s="98"/>
      <c r="AE313" s="98"/>
      <c r="AF313" s="98"/>
      <c r="AG313" s="98"/>
      <c r="AH313" s="98"/>
      <c r="AI313" s="98"/>
      <c r="AJ313" s="98"/>
      <c r="AK313" s="98"/>
      <c r="AL313" s="98"/>
      <c r="AM313" s="98"/>
      <c r="AN313" s="98"/>
      <c r="AO313" s="98"/>
      <c r="AP313" s="98"/>
      <c r="AQ313" s="98"/>
      <c r="AR313" s="98"/>
      <c r="AS313" s="98"/>
    </row>
    <row r="314" spans="1:45" x14ac:dyDescent="0.25">
      <c r="A314" s="98"/>
      <c r="B314" s="98"/>
      <c r="C314" s="98"/>
      <c r="D314" s="98"/>
      <c r="E314" s="98"/>
      <c r="F314" s="98"/>
      <c r="G314" s="98"/>
      <c r="H314" s="98"/>
      <c r="I314" s="98"/>
      <c r="J314" s="107"/>
      <c r="K314" s="98"/>
      <c r="L314" s="98"/>
      <c r="M314" s="98"/>
      <c r="N314" s="98"/>
      <c r="O314" s="98"/>
      <c r="P314" s="98"/>
      <c r="Q314" s="107"/>
      <c r="R314" s="98"/>
      <c r="S314" s="98"/>
      <c r="T314" s="98"/>
      <c r="U314" s="98"/>
      <c r="V314" s="98"/>
      <c r="W314" s="98"/>
      <c r="X314" s="98"/>
      <c r="Y314" s="98"/>
      <c r="Z314" s="98"/>
      <c r="AA314" s="98"/>
      <c r="AB314" s="98"/>
      <c r="AC314" s="98"/>
      <c r="AD314" s="98"/>
      <c r="AE314" s="98"/>
      <c r="AF314" s="98"/>
      <c r="AG314" s="98"/>
      <c r="AH314" s="98"/>
      <c r="AI314" s="98"/>
      <c r="AJ314" s="98"/>
      <c r="AK314" s="98"/>
      <c r="AL314" s="98"/>
      <c r="AM314" s="98"/>
      <c r="AN314" s="98"/>
      <c r="AO314" s="98"/>
      <c r="AP314" s="98"/>
      <c r="AQ314" s="98"/>
      <c r="AR314" s="98"/>
      <c r="AS314" s="98"/>
    </row>
    <row r="315" spans="1:45" x14ac:dyDescent="0.25">
      <c r="A315" s="98"/>
      <c r="B315" s="98"/>
      <c r="C315" s="98"/>
      <c r="D315" s="98"/>
      <c r="E315" s="98"/>
      <c r="F315" s="98"/>
      <c r="G315" s="98"/>
      <c r="H315" s="98"/>
      <c r="I315" s="98"/>
      <c r="J315" s="107"/>
      <c r="K315" s="98"/>
      <c r="L315" s="98"/>
      <c r="M315" s="98"/>
      <c r="N315" s="98"/>
      <c r="O315" s="98"/>
      <c r="P315" s="98"/>
      <c r="Q315" s="107"/>
      <c r="R315" s="98"/>
      <c r="S315" s="98"/>
      <c r="T315" s="98"/>
      <c r="U315" s="98"/>
      <c r="V315" s="98"/>
      <c r="W315" s="98"/>
      <c r="X315" s="98"/>
      <c r="Y315" s="98"/>
      <c r="Z315" s="98"/>
      <c r="AA315" s="98"/>
      <c r="AB315" s="98"/>
      <c r="AC315" s="98"/>
      <c r="AD315" s="98"/>
      <c r="AE315" s="98"/>
      <c r="AF315" s="98"/>
      <c r="AG315" s="98"/>
      <c r="AH315" s="98"/>
      <c r="AI315" s="98"/>
      <c r="AJ315" s="98"/>
      <c r="AK315" s="98"/>
      <c r="AL315" s="98"/>
      <c r="AM315" s="98"/>
      <c r="AN315" s="98"/>
      <c r="AO315" s="98"/>
      <c r="AP315" s="98"/>
      <c r="AQ315" s="98"/>
      <c r="AR315" s="98"/>
      <c r="AS315" s="98"/>
    </row>
    <row r="316" spans="1:45" x14ac:dyDescent="0.25">
      <c r="A316" s="98"/>
      <c r="B316" s="98"/>
      <c r="C316" s="98"/>
      <c r="D316" s="98"/>
      <c r="E316" s="98"/>
      <c r="F316" s="98"/>
      <c r="G316" s="98"/>
      <c r="H316" s="98"/>
      <c r="I316" s="98"/>
      <c r="J316" s="107"/>
      <c r="K316" s="98"/>
      <c r="L316" s="98"/>
      <c r="M316" s="98"/>
      <c r="N316" s="98"/>
      <c r="O316" s="98"/>
      <c r="P316" s="98"/>
      <c r="Q316" s="107"/>
      <c r="R316" s="98"/>
      <c r="S316" s="98"/>
      <c r="T316" s="98"/>
      <c r="U316" s="98"/>
      <c r="V316" s="98"/>
      <c r="W316" s="98"/>
      <c r="X316" s="98"/>
      <c r="Y316" s="98"/>
      <c r="Z316" s="98"/>
      <c r="AA316" s="98"/>
      <c r="AB316" s="98"/>
      <c r="AC316" s="98"/>
      <c r="AD316" s="98"/>
      <c r="AE316" s="98"/>
      <c r="AF316" s="98"/>
      <c r="AG316" s="98"/>
      <c r="AH316" s="98"/>
      <c r="AI316" s="98"/>
      <c r="AJ316" s="98"/>
      <c r="AK316" s="98"/>
      <c r="AL316" s="98"/>
      <c r="AM316" s="98"/>
      <c r="AN316" s="98"/>
      <c r="AO316" s="98"/>
      <c r="AP316" s="98"/>
      <c r="AQ316" s="98"/>
      <c r="AR316" s="98"/>
      <c r="AS316" s="98"/>
    </row>
    <row r="317" spans="1:45" x14ac:dyDescent="0.25">
      <c r="A317" s="98"/>
      <c r="B317" s="98"/>
      <c r="C317" s="98"/>
      <c r="D317" s="98"/>
      <c r="E317" s="98"/>
      <c r="F317" s="98"/>
      <c r="G317" s="98"/>
      <c r="H317" s="98"/>
      <c r="I317" s="98"/>
      <c r="J317" s="107"/>
      <c r="K317" s="98"/>
      <c r="L317" s="98"/>
      <c r="M317" s="98"/>
      <c r="N317" s="98"/>
      <c r="O317" s="98"/>
      <c r="P317" s="98"/>
      <c r="Q317" s="107"/>
      <c r="R317" s="98"/>
      <c r="S317" s="98"/>
      <c r="T317" s="98"/>
      <c r="U317" s="98"/>
      <c r="V317" s="98"/>
      <c r="W317" s="98"/>
      <c r="X317" s="98"/>
      <c r="Y317" s="98"/>
      <c r="Z317" s="98"/>
      <c r="AA317" s="98"/>
      <c r="AB317" s="98"/>
      <c r="AC317" s="98"/>
      <c r="AD317" s="98"/>
      <c r="AE317" s="98"/>
      <c r="AF317" s="98"/>
      <c r="AG317" s="98"/>
      <c r="AH317" s="98"/>
      <c r="AI317" s="98"/>
      <c r="AJ317" s="98"/>
      <c r="AK317" s="98"/>
      <c r="AL317" s="98"/>
      <c r="AM317" s="98"/>
      <c r="AN317" s="98"/>
      <c r="AO317" s="98"/>
      <c r="AP317" s="98"/>
      <c r="AQ317" s="98"/>
      <c r="AR317" s="98"/>
      <c r="AS317" s="98"/>
    </row>
    <row r="318" spans="1:45" x14ac:dyDescent="0.25">
      <c r="A318" s="98"/>
      <c r="B318" s="98"/>
      <c r="C318" s="98"/>
      <c r="D318" s="98"/>
      <c r="E318" s="98"/>
      <c r="F318" s="98"/>
      <c r="G318" s="98"/>
      <c r="H318" s="98"/>
      <c r="I318" s="98"/>
      <c r="J318" s="107"/>
      <c r="K318" s="98"/>
      <c r="L318" s="98"/>
      <c r="M318" s="98"/>
      <c r="N318" s="98"/>
      <c r="O318" s="98"/>
      <c r="P318" s="98"/>
      <c r="Q318" s="107"/>
      <c r="R318" s="98"/>
      <c r="S318" s="98"/>
      <c r="T318" s="98"/>
      <c r="U318" s="98"/>
      <c r="V318" s="98"/>
      <c r="W318" s="98"/>
      <c r="X318" s="98"/>
      <c r="Y318" s="98"/>
      <c r="Z318" s="98"/>
      <c r="AA318" s="98"/>
      <c r="AB318" s="98"/>
      <c r="AC318" s="98"/>
      <c r="AD318" s="98"/>
      <c r="AE318" s="98"/>
      <c r="AF318" s="98"/>
      <c r="AG318" s="98"/>
      <c r="AH318" s="98"/>
      <c r="AI318" s="98"/>
      <c r="AJ318" s="98"/>
      <c r="AK318" s="98"/>
      <c r="AL318" s="98"/>
      <c r="AM318" s="98"/>
      <c r="AN318" s="98"/>
      <c r="AO318" s="98"/>
      <c r="AP318" s="98"/>
      <c r="AQ318" s="98"/>
      <c r="AR318" s="98"/>
      <c r="AS318" s="98"/>
    </row>
    <row r="319" spans="1:45" x14ac:dyDescent="0.25">
      <c r="A319" s="98"/>
      <c r="B319" s="98"/>
      <c r="C319" s="98"/>
      <c r="D319" s="98"/>
      <c r="E319" s="98"/>
      <c r="F319" s="98"/>
      <c r="G319" s="98"/>
      <c r="H319" s="98"/>
      <c r="I319" s="98"/>
      <c r="J319" s="107"/>
      <c r="K319" s="98"/>
      <c r="L319" s="98"/>
      <c r="M319" s="98"/>
      <c r="N319" s="98"/>
      <c r="O319" s="98"/>
      <c r="P319" s="98"/>
      <c r="Q319" s="107"/>
      <c r="R319" s="98"/>
      <c r="S319" s="98"/>
      <c r="T319" s="98"/>
      <c r="U319" s="98"/>
      <c r="V319" s="98"/>
      <c r="W319" s="98"/>
      <c r="X319" s="98"/>
      <c r="Y319" s="98"/>
      <c r="Z319" s="98"/>
      <c r="AA319" s="98"/>
      <c r="AB319" s="98"/>
      <c r="AC319" s="98"/>
      <c r="AD319" s="98"/>
      <c r="AE319" s="98"/>
      <c r="AF319" s="98"/>
      <c r="AG319" s="98"/>
      <c r="AH319" s="98"/>
      <c r="AI319" s="98"/>
      <c r="AJ319" s="98"/>
      <c r="AK319" s="98"/>
      <c r="AL319" s="98"/>
      <c r="AM319" s="98"/>
      <c r="AN319" s="98"/>
      <c r="AO319" s="98"/>
      <c r="AP319" s="98"/>
      <c r="AQ319" s="98"/>
      <c r="AR319" s="98"/>
      <c r="AS319" s="98"/>
    </row>
    <row r="320" spans="1:45" x14ac:dyDescent="0.25">
      <c r="A320" s="98"/>
      <c r="B320" s="98"/>
      <c r="C320" s="98"/>
      <c r="D320" s="98"/>
      <c r="E320" s="98"/>
      <c r="F320" s="98"/>
      <c r="G320" s="98"/>
      <c r="H320" s="98"/>
      <c r="I320" s="98"/>
      <c r="J320" s="107"/>
      <c r="K320" s="98"/>
      <c r="L320" s="98"/>
      <c r="M320" s="98"/>
      <c r="N320" s="98"/>
      <c r="O320" s="98"/>
      <c r="P320" s="98"/>
      <c r="Q320" s="107"/>
      <c r="R320" s="98"/>
      <c r="S320" s="98"/>
      <c r="T320" s="98"/>
      <c r="U320" s="98"/>
      <c r="V320" s="98"/>
      <c r="W320" s="98"/>
      <c r="X320" s="98"/>
      <c r="Y320" s="98"/>
      <c r="Z320" s="98"/>
      <c r="AA320" s="98"/>
      <c r="AB320" s="98"/>
      <c r="AC320" s="98"/>
      <c r="AD320" s="98"/>
      <c r="AE320" s="98"/>
      <c r="AF320" s="98"/>
      <c r="AG320" s="98"/>
      <c r="AH320" s="98"/>
      <c r="AI320" s="98"/>
      <c r="AJ320" s="98"/>
      <c r="AK320" s="98"/>
      <c r="AL320" s="98"/>
      <c r="AM320" s="98"/>
      <c r="AN320" s="98"/>
      <c r="AO320" s="98"/>
      <c r="AP320" s="98"/>
      <c r="AQ320" s="98"/>
      <c r="AR320" s="98"/>
      <c r="AS320" s="98"/>
    </row>
    <row r="321" spans="1:45" x14ac:dyDescent="0.25">
      <c r="A321" s="98"/>
      <c r="B321" s="98"/>
      <c r="C321" s="98"/>
      <c r="D321" s="98"/>
      <c r="E321" s="98"/>
      <c r="F321" s="98"/>
      <c r="G321" s="98"/>
      <c r="H321" s="98"/>
      <c r="I321" s="98"/>
      <c r="J321" s="107"/>
      <c r="K321" s="98"/>
      <c r="L321" s="98"/>
      <c r="M321" s="98"/>
      <c r="N321" s="98"/>
      <c r="O321" s="98"/>
      <c r="P321" s="98"/>
      <c r="Q321" s="107"/>
      <c r="R321" s="98"/>
      <c r="S321" s="98"/>
      <c r="T321" s="98"/>
      <c r="U321" s="98"/>
      <c r="V321" s="98"/>
      <c r="W321" s="98"/>
      <c r="X321" s="98"/>
      <c r="Y321" s="98"/>
      <c r="Z321" s="98"/>
      <c r="AA321" s="98"/>
      <c r="AB321" s="98"/>
      <c r="AC321" s="98"/>
      <c r="AD321" s="98"/>
      <c r="AE321" s="98"/>
      <c r="AF321" s="98"/>
      <c r="AG321" s="98"/>
      <c r="AH321" s="98"/>
      <c r="AI321" s="98"/>
      <c r="AJ321" s="98"/>
      <c r="AK321" s="98"/>
      <c r="AL321" s="98"/>
      <c r="AM321" s="98"/>
      <c r="AN321" s="98"/>
      <c r="AO321" s="98"/>
      <c r="AP321" s="98"/>
      <c r="AQ321" s="98"/>
      <c r="AR321" s="98"/>
      <c r="AS321" s="98"/>
    </row>
  </sheetData>
  <mergeCells count="750">
    <mergeCell ref="K209:K210"/>
    <mergeCell ref="L209:L210"/>
    <mergeCell ref="M209:M210"/>
    <mergeCell ref="N209:N210"/>
    <mergeCell ref="C201:C208"/>
    <mergeCell ref="D201:D208"/>
    <mergeCell ref="E201:E208"/>
    <mergeCell ref="F201:F208"/>
    <mergeCell ref="G201:G208"/>
    <mergeCell ref="H201:H208"/>
    <mergeCell ref="I201:I208"/>
    <mergeCell ref="J201:J208"/>
    <mergeCell ref="B209:B210"/>
    <mergeCell ref="C209:C210"/>
    <mergeCell ref="D209:D210"/>
    <mergeCell ref="E209:E210"/>
    <mergeCell ref="F209:F210"/>
    <mergeCell ref="G209:G210"/>
    <mergeCell ref="H209:H210"/>
    <mergeCell ref="I209:I210"/>
    <mergeCell ref="J209:J210"/>
    <mergeCell ref="J218:J222"/>
    <mergeCell ref="G223:G224"/>
    <mergeCell ref="H223:H224"/>
    <mergeCell ref="I223:I224"/>
    <mergeCell ref="J223:J224"/>
    <mergeCell ref="G225:G226"/>
    <mergeCell ref="H225:H226"/>
    <mergeCell ref="I225:I226"/>
    <mergeCell ref="J225:J226"/>
    <mergeCell ref="A216:A226"/>
    <mergeCell ref="B216:B226"/>
    <mergeCell ref="C216:C226"/>
    <mergeCell ref="D216:D226"/>
    <mergeCell ref="E216:E226"/>
    <mergeCell ref="F216:F226"/>
    <mergeCell ref="G218:G222"/>
    <mergeCell ref="H218:H222"/>
    <mergeCell ref="I218:I222"/>
    <mergeCell ref="B7:J7"/>
    <mergeCell ref="S7:V7"/>
    <mergeCell ref="K7:R7"/>
    <mergeCell ref="Z7:AA7"/>
    <mergeCell ref="AB7:AS7"/>
    <mergeCell ref="B3:C5"/>
    <mergeCell ref="D3:AA3"/>
    <mergeCell ref="AB3:AS3"/>
    <mergeCell ref="D4:Q4"/>
    <mergeCell ref="R4:AA4"/>
    <mergeCell ref="AB4:AS4"/>
    <mergeCell ref="D5:AA5"/>
    <mergeCell ref="AB5:AS5"/>
    <mergeCell ref="M10:M16"/>
    <mergeCell ref="N10:N16"/>
    <mergeCell ref="O10:O16"/>
    <mergeCell ref="P10:P16"/>
    <mergeCell ref="Q10:Q16"/>
    <mergeCell ref="R10:R16"/>
    <mergeCell ref="G10:G19"/>
    <mergeCell ref="H10:H19"/>
    <mergeCell ref="I10:I19"/>
    <mergeCell ref="J10:J19"/>
    <mergeCell ref="K10:K16"/>
    <mergeCell ref="L10:L16"/>
    <mergeCell ref="K17:K19"/>
    <mergeCell ref="L17:L19"/>
    <mergeCell ref="I20:I29"/>
    <mergeCell ref="J20:J29"/>
    <mergeCell ref="K20:K24"/>
    <mergeCell ref="M17:M19"/>
    <mergeCell ref="N17:N19"/>
    <mergeCell ref="O17:O19"/>
    <mergeCell ref="P17:P19"/>
    <mergeCell ref="Q17:Q19"/>
    <mergeCell ref="R17:R19"/>
    <mergeCell ref="B30:B32"/>
    <mergeCell ref="C30:C32"/>
    <mergeCell ref="D30:D32"/>
    <mergeCell ref="E30:E32"/>
    <mergeCell ref="F30:F32"/>
    <mergeCell ref="G30:G32"/>
    <mergeCell ref="R20:R24"/>
    <mergeCell ref="K25:K29"/>
    <mergeCell ref="L25:L29"/>
    <mergeCell ref="M25:M29"/>
    <mergeCell ref="N25:N29"/>
    <mergeCell ref="O25:O29"/>
    <mergeCell ref="P25:P29"/>
    <mergeCell ref="Q25:Q29"/>
    <mergeCell ref="R25:R29"/>
    <mergeCell ref="L20:L24"/>
    <mergeCell ref="M20:M24"/>
    <mergeCell ref="N20:N24"/>
    <mergeCell ref="O20:O24"/>
    <mergeCell ref="P20:P24"/>
    <mergeCell ref="Q20:Q24"/>
    <mergeCell ref="F20:F29"/>
    <mergeCell ref="G20:G29"/>
    <mergeCell ref="H20:H29"/>
    <mergeCell ref="R33:R36"/>
    <mergeCell ref="O35:O36"/>
    <mergeCell ref="G33:G36"/>
    <mergeCell ref="H33:H36"/>
    <mergeCell ref="I33:I36"/>
    <mergeCell ref="J33:J36"/>
    <mergeCell ref="K33:K36"/>
    <mergeCell ref="L33:L36"/>
    <mergeCell ref="N30:N32"/>
    <mergeCell ref="P30:P32"/>
    <mergeCell ref="Q30:Q32"/>
    <mergeCell ref="R30:R32"/>
    <mergeCell ref="O31:O32"/>
    <mergeCell ref="H30:H32"/>
    <mergeCell ref="I30:I32"/>
    <mergeCell ref="J30:J32"/>
    <mergeCell ref="K30:K32"/>
    <mergeCell ref="L30:L32"/>
    <mergeCell ref="M30:M32"/>
    <mergeCell ref="B33:B36"/>
    <mergeCell ref="A37:A56"/>
    <mergeCell ref="B37:B44"/>
    <mergeCell ref="C37:C44"/>
    <mergeCell ref="D37:D46"/>
    <mergeCell ref="M33:M36"/>
    <mergeCell ref="N33:N36"/>
    <mergeCell ref="P33:P36"/>
    <mergeCell ref="Q33:Q36"/>
    <mergeCell ref="C33:C36"/>
    <mergeCell ref="D33:D36"/>
    <mergeCell ref="E33:E36"/>
    <mergeCell ref="F33:F36"/>
    <mergeCell ref="A10:A36"/>
    <mergeCell ref="B10:B19"/>
    <mergeCell ref="C10:C19"/>
    <mergeCell ref="D10:D19"/>
    <mergeCell ref="E10:E19"/>
    <mergeCell ref="F10:F19"/>
    <mergeCell ref="B20:B29"/>
    <mergeCell ref="C20:C29"/>
    <mergeCell ref="D20:D29"/>
    <mergeCell ref="E20:E29"/>
    <mergeCell ref="Q37:Q44"/>
    <mergeCell ref="R37:R44"/>
    <mergeCell ref="B45:B46"/>
    <mergeCell ref="C45:C46"/>
    <mergeCell ref="K45:K46"/>
    <mergeCell ref="L45:L46"/>
    <mergeCell ref="M45:M46"/>
    <mergeCell ref="N45:N46"/>
    <mergeCell ref="O45:O46"/>
    <mergeCell ref="P45:P46"/>
    <mergeCell ref="K37:K44"/>
    <mergeCell ref="L37:L44"/>
    <mergeCell ref="M37:M44"/>
    <mergeCell ref="N37:N44"/>
    <mergeCell ref="O37:O40"/>
    <mergeCell ref="P37:P44"/>
    <mergeCell ref="E37:E46"/>
    <mergeCell ref="F37:F46"/>
    <mergeCell ref="G37:G56"/>
    <mergeCell ref="H37:H56"/>
    <mergeCell ref="I37:I56"/>
    <mergeCell ref="J37:J56"/>
    <mergeCell ref="Q45:Q46"/>
    <mergeCell ref="R45:R46"/>
    <mergeCell ref="B47:B56"/>
    <mergeCell ref="C47:C56"/>
    <mergeCell ref="D47:D56"/>
    <mergeCell ref="E47:E56"/>
    <mergeCell ref="F47:F56"/>
    <mergeCell ref="K47:K48"/>
    <mergeCell ref="L47:L48"/>
    <mergeCell ref="M47:M48"/>
    <mergeCell ref="N47:N48"/>
    <mergeCell ref="O47:O48"/>
    <mergeCell ref="K51:K53"/>
    <mergeCell ref="L51:L53"/>
    <mergeCell ref="M51:M53"/>
    <mergeCell ref="N51:N53"/>
    <mergeCell ref="O51:O53"/>
    <mergeCell ref="P47:P48"/>
    <mergeCell ref="Q47:Q48"/>
    <mergeCell ref="R47:R48"/>
    <mergeCell ref="K49:K50"/>
    <mergeCell ref="L49:L50"/>
    <mergeCell ref="M49:M50"/>
    <mergeCell ref="N49:N50"/>
    <mergeCell ref="O49:O50"/>
    <mergeCell ref="P49:P50"/>
    <mergeCell ref="Q49:Q50"/>
    <mergeCell ref="R49:R50"/>
    <mergeCell ref="P51:P53"/>
    <mergeCell ref="Q51:Q53"/>
    <mergeCell ref="R51:R53"/>
    <mergeCell ref="K54:K56"/>
    <mergeCell ref="L54:L56"/>
    <mergeCell ref="M54:M56"/>
    <mergeCell ref="N54:N56"/>
    <mergeCell ref="O54:O56"/>
    <mergeCell ref="P54:P56"/>
    <mergeCell ref="Q54:Q56"/>
    <mergeCell ref="R54:R56"/>
    <mergeCell ref="P82:P86"/>
    <mergeCell ref="Q82:Q86"/>
    <mergeCell ref="R82:R86"/>
    <mergeCell ref="L71:L78"/>
    <mergeCell ref="J79:J81"/>
    <mergeCell ref="K79:K81"/>
    <mergeCell ref="L79:L81"/>
    <mergeCell ref="L82:L86"/>
    <mergeCell ref="Q57:Q61"/>
    <mergeCell ref="R57:R61"/>
    <mergeCell ref="K57:K61"/>
    <mergeCell ref="L57:L61"/>
    <mergeCell ref="M79:M81"/>
    <mergeCell ref="N79:N81"/>
    <mergeCell ref="O79:O81"/>
    <mergeCell ref="P79:P81"/>
    <mergeCell ref="Q79:Q81"/>
    <mergeCell ref="R79:R81"/>
    <mergeCell ref="M71:M78"/>
    <mergeCell ref="N71:N78"/>
    <mergeCell ref="O71:O78"/>
    <mergeCell ref="P71:P78"/>
    <mergeCell ref="Q71:Q78"/>
    <mergeCell ref="R71:R78"/>
    <mergeCell ref="B71:B78"/>
    <mergeCell ref="C71:C78"/>
    <mergeCell ref="N87:N90"/>
    <mergeCell ref="O87:O90"/>
    <mergeCell ref="B82:B86"/>
    <mergeCell ref="C82:C86"/>
    <mergeCell ref="D82:D86"/>
    <mergeCell ref="E82:E86"/>
    <mergeCell ref="J82:J86"/>
    <mergeCell ref="K82:K86"/>
    <mergeCell ref="G71:G86"/>
    <mergeCell ref="H71:H86"/>
    <mergeCell ref="I71:I86"/>
    <mergeCell ref="J71:J78"/>
    <mergeCell ref="K71:K78"/>
    <mergeCell ref="O82:O86"/>
    <mergeCell ref="E71:E78"/>
    <mergeCell ref="F71:F86"/>
    <mergeCell ref="B79:B81"/>
    <mergeCell ref="C79:C81"/>
    <mergeCell ref="D79:D81"/>
    <mergeCell ref="E79:E81"/>
    <mergeCell ref="M82:M86"/>
    <mergeCell ref="N82:N86"/>
    <mergeCell ref="P87:P90"/>
    <mergeCell ref="Q87:Q90"/>
    <mergeCell ref="R87:R90"/>
    <mergeCell ref="A91:A101"/>
    <mergeCell ref="B91:B101"/>
    <mergeCell ref="C91:C101"/>
    <mergeCell ref="D91:D99"/>
    <mergeCell ref="E91:E99"/>
    <mergeCell ref="H87:H90"/>
    <mergeCell ref="I87:I90"/>
    <mergeCell ref="J87:J90"/>
    <mergeCell ref="K87:K90"/>
    <mergeCell ref="L87:L90"/>
    <mergeCell ref="M87:M90"/>
    <mergeCell ref="B87:B90"/>
    <mergeCell ref="C87:C90"/>
    <mergeCell ref="D87:D90"/>
    <mergeCell ref="E87:E90"/>
    <mergeCell ref="F87:F90"/>
    <mergeCell ref="G87:G90"/>
    <mergeCell ref="A71:A90"/>
    <mergeCell ref="D71:D78"/>
    <mergeCell ref="G96:G99"/>
    <mergeCell ref="H96:H99"/>
    <mergeCell ref="I96:I99"/>
    <mergeCell ref="J96:J99"/>
    <mergeCell ref="K96:K99"/>
    <mergeCell ref="F91:F99"/>
    <mergeCell ref="G91:G95"/>
    <mergeCell ref="H91:H95"/>
    <mergeCell ref="I91:I95"/>
    <mergeCell ref="J91:J95"/>
    <mergeCell ref="K91:K95"/>
    <mergeCell ref="L96:L99"/>
    <mergeCell ref="M96:M99"/>
    <mergeCell ref="N96:N99"/>
    <mergeCell ref="O96:O99"/>
    <mergeCell ref="P96:P99"/>
    <mergeCell ref="Q96:Q99"/>
    <mergeCell ref="L91:L95"/>
    <mergeCell ref="M91:M95"/>
    <mergeCell ref="N91:N95"/>
    <mergeCell ref="P91:P95"/>
    <mergeCell ref="Q91:Q95"/>
    <mergeCell ref="M102:M103"/>
    <mergeCell ref="N102:N103"/>
    <mergeCell ref="O102:O103"/>
    <mergeCell ref="P102:P103"/>
    <mergeCell ref="Q102:Q103"/>
    <mergeCell ref="R102:R103"/>
    <mergeCell ref="G102:G109"/>
    <mergeCell ref="H102:H109"/>
    <mergeCell ref="I102:I109"/>
    <mergeCell ref="J102:J109"/>
    <mergeCell ref="K102:K103"/>
    <mergeCell ref="L102:L103"/>
    <mergeCell ref="K104:K105"/>
    <mergeCell ref="L104:L105"/>
    <mergeCell ref="K106:K109"/>
    <mergeCell ref="L106:L109"/>
    <mergeCell ref="M104:M105"/>
    <mergeCell ref="N104:N105"/>
    <mergeCell ref="O104:O109"/>
    <mergeCell ref="P104:P105"/>
    <mergeCell ref="Q104:Q105"/>
    <mergeCell ref="R104:R105"/>
    <mergeCell ref="M106:M109"/>
    <mergeCell ref="N106:N109"/>
    <mergeCell ref="P106:P109"/>
    <mergeCell ref="Q106:Q109"/>
    <mergeCell ref="R106:R109"/>
    <mergeCell ref="B110:B115"/>
    <mergeCell ref="C110:C115"/>
    <mergeCell ref="D110:D115"/>
    <mergeCell ref="E110:E115"/>
    <mergeCell ref="F110:F115"/>
    <mergeCell ref="G110:G115"/>
    <mergeCell ref="H110:H115"/>
    <mergeCell ref="I110:I115"/>
    <mergeCell ref="J110:J115"/>
    <mergeCell ref="B102:B109"/>
    <mergeCell ref="C102:C109"/>
    <mergeCell ref="D102:D109"/>
    <mergeCell ref="E102:E109"/>
    <mergeCell ref="F102:F109"/>
    <mergeCell ref="Q110:Q111"/>
    <mergeCell ref="R110:R111"/>
    <mergeCell ref="K112:K113"/>
    <mergeCell ref="L112:L113"/>
    <mergeCell ref="M112:M113"/>
    <mergeCell ref="N112:N113"/>
    <mergeCell ref="O112:O113"/>
    <mergeCell ref="P112:P113"/>
    <mergeCell ref="Q112:Q113"/>
    <mergeCell ref="R112:R113"/>
    <mergeCell ref="K110:K111"/>
    <mergeCell ref="L110:L111"/>
    <mergeCell ref="M110:M111"/>
    <mergeCell ref="N110:N111"/>
    <mergeCell ref="O110:O111"/>
    <mergeCell ref="P110:P111"/>
    <mergeCell ref="Q114:Q115"/>
    <mergeCell ref="R114:R115"/>
    <mergeCell ref="B116:B124"/>
    <mergeCell ref="C116:C124"/>
    <mergeCell ref="D116:D124"/>
    <mergeCell ref="E116:E124"/>
    <mergeCell ref="F116:F124"/>
    <mergeCell ref="G116:G124"/>
    <mergeCell ref="H116:H124"/>
    <mergeCell ref="I116:I124"/>
    <mergeCell ref="K114:K115"/>
    <mergeCell ref="L114:L115"/>
    <mergeCell ref="M114:M115"/>
    <mergeCell ref="N114:N115"/>
    <mergeCell ref="O114:O115"/>
    <mergeCell ref="P114:P115"/>
    <mergeCell ref="P116:P118"/>
    <mergeCell ref="Q116:Q118"/>
    <mergeCell ref="K119:K120"/>
    <mergeCell ref="L119:L120"/>
    <mergeCell ref="M119:M120"/>
    <mergeCell ref="N119:N120"/>
    <mergeCell ref="P119:P120"/>
    <mergeCell ref="Q119:Q120"/>
    <mergeCell ref="I135:I147"/>
    <mergeCell ref="J135:J141"/>
    <mergeCell ref="K135:K138"/>
    <mergeCell ref="L135:L138"/>
    <mergeCell ref="K139:K141"/>
    <mergeCell ref="L139:L141"/>
    <mergeCell ref="J142:J147"/>
    <mergeCell ref="K142:K144"/>
    <mergeCell ref="M139:M141"/>
    <mergeCell ref="A135:A147"/>
    <mergeCell ref="B135:B147"/>
    <mergeCell ref="C135:C147"/>
    <mergeCell ref="D135:D147"/>
    <mergeCell ref="E135:E147"/>
    <mergeCell ref="F135:F147"/>
    <mergeCell ref="A102:A124"/>
    <mergeCell ref="G135:G147"/>
    <mergeCell ref="H135:H147"/>
    <mergeCell ref="K125:K129"/>
    <mergeCell ref="L125:L129"/>
    <mergeCell ref="M125:M129"/>
    <mergeCell ref="N125:N129"/>
    <mergeCell ref="R130:R134"/>
    <mergeCell ref="J116:J124"/>
    <mergeCell ref="K116:K118"/>
    <mergeCell ref="L116:L118"/>
    <mergeCell ref="M116:M118"/>
    <mergeCell ref="N116:N118"/>
    <mergeCell ref="O116:O118"/>
    <mergeCell ref="R116:R118"/>
    <mergeCell ref="R119:R120"/>
    <mergeCell ref="K121:K124"/>
    <mergeCell ref="L121:L124"/>
    <mergeCell ref="M121:M124"/>
    <mergeCell ref="N121:N124"/>
    <mergeCell ref="O121:O124"/>
    <mergeCell ref="P121:P124"/>
    <mergeCell ref="Q121:Q124"/>
    <mergeCell ref="R121:R124"/>
    <mergeCell ref="N139:N141"/>
    <mergeCell ref="O139:O141"/>
    <mergeCell ref="P139:P141"/>
    <mergeCell ref="Q139:Q141"/>
    <mergeCell ref="R139:R141"/>
    <mergeCell ref="M135:M138"/>
    <mergeCell ref="N135:N138"/>
    <mergeCell ref="O135:O138"/>
    <mergeCell ref="P135:P138"/>
    <mergeCell ref="Q135:Q138"/>
    <mergeCell ref="R135:R138"/>
    <mergeCell ref="A166:A170"/>
    <mergeCell ref="B166:B169"/>
    <mergeCell ref="C166:C169"/>
    <mergeCell ref="D166:D169"/>
    <mergeCell ref="E166:E169"/>
    <mergeCell ref="F166:F169"/>
    <mergeCell ref="G166:G167"/>
    <mergeCell ref="O148:O149"/>
    <mergeCell ref="P148:P149"/>
    <mergeCell ref="G148:G157"/>
    <mergeCell ref="H148:H157"/>
    <mergeCell ref="F148:F157"/>
    <mergeCell ref="A148:A157"/>
    <mergeCell ref="B148:B157"/>
    <mergeCell ref="C148:C157"/>
    <mergeCell ref="D148:D157"/>
    <mergeCell ref="E148:E157"/>
    <mergeCell ref="A158:A165"/>
    <mergeCell ref="B158:B165"/>
    <mergeCell ref="C158:C165"/>
    <mergeCell ref="D158:D165"/>
    <mergeCell ref="E158:E165"/>
    <mergeCell ref="F158:F165"/>
    <mergeCell ref="G158:G165"/>
    <mergeCell ref="A171:A187"/>
    <mergeCell ref="B171:B179"/>
    <mergeCell ref="C171:C179"/>
    <mergeCell ref="D171:D179"/>
    <mergeCell ref="E171:E179"/>
    <mergeCell ref="F171:F179"/>
    <mergeCell ref="B180:B185"/>
    <mergeCell ref="C180:C185"/>
    <mergeCell ref="D180:D185"/>
    <mergeCell ref="E180:E185"/>
    <mergeCell ref="R178:R179"/>
    <mergeCell ref="AB171:AB172"/>
    <mergeCell ref="K174:K177"/>
    <mergeCell ref="L174:L177"/>
    <mergeCell ref="M174:M177"/>
    <mergeCell ref="N174:N177"/>
    <mergeCell ref="O174:O176"/>
    <mergeCell ref="P174:P177"/>
    <mergeCell ref="Q174:Q177"/>
    <mergeCell ref="R174:R177"/>
    <mergeCell ref="M171:M173"/>
    <mergeCell ref="N171:N173"/>
    <mergeCell ref="O171:O173"/>
    <mergeCell ref="P171:P173"/>
    <mergeCell ref="Q171:Q173"/>
    <mergeCell ref="R171:R173"/>
    <mergeCell ref="K171:K173"/>
    <mergeCell ref="L171:L173"/>
    <mergeCell ref="K178:K179"/>
    <mergeCell ref="L178:L179"/>
    <mergeCell ref="J180:J185"/>
    <mergeCell ref="K180:K181"/>
    <mergeCell ref="M178:M179"/>
    <mergeCell ref="N178:N179"/>
    <mergeCell ref="O178:O179"/>
    <mergeCell ref="P178:P179"/>
    <mergeCell ref="Q178:Q179"/>
    <mergeCell ref="G171:G179"/>
    <mergeCell ref="H171:H179"/>
    <mergeCell ref="I171:I179"/>
    <mergeCell ref="J171:J179"/>
    <mergeCell ref="R180:R181"/>
    <mergeCell ref="K182:K183"/>
    <mergeCell ref="L182:L183"/>
    <mergeCell ref="M182:M183"/>
    <mergeCell ref="N182:N183"/>
    <mergeCell ref="P182:P183"/>
    <mergeCell ref="Q182:Q183"/>
    <mergeCell ref="R182:R183"/>
    <mergeCell ref="K184:K185"/>
    <mergeCell ref="L184:L185"/>
    <mergeCell ref="M184:M185"/>
    <mergeCell ref="N184:N185"/>
    <mergeCell ref="P184:P185"/>
    <mergeCell ref="Q184:Q185"/>
    <mergeCell ref="R184:R185"/>
    <mergeCell ref="P180:P181"/>
    <mergeCell ref="Q180:Q181"/>
    <mergeCell ref="Q186:Q187"/>
    <mergeCell ref="A188:A194"/>
    <mergeCell ref="B188:B194"/>
    <mergeCell ref="C188:C194"/>
    <mergeCell ref="D188:D194"/>
    <mergeCell ref="E188:E194"/>
    <mergeCell ref="F188:F194"/>
    <mergeCell ref="G188:G190"/>
    <mergeCell ref="H188:H190"/>
    <mergeCell ref="I188:I190"/>
    <mergeCell ref="P188:P190"/>
    <mergeCell ref="Q188:Q190"/>
    <mergeCell ref="N186:N187"/>
    <mergeCell ref="P186:P187"/>
    <mergeCell ref="H186:H187"/>
    <mergeCell ref="I186:I187"/>
    <mergeCell ref="J186:J187"/>
    <mergeCell ref="K186:K187"/>
    <mergeCell ref="L186:L187"/>
    <mergeCell ref="M186:M187"/>
    <mergeCell ref="B186:B187"/>
    <mergeCell ref="C186:C187"/>
    <mergeCell ref="D186:D187"/>
    <mergeCell ref="E186:E187"/>
    <mergeCell ref="R188:R190"/>
    <mergeCell ref="G191:G194"/>
    <mergeCell ref="H191:H194"/>
    <mergeCell ref="I191:I194"/>
    <mergeCell ref="J191:J194"/>
    <mergeCell ref="K191:K194"/>
    <mergeCell ref="L191:L194"/>
    <mergeCell ref="M191:M194"/>
    <mergeCell ref="J188:J190"/>
    <mergeCell ref="K188:K190"/>
    <mergeCell ref="L188:L190"/>
    <mergeCell ref="M188:M190"/>
    <mergeCell ref="N188:N190"/>
    <mergeCell ref="O188:O190"/>
    <mergeCell ref="N191:N194"/>
    <mergeCell ref="O191:O194"/>
    <mergeCell ref="P191:P194"/>
    <mergeCell ref="Q191:Q194"/>
    <mergeCell ref="R191:R194"/>
    <mergeCell ref="I148:I157"/>
    <mergeCell ref="J148:J157"/>
    <mergeCell ref="K148:K149"/>
    <mergeCell ref="L148:L149"/>
    <mergeCell ref="M148:M149"/>
    <mergeCell ref="N148:N149"/>
    <mergeCell ref="K150:K152"/>
    <mergeCell ref="L150:L152"/>
    <mergeCell ref="M150:M152"/>
    <mergeCell ref="N150:N152"/>
    <mergeCell ref="Q150:Q152"/>
    <mergeCell ref="R150:R152"/>
    <mergeCell ref="K153:K157"/>
    <mergeCell ref="L153:L157"/>
    <mergeCell ref="M153:M157"/>
    <mergeCell ref="N153:N157"/>
    <mergeCell ref="O153:O157"/>
    <mergeCell ref="P153:P157"/>
    <mergeCell ref="Q148:Q149"/>
    <mergeCell ref="R148:R149"/>
    <mergeCell ref="R142:R144"/>
    <mergeCell ref="K145:K147"/>
    <mergeCell ref="L145:L147"/>
    <mergeCell ref="M145:M147"/>
    <mergeCell ref="N145:N147"/>
    <mergeCell ref="O145:O147"/>
    <mergeCell ref="P145:P147"/>
    <mergeCell ref="Q145:Q147"/>
    <mergeCell ref="R145:R147"/>
    <mergeCell ref="L142:L144"/>
    <mergeCell ref="M142:M144"/>
    <mergeCell ref="N142:N144"/>
    <mergeCell ref="O142:O144"/>
    <mergeCell ref="P142:P144"/>
    <mergeCell ref="Q142:Q144"/>
    <mergeCell ref="I125:I134"/>
    <mergeCell ref="J125:J134"/>
    <mergeCell ref="Q153:Q157"/>
    <mergeCell ref="R153:R157"/>
    <mergeCell ref="A125:A134"/>
    <mergeCell ref="B125:B134"/>
    <mergeCell ref="C125:C134"/>
    <mergeCell ref="D125:D134"/>
    <mergeCell ref="E125:E134"/>
    <mergeCell ref="F125:F134"/>
    <mergeCell ref="G125:G134"/>
    <mergeCell ref="H125:H134"/>
    <mergeCell ref="O150:O152"/>
    <mergeCell ref="P150:P152"/>
    <mergeCell ref="O125:O129"/>
    <mergeCell ref="P125:P129"/>
    <mergeCell ref="Q125:Q129"/>
    <mergeCell ref="R125:R129"/>
    <mergeCell ref="K130:K134"/>
    <mergeCell ref="L130:L134"/>
    <mergeCell ref="M130:M134"/>
    <mergeCell ref="N130:N134"/>
    <mergeCell ref="P130:P134"/>
    <mergeCell ref="Q130:Q134"/>
    <mergeCell ref="Q161:Q162"/>
    <mergeCell ref="R161:R162"/>
    <mergeCell ref="K158:K160"/>
    <mergeCell ref="L158:L160"/>
    <mergeCell ref="M158:M160"/>
    <mergeCell ref="N158:N160"/>
    <mergeCell ref="O158:O160"/>
    <mergeCell ref="P163:P165"/>
    <mergeCell ref="Q163:Q165"/>
    <mergeCell ref="R163:R165"/>
    <mergeCell ref="M163:M165"/>
    <mergeCell ref="N163:N165"/>
    <mergeCell ref="O163:O165"/>
    <mergeCell ref="P158:P160"/>
    <mergeCell ref="Q158:Q160"/>
    <mergeCell ref="R158:R160"/>
    <mergeCell ref="K161:K162"/>
    <mergeCell ref="L161:L162"/>
    <mergeCell ref="M161:M162"/>
    <mergeCell ref="N161:N162"/>
    <mergeCell ref="P161:P162"/>
    <mergeCell ref="A195:A200"/>
    <mergeCell ref="B195:B200"/>
    <mergeCell ref="C195:C200"/>
    <mergeCell ref="D195:D200"/>
    <mergeCell ref="E195:E200"/>
    <mergeCell ref="F195:F200"/>
    <mergeCell ref="J158:J165"/>
    <mergeCell ref="K163:K165"/>
    <mergeCell ref="L163:L165"/>
    <mergeCell ref="H166:H167"/>
    <mergeCell ref="I166:I167"/>
    <mergeCell ref="J166:J167"/>
    <mergeCell ref="G168:G169"/>
    <mergeCell ref="H168:H169"/>
    <mergeCell ref="I168:I169"/>
    <mergeCell ref="J168:J169"/>
    <mergeCell ref="H158:H165"/>
    <mergeCell ref="I158:I165"/>
    <mergeCell ref="F186:F187"/>
    <mergeCell ref="G186:G187"/>
    <mergeCell ref="F180:F185"/>
    <mergeCell ref="G180:G185"/>
    <mergeCell ref="H180:H185"/>
    <mergeCell ref="I180:I185"/>
    <mergeCell ref="R186:R187"/>
    <mergeCell ref="L180:L181"/>
    <mergeCell ref="M180:M181"/>
    <mergeCell ref="N180:N181"/>
    <mergeCell ref="G195:G200"/>
    <mergeCell ref="H195:H200"/>
    <mergeCell ref="I195:I200"/>
    <mergeCell ref="J195:J200"/>
    <mergeCell ref="K195:K198"/>
    <mergeCell ref="L195:L198"/>
    <mergeCell ref="K199:K200"/>
    <mergeCell ref="L199:L200"/>
    <mergeCell ref="M199:M200"/>
    <mergeCell ref="N199:N200"/>
    <mergeCell ref="O199:O200"/>
    <mergeCell ref="P199:P200"/>
    <mergeCell ref="Q199:Q200"/>
    <mergeCell ref="R199:R200"/>
    <mergeCell ref="M195:M198"/>
    <mergeCell ref="N195:N198"/>
    <mergeCell ref="O195:O198"/>
    <mergeCell ref="P195:P198"/>
    <mergeCell ref="Q195:Q198"/>
    <mergeCell ref="R195:R198"/>
    <mergeCell ref="K201:K208"/>
    <mergeCell ref="L201:L208"/>
    <mergeCell ref="O209:O210"/>
    <mergeCell ref="P209:P210"/>
    <mergeCell ref="Q209:Q210"/>
    <mergeCell ref="R209:R210"/>
    <mergeCell ref="A211:A215"/>
    <mergeCell ref="B211:B215"/>
    <mergeCell ref="C211:C215"/>
    <mergeCell ref="D211:D215"/>
    <mergeCell ref="E211:E215"/>
    <mergeCell ref="F211:F215"/>
    <mergeCell ref="G213:G215"/>
    <mergeCell ref="H213:H215"/>
    <mergeCell ref="I213:I215"/>
    <mergeCell ref="J213:J215"/>
    <mergeCell ref="K213:K215"/>
    <mergeCell ref="G211:G212"/>
    <mergeCell ref="H211:H212"/>
    <mergeCell ref="I211:I212"/>
    <mergeCell ref="J211:J212"/>
    <mergeCell ref="K211:K212"/>
    <mergeCell ref="A201:A210"/>
    <mergeCell ref="B201:B208"/>
    <mergeCell ref="O62:O65"/>
    <mergeCell ref="P62:P65"/>
    <mergeCell ref="Q62:Q65"/>
    <mergeCell ref="R62:R65"/>
    <mergeCell ref="K66:K70"/>
    <mergeCell ref="L66:L70"/>
    <mergeCell ref="L213:L215"/>
    <mergeCell ref="M213:M215"/>
    <mergeCell ref="N213:N215"/>
    <mergeCell ref="P213:P215"/>
    <mergeCell ref="Q213:Q215"/>
    <mergeCell ref="R213:R215"/>
    <mergeCell ref="M211:M212"/>
    <mergeCell ref="N211:N212"/>
    <mergeCell ref="P211:P212"/>
    <mergeCell ref="Q211:Q212"/>
    <mergeCell ref="R211:R212"/>
    <mergeCell ref="L211:L212"/>
    <mergeCell ref="M201:M208"/>
    <mergeCell ref="N201:N208"/>
    <mergeCell ref="O201:O208"/>
    <mergeCell ref="P201:P208"/>
    <mergeCell ref="Q201:Q208"/>
    <mergeCell ref="R201:R208"/>
    <mergeCell ref="M66:M70"/>
    <mergeCell ref="N66:N70"/>
    <mergeCell ref="O66:O70"/>
    <mergeCell ref="P66:P70"/>
    <mergeCell ref="Q66:Q70"/>
    <mergeCell ref="R66:R70"/>
    <mergeCell ref="A57:A70"/>
    <mergeCell ref="B57:B70"/>
    <mergeCell ref="C57:C70"/>
    <mergeCell ref="D57:D70"/>
    <mergeCell ref="E57:E70"/>
    <mergeCell ref="P57:P61"/>
    <mergeCell ref="O57:O61"/>
    <mergeCell ref="N57:N61"/>
    <mergeCell ref="M57:M61"/>
    <mergeCell ref="F57:F70"/>
    <mergeCell ref="G57:G70"/>
    <mergeCell ref="H57:H70"/>
    <mergeCell ref="I57:I70"/>
    <mergeCell ref="J57:J70"/>
    <mergeCell ref="K62:K65"/>
    <mergeCell ref="L62:L65"/>
    <mergeCell ref="M62:M65"/>
    <mergeCell ref="N62:N65"/>
  </mergeCells>
  <conditionalFormatting sqref="AB10:AS16 AB20:AS29 AE164:AH165 AK161:AS165 AB164:AC165">
    <cfRule type="cellIs" dxfId="443" priority="271" operator="equal">
      <formula>"Aplica"</formula>
    </cfRule>
  </conditionalFormatting>
  <conditionalFormatting sqref="AB17:AG19 AI17:AS19">
    <cfRule type="cellIs" dxfId="442" priority="270" operator="equal">
      <formula>"Aplica"</formula>
    </cfRule>
  </conditionalFormatting>
  <conditionalFormatting sqref="AH17:AH19">
    <cfRule type="cellIs" dxfId="441" priority="269" operator="equal">
      <formula>"Aplica"</formula>
    </cfRule>
  </conditionalFormatting>
  <conditionalFormatting sqref="AB30:AG30 AI30:AS30">
    <cfRule type="cellIs" dxfId="440" priority="268" operator="equal">
      <formula>"Aplica"</formula>
    </cfRule>
  </conditionalFormatting>
  <conditionalFormatting sqref="AB31:AG32 AI31:AS32">
    <cfRule type="cellIs" dxfId="439" priority="267" operator="equal">
      <formula>"Aplica"</formula>
    </cfRule>
  </conditionalFormatting>
  <conditionalFormatting sqref="AH30">
    <cfRule type="cellIs" dxfId="438" priority="266" operator="equal">
      <formula>"Aplica"</formula>
    </cfRule>
  </conditionalFormatting>
  <conditionalFormatting sqref="AH31:AH32">
    <cfRule type="cellIs" dxfId="437" priority="265" operator="equal">
      <formula>"Aplica"</formula>
    </cfRule>
  </conditionalFormatting>
  <conditionalFormatting sqref="AB33:AG34 AI33:AS34">
    <cfRule type="cellIs" dxfId="436" priority="264" operator="equal">
      <formula>"Aplica"</formula>
    </cfRule>
  </conditionalFormatting>
  <conditionalFormatting sqref="AB35:AG36 AI35:AS36">
    <cfRule type="cellIs" dxfId="435" priority="263" operator="equal">
      <formula>"Aplica"</formula>
    </cfRule>
  </conditionalFormatting>
  <conditionalFormatting sqref="AH33:AH34">
    <cfRule type="cellIs" dxfId="434" priority="262" operator="equal">
      <formula>"Aplica"</formula>
    </cfRule>
  </conditionalFormatting>
  <conditionalFormatting sqref="AH35:AH36">
    <cfRule type="cellIs" dxfId="433" priority="261" operator="equal">
      <formula>"Aplica"</formula>
    </cfRule>
  </conditionalFormatting>
  <conditionalFormatting sqref="AH51:AH53">
    <cfRule type="cellIs" dxfId="432" priority="243" operator="equal">
      <formula>"Aplica"</formula>
    </cfRule>
  </conditionalFormatting>
  <conditionalFormatting sqref="AB37:AG44 AI37:AS44 AB49:AP49">
    <cfRule type="cellIs" dxfId="431" priority="260" operator="equal">
      <formula>"Aplica"</formula>
    </cfRule>
  </conditionalFormatting>
  <conditionalFormatting sqref="AB45:AG45 AI45:AS45">
    <cfRule type="cellIs" dxfId="430" priority="259" operator="equal">
      <formula>"Aplica"</formula>
    </cfRule>
  </conditionalFormatting>
  <conditionalFormatting sqref="AB47:AG47 AI47:AS47">
    <cfRule type="cellIs" dxfId="429" priority="258" operator="equal">
      <formula>"Aplica"</formula>
    </cfRule>
  </conditionalFormatting>
  <conditionalFormatting sqref="AH37:AH43">
    <cfRule type="cellIs" dxfId="428" priority="257" operator="equal">
      <formula>"Aplica"</formula>
    </cfRule>
  </conditionalFormatting>
  <conditionalFormatting sqref="AH45">
    <cfRule type="cellIs" dxfId="427" priority="256" operator="equal">
      <formula>"Aplica"</formula>
    </cfRule>
  </conditionalFormatting>
  <conditionalFormatting sqref="AH47">
    <cfRule type="cellIs" dxfId="426" priority="255" operator="equal">
      <formula>"Aplica"</formula>
    </cfRule>
  </conditionalFormatting>
  <conditionalFormatting sqref="AH44">
    <cfRule type="cellIs" dxfId="425" priority="254" operator="equal">
      <formula>"Aplica"</formula>
    </cfRule>
  </conditionalFormatting>
  <conditionalFormatting sqref="AB46:AG46 AI46:AS46">
    <cfRule type="cellIs" dxfId="424" priority="253" operator="equal">
      <formula>"Aplica"</formula>
    </cfRule>
  </conditionalFormatting>
  <conditionalFormatting sqref="AH46">
    <cfRule type="cellIs" dxfId="423" priority="252" operator="equal">
      <formula>"Aplica"</formula>
    </cfRule>
  </conditionalFormatting>
  <conditionalFormatting sqref="AB48:AG48 AI48:AS48">
    <cfRule type="cellIs" dxfId="422" priority="251" operator="equal">
      <formula>"Aplica"</formula>
    </cfRule>
  </conditionalFormatting>
  <conditionalFormatting sqref="AH48">
    <cfRule type="cellIs" dxfId="421" priority="250" operator="equal">
      <formula>"Aplica"</formula>
    </cfRule>
  </conditionalFormatting>
  <conditionalFormatting sqref="AQ49:AS49">
    <cfRule type="cellIs" dxfId="420" priority="249" operator="equal">
      <formula>"Aplica"</formula>
    </cfRule>
  </conditionalFormatting>
  <conditionalFormatting sqref="AB50:AP50">
    <cfRule type="cellIs" dxfId="419" priority="248" operator="equal">
      <formula>"Aplica"</formula>
    </cfRule>
  </conditionalFormatting>
  <conditionalFormatting sqref="AQ50:AS50">
    <cfRule type="cellIs" dxfId="418" priority="247" operator="equal">
      <formula>"Aplica"</formula>
    </cfRule>
  </conditionalFormatting>
  <conditionalFormatting sqref="AB54:AG56 AI54:AS56">
    <cfRule type="cellIs" dxfId="417" priority="246" operator="equal">
      <formula>"Aplica"</formula>
    </cfRule>
  </conditionalFormatting>
  <conditionalFormatting sqref="AH54:AH56">
    <cfRule type="cellIs" dxfId="416" priority="245" operator="equal">
      <formula>"Aplica"</formula>
    </cfRule>
  </conditionalFormatting>
  <conditionalFormatting sqref="AB51:AG53 AI51:AS53">
    <cfRule type="cellIs" dxfId="415" priority="244" operator="equal">
      <formula>"Aplica"</formula>
    </cfRule>
  </conditionalFormatting>
  <conditionalFormatting sqref="AL108">
    <cfRule type="cellIs" dxfId="414" priority="186" operator="equal">
      <formula>"Aplica"</formula>
    </cfRule>
  </conditionalFormatting>
  <conditionalFormatting sqref="AB87:AG90 AB71:AG78 AI71:AS78 AB79:AS81 AD82:AD86 AS82:AS86 AI87:AS90">
    <cfRule type="cellIs" dxfId="413" priority="239" operator="equal">
      <formula>"Aplica"</formula>
    </cfRule>
  </conditionalFormatting>
  <conditionalFormatting sqref="AH71:AH78 AH87:AH90">
    <cfRule type="cellIs" dxfId="412" priority="238" operator="equal">
      <formula>"Aplica"</formula>
    </cfRule>
  </conditionalFormatting>
  <conditionalFormatting sqref="AB87:AC90 AI87:AS88 AE87:AG90 AI89:AR90">
    <cfRule type="cellIs" dxfId="411" priority="237" operator="equal">
      <formula>"Aplica"</formula>
    </cfRule>
  </conditionalFormatting>
  <conditionalFormatting sqref="AH87:AH90">
    <cfRule type="cellIs" dxfId="410" priority="236" operator="equal">
      <formula>"Aplica"</formula>
    </cfRule>
  </conditionalFormatting>
  <conditionalFormatting sqref="AB82:AC86 AI82:AR86 AE82:AG86">
    <cfRule type="cellIs" dxfId="409" priority="235" operator="equal">
      <formula>"Aplica"</formula>
    </cfRule>
  </conditionalFormatting>
  <conditionalFormatting sqref="AH82:AH86">
    <cfRule type="cellIs" dxfId="408" priority="234" operator="equal">
      <formula>"Aplica"</formula>
    </cfRule>
  </conditionalFormatting>
  <conditionalFormatting sqref="AB91:AG101 AI91:AS101">
    <cfRule type="cellIs" dxfId="407" priority="233" operator="equal">
      <formula>"Aplica"</formula>
    </cfRule>
  </conditionalFormatting>
  <conditionalFormatting sqref="AH91:AH101">
    <cfRule type="cellIs" dxfId="406" priority="232" operator="equal">
      <formula>"Aplica"</formula>
    </cfRule>
  </conditionalFormatting>
  <conditionalFormatting sqref="AI104:AK104 AB104:AG104 AM104:AS104">
    <cfRule type="cellIs" dxfId="405" priority="227" operator="equal">
      <formula>"Aplica"</formula>
    </cfRule>
  </conditionalFormatting>
  <conditionalFormatting sqref="AI102:AS102 AB102:AG102">
    <cfRule type="cellIs" dxfId="404" priority="231" operator="equal">
      <formula>"Aplica"</formula>
    </cfRule>
  </conditionalFormatting>
  <conditionalFormatting sqref="AI110:AK110 AB110:AG110 AM110:AS110">
    <cfRule type="cellIs" dxfId="403" priority="224" operator="equal">
      <formula>"Aplica"</formula>
    </cfRule>
  </conditionalFormatting>
  <conditionalFormatting sqref="AL104">
    <cfRule type="cellIs" dxfId="402" priority="225" operator="equal">
      <formula>"Aplica"</formula>
    </cfRule>
  </conditionalFormatting>
  <conditionalFormatting sqref="AH102">
    <cfRule type="cellIs" dxfId="401" priority="230" operator="equal">
      <formula>"Aplica"</formula>
    </cfRule>
  </conditionalFormatting>
  <conditionalFormatting sqref="AI103:AS103 AB103:AG103">
    <cfRule type="cellIs" dxfId="400" priority="229" operator="equal">
      <formula>"Aplica"</formula>
    </cfRule>
  </conditionalFormatting>
  <conditionalFormatting sqref="AH103">
    <cfRule type="cellIs" dxfId="399" priority="228" operator="equal">
      <formula>"Aplica"</formula>
    </cfRule>
  </conditionalFormatting>
  <conditionalFormatting sqref="AH104">
    <cfRule type="cellIs" dxfId="398" priority="226" operator="equal">
      <formula>"Aplica"</formula>
    </cfRule>
  </conditionalFormatting>
  <conditionalFormatting sqref="AH110">
    <cfRule type="cellIs" dxfId="397" priority="223" operator="equal">
      <formula>"Aplica"</formula>
    </cfRule>
  </conditionalFormatting>
  <conditionalFormatting sqref="AL110">
    <cfRule type="cellIs" dxfId="396" priority="222" operator="equal">
      <formula>"Aplica"</formula>
    </cfRule>
  </conditionalFormatting>
  <conditionalFormatting sqref="AI111:AK111 AB111:AG111 AM111:AS111">
    <cfRule type="cellIs" dxfId="395" priority="221" operator="equal">
      <formula>"Aplica"</formula>
    </cfRule>
  </conditionalFormatting>
  <conditionalFormatting sqref="AH111">
    <cfRule type="cellIs" dxfId="394" priority="220" operator="equal">
      <formula>"Aplica"</formula>
    </cfRule>
  </conditionalFormatting>
  <conditionalFormatting sqref="AL111">
    <cfRule type="cellIs" dxfId="393" priority="219" operator="equal">
      <formula>"Aplica"</formula>
    </cfRule>
  </conditionalFormatting>
  <conditionalFormatting sqref="AI112:AK112 AB112:AG112 AM112:AS112">
    <cfRule type="cellIs" dxfId="392" priority="218" operator="equal">
      <formula>"Aplica"</formula>
    </cfRule>
  </conditionalFormatting>
  <conditionalFormatting sqref="AH112">
    <cfRule type="cellIs" dxfId="391" priority="217" operator="equal">
      <formula>"Aplica"</formula>
    </cfRule>
  </conditionalFormatting>
  <conditionalFormatting sqref="AL112">
    <cfRule type="cellIs" dxfId="390" priority="216" operator="equal">
      <formula>"Aplica"</formula>
    </cfRule>
  </conditionalFormatting>
  <conditionalFormatting sqref="AI113:AK113 AB113:AG113 AM113:AS113">
    <cfRule type="cellIs" dxfId="389" priority="215" operator="equal">
      <formula>"Aplica"</formula>
    </cfRule>
  </conditionalFormatting>
  <conditionalFormatting sqref="AH113">
    <cfRule type="cellIs" dxfId="388" priority="214" operator="equal">
      <formula>"Aplica"</formula>
    </cfRule>
  </conditionalFormatting>
  <conditionalFormatting sqref="AL113">
    <cfRule type="cellIs" dxfId="387" priority="213" operator="equal">
      <formula>"Aplica"</formula>
    </cfRule>
  </conditionalFormatting>
  <conditionalFormatting sqref="AI114:AK114 AB114:AG114 AM114:AS114">
    <cfRule type="cellIs" dxfId="386" priority="212" operator="equal">
      <formula>"Aplica"</formula>
    </cfRule>
  </conditionalFormatting>
  <conditionalFormatting sqref="AH114">
    <cfRule type="cellIs" dxfId="385" priority="211" operator="equal">
      <formula>"Aplica"</formula>
    </cfRule>
  </conditionalFormatting>
  <conditionalFormatting sqref="AL114">
    <cfRule type="cellIs" dxfId="384" priority="210" operator="equal">
      <formula>"Aplica"</formula>
    </cfRule>
  </conditionalFormatting>
  <conditionalFormatting sqref="AI115:AK115 AB115:AG115 AM115:AS115">
    <cfRule type="cellIs" dxfId="383" priority="209" operator="equal">
      <formula>"Aplica"</formula>
    </cfRule>
  </conditionalFormatting>
  <conditionalFormatting sqref="AH115">
    <cfRule type="cellIs" dxfId="382" priority="208" operator="equal">
      <formula>"Aplica"</formula>
    </cfRule>
  </conditionalFormatting>
  <conditionalFormatting sqref="AL115">
    <cfRule type="cellIs" dxfId="381" priority="207" operator="equal">
      <formula>"Aplica"</formula>
    </cfRule>
  </conditionalFormatting>
  <conditionalFormatting sqref="AB116:AS116">
    <cfRule type="cellIs" dxfId="380" priority="206" operator="equal">
      <formula>"Aplica"</formula>
    </cfRule>
  </conditionalFormatting>
  <conditionalFormatting sqref="AB117:AS117">
    <cfRule type="cellIs" dxfId="379" priority="205" operator="equal">
      <formula>"Aplica"</formula>
    </cfRule>
  </conditionalFormatting>
  <conditionalFormatting sqref="AB118:AS120">
    <cfRule type="cellIs" dxfId="378" priority="204" operator="equal">
      <formula>"Aplica"</formula>
    </cfRule>
  </conditionalFormatting>
  <conditionalFormatting sqref="AB121:AS122">
    <cfRule type="cellIs" dxfId="377" priority="203" operator="equal">
      <formula>"Aplica"</formula>
    </cfRule>
  </conditionalFormatting>
  <conditionalFormatting sqref="AB123:AS123">
    <cfRule type="cellIs" dxfId="376" priority="202" operator="equal">
      <formula>"Aplica"</formula>
    </cfRule>
  </conditionalFormatting>
  <conditionalFormatting sqref="AB124:AS124">
    <cfRule type="cellIs" dxfId="375" priority="201" operator="equal">
      <formula>"Aplica"</formula>
    </cfRule>
  </conditionalFormatting>
  <conditionalFormatting sqref="AI105:AK105 AB105:AG105 AM105:AS105">
    <cfRule type="cellIs" dxfId="374" priority="200" operator="equal">
      <formula>"Aplica"</formula>
    </cfRule>
  </conditionalFormatting>
  <conditionalFormatting sqref="AL105">
    <cfRule type="cellIs" dxfId="373" priority="198" operator="equal">
      <formula>"Aplica"</formula>
    </cfRule>
  </conditionalFormatting>
  <conditionalFormatting sqref="AH105">
    <cfRule type="cellIs" dxfId="372" priority="199" operator="equal">
      <formula>"Aplica"</formula>
    </cfRule>
  </conditionalFormatting>
  <conditionalFormatting sqref="AI106:AK106 AB106:AG106 AM106:AS106">
    <cfRule type="cellIs" dxfId="371" priority="197" operator="equal">
      <formula>"Aplica"</formula>
    </cfRule>
  </conditionalFormatting>
  <conditionalFormatting sqref="AL106">
    <cfRule type="cellIs" dxfId="370" priority="195" operator="equal">
      <formula>"Aplica"</formula>
    </cfRule>
  </conditionalFormatting>
  <conditionalFormatting sqref="AH106">
    <cfRule type="cellIs" dxfId="369" priority="196" operator="equal">
      <formula>"Aplica"</formula>
    </cfRule>
  </conditionalFormatting>
  <conditionalFormatting sqref="AI109:AK109 AB109:AG109 AM109:AS109">
    <cfRule type="cellIs" dxfId="368" priority="194" operator="equal">
      <formula>"Aplica"</formula>
    </cfRule>
  </conditionalFormatting>
  <conditionalFormatting sqref="AL109">
    <cfRule type="cellIs" dxfId="367" priority="192" operator="equal">
      <formula>"Aplica"</formula>
    </cfRule>
  </conditionalFormatting>
  <conditionalFormatting sqref="AH109">
    <cfRule type="cellIs" dxfId="366" priority="193" operator="equal">
      <formula>"Aplica"</formula>
    </cfRule>
  </conditionalFormatting>
  <conditionalFormatting sqref="AI107:AK107 AB107:AG107 AM107:AS107">
    <cfRule type="cellIs" dxfId="365" priority="191" operator="equal">
      <formula>"Aplica"</formula>
    </cfRule>
  </conditionalFormatting>
  <conditionalFormatting sqref="AL107">
    <cfRule type="cellIs" dxfId="364" priority="189" operator="equal">
      <formula>"Aplica"</formula>
    </cfRule>
  </conditionalFormatting>
  <conditionalFormatting sqref="AH107">
    <cfRule type="cellIs" dxfId="363" priority="190" operator="equal">
      <formula>"Aplica"</formula>
    </cfRule>
  </conditionalFormatting>
  <conditionalFormatting sqref="AI108:AK108 AB108:AG108 AM108:AS108">
    <cfRule type="cellIs" dxfId="362" priority="188" operator="equal">
      <formula>"Aplica"</formula>
    </cfRule>
  </conditionalFormatting>
  <conditionalFormatting sqref="AH108">
    <cfRule type="cellIs" dxfId="361" priority="187" operator="equal">
      <formula>"Aplica"</formula>
    </cfRule>
  </conditionalFormatting>
  <conditionalFormatting sqref="AH145:AH147">
    <cfRule type="cellIs" dxfId="360" priority="179" operator="equal">
      <formula>"Aplica"</formula>
    </cfRule>
  </conditionalFormatting>
  <conditionalFormatting sqref="AQ139">
    <cfRule type="cellIs" dxfId="359" priority="178" operator="equal">
      <formula>"Aplica"</formula>
    </cfRule>
  </conditionalFormatting>
  <conditionalFormatting sqref="AQ140">
    <cfRule type="cellIs" dxfId="358" priority="177" operator="equal">
      <formula>"Aplica"</formula>
    </cfRule>
  </conditionalFormatting>
  <conditionalFormatting sqref="AQ141">
    <cfRule type="cellIs" dxfId="357" priority="176" operator="equal">
      <formula>"Aplica"</formula>
    </cfRule>
  </conditionalFormatting>
  <conditionalFormatting sqref="AR139">
    <cfRule type="cellIs" dxfId="356" priority="175" operator="equal">
      <formula>"Aplica"</formula>
    </cfRule>
  </conditionalFormatting>
  <conditionalFormatting sqref="AB135:AS138">
    <cfRule type="cellIs" dxfId="355" priority="185" operator="equal">
      <formula>"Aplica"</formula>
    </cfRule>
  </conditionalFormatting>
  <conditionalFormatting sqref="AB139:AG141 AI139:AP141 AR140:AS141 AS139">
    <cfRule type="cellIs" dxfId="354" priority="184" operator="equal">
      <formula>"Aplica"</formula>
    </cfRule>
  </conditionalFormatting>
  <conditionalFormatting sqref="AB142:AG144 AI142:AS144">
    <cfRule type="cellIs" dxfId="353" priority="183" operator="equal">
      <formula>"Aplica"</formula>
    </cfRule>
  </conditionalFormatting>
  <conditionalFormatting sqref="AB145:AG147 AI145:AS147">
    <cfRule type="cellIs" dxfId="352" priority="182" operator="equal">
      <formula>"Aplica"</formula>
    </cfRule>
  </conditionalFormatting>
  <conditionalFormatting sqref="AH139:AH141">
    <cfRule type="cellIs" dxfId="351" priority="181" operator="equal">
      <formula>"Aplica"</formula>
    </cfRule>
  </conditionalFormatting>
  <conditionalFormatting sqref="AH142:AH144">
    <cfRule type="cellIs" dxfId="350" priority="180" operator="equal">
      <formula>"Aplica"</formula>
    </cfRule>
  </conditionalFormatting>
  <conditionalFormatting sqref="AC180:AS180">
    <cfRule type="cellIs" dxfId="349" priority="129" operator="equal">
      <formula>"Aplica"</formula>
    </cfRule>
  </conditionalFormatting>
  <conditionalFormatting sqref="AL182:AR182">
    <cfRule type="cellIs" dxfId="348" priority="128" operator="equal">
      <formula>"Aplica"</formula>
    </cfRule>
  </conditionalFormatting>
  <conditionalFormatting sqref="AL184:AS184">
    <cfRule type="cellIs" dxfId="347" priority="127" operator="equal">
      <formula>"Aplica"</formula>
    </cfRule>
  </conditionalFormatting>
  <conditionalFormatting sqref="AG186 AJ186:AK186 AN186:AS186">
    <cfRule type="cellIs" dxfId="346" priority="126" operator="equal">
      <formula>"Aplica"</formula>
    </cfRule>
  </conditionalFormatting>
  <conditionalFormatting sqref="AG187:AK187 AN187:AS187">
    <cfRule type="cellIs" dxfId="345" priority="125" operator="equal">
      <formula>"Aplica"</formula>
    </cfRule>
  </conditionalFormatting>
  <conditionalFormatting sqref="AB186:AB187">
    <cfRule type="cellIs" dxfId="344" priority="124" operator="equal">
      <formula>"Aplica"</formula>
    </cfRule>
  </conditionalFormatting>
  <conditionalFormatting sqref="AD186:AD187">
    <cfRule type="cellIs" dxfId="343" priority="123" operator="equal">
      <formula>"Aplica"</formula>
    </cfRule>
  </conditionalFormatting>
  <conditionalFormatting sqref="AI186">
    <cfRule type="cellIs" dxfId="342" priority="122" operator="equal">
      <formula>"Aplica"</formula>
    </cfRule>
  </conditionalFormatting>
  <conditionalFormatting sqref="AL181:AS181">
    <cfRule type="cellIs" dxfId="341" priority="121" operator="equal">
      <formula>"Aplica"</formula>
    </cfRule>
  </conditionalFormatting>
  <conditionalFormatting sqref="AS183">
    <cfRule type="cellIs" dxfId="340" priority="120" operator="equal">
      <formula>"Aplica"</formula>
    </cfRule>
  </conditionalFormatting>
  <conditionalFormatting sqref="AL183:AR183">
    <cfRule type="cellIs" dxfId="339" priority="119" operator="equal">
      <formula>"Aplica"</formula>
    </cfRule>
  </conditionalFormatting>
  <conditionalFormatting sqref="AL185:AS185">
    <cfRule type="cellIs" dxfId="338" priority="118" operator="equal">
      <formula>"Aplica"</formula>
    </cfRule>
  </conditionalFormatting>
  <conditionalFormatting sqref="AH186">
    <cfRule type="cellIs" dxfId="337" priority="117" operator="equal">
      <formula>"Aplica"</formula>
    </cfRule>
  </conditionalFormatting>
  <conditionalFormatting sqref="AC172:AG172 AI172:AS172">
    <cfRule type="cellIs" dxfId="336" priority="116" operator="equal">
      <formula>"Aplica"</formula>
    </cfRule>
  </conditionalFormatting>
  <conditionalFormatting sqref="AH172">
    <cfRule type="cellIs" dxfId="335" priority="115" operator="equal">
      <formula>"Aplica"</formula>
    </cfRule>
  </conditionalFormatting>
  <conditionalFormatting sqref="AB173:AG173 AI173:AS173">
    <cfRule type="cellIs" dxfId="334" priority="114" operator="equal">
      <formula>"Aplica"</formula>
    </cfRule>
  </conditionalFormatting>
  <conditionalFormatting sqref="AH173">
    <cfRule type="cellIs" dxfId="333" priority="113" operator="equal">
      <formula>"Aplica"</formula>
    </cfRule>
  </conditionalFormatting>
  <conditionalFormatting sqref="AB174:AG177 AI174:AS177">
    <cfRule type="cellIs" dxfId="332" priority="112" operator="equal">
      <formula>"Aplica"</formula>
    </cfRule>
  </conditionalFormatting>
  <conditionalFormatting sqref="AH174:AH177">
    <cfRule type="cellIs" dxfId="331" priority="111" operator="equal">
      <formula>"Aplica"</formula>
    </cfRule>
  </conditionalFormatting>
  <conditionalFormatting sqref="AB178:AG179 AI178:AS179">
    <cfRule type="cellIs" dxfId="330" priority="110" operator="equal">
      <formula>"Aplica"</formula>
    </cfRule>
  </conditionalFormatting>
  <conditionalFormatting sqref="AH178:AH179">
    <cfRule type="cellIs" dxfId="329" priority="109" operator="equal">
      <formula>"Aplica"</formula>
    </cfRule>
  </conditionalFormatting>
  <conditionalFormatting sqref="AB181:AB185">
    <cfRule type="cellIs" dxfId="328" priority="108" operator="equal">
      <formula>"Aplica"</formula>
    </cfRule>
  </conditionalFormatting>
  <conditionalFormatting sqref="AC181:AD183 AD184:AD185 AG181:AK185">
    <cfRule type="cellIs" dxfId="327" priority="107" operator="equal">
      <formula>"Aplica"</formula>
    </cfRule>
  </conditionalFormatting>
  <conditionalFormatting sqref="AL186:AM187">
    <cfRule type="cellIs" dxfId="326" priority="106" operator="equal">
      <formula>"Aplica"</formula>
    </cfRule>
  </conditionalFormatting>
  <conditionalFormatting sqref="AE181:AF187">
    <cfRule type="cellIs" dxfId="325" priority="105" operator="equal">
      <formula>"Aplica"</formula>
    </cfRule>
  </conditionalFormatting>
  <conditionalFormatting sqref="AC184:AC187">
    <cfRule type="cellIs" dxfId="324" priority="104" operator="equal">
      <formula>"Aplica"</formula>
    </cfRule>
  </conditionalFormatting>
  <conditionalFormatting sqref="AD188">
    <cfRule type="cellIs" dxfId="323" priority="103" operator="equal">
      <formula>"Aplica"</formula>
    </cfRule>
  </conditionalFormatting>
  <conditionalFormatting sqref="AB166:AG168 AI166:AS168">
    <cfRule type="cellIs" dxfId="322" priority="138" operator="equal">
      <formula>"Aplica"</formula>
    </cfRule>
  </conditionalFormatting>
  <conditionalFormatting sqref="AB169:AG169 AI169:AS169">
    <cfRule type="cellIs" dxfId="321" priority="137" operator="equal">
      <formula>"Aplica"</formula>
    </cfRule>
  </conditionalFormatting>
  <conditionalFormatting sqref="AB170:AG170 AI170:AS170">
    <cfRule type="cellIs" dxfId="320" priority="136" operator="equal">
      <formula>"Aplica"</formula>
    </cfRule>
  </conditionalFormatting>
  <conditionalFormatting sqref="AI188:AQ188 AB188:AC188 AE188:AG188 AS188">
    <cfRule type="cellIs" dxfId="319" priority="102" operator="equal">
      <formula>"Aplica"</formula>
    </cfRule>
  </conditionalFormatting>
  <conditionalFormatting sqref="AH188">
    <cfRule type="cellIs" dxfId="318" priority="101" operator="equal">
      <formula>"Aplica"</formula>
    </cfRule>
  </conditionalFormatting>
  <conditionalFormatting sqref="AD189:AD194">
    <cfRule type="cellIs" dxfId="317" priority="100" operator="equal">
      <formula>"Aplica"</formula>
    </cfRule>
  </conditionalFormatting>
  <conditionalFormatting sqref="AH166:AH168">
    <cfRule type="cellIs" dxfId="316" priority="135" operator="equal">
      <formula>"Aplica"</formula>
    </cfRule>
  </conditionalFormatting>
  <conditionalFormatting sqref="AH169">
    <cfRule type="cellIs" dxfId="315" priority="134" operator="equal">
      <formula>"Aplica"</formula>
    </cfRule>
  </conditionalFormatting>
  <conditionalFormatting sqref="AH170">
    <cfRule type="cellIs" dxfId="314" priority="133" operator="equal">
      <formula>"Aplica"</formula>
    </cfRule>
  </conditionalFormatting>
  <conditionalFormatting sqref="AB189:AC194 AE189:AG194 AI189:AQ190 AJ191:AR194">
    <cfRule type="cellIs" dxfId="313" priority="99" operator="equal">
      <formula>"Aplica"</formula>
    </cfRule>
  </conditionalFormatting>
  <conditionalFormatting sqref="AH189:AH194">
    <cfRule type="cellIs" dxfId="312" priority="98" operator="equal">
      <formula>"Aplica"</formula>
    </cfRule>
  </conditionalFormatting>
  <conditionalFormatting sqref="AS189">
    <cfRule type="cellIs" dxfId="311" priority="97" operator="equal">
      <formula>"Aplica"</formula>
    </cfRule>
  </conditionalFormatting>
  <conditionalFormatting sqref="AB171:AG171 AI171:AS171 AB180">
    <cfRule type="cellIs" dxfId="310" priority="132" operator="equal">
      <formula>"Aplica"</formula>
    </cfRule>
  </conditionalFormatting>
  <conditionalFormatting sqref="AS182">
    <cfRule type="cellIs" dxfId="309" priority="131" operator="equal">
      <formula>"Aplica"</formula>
    </cfRule>
  </conditionalFormatting>
  <conditionalFormatting sqref="AH171">
    <cfRule type="cellIs" dxfId="308" priority="130" operator="equal">
      <formula>"Aplica"</formula>
    </cfRule>
  </conditionalFormatting>
  <conditionalFormatting sqref="AS190">
    <cfRule type="cellIs" dxfId="307" priority="96" operator="equal">
      <formula>"Aplica"</formula>
    </cfRule>
  </conditionalFormatting>
  <conditionalFormatting sqref="AS191">
    <cfRule type="cellIs" dxfId="306" priority="95" operator="equal">
      <formula>"Aplica"</formula>
    </cfRule>
  </conditionalFormatting>
  <conditionalFormatting sqref="AS192">
    <cfRule type="cellIs" dxfId="305" priority="94" operator="equal">
      <formula>"Aplica"</formula>
    </cfRule>
  </conditionalFormatting>
  <conditionalFormatting sqref="AS193">
    <cfRule type="cellIs" dxfId="304" priority="93" operator="equal">
      <formula>"Aplica"</formula>
    </cfRule>
  </conditionalFormatting>
  <conditionalFormatting sqref="AS194">
    <cfRule type="cellIs" dxfId="303" priority="92" operator="equal">
      <formula>"Aplica"</formula>
    </cfRule>
  </conditionalFormatting>
  <conditionalFormatting sqref="AR188">
    <cfRule type="cellIs" dxfId="302" priority="91" operator="equal">
      <formula>"Aplica"</formula>
    </cfRule>
  </conditionalFormatting>
  <conditionalFormatting sqref="AR189:AR190">
    <cfRule type="cellIs" dxfId="301" priority="90" operator="equal">
      <formula>"Aplica"</formula>
    </cfRule>
  </conditionalFormatting>
  <conditionalFormatting sqref="AI191">
    <cfRule type="cellIs" dxfId="300" priority="89" operator="equal">
      <formula>"Aplica"</formula>
    </cfRule>
  </conditionalFormatting>
  <conditionalFormatting sqref="AI192:AI194">
    <cfRule type="cellIs" dxfId="299" priority="88" operator="equal">
      <formula>"Aplica"</formula>
    </cfRule>
  </conditionalFormatting>
  <conditionalFormatting sqref="AH153:AH157">
    <cfRule type="cellIs" dxfId="298" priority="82" operator="equal">
      <formula>"Aplica"</formula>
    </cfRule>
  </conditionalFormatting>
  <conditionalFormatting sqref="AH125">
    <cfRule type="cellIs" dxfId="297" priority="79" operator="equal">
      <formula>"Aplica"</formula>
    </cfRule>
  </conditionalFormatting>
  <conditionalFormatting sqref="AB148:AG149 AI148:AS149">
    <cfRule type="cellIs" dxfId="296" priority="87" operator="equal">
      <formula>"Aplica"</formula>
    </cfRule>
  </conditionalFormatting>
  <conditionalFormatting sqref="AB150:AG152 AI150:AS152">
    <cfRule type="cellIs" dxfId="295" priority="86" operator="equal">
      <formula>"Aplica"</formula>
    </cfRule>
  </conditionalFormatting>
  <conditionalFormatting sqref="AH148:AH149">
    <cfRule type="cellIs" dxfId="294" priority="85" operator="equal">
      <formula>"Aplica"</formula>
    </cfRule>
  </conditionalFormatting>
  <conditionalFormatting sqref="AH150:AH152">
    <cfRule type="cellIs" dxfId="293" priority="84" operator="equal">
      <formula>"Aplica"</formula>
    </cfRule>
  </conditionalFormatting>
  <conditionalFormatting sqref="AB153:AG157 AI153:AS157">
    <cfRule type="cellIs" dxfId="292" priority="83" operator="equal">
      <formula>"Aplica"</formula>
    </cfRule>
  </conditionalFormatting>
  <conditionalFormatting sqref="AB126:AS134">
    <cfRule type="cellIs" dxfId="291" priority="81" operator="equal">
      <formula>"Aplica"</formula>
    </cfRule>
  </conditionalFormatting>
  <conditionalFormatting sqref="AB125:AG125 AI125:AS125">
    <cfRule type="cellIs" dxfId="290" priority="80" operator="equal">
      <formula>"Aplica"</formula>
    </cfRule>
  </conditionalFormatting>
  <conditionalFormatting sqref="AB161:AD162 AB159:AJ160 AP159:AS160 AJ161:AS162">
    <cfRule type="cellIs" dxfId="289" priority="78" operator="equal">
      <formula>"Aplica"</formula>
    </cfRule>
  </conditionalFormatting>
  <conditionalFormatting sqref="AB163:AC163 AE163:AG163">
    <cfRule type="cellIs" dxfId="288" priority="77" operator="equal">
      <formula>"Aplica"</formula>
    </cfRule>
  </conditionalFormatting>
  <conditionalFormatting sqref="AH163">
    <cfRule type="cellIs" dxfId="287" priority="76" operator="equal">
      <formula>"Aplica"</formula>
    </cfRule>
  </conditionalFormatting>
  <conditionalFormatting sqref="AB158:AG158 AI158 AP158:AS158">
    <cfRule type="cellIs" dxfId="286" priority="75" operator="equal">
      <formula>"Aplica"</formula>
    </cfRule>
  </conditionalFormatting>
  <conditionalFormatting sqref="AH158">
    <cfRule type="cellIs" dxfId="285" priority="74" operator="equal">
      <formula>"Aplica"</formula>
    </cfRule>
  </conditionalFormatting>
  <conditionalFormatting sqref="AD163">
    <cfRule type="cellIs" dxfId="284" priority="73" operator="equal">
      <formula>"Aplica"</formula>
    </cfRule>
  </conditionalFormatting>
  <conditionalFormatting sqref="AD165">
    <cfRule type="cellIs" dxfId="283" priority="72" operator="equal">
      <formula>"Aplica"</formula>
    </cfRule>
  </conditionalFormatting>
  <conditionalFormatting sqref="AD164">
    <cfRule type="cellIs" dxfId="282" priority="69" operator="equal">
      <formula>"Aplica"</formula>
    </cfRule>
  </conditionalFormatting>
  <conditionalFormatting sqref="AI163">
    <cfRule type="cellIs" dxfId="281" priority="67" operator="equal">
      <formula>"Aplica"</formula>
    </cfRule>
  </conditionalFormatting>
  <conditionalFormatting sqref="AI164">
    <cfRule type="cellIs" dxfId="280" priority="66" operator="equal">
      <formula>"Aplica"</formula>
    </cfRule>
  </conditionalFormatting>
  <conditionalFormatting sqref="AI165">
    <cfRule type="cellIs" dxfId="279" priority="65" operator="equal">
      <formula>"Aplica"</formula>
    </cfRule>
  </conditionalFormatting>
  <conditionalFormatting sqref="AJ158">
    <cfRule type="cellIs" dxfId="278" priority="64" operator="equal">
      <formula>"Aplica"</formula>
    </cfRule>
  </conditionalFormatting>
  <conditionalFormatting sqref="AJ163">
    <cfRule type="cellIs" dxfId="277" priority="63" operator="equal">
      <formula>"Aplica"</formula>
    </cfRule>
  </conditionalFormatting>
  <conditionalFormatting sqref="AJ164">
    <cfRule type="cellIs" dxfId="276" priority="61" operator="equal">
      <formula>"Aplica"</formula>
    </cfRule>
  </conditionalFormatting>
  <conditionalFormatting sqref="AJ165">
    <cfRule type="cellIs" dxfId="275" priority="60" operator="equal">
      <formula>"Aplica"</formula>
    </cfRule>
  </conditionalFormatting>
  <conditionalFormatting sqref="AK158">
    <cfRule type="cellIs" dxfId="274" priority="59" operator="equal">
      <formula>"Aplica"</formula>
    </cfRule>
  </conditionalFormatting>
  <conditionalFormatting sqref="AK159">
    <cfRule type="cellIs" dxfId="273" priority="58" operator="equal">
      <formula>"Aplica"</formula>
    </cfRule>
  </conditionalFormatting>
  <conditionalFormatting sqref="AK160">
    <cfRule type="cellIs" dxfId="272" priority="57" operator="equal">
      <formula>"Aplica"</formula>
    </cfRule>
  </conditionalFormatting>
  <conditionalFormatting sqref="AL158">
    <cfRule type="cellIs" dxfId="271" priority="56" operator="equal">
      <formula>"Aplica"</formula>
    </cfRule>
  </conditionalFormatting>
  <conditionalFormatting sqref="AL159">
    <cfRule type="cellIs" dxfId="270" priority="55" operator="equal">
      <formula>"Aplica"</formula>
    </cfRule>
  </conditionalFormatting>
  <conditionalFormatting sqref="AL160">
    <cfRule type="cellIs" dxfId="269" priority="54" operator="equal">
      <formula>"Aplica"</formula>
    </cfRule>
  </conditionalFormatting>
  <conditionalFormatting sqref="AM158">
    <cfRule type="cellIs" dxfId="268" priority="53" operator="equal">
      <formula>"Aplica"</formula>
    </cfRule>
  </conditionalFormatting>
  <conditionalFormatting sqref="AM159">
    <cfRule type="cellIs" dxfId="267" priority="52" operator="equal">
      <formula>"Aplica"</formula>
    </cfRule>
  </conditionalFormatting>
  <conditionalFormatting sqref="AM160">
    <cfRule type="cellIs" dxfId="266" priority="51" operator="equal">
      <formula>"Aplica"</formula>
    </cfRule>
  </conditionalFormatting>
  <conditionalFormatting sqref="AN158">
    <cfRule type="cellIs" dxfId="265" priority="50" operator="equal">
      <formula>"Aplica"</formula>
    </cfRule>
  </conditionalFormatting>
  <conditionalFormatting sqref="AN159">
    <cfRule type="cellIs" dxfId="264" priority="49" operator="equal">
      <formula>"Aplica"</formula>
    </cfRule>
  </conditionalFormatting>
  <conditionalFormatting sqref="AN160">
    <cfRule type="cellIs" dxfId="263" priority="48" operator="equal">
      <formula>"Aplica"</formula>
    </cfRule>
  </conditionalFormatting>
  <conditionalFormatting sqref="AO158">
    <cfRule type="cellIs" dxfId="262" priority="47" operator="equal">
      <formula>"Aplica"</formula>
    </cfRule>
  </conditionalFormatting>
  <conditionalFormatting sqref="AO159">
    <cfRule type="cellIs" dxfId="261" priority="46" operator="equal">
      <formula>"Aplica"</formula>
    </cfRule>
  </conditionalFormatting>
  <conditionalFormatting sqref="AO160">
    <cfRule type="cellIs" dxfId="260" priority="45" operator="equal">
      <formula>"Aplica"</formula>
    </cfRule>
  </conditionalFormatting>
  <conditionalFormatting sqref="AE161:AI162">
    <cfRule type="cellIs" dxfId="259" priority="44" operator="equal">
      <formula>"Aplica"</formula>
    </cfRule>
  </conditionalFormatting>
  <conditionalFormatting sqref="AI199:AS200 AB199:AC200 AE199:AG200">
    <cfRule type="cellIs" dxfId="258" priority="42" operator="equal">
      <formula>"Aplica"</formula>
    </cfRule>
  </conditionalFormatting>
  <conditionalFormatting sqref="AH199:AH200">
    <cfRule type="cellIs" dxfId="257" priority="41" operator="equal">
      <formula>"Aplica"</formula>
    </cfRule>
  </conditionalFormatting>
  <conditionalFormatting sqref="AB195:AG195 AI195:AS195">
    <cfRule type="cellIs" dxfId="256" priority="40" operator="equal">
      <formula>"Aplica"</formula>
    </cfRule>
  </conditionalFormatting>
  <conditionalFormatting sqref="AH195">
    <cfRule type="cellIs" dxfId="255" priority="39" operator="equal">
      <formula>"Aplica"</formula>
    </cfRule>
  </conditionalFormatting>
  <conditionalFormatting sqref="AB196:AG198 AI196:AS198">
    <cfRule type="cellIs" dxfId="254" priority="38" operator="equal">
      <formula>"Aplica"</formula>
    </cfRule>
  </conditionalFormatting>
  <conditionalFormatting sqref="AH196:AH198">
    <cfRule type="cellIs" dxfId="253" priority="37" operator="equal">
      <formula>"Aplica"</formula>
    </cfRule>
  </conditionalFormatting>
  <conditionalFormatting sqref="AD199">
    <cfRule type="cellIs" dxfId="252" priority="36" operator="equal">
      <formula>"Aplica"</formula>
    </cfRule>
  </conditionalFormatting>
  <conditionalFormatting sqref="AD200">
    <cfRule type="cellIs" dxfId="251" priority="35" operator="equal">
      <formula>"Aplica"</formula>
    </cfRule>
  </conditionalFormatting>
  <conditionalFormatting sqref="AB211:AS212">
    <cfRule type="cellIs" dxfId="250" priority="20" operator="equal">
      <formula>"Aplica"</formula>
    </cfRule>
  </conditionalFormatting>
  <conditionalFormatting sqref="AB213:AG213 AI213:AS213 AI215:AS215 AB215:AG215">
    <cfRule type="cellIs" dxfId="249" priority="19" operator="equal">
      <formula>"Aplica"</formula>
    </cfRule>
  </conditionalFormatting>
  <conditionalFormatting sqref="AH213 AH215">
    <cfRule type="cellIs" dxfId="248" priority="18" operator="equal">
      <formula>"Aplica"</formula>
    </cfRule>
  </conditionalFormatting>
  <conditionalFormatting sqref="AB214:AS214">
    <cfRule type="cellIs" dxfId="247" priority="17" operator="equal">
      <formula>"Aplica"</formula>
    </cfRule>
  </conditionalFormatting>
  <conditionalFormatting sqref="AS218:AS222 AB223:AS226 AH216:AH222">
    <cfRule type="cellIs" dxfId="246" priority="16" operator="equal">
      <formula>"Aplica"</formula>
    </cfRule>
  </conditionalFormatting>
  <conditionalFormatting sqref="AB216:AG216 AI216:AS216">
    <cfRule type="cellIs" dxfId="245" priority="15" operator="equal">
      <formula>"Aplica"</formula>
    </cfRule>
  </conditionalFormatting>
  <conditionalFormatting sqref="AB217:AG217 AI217:AS217">
    <cfRule type="cellIs" dxfId="244" priority="14" operator="equal">
      <formula>"Aplica"</formula>
    </cfRule>
  </conditionalFormatting>
  <conditionalFormatting sqref="AB218:AG222 AI218:AR222">
    <cfRule type="cellIs" dxfId="243" priority="13" operator="equal">
      <formula>"Aplica"</formula>
    </cfRule>
  </conditionalFormatting>
  <conditionalFormatting sqref="AH57">
    <cfRule type="cellIs" dxfId="242" priority="9" operator="equal">
      <formula>"Aplica"</formula>
    </cfRule>
  </conditionalFormatting>
  <conditionalFormatting sqref="AI58">
    <cfRule type="cellIs" dxfId="241" priority="8" operator="equal">
      <formula>"Aplica"</formula>
    </cfRule>
  </conditionalFormatting>
  <conditionalFormatting sqref="AH58">
    <cfRule type="cellIs" dxfId="240" priority="7" operator="equal">
      <formula>"Aplica"</formula>
    </cfRule>
  </conditionalFormatting>
  <conditionalFormatting sqref="AQ65:AR65 AQ68:AS70 AS65:AS67 AR66:AR67 AR57:AR58 AB59:AS64 AB65:AP70">
    <cfRule type="cellIs" dxfId="239" priority="12" operator="equal">
      <formula>"Aplica"</formula>
    </cfRule>
  </conditionalFormatting>
  <conditionalFormatting sqref="AI57:AS57 AB57:AG58 AJ58:AS58">
    <cfRule type="cellIs" dxfId="238" priority="11" operator="equal">
      <formula>"Aplica"</formula>
    </cfRule>
  </conditionalFormatting>
  <conditionalFormatting sqref="AQ66:AR67">
    <cfRule type="cellIs" dxfId="237" priority="10" operator="equal">
      <formula>"Aplica"</formula>
    </cfRule>
  </conditionalFormatting>
  <conditionalFormatting sqref="AB201:AG206 AI201:AS206 AI208:AS208 AB208:AG208">
    <cfRule type="cellIs" dxfId="236" priority="6" operator="equal">
      <formula>"Aplica"</formula>
    </cfRule>
  </conditionalFormatting>
  <conditionalFormatting sqref="AH201:AH206 AH208">
    <cfRule type="cellIs" dxfId="235" priority="5" operator="equal">
      <formula>"Aplica"</formula>
    </cfRule>
  </conditionalFormatting>
  <conditionalFormatting sqref="AB209:AG210 AI209:AS210">
    <cfRule type="cellIs" dxfId="234" priority="4" operator="equal">
      <formula>"Aplica"</formula>
    </cfRule>
  </conditionalFormatting>
  <conditionalFormatting sqref="AH209:AH210">
    <cfRule type="cellIs" dxfId="233" priority="3" operator="equal">
      <formula>"Aplica"</formula>
    </cfRule>
  </conditionalFormatting>
  <conditionalFormatting sqref="AH207">
    <cfRule type="cellIs" dxfId="232" priority="1" operator="equal">
      <formula>"Aplica"</formula>
    </cfRule>
  </conditionalFormatting>
  <conditionalFormatting sqref="AB207:AG207 AI207:AS207">
    <cfRule type="cellIs" dxfId="231" priority="2" operator="equal">
      <formula>"Aplica"</formula>
    </cfRule>
  </conditionalFormatting>
  <dataValidations count="3">
    <dataValidation type="list" allowBlank="1" showInputMessage="1" showErrorMessage="1" sqref="E10 E20 E30 E33:E34 E37 E47 E82 E79 E87 E91 E102 E110 E116 E135 E188:E189 E166:E168 E170:E171 E180 E186 E148 E125 E158 E195 E57:E58 E201:E209 E211">
      <formula1>INDIRECT(D10)</formula1>
    </dataValidation>
    <dataValidation type="list" allowBlank="1" showInputMessage="1" showErrorMessage="1" sqref="AB171 AB173:AB187 AC171:AS187 AB10:AS170 AB188:AS226">
      <formula1>"Aplica, -"</formula1>
    </dataValidation>
    <dataValidation type="list" allowBlank="1" showInputMessage="1" showErrorMessage="1" sqref="AI87:AS90 AB87:AG90">
      <formula1>"Aplica"</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'C:\Users\ALEXAN~1\AppData\Local\Temp\Rar$DIa0.238\[Plan de Acción DESI 2020_Revisado.xlsx]Instructivo'!#REF!</xm:f>
          </x14:formula1>
          <xm:sqref>R33:R34 R10:R30 R178:R180 R182 R184 R186 F201 F209 C201:D201 C209:D209 X201:X210 B201:B209 R211 R213 R195:R200 R130 R188:R189 R191:R193 R163:R174 R135:R161 R106:R108 R121:R125 R110:R116 R119 R57:R104</xm:sqref>
        </x14:dataValidation>
        <x14:dataValidation type="list" allowBlank="1" showInputMessage="1" showErrorMessage="1">
          <x14:formula1>
            <xm:f>'C:\Users\ALEXAN~1\AppData\Local\Temp\Rar$DIa0.238\[Plan de Acción DESI 2020_Revisado.xlsx]Hoja2'!#REF!</xm:f>
          </x14:formula1>
          <xm:sqref>D10:D30 F10 F20 F30 F33:F34 B10:C10 B20:C20 B30:C30 B33:D34 F180 F186 B180:D180 B186:D186 F57:F58 B57:D58 B211:D211 F211 B195:D195 F195 B158:D158 F158 B125:D125 F125 B148:D148 F148 B188:D189 F188:F189 X10:X200 X211:X226 B170:D171 F166:F168 F170:F171 B166:D168 F135 B135:D135 B116:D116 F102 F110 F116 B102:D102 B110:D110 B91:D91 F91 E71:E78 F71 F87 B71:D71 B79:D79 B87:D87 B82:D82 B47:D47 B45 F37 F47 B37:D37</xm:sqref>
        </x14:dataValidation>
        <x14:dataValidation type="list" allowBlank="1" showInputMessage="1" showErrorMessage="1">
          <x14:formula1>
            <xm:f>'C:\Users\edna.vallejo\Downloads\[DESI-FM-005-V10_Formulacion_y_Seguimiento_del_Plan_de_Accion CEM 2020-Semestre1 (1).xlsx]Hoja2'!#REF!</xm:f>
          </x14:formula1>
          <xm:sqref>B216:D216 F216</xm:sqref>
        </x14:dataValidation>
        <x14:dataValidation type="list" allowBlank="1" showInputMessage="1" showErrorMessage="1">
          <x14:formula1>
            <xm:f>'C:\Users\alexander.perea\Downloads\[Copia de Formulacion_y_Seguimiento_del_Plan_de_Accion 2020 (1).xlsx]Instructivo'!#REF!</xm:f>
          </x14:formula1>
          <xm:sqref>R201:R210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6"/>
  <sheetViews>
    <sheetView topLeftCell="C7" zoomScale="70" zoomScaleNormal="70" workbookViewId="0">
      <selection activeCell="E38" sqref="E38"/>
    </sheetView>
  </sheetViews>
  <sheetFormatPr baseColWidth="10" defaultColWidth="11.44140625" defaultRowHeight="14.4" x14ac:dyDescent="0.3"/>
  <cols>
    <col min="1" max="1" width="5.5546875" bestFit="1" customWidth="1"/>
    <col min="2" max="2" width="22.5546875" customWidth="1"/>
    <col min="3" max="3" width="18.44140625" customWidth="1"/>
    <col min="4" max="5" width="21.33203125" customWidth="1"/>
    <col min="6" max="6" width="21.109375" customWidth="1"/>
    <col min="7" max="7" width="19.44140625" customWidth="1"/>
    <col min="8" max="8" width="14.88671875" customWidth="1"/>
    <col min="9" max="10" width="21.109375" customWidth="1"/>
    <col min="11" max="11" width="23.5546875" customWidth="1"/>
    <col min="12" max="12" width="23.109375" customWidth="1"/>
    <col min="13" max="13" width="26.6640625" customWidth="1"/>
    <col min="14" max="14" width="24.88671875" customWidth="1"/>
    <col min="15" max="15" width="0" hidden="1" customWidth="1"/>
    <col min="16" max="16" width="17.109375" customWidth="1"/>
    <col min="17" max="17" width="19.6640625" customWidth="1"/>
    <col min="18" max="18" width="50.109375" customWidth="1"/>
    <col min="19" max="19" width="60.33203125" customWidth="1"/>
    <col min="20" max="20" width="23.5546875" customWidth="1"/>
    <col min="21" max="21" width="23.88671875" customWidth="1"/>
    <col min="22" max="22" width="25.6640625" customWidth="1"/>
    <col min="23" max="23" width="0" hidden="1" customWidth="1"/>
    <col min="24" max="24" width="21.5546875" customWidth="1"/>
    <col min="25" max="25" width="0" hidden="1" customWidth="1"/>
    <col min="26" max="26" width="26.6640625" customWidth="1"/>
    <col min="27" max="27" width="21.33203125" customWidth="1"/>
    <col min="28" max="28" width="17.5546875" customWidth="1"/>
    <col min="29" max="29" width="18.109375" customWidth="1"/>
    <col min="30" max="30" width="19" customWidth="1"/>
    <col min="31" max="31" width="24.88671875" customWidth="1"/>
    <col min="32" max="32" width="17" customWidth="1"/>
    <col min="33" max="33" width="17.88671875" customWidth="1"/>
    <col min="34" max="34" width="15.44140625" customWidth="1"/>
    <col min="35" max="35" width="19.6640625" customWidth="1"/>
    <col min="36" max="36" width="16.109375" customWidth="1"/>
    <col min="37" max="37" width="15.6640625" customWidth="1"/>
    <col min="38" max="38" width="19.33203125" customWidth="1"/>
    <col min="39" max="41" width="15.6640625" customWidth="1"/>
    <col min="42" max="42" width="24.5546875" customWidth="1"/>
    <col min="43" max="43" width="23.6640625" customWidth="1"/>
    <col min="44" max="44" width="19.5546875" customWidth="1"/>
    <col min="45" max="45" width="11.88671875" customWidth="1"/>
  </cols>
  <sheetData>
    <row r="1" spans="1:46" ht="8.4" customHeight="1" x14ac:dyDescent="0.3"/>
    <row r="2" spans="1:46" ht="15" thickBot="1" x14ac:dyDescent="0.35"/>
    <row r="3" spans="1:46" s="1" customFormat="1" ht="36" customHeight="1" thickBot="1" x14ac:dyDescent="0.3">
      <c r="B3" s="356"/>
      <c r="C3" s="357"/>
      <c r="D3" s="362" t="s">
        <v>0</v>
      </c>
      <c r="E3" s="363"/>
      <c r="F3" s="363"/>
      <c r="G3" s="363"/>
      <c r="H3" s="363"/>
      <c r="I3" s="363"/>
      <c r="J3" s="363"/>
      <c r="K3" s="363"/>
      <c r="L3" s="363"/>
      <c r="M3" s="363"/>
      <c r="N3" s="363"/>
      <c r="O3" s="363"/>
      <c r="P3" s="363"/>
      <c r="Q3" s="363"/>
      <c r="R3" s="363"/>
      <c r="S3" s="363"/>
      <c r="T3" s="363"/>
      <c r="U3" s="363"/>
      <c r="V3" s="363"/>
      <c r="W3" s="363"/>
      <c r="X3" s="363"/>
      <c r="Y3" s="363"/>
      <c r="Z3" s="363"/>
      <c r="AA3" s="364"/>
      <c r="AB3" s="365" t="s">
        <v>0</v>
      </c>
      <c r="AC3" s="366"/>
      <c r="AD3" s="366"/>
      <c r="AE3" s="366"/>
      <c r="AF3" s="366"/>
      <c r="AG3" s="366"/>
      <c r="AH3" s="366"/>
      <c r="AI3" s="366"/>
      <c r="AJ3" s="366"/>
      <c r="AK3" s="366"/>
      <c r="AL3" s="366"/>
      <c r="AM3" s="366"/>
      <c r="AN3" s="366"/>
      <c r="AO3" s="366"/>
      <c r="AP3" s="366"/>
      <c r="AQ3" s="366"/>
      <c r="AR3" s="366"/>
      <c r="AS3" s="366"/>
    </row>
    <row r="4" spans="1:46" s="1" customFormat="1" ht="36" customHeight="1" thickBot="1" x14ac:dyDescent="0.3">
      <c r="B4" s="358"/>
      <c r="C4" s="359"/>
      <c r="D4" s="367" t="s">
        <v>1</v>
      </c>
      <c r="E4" s="368"/>
      <c r="F4" s="368"/>
      <c r="G4" s="368"/>
      <c r="H4" s="368"/>
      <c r="I4" s="368"/>
      <c r="J4" s="368"/>
      <c r="K4" s="368"/>
      <c r="L4" s="368"/>
      <c r="M4" s="368"/>
      <c r="N4" s="368"/>
      <c r="O4" s="368"/>
      <c r="P4" s="368"/>
      <c r="Q4" s="369"/>
      <c r="R4" s="370" t="s">
        <v>2</v>
      </c>
      <c r="S4" s="368"/>
      <c r="T4" s="368"/>
      <c r="U4" s="368"/>
      <c r="V4" s="368"/>
      <c r="W4" s="368"/>
      <c r="X4" s="368"/>
      <c r="Y4" s="368"/>
      <c r="Z4" s="368"/>
      <c r="AA4" s="371"/>
      <c r="AB4" s="298"/>
      <c r="AC4" s="299"/>
      <c r="AD4" s="299"/>
      <c r="AE4" s="299"/>
      <c r="AF4" s="299"/>
      <c r="AG4" s="299"/>
      <c r="AH4" s="299"/>
      <c r="AI4" s="299"/>
      <c r="AJ4" s="299"/>
      <c r="AK4" s="299"/>
      <c r="AL4" s="299"/>
      <c r="AM4" s="299"/>
      <c r="AN4" s="299"/>
      <c r="AO4" s="299"/>
      <c r="AP4" s="299"/>
      <c r="AQ4" s="299"/>
      <c r="AR4" s="299"/>
      <c r="AS4" s="299"/>
    </row>
    <row r="5" spans="1:46" s="1" customFormat="1" ht="36" customHeight="1" thickBot="1" x14ac:dyDescent="0.3">
      <c r="B5" s="360"/>
      <c r="C5" s="361"/>
      <c r="D5" s="367" t="s">
        <v>3</v>
      </c>
      <c r="E5" s="368"/>
      <c r="F5" s="368"/>
      <c r="G5" s="368"/>
      <c r="H5" s="368"/>
      <c r="I5" s="368"/>
      <c r="J5" s="368"/>
      <c r="K5" s="368"/>
      <c r="L5" s="368"/>
      <c r="M5" s="368"/>
      <c r="N5" s="368"/>
      <c r="O5" s="368"/>
      <c r="P5" s="368"/>
      <c r="Q5" s="368"/>
      <c r="R5" s="368"/>
      <c r="S5" s="368"/>
      <c r="T5" s="368"/>
      <c r="U5" s="368"/>
      <c r="V5" s="368"/>
      <c r="W5" s="368"/>
      <c r="X5" s="368"/>
      <c r="Y5" s="368"/>
      <c r="Z5" s="368"/>
      <c r="AA5" s="371"/>
      <c r="AB5" s="298"/>
      <c r="AC5" s="299"/>
      <c r="AD5" s="299"/>
      <c r="AE5" s="299"/>
      <c r="AF5" s="299"/>
      <c r="AG5" s="299"/>
      <c r="AH5" s="299"/>
      <c r="AI5" s="299"/>
      <c r="AJ5" s="299"/>
      <c r="AK5" s="299"/>
      <c r="AL5" s="299"/>
      <c r="AM5" s="299"/>
      <c r="AN5" s="299"/>
      <c r="AO5" s="299"/>
      <c r="AP5" s="299"/>
      <c r="AQ5" s="299"/>
      <c r="AR5" s="299"/>
      <c r="AS5" s="299"/>
    </row>
    <row r="6" spans="1:46" s="1" customFormat="1" ht="13.2" customHeight="1" x14ac:dyDescent="0.25"/>
    <row r="7" spans="1:46" s="1" customFormat="1" ht="37.200000000000003" customHeight="1" x14ac:dyDescent="0.25">
      <c r="A7" s="2" t="s">
        <v>4</v>
      </c>
      <c r="B7" s="345" t="s">
        <v>5</v>
      </c>
      <c r="C7" s="346"/>
      <c r="D7" s="346"/>
      <c r="E7" s="346"/>
      <c r="F7" s="346"/>
      <c r="G7" s="346"/>
      <c r="H7" s="346"/>
      <c r="I7" s="346"/>
      <c r="J7" s="347"/>
      <c r="K7" s="348" t="s">
        <v>6</v>
      </c>
      <c r="L7" s="349"/>
      <c r="M7" s="349"/>
      <c r="N7" s="349"/>
      <c r="O7" s="349"/>
      <c r="P7" s="349"/>
      <c r="Q7" s="349"/>
      <c r="R7" s="350"/>
      <c r="S7" s="351" t="s">
        <v>7</v>
      </c>
      <c r="T7" s="352"/>
      <c r="U7" s="352"/>
      <c r="V7" s="353"/>
      <c r="W7" s="181"/>
      <c r="X7" s="182" t="s">
        <v>8</v>
      </c>
      <c r="Y7" s="181"/>
      <c r="Z7" s="354" t="s">
        <v>9</v>
      </c>
      <c r="AA7" s="355"/>
      <c r="AB7" s="343" t="s">
        <v>10</v>
      </c>
      <c r="AC7" s="344"/>
      <c r="AD7" s="344"/>
      <c r="AE7" s="344"/>
      <c r="AF7" s="344"/>
      <c r="AG7" s="344"/>
      <c r="AH7" s="344"/>
      <c r="AI7" s="344"/>
      <c r="AJ7" s="344"/>
      <c r="AK7" s="344"/>
      <c r="AL7" s="344"/>
      <c r="AM7" s="344"/>
      <c r="AN7" s="344"/>
      <c r="AO7" s="344"/>
      <c r="AP7" s="344"/>
      <c r="AQ7" s="344"/>
      <c r="AR7" s="344"/>
      <c r="AS7" s="344"/>
    </row>
    <row r="8" spans="1:46" s="5" customFormat="1" ht="13.2" customHeight="1" x14ac:dyDescent="0.3">
      <c r="A8" s="3"/>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row>
    <row r="9" spans="1:46" s="1" customFormat="1" ht="49.2" customHeight="1" x14ac:dyDescent="0.25">
      <c r="A9" s="6"/>
      <c r="B9" s="7" t="s">
        <v>11</v>
      </c>
      <c r="C9" s="7" t="s">
        <v>12</v>
      </c>
      <c r="D9" s="7" t="s">
        <v>13</v>
      </c>
      <c r="E9" s="7" t="s">
        <v>14</v>
      </c>
      <c r="F9" s="8" t="s">
        <v>15</v>
      </c>
      <c r="G9" s="8" t="s">
        <v>16</v>
      </c>
      <c r="H9" s="7" t="s">
        <v>17</v>
      </c>
      <c r="I9" s="7" t="s">
        <v>18</v>
      </c>
      <c r="J9" s="7" t="s">
        <v>19</v>
      </c>
      <c r="K9" s="9" t="s">
        <v>20</v>
      </c>
      <c r="L9" s="10" t="s">
        <v>21</v>
      </c>
      <c r="M9" s="10" t="s">
        <v>22</v>
      </c>
      <c r="N9" s="10" t="s">
        <v>23</v>
      </c>
      <c r="O9" s="10" t="s">
        <v>24</v>
      </c>
      <c r="P9" s="10" t="s">
        <v>25</v>
      </c>
      <c r="Q9" s="10" t="s">
        <v>19</v>
      </c>
      <c r="R9" s="9" t="s">
        <v>26</v>
      </c>
      <c r="S9" s="11" t="s">
        <v>27</v>
      </c>
      <c r="T9" s="12" t="s">
        <v>18</v>
      </c>
      <c r="U9" s="12" t="s">
        <v>28</v>
      </c>
      <c r="V9" s="12" t="s">
        <v>29</v>
      </c>
      <c r="W9" s="12"/>
      <c r="X9" s="183"/>
      <c r="Y9" s="12" t="s">
        <v>19</v>
      </c>
      <c r="Z9" s="13" t="s">
        <v>30</v>
      </c>
      <c r="AA9" s="13" t="s">
        <v>31</v>
      </c>
      <c r="AB9" s="14" t="s">
        <v>32</v>
      </c>
      <c r="AC9" s="14" t="s">
        <v>33</v>
      </c>
      <c r="AD9" s="14" t="s">
        <v>34</v>
      </c>
      <c r="AE9" s="14" t="s">
        <v>35</v>
      </c>
      <c r="AF9" s="14" t="s">
        <v>36</v>
      </c>
      <c r="AG9" s="14" t="s">
        <v>37</v>
      </c>
      <c r="AH9" s="14" t="s">
        <v>38</v>
      </c>
      <c r="AI9" s="14" t="s">
        <v>39</v>
      </c>
      <c r="AJ9" s="14" t="s">
        <v>40</v>
      </c>
      <c r="AK9" s="14" t="s">
        <v>41</v>
      </c>
      <c r="AL9" s="14" t="s">
        <v>42</v>
      </c>
      <c r="AM9" s="14" t="s">
        <v>43</v>
      </c>
      <c r="AN9" s="14" t="s">
        <v>44</v>
      </c>
      <c r="AO9" s="14" t="s">
        <v>45</v>
      </c>
      <c r="AP9" s="14" t="s">
        <v>46</v>
      </c>
      <c r="AQ9" s="14" t="s">
        <v>47</v>
      </c>
      <c r="AR9" s="14" t="s">
        <v>48</v>
      </c>
      <c r="AS9" s="14" t="s">
        <v>49</v>
      </c>
    </row>
    <row r="10" spans="1:46" ht="13.2" customHeight="1" x14ac:dyDescent="0.3">
      <c r="A10" s="303">
        <v>1</v>
      </c>
      <c r="B10" s="303" t="s">
        <v>50</v>
      </c>
      <c r="C10" s="334" t="s">
        <v>51</v>
      </c>
      <c r="D10" s="303" t="s">
        <v>52</v>
      </c>
      <c r="E10" s="303" t="s">
        <v>53</v>
      </c>
      <c r="F10" s="303" t="s">
        <v>54</v>
      </c>
      <c r="G10" s="303" t="s">
        <v>55</v>
      </c>
      <c r="H10" s="303" t="s">
        <v>56</v>
      </c>
      <c r="I10" s="306">
        <v>0.25</v>
      </c>
      <c r="J10" s="306">
        <f>(Q10*L10)+(Q17*L17)</f>
        <v>0</v>
      </c>
      <c r="K10" s="195" t="s">
        <v>57</v>
      </c>
      <c r="L10" s="216">
        <v>0.5</v>
      </c>
      <c r="M10" s="213">
        <v>43831</v>
      </c>
      <c r="N10" s="213">
        <v>44012</v>
      </c>
      <c r="O10" s="195"/>
      <c r="P10" s="195" t="s">
        <v>58</v>
      </c>
      <c r="Q10" s="214">
        <f>(Y10*T10)+(T11*Y11)+(T12*Y12)+(T14*Y14)+(T15*Y15)+(T16*Y16)+(T13*Y13)</f>
        <v>0</v>
      </c>
      <c r="R10" s="214" t="s">
        <v>59</v>
      </c>
      <c r="S10" s="176" t="s">
        <v>60</v>
      </c>
      <c r="T10" s="161">
        <v>0.2</v>
      </c>
      <c r="U10" s="167">
        <v>43831</v>
      </c>
      <c r="V10" s="167">
        <v>43891</v>
      </c>
      <c r="W10" s="16">
        <f>V10-U10</f>
        <v>60</v>
      </c>
      <c r="X10" s="128"/>
      <c r="Y10" s="17">
        <f>IF(X10="ejecutado",1,0)</f>
        <v>0</v>
      </c>
      <c r="Z10" s="18"/>
      <c r="AA10" s="18"/>
      <c r="AB10" s="131" t="s">
        <v>61</v>
      </c>
      <c r="AC10" s="131" t="s">
        <v>61</v>
      </c>
      <c r="AD10" s="131" t="s">
        <v>61</v>
      </c>
      <c r="AE10" s="131" t="s">
        <v>62</v>
      </c>
      <c r="AF10" s="131" t="s">
        <v>62</v>
      </c>
      <c r="AG10" s="131" t="s">
        <v>61</v>
      </c>
      <c r="AH10" s="131" t="s">
        <v>61</v>
      </c>
      <c r="AI10" s="131" t="s">
        <v>61</v>
      </c>
      <c r="AJ10" s="131" t="s">
        <v>61</v>
      </c>
      <c r="AK10" s="131" t="s">
        <v>61</v>
      </c>
      <c r="AL10" s="131" t="s">
        <v>61</v>
      </c>
      <c r="AM10" s="131" t="s">
        <v>61</v>
      </c>
      <c r="AN10" s="131" t="s">
        <v>61</v>
      </c>
      <c r="AO10" s="131" t="s">
        <v>61</v>
      </c>
      <c r="AP10" s="131" t="s">
        <v>61</v>
      </c>
      <c r="AQ10" s="131" t="s">
        <v>61</v>
      </c>
      <c r="AR10" s="131" t="s">
        <v>61</v>
      </c>
      <c r="AS10" s="131" t="s">
        <v>61</v>
      </c>
    </row>
    <row r="11" spans="1:46" ht="13.2" customHeight="1" x14ac:dyDescent="0.3">
      <c r="A11" s="304"/>
      <c r="B11" s="304"/>
      <c r="C11" s="335"/>
      <c r="D11" s="304"/>
      <c r="E11" s="304"/>
      <c r="F11" s="304"/>
      <c r="G11" s="304"/>
      <c r="H11" s="304"/>
      <c r="I11" s="307"/>
      <c r="J11" s="307"/>
      <c r="K11" s="195"/>
      <c r="L11" s="216"/>
      <c r="M11" s="213"/>
      <c r="N11" s="213"/>
      <c r="O11" s="195"/>
      <c r="P11" s="195"/>
      <c r="Q11" s="215"/>
      <c r="R11" s="215"/>
      <c r="S11" s="176" t="s">
        <v>63</v>
      </c>
      <c r="T11" s="161">
        <v>0.2</v>
      </c>
      <c r="U11" s="167">
        <v>43831</v>
      </c>
      <c r="V11" s="167">
        <v>43890</v>
      </c>
      <c r="W11" s="16">
        <f t="shared" ref="W11:W12" si="0">V11-U11</f>
        <v>59</v>
      </c>
      <c r="X11" s="128"/>
      <c r="Y11" s="17">
        <f t="shared" ref="Y11:Y12" si="1">IF(X11="ejecutado",1,0)</f>
        <v>0</v>
      </c>
      <c r="Z11" s="18"/>
      <c r="AA11" s="18"/>
      <c r="AB11" s="131" t="s">
        <v>61</v>
      </c>
      <c r="AC11" s="131" t="s">
        <v>61</v>
      </c>
      <c r="AD11" s="131" t="s">
        <v>61</v>
      </c>
      <c r="AE11" s="131" t="s">
        <v>62</v>
      </c>
      <c r="AF11" s="131" t="s">
        <v>62</v>
      </c>
      <c r="AG11" s="131" t="s">
        <v>61</v>
      </c>
      <c r="AH11" s="131" t="s">
        <v>61</v>
      </c>
      <c r="AI11" s="131" t="s">
        <v>61</v>
      </c>
      <c r="AJ11" s="131" t="s">
        <v>61</v>
      </c>
      <c r="AK11" s="131" t="s">
        <v>61</v>
      </c>
      <c r="AL11" s="131" t="s">
        <v>61</v>
      </c>
      <c r="AM11" s="131" t="s">
        <v>61</v>
      </c>
      <c r="AN11" s="131" t="s">
        <v>61</v>
      </c>
      <c r="AO11" s="131" t="s">
        <v>61</v>
      </c>
      <c r="AP11" s="131" t="s">
        <v>61</v>
      </c>
      <c r="AQ11" s="131" t="s">
        <v>61</v>
      </c>
      <c r="AR11" s="131" t="s">
        <v>61</v>
      </c>
      <c r="AS11" s="131" t="s">
        <v>61</v>
      </c>
    </row>
    <row r="12" spans="1:46" ht="13.2" customHeight="1" x14ac:dyDescent="0.3">
      <c r="A12" s="304"/>
      <c r="B12" s="304"/>
      <c r="C12" s="335"/>
      <c r="D12" s="304"/>
      <c r="E12" s="304"/>
      <c r="F12" s="304"/>
      <c r="G12" s="304"/>
      <c r="H12" s="304"/>
      <c r="I12" s="307"/>
      <c r="J12" s="307"/>
      <c r="K12" s="195"/>
      <c r="L12" s="216"/>
      <c r="M12" s="213"/>
      <c r="N12" s="213"/>
      <c r="O12" s="195"/>
      <c r="P12" s="195"/>
      <c r="Q12" s="215"/>
      <c r="R12" s="215"/>
      <c r="S12" s="176" t="s">
        <v>64</v>
      </c>
      <c r="T12" s="161">
        <v>0.1</v>
      </c>
      <c r="U12" s="167">
        <v>43831</v>
      </c>
      <c r="V12" s="167">
        <v>43983</v>
      </c>
      <c r="W12" s="16">
        <f t="shared" si="0"/>
        <v>152</v>
      </c>
      <c r="X12" s="128"/>
      <c r="Y12" s="17">
        <f t="shared" si="1"/>
        <v>0</v>
      </c>
      <c r="Z12" s="18"/>
      <c r="AA12" s="18"/>
      <c r="AB12" s="131" t="s">
        <v>62</v>
      </c>
      <c r="AC12" s="131" t="s">
        <v>62</v>
      </c>
      <c r="AD12" s="131" t="s">
        <v>62</v>
      </c>
      <c r="AE12" s="131" t="s">
        <v>62</v>
      </c>
      <c r="AF12" s="131" t="s">
        <v>62</v>
      </c>
      <c r="AG12" s="131" t="s">
        <v>61</v>
      </c>
      <c r="AH12" s="131" t="s">
        <v>61</v>
      </c>
      <c r="AI12" s="131" t="s">
        <v>61</v>
      </c>
      <c r="AJ12" s="131" t="s">
        <v>61</v>
      </c>
      <c r="AK12" s="131" t="s">
        <v>61</v>
      </c>
      <c r="AL12" s="131" t="s">
        <v>61</v>
      </c>
      <c r="AM12" s="131" t="s">
        <v>61</v>
      </c>
      <c r="AN12" s="131" t="s">
        <v>61</v>
      </c>
      <c r="AO12" s="131" t="s">
        <v>61</v>
      </c>
      <c r="AP12" s="131" t="s">
        <v>61</v>
      </c>
      <c r="AQ12" s="131" t="s">
        <v>61</v>
      </c>
      <c r="AR12" s="131" t="s">
        <v>61</v>
      </c>
      <c r="AS12" s="131" t="s">
        <v>61</v>
      </c>
    </row>
    <row r="13" spans="1:46" ht="13.2" customHeight="1" x14ac:dyDescent="0.3">
      <c r="A13" s="304"/>
      <c r="B13" s="304"/>
      <c r="C13" s="335"/>
      <c r="D13" s="304"/>
      <c r="E13" s="304"/>
      <c r="F13" s="304"/>
      <c r="G13" s="304"/>
      <c r="H13" s="304"/>
      <c r="I13" s="307"/>
      <c r="J13" s="307"/>
      <c r="K13" s="195"/>
      <c r="L13" s="216"/>
      <c r="M13" s="213"/>
      <c r="N13" s="213"/>
      <c r="O13" s="195"/>
      <c r="P13" s="195"/>
      <c r="Q13" s="215"/>
      <c r="R13" s="215"/>
      <c r="S13" s="176" t="s">
        <v>65</v>
      </c>
      <c r="T13" s="161">
        <v>0.1</v>
      </c>
      <c r="U13" s="167">
        <v>43831</v>
      </c>
      <c r="V13" s="167">
        <v>43891</v>
      </c>
      <c r="W13" s="16"/>
      <c r="X13" s="128"/>
      <c r="Y13" s="17"/>
      <c r="Z13" s="18"/>
      <c r="AA13" s="18"/>
      <c r="AB13" s="131"/>
      <c r="AC13" s="131"/>
      <c r="AD13" s="131"/>
      <c r="AE13" s="131" t="s">
        <v>62</v>
      </c>
      <c r="AF13" s="131" t="s">
        <v>62</v>
      </c>
      <c r="AG13" s="131"/>
      <c r="AH13" s="131"/>
      <c r="AI13" s="131"/>
      <c r="AJ13" s="131"/>
      <c r="AK13" s="131"/>
      <c r="AL13" s="131"/>
      <c r="AM13" s="131"/>
      <c r="AN13" s="131"/>
      <c r="AO13" s="131"/>
      <c r="AP13" s="131"/>
      <c r="AQ13" s="131"/>
      <c r="AR13" s="131"/>
      <c r="AS13" s="131"/>
    </row>
    <row r="14" spans="1:46" ht="13.2" customHeight="1" x14ac:dyDescent="0.3">
      <c r="A14" s="304"/>
      <c r="B14" s="304"/>
      <c r="C14" s="335"/>
      <c r="D14" s="304"/>
      <c r="E14" s="304"/>
      <c r="F14" s="304"/>
      <c r="G14" s="304"/>
      <c r="H14" s="304"/>
      <c r="I14" s="307"/>
      <c r="J14" s="307"/>
      <c r="K14" s="195"/>
      <c r="L14" s="216"/>
      <c r="M14" s="213"/>
      <c r="N14" s="213"/>
      <c r="O14" s="195"/>
      <c r="P14" s="195"/>
      <c r="Q14" s="215"/>
      <c r="R14" s="215"/>
      <c r="S14" s="176" t="s">
        <v>66</v>
      </c>
      <c r="T14" s="161">
        <v>0.2</v>
      </c>
      <c r="U14" s="167">
        <v>43891</v>
      </c>
      <c r="V14" s="167">
        <v>44012</v>
      </c>
      <c r="W14" s="16"/>
      <c r="X14" s="128"/>
      <c r="Y14" s="17"/>
      <c r="Z14" s="18"/>
      <c r="AA14" s="18"/>
      <c r="AB14" s="131"/>
      <c r="AC14" s="131"/>
      <c r="AD14" s="131"/>
      <c r="AE14" s="131" t="s">
        <v>62</v>
      </c>
      <c r="AF14" s="131" t="s">
        <v>62</v>
      </c>
      <c r="AG14" s="131"/>
      <c r="AH14" s="131"/>
      <c r="AI14" s="131"/>
      <c r="AJ14" s="131"/>
      <c r="AK14" s="131"/>
      <c r="AL14" s="131"/>
      <c r="AM14" s="131"/>
      <c r="AN14" s="131"/>
      <c r="AO14" s="131"/>
      <c r="AP14" s="131"/>
      <c r="AQ14" s="131"/>
      <c r="AR14" s="131"/>
      <c r="AS14" s="131"/>
    </row>
    <row r="15" spans="1:46" ht="13.2" customHeight="1" x14ac:dyDescent="0.3">
      <c r="A15" s="304"/>
      <c r="B15" s="304"/>
      <c r="C15" s="335"/>
      <c r="D15" s="304"/>
      <c r="E15" s="304"/>
      <c r="F15" s="304"/>
      <c r="G15" s="304"/>
      <c r="H15" s="304"/>
      <c r="I15" s="307"/>
      <c r="J15" s="307"/>
      <c r="K15" s="195"/>
      <c r="L15" s="216"/>
      <c r="M15" s="213"/>
      <c r="N15" s="213"/>
      <c r="O15" s="195"/>
      <c r="P15" s="195"/>
      <c r="Q15" s="215"/>
      <c r="R15" s="215"/>
      <c r="S15" s="176" t="s">
        <v>67</v>
      </c>
      <c r="T15" s="161">
        <v>0.1</v>
      </c>
      <c r="U15" s="167">
        <v>43891</v>
      </c>
      <c r="V15" s="167">
        <v>44012</v>
      </c>
      <c r="W15" s="16"/>
      <c r="X15" s="128"/>
      <c r="Y15" s="17"/>
      <c r="Z15" s="18"/>
      <c r="AA15" s="18"/>
      <c r="AB15" s="131"/>
      <c r="AC15" s="131"/>
      <c r="AD15" s="131"/>
      <c r="AE15" s="131" t="s">
        <v>62</v>
      </c>
      <c r="AF15" s="131" t="s">
        <v>62</v>
      </c>
      <c r="AG15" s="131"/>
      <c r="AH15" s="131"/>
      <c r="AI15" s="131"/>
      <c r="AJ15" s="131"/>
      <c r="AK15" s="131"/>
      <c r="AL15" s="131"/>
      <c r="AM15" s="131"/>
      <c r="AN15" s="131"/>
      <c r="AO15" s="131"/>
      <c r="AP15" s="131"/>
      <c r="AQ15" s="131"/>
      <c r="AR15" s="131"/>
      <c r="AS15" s="131"/>
    </row>
    <row r="16" spans="1:46" ht="13.2" customHeight="1" x14ac:dyDescent="0.3">
      <c r="A16" s="304"/>
      <c r="B16" s="304"/>
      <c r="C16" s="335"/>
      <c r="D16" s="304"/>
      <c r="E16" s="304"/>
      <c r="F16" s="304"/>
      <c r="G16" s="304"/>
      <c r="H16" s="304"/>
      <c r="I16" s="307"/>
      <c r="J16" s="307"/>
      <c r="K16" s="195"/>
      <c r="L16" s="216"/>
      <c r="M16" s="213"/>
      <c r="N16" s="213"/>
      <c r="O16" s="195"/>
      <c r="P16" s="195"/>
      <c r="Q16" s="215"/>
      <c r="R16" s="215"/>
      <c r="S16" s="176" t="s">
        <v>68</v>
      </c>
      <c r="T16" s="161">
        <v>0.1</v>
      </c>
      <c r="U16" s="167">
        <v>43586</v>
      </c>
      <c r="V16" s="167">
        <v>44012</v>
      </c>
      <c r="W16" s="16"/>
      <c r="X16" s="128"/>
      <c r="Y16" s="17"/>
      <c r="Z16" s="18"/>
      <c r="AA16" s="18"/>
      <c r="AB16" s="131"/>
      <c r="AC16" s="131"/>
      <c r="AD16" s="131"/>
      <c r="AE16" s="131" t="s">
        <v>62</v>
      </c>
      <c r="AF16" s="131" t="s">
        <v>62</v>
      </c>
      <c r="AG16" s="131"/>
      <c r="AH16" s="131"/>
      <c r="AI16" s="131"/>
      <c r="AJ16" s="131"/>
      <c r="AK16" s="131"/>
      <c r="AL16" s="131"/>
      <c r="AM16" s="131"/>
      <c r="AN16" s="131"/>
      <c r="AO16" s="131"/>
      <c r="AP16" s="131"/>
      <c r="AQ16" s="131"/>
      <c r="AR16" s="131"/>
      <c r="AS16" s="131"/>
    </row>
    <row r="17" spans="1:45" ht="13.2" customHeight="1" x14ac:dyDescent="0.3">
      <c r="A17" s="304"/>
      <c r="B17" s="304"/>
      <c r="C17" s="335"/>
      <c r="D17" s="304"/>
      <c r="E17" s="304"/>
      <c r="F17" s="304"/>
      <c r="G17" s="304"/>
      <c r="H17" s="304"/>
      <c r="I17" s="307"/>
      <c r="J17" s="307"/>
      <c r="K17" s="195" t="s">
        <v>69</v>
      </c>
      <c r="L17" s="216">
        <v>0.5</v>
      </c>
      <c r="M17" s="213"/>
      <c r="N17" s="213">
        <v>44012</v>
      </c>
      <c r="O17" s="195"/>
      <c r="P17" s="195" t="s">
        <v>70</v>
      </c>
      <c r="Q17" s="214">
        <f>(Y17*T17)+(T18*Y18)+(T19*Y19)</f>
        <v>0</v>
      </c>
      <c r="R17" s="214" t="s">
        <v>59</v>
      </c>
      <c r="S17" s="176" t="s">
        <v>71</v>
      </c>
      <c r="T17" s="161">
        <v>0.3</v>
      </c>
      <c r="U17" s="167">
        <v>43891</v>
      </c>
      <c r="V17" s="167">
        <v>43951</v>
      </c>
      <c r="W17" s="16">
        <f>V17-U17</f>
        <v>60</v>
      </c>
      <c r="X17" s="128"/>
      <c r="Y17" s="17">
        <f>IF(X17="ejecutado",1,0)</f>
        <v>0</v>
      </c>
      <c r="Z17" s="18"/>
      <c r="AA17" s="18"/>
      <c r="AB17" s="131" t="s">
        <v>61</v>
      </c>
      <c r="AC17" s="131" t="s">
        <v>61</v>
      </c>
      <c r="AD17" s="131" t="s">
        <v>61</v>
      </c>
      <c r="AE17" s="131" t="s">
        <v>62</v>
      </c>
      <c r="AF17" s="131" t="s">
        <v>61</v>
      </c>
      <c r="AG17" s="131" t="s">
        <v>61</v>
      </c>
      <c r="AH17" s="131" t="s">
        <v>62</v>
      </c>
      <c r="AI17" s="131" t="s">
        <v>61</v>
      </c>
      <c r="AJ17" s="131" t="s">
        <v>61</v>
      </c>
      <c r="AK17" s="131" t="s">
        <v>61</v>
      </c>
      <c r="AL17" s="131" t="s">
        <v>61</v>
      </c>
      <c r="AM17" s="131" t="s">
        <v>61</v>
      </c>
      <c r="AN17" s="131" t="s">
        <v>61</v>
      </c>
      <c r="AO17" s="131" t="s">
        <v>61</v>
      </c>
      <c r="AP17" s="131" t="s">
        <v>61</v>
      </c>
      <c r="AQ17" s="131" t="s">
        <v>61</v>
      </c>
      <c r="AR17" s="131" t="s">
        <v>61</v>
      </c>
      <c r="AS17" s="131" t="s">
        <v>61</v>
      </c>
    </row>
    <row r="18" spans="1:45" ht="13.2" customHeight="1" x14ac:dyDescent="0.3">
      <c r="A18" s="304"/>
      <c r="B18" s="304"/>
      <c r="C18" s="335"/>
      <c r="D18" s="304"/>
      <c r="E18" s="304"/>
      <c r="F18" s="304"/>
      <c r="G18" s="304"/>
      <c r="H18" s="304"/>
      <c r="I18" s="307"/>
      <c r="J18" s="307"/>
      <c r="K18" s="195"/>
      <c r="L18" s="216"/>
      <c r="M18" s="213"/>
      <c r="N18" s="213"/>
      <c r="O18" s="195"/>
      <c r="P18" s="195"/>
      <c r="Q18" s="215"/>
      <c r="R18" s="215"/>
      <c r="S18" s="176" t="s">
        <v>72</v>
      </c>
      <c r="T18" s="161">
        <v>0.4</v>
      </c>
      <c r="U18" s="167">
        <v>43891</v>
      </c>
      <c r="V18" s="167">
        <v>44012</v>
      </c>
      <c r="W18" s="16">
        <f t="shared" ref="W18" si="2">V18-U18</f>
        <v>121</v>
      </c>
      <c r="X18" s="128"/>
      <c r="Y18" s="17">
        <f t="shared" ref="Y18" si="3">IF(X18="ejecutado",1,0)</f>
        <v>0</v>
      </c>
      <c r="Z18" s="18"/>
      <c r="AA18" s="18"/>
      <c r="AB18" s="131" t="s">
        <v>61</v>
      </c>
      <c r="AC18" s="131" t="s">
        <v>61</v>
      </c>
      <c r="AD18" s="131" t="s">
        <v>61</v>
      </c>
      <c r="AE18" s="131" t="s">
        <v>62</v>
      </c>
      <c r="AF18" s="131" t="s">
        <v>61</v>
      </c>
      <c r="AG18" s="131" t="s">
        <v>61</v>
      </c>
      <c r="AH18" s="131" t="s">
        <v>61</v>
      </c>
      <c r="AI18" s="131" t="s">
        <v>61</v>
      </c>
      <c r="AJ18" s="131" t="s">
        <v>61</v>
      </c>
      <c r="AK18" s="131" t="s">
        <v>61</v>
      </c>
      <c r="AL18" s="131" t="s">
        <v>61</v>
      </c>
      <c r="AM18" s="131" t="s">
        <v>61</v>
      </c>
      <c r="AN18" s="131" t="s">
        <v>61</v>
      </c>
      <c r="AO18" s="131" t="s">
        <v>61</v>
      </c>
      <c r="AP18" s="131" t="s">
        <v>61</v>
      </c>
      <c r="AQ18" s="131" t="s">
        <v>61</v>
      </c>
      <c r="AR18" s="131" t="s">
        <v>61</v>
      </c>
      <c r="AS18" s="131" t="s">
        <v>61</v>
      </c>
    </row>
    <row r="19" spans="1:45" ht="13.2" customHeight="1" x14ac:dyDescent="0.3">
      <c r="A19" s="304"/>
      <c r="B19" s="304"/>
      <c r="C19" s="335"/>
      <c r="D19" s="304"/>
      <c r="E19" s="304"/>
      <c r="F19" s="304"/>
      <c r="G19" s="304"/>
      <c r="H19" s="304"/>
      <c r="I19" s="307"/>
      <c r="J19" s="307"/>
      <c r="K19" s="195"/>
      <c r="L19" s="216"/>
      <c r="M19" s="213"/>
      <c r="N19" s="213"/>
      <c r="O19" s="195"/>
      <c r="P19" s="195"/>
      <c r="Q19" s="215"/>
      <c r="R19" s="215"/>
      <c r="S19" s="176" t="s">
        <v>73</v>
      </c>
      <c r="T19" s="161">
        <v>0.3</v>
      </c>
      <c r="U19" s="167">
        <v>43891</v>
      </c>
      <c r="V19" s="167">
        <v>44012</v>
      </c>
      <c r="W19" s="16"/>
      <c r="X19" s="128"/>
      <c r="Y19" s="17">
        <f>IF(X19="ejecutado",1,0)</f>
        <v>0</v>
      </c>
      <c r="Z19" s="18"/>
      <c r="AA19" s="18"/>
      <c r="AB19" s="131"/>
      <c r="AC19" s="131"/>
      <c r="AD19" s="131"/>
      <c r="AE19" s="131" t="s">
        <v>62</v>
      </c>
      <c r="AF19" s="131"/>
      <c r="AG19" s="131"/>
      <c r="AH19" s="131" t="s">
        <v>62</v>
      </c>
      <c r="AI19" s="131"/>
      <c r="AJ19" s="131"/>
      <c r="AK19" s="131"/>
      <c r="AL19" s="131"/>
      <c r="AM19" s="131"/>
      <c r="AN19" s="131"/>
      <c r="AO19" s="131"/>
      <c r="AP19" s="131"/>
      <c r="AQ19" s="131"/>
      <c r="AR19" s="131"/>
      <c r="AS19" s="131"/>
    </row>
    <row r="20" spans="1:45" ht="13.2" customHeight="1" x14ac:dyDescent="0.3">
      <c r="A20" s="304"/>
      <c r="B20" s="303" t="s">
        <v>50</v>
      </c>
      <c r="C20" s="334" t="s">
        <v>51</v>
      </c>
      <c r="D20" s="318" t="s">
        <v>52</v>
      </c>
      <c r="E20" s="318" t="s">
        <v>53</v>
      </c>
      <c r="F20" s="303" t="s">
        <v>74</v>
      </c>
      <c r="G20" s="336" t="s">
        <v>75</v>
      </c>
      <c r="H20" s="336" t="s">
        <v>76</v>
      </c>
      <c r="I20" s="323">
        <v>0.25</v>
      </c>
      <c r="J20" s="306">
        <f>(Q20*L20)+(Q25*L25)</f>
        <v>0</v>
      </c>
      <c r="K20" s="195" t="s">
        <v>77</v>
      </c>
      <c r="L20" s="216">
        <v>0.5</v>
      </c>
      <c r="M20" s="213">
        <v>43862</v>
      </c>
      <c r="N20" s="213">
        <v>44012</v>
      </c>
      <c r="O20" s="195"/>
      <c r="P20" s="195" t="s">
        <v>78</v>
      </c>
      <c r="Q20" s="214">
        <f>(Y20*T20)+(T21*Y21)+(T22*Y22)+(T23*Y23)+(T24*Y24)</f>
        <v>0</v>
      </c>
      <c r="R20" s="214" t="s">
        <v>79</v>
      </c>
      <c r="S20" s="176" t="s">
        <v>80</v>
      </c>
      <c r="T20" s="161">
        <v>0.2</v>
      </c>
      <c r="U20" s="19">
        <v>43862</v>
      </c>
      <c r="V20" s="167">
        <v>43890</v>
      </c>
      <c r="W20" s="16">
        <f>V21-U21</f>
        <v>28</v>
      </c>
      <c r="X20" s="128"/>
      <c r="Y20" s="17">
        <f>IF(X20="ejecutado",1,0)</f>
        <v>0</v>
      </c>
      <c r="Z20" s="18"/>
      <c r="AA20" s="18"/>
      <c r="AB20" s="131" t="s">
        <v>61</v>
      </c>
      <c r="AC20" s="131" t="s">
        <v>61</v>
      </c>
      <c r="AD20" s="131" t="s">
        <v>61</v>
      </c>
      <c r="AE20" s="131" t="s">
        <v>61</v>
      </c>
      <c r="AF20" s="131" t="s">
        <v>61</v>
      </c>
      <c r="AG20" s="131" t="s">
        <v>61</v>
      </c>
      <c r="AH20" s="131" t="s">
        <v>62</v>
      </c>
      <c r="AI20" s="131" t="s">
        <v>61</v>
      </c>
      <c r="AJ20" s="131" t="s">
        <v>61</v>
      </c>
      <c r="AK20" s="131" t="s">
        <v>61</v>
      </c>
      <c r="AL20" s="131" t="s">
        <v>61</v>
      </c>
      <c r="AM20" s="131" t="s">
        <v>61</v>
      </c>
      <c r="AN20" s="131" t="s">
        <v>61</v>
      </c>
      <c r="AO20" s="131" t="s">
        <v>61</v>
      </c>
      <c r="AP20" s="131" t="s">
        <v>61</v>
      </c>
      <c r="AQ20" s="131" t="s">
        <v>61</v>
      </c>
      <c r="AR20" s="131" t="s">
        <v>61</v>
      </c>
      <c r="AS20" s="131" t="s">
        <v>61</v>
      </c>
    </row>
    <row r="21" spans="1:45" ht="13.2" customHeight="1" x14ac:dyDescent="0.3">
      <c r="A21" s="304"/>
      <c r="B21" s="304"/>
      <c r="C21" s="335"/>
      <c r="D21" s="319"/>
      <c r="E21" s="319"/>
      <c r="F21" s="304"/>
      <c r="G21" s="337"/>
      <c r="H21" s="337"/>
      <c r="I21" s="324"/>
      <c r="J21" s="307"/>
      <c r="K21" s="195"/>
      <c r="L21" s="216"/>
      <c r="M21" s="213"/>
      <c r="N21" s="213"/>
      <c r="O21" s="195"/>
      <c r="P21" s="195"/>
      <c r="Q21" s="215"/>
      <c r="R21" s="215"/>
      <c r="S21" s="176" t="s">
        <v>81</v>
      </c>
      <c r="T21" s="161">
        <v>0.2</v>
      </c>
      <c r="U21" s="19">
        <v>43862</v>
      </c>
      <c r="V21" s="167">
        <v>43890</v>
      </c>
      <c r="W21" s="16" t="e">
        <f>#REF!-#REF!</f>
        <v>#REF!</v>
      </c>
      <c r="X21" s="128"/>
      <c r="Y21" s="17">
        <f t="shared" ref="Y21:Y24" si="4">IF(X21="ejecutado",1,0)</f>
        <v>0</v>
      </c>
      <c r="Z21" s="18"/>
      <c r="AA21" s="18"/>
      <c r="AB21" s="131" t="s">
        <v>61</v>
      </c>
      <c r="AC21" s="131" t="s">
        <v>61</v>
      </c>
      <c r="AD21" s="131" t="s">
        <v>62</v>
      </c>
      <c r="AE21" s="131" t="s">
        <v>61</v>
      </c>
      <c r="AF21" s="131" t="s">
        <v>61</v>
      </c>
      <c r="AG21" s="131" t="s">
        <v>61</v>
      </c>
      <c r="AH21" s="131" t="s">
        <v>62</v>
      </c>
      <c r="AI21" s="131" t="s">
        <v>61</v>
      </c>
      <c r="AJ21" s="131" t="s">
        <v>61</v>
      </c>
      <c r="AK21" s="131" t="s">
        <v>61</v>
      </c>
      <c r="AL21" s="131" t="s">
        <v>61</v>
      </c>
      <c r="AM21" s="131" t="s">
        <v>61</v>
      </c>
      <c r="AN21" s="131" t="s">
        <v>61</v>
      </c>
      <c r="AO21" s="131" t="s">
        <v>61</v>
      </c>
      <c r="AP21" s="131" t="s">
        <v>61</v>
      </c>
      <c r="AQ21" s="131" t="s">
        <v>61</v>
      </c>
      <c r="AR21" s="131" t="s">
        <v>61</v>
      </c>
      <c r="AS21" s="131" t="s">
        <v>61</v>
      </c>
    </row>
    <row r="22" spans="1:45" ht="13.2" customHeight="1" x14ac:dyDescent="0.3">
      <c r="A22" s="304"/>
      <c r="B22" s="304"/>
      <c r="C22" s="335"/>
      <c r="D22" s="319"/>
      <c r="E22" s="319"/>
      <c r="F22" s="304"/>
      <c r="G22" s="337"/>
      <c r="H22" s="337"/>
      <c r="I22" s="324"/>
      <c r="J22" s="307"/>
      <c r="K22" s="195"/>
      <c r="L22" s="216"/>
      <c r="M22" s="213"/>
      <c r="N22" s="213"/>
      <c r="O22" s="195"/>
      <c r="P22" s="195"/>
      <c r="Q22" s="215"/>
      <c r="R22" s="215"/>
      <c r="S22" s="176" t="s">
        <v>82</v>
      </c>
      <c r="T22" s="161">
        <v>0.2</v>
      </c>
      <c r="U22" s="19">
        <v>43922</v>
      </c>
      <c r="V22" s="167">
        <v>43951</v>
      </c>
      <c r="W22" s="16"/>
      <c r="X22" s="128"/>
      <c r="Y22" s="17">
        <f>IF(X22="ejecutado",1,0)</f>
        <v>0</v>
      </c>
      <c r="Z22" s="18"/>
      <c r="AA22" s="18"/>
      <c r="AB22" s="131"/>
      <c r="AC22" s="131"/>
      <c r="AD22" s="131" t="s">
        <v>62</v>
      </c>
      <c r="AE22" s="131"/>
      <c r="AF22" s="131"/>
      <c r="AG22" s="131"/>
      <c r="AH22" s="131"/>
      <c r="AI22" s="131"/>
      <c r="AJ22" s="131"/>
      <c r="AK22" s="131"/>
      <c r="AL22" s="131"/>
      <c r="AM22" s="131"/>
      <c r="AN22" s="131"/>
      <c r="AO22" s="131"/>
      <c r="AP22" s="131"/>
      <c r="AQ22" s="131"/>
      <c r="AR22" s="131"/>
      <c r="AS22" s="131"/>
    </row>
    <row r="23" spans="1:45" ht="13.2" customHeight="1" x14ac:dyDescent="0.3">
      <c r="A23" s="304"/>
      <c r="B23" s="304"/>
      <c r="C23" s="335"/>
      <c r="D23" s="319"/>
      <c r="E23" s="319"/>
      <c r="F23" s="304"/>
      <c r="G23" s="337"/>
      <c r="H23" s="337"/>
      <c r="I23" s="324"/>
      <c r="J23" s="307"/>
      <c r="K23" s="195"/>
      <c r="L23" s="216"/>
      <c r="M23" s="213"/>
      <c r="N23" s="213"/>
      <c r="O23" s="195"/>
      <c r="P23" s="195"/>
      <c r="Q23" s="215"/>
      <c r="R23" s="215"/>
      <c r="S23" s="176" t="s">
        <v>83</v>
      </c>
      <c r="T23" s="161">
        <v>0.2</v>
      </c>
      <c r="U23" s="19">
        <v>43922</v>
      </c>
      <c r="V23" s="167">
        <v>43951</v>
      </c>
      <c r="W23" s="16"/>
      <c r="X23" s="128"/>
      <c r="Y23" s="17">
        <f>IF(X23="ejecutado",1,0)</f>
        <v>0</v>
      </c>
      <c r="Z23" s="18"/>
      <c r="AA23" s="18"/>
      <c r="AB23" s="131"/>
      <c r="AC23" s="131"/>
      <c r="AD23" s="131" t="s">
        <v>62</v>
      </c>
      <c r="AE23" s="131"/>
      <c r="AF23" s="131"/>
      <c r="AG23" s="131"/>
      <c r="AH23" s="131"/>
      <c r="AI23" s="131"/>
      <c r="AJ23" s="131"/>
      <c r="AK23" s="131"/>
      <c r="AL23" s="131"/>
      <c r="AM23" s="131"/>
      <c r="AN23" s="131"/>
      <c r="AO23" s="131"/>
      <c r="AP23" s="131"/>
      <c r="AQ23" s="131"/>
      <c r="AR23" s="131"/>
      <c r="AS23" s="131"/>
    </row>
    <row r="24" spans="1:45" ht="13.2" customHeight="1" x14ac:dyDescent="0.3">
      <c r="A24" s="304"/>
      <c r="B24" s="304"/>
      <c r="C24" s="335"/>
      <c r="D24" s="319"/>
      <c r="E24" s="319"/>
      <c r="F24" s="304"/>
      <c r="G24" s="337"/>
      <c r="H24" s="337"/>
      <c r="I24" s="324"/>
      <c r="J24" s="307"/>
      <c r="K24" s="195"/>
      <c r="L24" s="216"/>
      <c r="M24" s="213"/>
      <c r="N24" s="213"/>
      <c r="O24" s="195"/>
      <c r="P24" s="195"/>
      <c r="Q24" s="215"/>
      <c r="R24" s="217"/>
      <c r="S24" s="20" t="s">
        <v>84</v>
      </c>
      <c r="T24" s="161">
        <v>0.2</v>
      </c>
      <c r="U24" s="19">
        <v>43997</v>
      </c>
      <c r="V24" s="167">
        <v>44012</v>
      </c>
      <c r="W24" s="16">
        <f>V23-U23</f>
        <v>29</v>
      </c>
      <c r="X24" s="128"/>
      <c r="Y24" s="17">
        <f t="shared" si="4"/>
        <v>0</v>
      </c>
      <c r="Z24" s="18"/>
      <c r="AA24" s="18"/>
      <c r="AB24" s="131" t="s">
        <v>61</v>
      </c>
      <c r="AC24" s="131" t="s">
        <v>61</v>
      </c>
      <c r="AD24" s="131" t="s">
        <v>62</v>
      </c>
      <c r="AE24" s="131" t="s">
        <v>61</v>
      </c>
      <c r="AF24" s="131" t="s">
        <v>61</v>
      </c>
      <c r="AG24" s="131" t="s">
        <v>61</v>
      </c>
      <c r="AH24" s="131" t="s">
        <v>61</v>
      </c>
      <c r="AI24" s="131" t="s">
        <v>61</v>
      </c>
      <c r="AJ24" s="131" t="s">
        <v>61</v>
      </c>
      <c r="AK24" s="131" t="s">
        <v>61</v>
      </c>
      <c r="AL24" s="131" t="s">
        <v>61</v>
      </c>
      <c r="AM24" s="131" t="s">
        <v>61</v>
      </c>
      <c r="AN24" s="131" t="s">
        <v>61</v>
      </c>
      <c r="AO24" s="131" t="s">
        <v>61</v>
      </c>
      <c r="AP24" s="131" t="s">
        <v>61</v>
      </c>
      <c r="AQ24" s="131" t="s">
        <v>61</v>
      </c>
      <c r="AR24" s="131" t="s">
        <v>61</v>
      </c>
      <c r="AS24" s="131" t="s">
        <v>61</v>
      </c>
    </row>
    <row r="25" spans="1:45" ht="13.2" customHeight="1" x14ac:dyDescent="0.3">
      <c r="A25" s="304"/>
      <c r="B25" s="304"/>
      <c r="C25" s="335"/>
      <c r="D25" s="319"/>
      <c r="E25" s="319"/>
      <c r="F25" s="304"/>
      <c r="G25" s="337"/>
      <c r="H25" s="337"/>
      <c r="I25" s="324"/>
      <c r="J25" s="307"/>
      <c r="K25" s="195" t="s">
        <v>85</v>
      </c>
      <c r="L25" s="216">
        <v>0.5</v>
      </c>
      <c r="M25" s="213">
        <v>43862</v>
      </c>
      <c r="N25" s="213">
        <v>44012</v>
      </c>
      <c r="O25" s="195"/>
      <c r="P25" s="195" t="s">
        <v>86</v>
      </c>
      <c r="Q25" s="314">
        <f>(Y25*T25)+(Y26*T26)+(T27*Y27)+(T29*Y29)+(T28*Y28)</f>
        <v>0</v>
      </c>
      <c r="R25" s="214" t="s">
        <v>79</v>
      </c>
      <c r="S25" s="176" t="s">
        <v>87</v>
      </c>
      <c r="T25" s="161">
        <v>0.2</v>
      </c>
      <c r="U25" s="19">
        <v>43862</v>
      </c>
      <c r="V25" s="167">
        <v>43919</v>
      </c>
      <c r="W25" s="16" t="e">
        <f>#REF!-V25</f>
        <v>#REF!</v>
      </c>
      <c r="X25" s="128"/>
      <c r="Y25" s="17">
        <f>IF(X25="ejecutado",1,0)</f>
        <v>0</v>
      </c>
      <c r="Z25" s="18"/>
      <c r="AA25" s="18"/>
      <c r="AB25" s="131" t="s">
        <v>61</v>
      </c>
      <c r="AC25" s="131" t="s">
        <v>61</v>
      </c>
      <c r="AD25" s="131" t="s">
        <v>62</v>
      </c>
      <c r="AE25" s="131" t="s">
        <v>61</v>
      </c>
      <c r="AF25" s="131" t="s">
        <v>61</v>
      </c>
      <c r="AG25" s="131" t="s">
        <v>61</v>
      </c>
      <c r="AH25" s="131" t="s">
        <v>61</v>
      </c>
      <c r="AI25" s="131" t="s">
        <v>61</v>
      </c>
      <c r="AJ25" s="131" t="s">
        <v>61</v>
      </c>
      <c r="AK25" s="131" t="s">
        <v>61</v>
      </c>
      <c r="AL25" s="131" t="s">
        <v>61</v>
      </c>
      <c r="AM25" s="131" t="s">
        <v>61</v>
      </c>
      <c r="AN25" s="131" t="s">
        <v>61</v>
      </c>
      <c r="AO25" s="131" t="s">
        <v>61</v>
      </c>
      <c r="AP25" s="131" t="s">
        <v>61</v>
      </c>
      <c r="AQ25" s="131" t="s">
        <v>61</v>
      </c>
      <c r="AR25" s="131" t="s">
        <v>61</v>
      </c>
      <c r="AS25" s="131" t="s">
        <v>61</v>
      </c>
    </row>
    <row r="26" spans="1:45" ht="13.2" customHeight="1" x14ac:dyDescent="0.3">
      <c r="A26" s="304"/>
      <c r="B26" s="304"/>
      <c r="C26" s="335"/>
      <c r="D26" s="319"/>
      <c r="E26" s="319"/>
      <c r="F26" s="304"/>
      <c r="G26" s="337"/>
      <c r="H26" s="337"/>
      <c r="I26" s="324"/>
      <c r="J26" s="307"/>
      <c r="K26" s="195"/>
      <c r="L26" s="216"/>
      <c r="M26" s="213"/>
      <c r="N26" s="213"/>
      <c r="O26" s="195"/>
      <c r="P26" s="195"/>
      <c r="Q26" s="314"/>
      <c r="R26" s="215"/>
      <c r="S26" s="176" t="s">
        <v>88</v>
      </c>
      <c r="T26" s="161">
        <v>0.2</v>
      </c>
      <c r="U26" s="19">
        <v>43862</v>
      </c>
      <c r="V26" s="167">
        <v>43920</v>
      </c>
      <c r="W26" s="16" t="e">
        <f>#REF!-V27</f>
        <v>#REF!</v>
      </c>
      <c r="X26" s="128"/>
      <c r="Y26" s="17">
        <f t="shared" ref="Y26:Y29" si="5">IF(X26="ejecutado",1,0)</f>
        <v>0</v>
      </c>
      <c r="Z26" s="18"/>
      <c r="AA26" s="18"/>
      <c r="AB26" s="131" t="s">
        <v>61</v>
      </c>
      <c r="AC26" s="131" t="s">
        <v>61</v>
      </c>
      <c r="AD26" s="131" t="s">
        <v>62</v>
      </c>
      <c r="AE26" s="131" t="s">
        <v>61</v>
      </c>
      <c r="AF26" s="131" t="s">
        <v>61</v>
      </c>
      <c r="AG26" s="131" t="s">
        <v>61</v>
      </c>
      <c r="AH26" s="131" t="s">
        <v>61</v>
      </c>
      <c r="AI26" s="131" t="s">
        <v>61</v>
      </c>
      <c r="AJ26" s="131" t="s">
        <v>61</v>
      </c>
      <c r="AK26" s="131" t="s">
        <v>61</v>
      </c>
      <c r="AL26" s="131" t="s">
        <v>61</v>
      </c>
      <c r="AM26" s="131" t="s">
        <v>61</v>
      </c>
      <c r="AN26" s="131" t="s">
        <v>61</v>
      </c>
      <c r="AO26" s="131" t="s">
        <v>61</v>
      </c>
      <c r="AP26" s="131" t="s">
        <v>61</v>
      </c>
      <c r="AQ26" s="131" t="s">
        <v>61</v>
      </c>
      <c r="AR26" s="131" t="s">
        <v>61</v>
      </c>
      <c r="AS26" s="131" t="s">
        <v>61</v>
      </c>
    </row>
    <row r="27" spans="1:45" ht="13.2" customHeight="1" x14ac:dyDescent="0.3">
      <c r="A27" s="304"/>
      <c r="B27" s="304"/>
      <c r="C27" s="335"/>
      <c r="D27" s="319"/>
      <c r="E27" s="319"/>
      <c r="F27" s="304"/>
      <c r="G27" s="337"/>
      <c r="H27" s="337"/>
      <c r="I27" s="324"/>
      <c r="J27" s="307"/>
      <c r="K27" s="195"/>
      <c r="L27" s="216"/>
      <c r="M27" s="213"/>
      <c r="N27" s="213"/>
      <c r="O27" s="195"/>
      <c r="P27" s="195"/>
      <c r="Q27" s="314"/>
      <c r="R27" s="215"/>
      <c r="S27" s="176" t="s">
        <v>89</v>
      </c>
      <c r="T27" s="161">
        <v>0.2</v>
      </c>
      <c r="U27" s="19">
        <v>43891</v>
      </c>
      <c r="V27" s="167">
        <v>43951</v>
      </c>
      <c r="W27" s="16"/>
      <c r="X27" s="128"/>
      <c r="Y27" s="17">
        <f>IF(X27="ejecutado",1,0)</f>
        <v>0</v>
      </c>
      <c r="Z27" s="18"/>
      <c r="AA27" s="18"/>
      <c r="AB27" s="131"/>
      <c r="AC27" s="131"/>
      <c r="AD27" s="131" t="s">
        <v>62</v>
      </c>
      <c r="AE27" s="131"/>
      <c r="AF27" s="131"/>
      <c r="AG27" s="131"/>
      <c r="AH27" s="131"/>
      <c r="AI27" s="131"/>
      <c r="AJ27" s="131"/>
      <c r="AK27" s="131"/>
      <c r="AL27" s="131"/>
      <c r="AM27" s="131"/>
      <c r="AN27" s="131"/>
      <c r="AO27" s="131"/>
      <c r="AP27" s="131"/>
      <c r="AQ27" s="131"/>
      <c r="AR27" s="131"/>
      <c r="AS27" s="131"/>
    </row>
    <row r="28" spans="1:45" ht="13.2" customHeight="1" x14ac:dyDescent="0.3">
      <c r="A28" s="304"/>
      <c r="B28" s="304"/>
      <c r="C28" s="335"/>
      <c r="D28" s="319"/>
      <c r="E28" s="319"/>
      <c r="F28" s="304"/>
      <c r="G28" s="337"/>
      <c r="H28" s="337"/>
      <c r="I28" s="324"/>
      <c r="J28" s="307"/>
      <c r="K28" s="303"/>
      <c r="L28" s="310"/>
      <c r="M28" s="341"/>
      <c r="N28" s="341"/>
      <c r="O28" s="195"/>
      <c r="P28" s="303"/>
      <c r="Q28" s="314"/>
      <c r="R28" s="215"/>
      <c r="S28" s="176" t="s">
        <v>90</v>
      </c>
      <c r="T28" s="21">
        <v>0.2</v>
      </c>
      <c r="U28" s="22">
        <v>43952</v>
      </c>
      <c r="V28" s="23">
        <v>43981</v>
      </c>
      <c r="W28" s="16"/>
      <c r="X28" s="128"/>
      <c r="Y28" s="17">
        <f>IF(X28="ejecutado",1,0)</f>
        <v>0</v>
      </c>
      <c r="Z28" s="18"/>
      <c r="AA28" s="18"/>
      <c r="AB28" s="131"/>
      <c r="AC28" s="131"/>
      <c r="AD28" s="131" t="s">
        <v>62</v>
      </c>
      <c r="AE28" s="131"/>
      <c r="AF28" s="131"/>
      <c r="AG28" s="131"/>
      <c r="AH28" s="131"/>
      <c r="AI28" s="131"/>
      <c r="AJ28" s="131"/>
      <c r="AK28" s="131"/>
      <c r="AL28" s="131"/>
      <c r="AM28" s="131"/>
      <c r="AN28" s="131"/>
      <c r="AO28" s="131"/>
      <c r="AP28" s="131"/>
      <c r="AQ28" s="131"/>
      <c r="AR28" s="131"/>
      <c r="AS28" s="131"/>
    </row>
    <row r="29" spans="1:45" ht="13.2" customHeight="1" x14ac:dyDescent="0.3">
      <c r="A29" s="304"/>
      <c r="B29" s="304"/>
      <c r="C29" s="335"/>
      <c r="D29" s="319"/>
      <c r="E29" s="319"/>
      <c r="F29" s="304"/>
      <c r="G29" s="337"/>
      <c r="H29" s="337"/>
      <c r="I29" s="324"/>
      <c r="J29" s="307"/>
      <c r="K29" s="332"/>
      <c r="L29" s="340"/>
      <c r="M29" s="342"/>
      <c r="N29" s="342"/>
      <c r="O29" s="195"/>
      <c r="P29" s="332"/>
      <c r="Q29" s="314"/>
      <c r="R29" s="333"/>
      <c r="S29" s="176" t="s">
        <v>91</v>
      </c>
      <c r="T29" s="21">
        <v>0.2</v>
      </c>
      <c r="U29" s="22">
        <v>43952</v>
      </c>
      <c r="V29" s="23">
        <v>44012</v>
      </c>
      <c r="W29" s="16" t="e">
        <f>#REF!-V29</f>
        <v>#REF!</v>
      </c>
      <c r="X29" s="128"/>
      <c r="Y29" s="17">
        <f t="shared" si="5"/>
        <v>0</v>
      </c>
      <c r="Z29" s="18"/>
      <c r="AA29" s="18"/>
      <c r="AB29" s="131" t="s">
        <v>61</v>
      </c>
      <c r="AC29" s="131" t="s">
        <v>61</v>
      </c>
      <c r="AD29" s="131" t="s">
        <v>62</v>
      </c>
      <c r="AE29" s="131" t="s">
        <v>61</v>
      </c>
      <c r="AF29" s="131" t="s">
        <v>61</v>
      </c>
      <c r="AG29" s="131" t="s">
        <v>61</v>
      </c>
      <c r="AH29" s="131" t="s">
        <v>61</v>
      </c>
      <c r="AI29" s="131" t="s">
        <v>61</v>
      </c>
      <c r="AJ29" s="131" t="s">
        <v>61</v>
      </c>
      <c r="AK29" s="131" t="s">
        <v>61</v>
      </c>
      <c r="AL29" s="131" t="s">
        <v>61</v>
      </c>
      <c r="AM29" s="131" t="s">
        <v>61</v>
      </c>
      <c r="AN29" s="131" t="s">
        <v>61</v>
      </c>
      <c r="AO29" s="131" t="s">
        <v>61</v>
      </c>
      <c r="AP29" s="131" t="s">
        <v>61</v>
      </c>
      <c r="AQ29" s="131" t="s">
        <v>61</v>
      </c>
      <c r="AR29" s="131" t="s">
        <v>61</v>
      </c>
      <c r="AS29" s="131" t="s">
        <v>61</v>
      </c>
    </row>
    <row r="30" spans="1:45" ht="13.2" customHeight="1" x14ac:dyDescent="0.3">
      <c r="A30" s="304"/>
      <c r="B30" s="303" t="s">
        <v>50</v>
      </c>
      <c r="C30" s="334" t="s">
        <v>51</v>
      </c>
      <c r="D30" s="303" t="s">
        <v>92</v>
      </c>
      <c r="E30" s="303" t="s">
        <v>93</v>
      </c>
      <c r="F30" s="303" t="s">
        <v>94</v>
      </c>
      <c r="G30" s="336" t="s">
        <v>95</v>
      </c>
      <c r="H30" s="338" t="s">
        <v>96</v>
      </c>
      <c r="I30" s="323">
        <v>0.25</v>
      </c>
      <c r="J30" s="306">
        <f>(L30*Q30)</f>
        <v>0</v>
      </c>
      <c r="K30" s="312" t="s">
        <v>97</v>
      </c>
      <c r="L30" s="325">
        <v>1</v>
      </c>
      <c r="M30" s="316">
        <v>43831</v>
      </c>
      <c r="N30" s="316">
        <v>44012</v>
      </c>
      <c r="O30" s="155"/>
      <c r="P30" s="312" t="s">
        <v>98</v>
      </c>
      <c r="Q30" s="314">
        <f>(Y30*T30)+(Y31*T31)+(Y32*T32)</f>
        <v>0</v>
      </c>
      <c r="R30" s="314" t="s">
        <v>99</v>
      </c>
      <c r="S30" s="24" t="s">
        <v>100</v>
      </c>
      <c r="T30" s="161">
        <v>0.6</v>
      </c>
      <c r="U30" s="167">
        <v>43862</v>
      </c>
      <c r="V30" s="167">
        <v>43920</v>
      </c>
      <c r="W30" s="16">
        <f>V30-U30</f>
        <v>58</v>
      </c>
      <c r="X30" s="128"/>
      <c r="Y30" s="17">
        <f>IF(X30="ejecutado",1,0)</f>
        <v>0</v>
      </c>
      <c r="Z30" s="18"/>
      <c r="AA30" s="18"/>
      <c r="AB30" s="131" t="s">
        <v>61</v>
      </c>
      <c r="AC30" s="131" t="s">
        <v>61</v>
      </c>
      <c r="AD30" s="131" t="s">
        <v>61</v>
      </c>
      <c r="AE30" s="131" t="s">
        <v>61</v>
      </c>
      <c r="AF30" s="131" t="s">
        <v>61</v>
      </c>
      <c r="AG30" s="131" t="s">
        <v>61</v>
      </c>
      <c r="AH30" s="131" t="s">
        <v>62</v>
      </c>
      <c r="AI30" s="131" t="s">
        <v>61</v>
      </c>
      <c r="AJ30" s="131" t="s">
        <v>61</v>
      </c>
      <c r="AK30" s="131" t="s">
        <v>61</v>
      </c>
      <c r="AL30" s="131" t="s">
        <v>61</v>
      </c>
      <c r="AM30" s="131" t="s">
        <v>61</v>
      </c>
      <c r="AN30" s="131" t="s">
        <v>61</v>
      </c>
      <c r="AO30" s="131" t="s">
        <v>61</v>
      </c>
      <c r="AP30" s="131" t="s">
        <v>61</v>
      </c>
      <c r="AQ30" s="131" t="s">
        <v>61</v>
      </c>
      <c r="AR30" s="131" t="s">
        <v>61</v>
      </c>
      <c r="AS30" s="131" t="s">
        <v>62</v>
      </c>
    </row>
    <row r="31" spans="1:45" ht="13.2" customHeight="1" x14ac:dyDescent="0.3">
      <c r="A31" s="304"/>
      <c r="B31" s="304"/>
      <c r="C31" s="335"/>
      <c r="D31" s="304"/>
      <c r="E31" s="304"/>
      <c r="F31" s="304"/>
      <c r="G31" s="337"/>
      <c r="H31" s="339"/>
      <c r="I31" s="324"/>
      <c r="J31" s="307"/>
      <c r="K31" s="312"/>
      <c r="L31" s="325"/>
      <c r="M31" s="316"/>
      <c r="N31" s="316"/>
      <c r="O31" s="312"/>
      <c r="P31" s="312"/>
      <c r="Q31" s="314"/>
      <c r="R31" s="314"/>
      <c r="S31" s="24" t="s">
        <v>101</v>
      </c>
      <c r="T31" s="161">
        <v>0.4</v>
      </c>
      <c r="U31" s="167">
        <v>43891</v>
      </c>
      <c r="V31" s="167">
        <v>43951</v>
      </c>
      <c r="W31" s="16">
        <f>V31-U31</f>
        <v>60</v>
      </c>
      <c r="X31" s="128"/>
      <c r="Y31" s="17">
        <f>IF(X31="ejecutado",1,0)</f>
        <v>0</v>
      </c>
      <c r="Z31" s="18"/>
      <c r="AA31" s="18"/>
      <c r="AB31" s="131" t="s">
        <v>61</v>
      </c>
      <c r="AC31" s="131" t="s">
        <v>61</v>
      </c>
      <c r="AD31" s="131" t="s">
        <v>61</v>
      </c>
      <c r="AE31" s="131" t="s">
        <v>61</v>
      </c>
      <c r="AF31" s="131" t="s">
        <v>61</v>
      </c>
      <c r="AG31" s="131" t="s">
        <v>61</v>
      </c>
      <c r="AH31" s="131" t="s">
        <v>62</v>
      </c>
      <c r="AI31" s="131" t="s">
        <v>61</v>
      </c>
      <c r="AJ31" s="131" t="s">
        <v>61</v>
      </c>
      <c r="AK31" s="131" t="s">
        <v>61</v>
      </c>
      <c r="AL31" s="131" t="s">
        <v>61</v>
      </c>
      <c r="AM31" s="131" t="s">
        <v>61</v>
      </c>
      <c r="AN31" s="131" t="s">
        <v>61</v>
      </c>
      <c r="AO31" s="131" t="s">
        <v>61</v>
      </c>
      <c r="AP31" s="131" t="s">
        <v>61</v>
      </c>
      <c r="AQ31" s="131" t="s">
        <v>61</v>
      </c>
      <c r="AR31" s="131" t="s">
        <v>61</v>
      </c>
      <c r="AS31" s="131" t="s">
        <v>62</v>
      </c>
    </row>
    <row r="32" spans="1:45" ht="13.2" customHeight="1" x14ac:dyDescent="0.3">
      <c r="A32" s="304"/>
      <c r="B32" s="304"/>
      <c r="C32" s="335"/>
      <c r="D32" s="304"/>
      <c r="E32" s="304"/>
      <c r="F32" s="304"/>
      <c r="G32" s="337"/>
      <c r="H32" s="339"/>
      <c r="I32" s="324"/>
      <c r="J32" s="307"/>
      <c r="K32" s="313"/>
      <c r="L32" s="326"/>
      <c r="M32" s="317"/>
      <c r="N32" s="317"/>
      <c r="O32" s="313"/>
      <c r="P32" s="313"/>
      <c r="Q32" s="315"/>
      <c r="R32" s="315"/>
      <c r="S32" s="24" t="s">
        <v>102</v>
      </c>
      <c r="T32" s="161">
        <v>0.4</v>
      </c>
      <c r="U32" s="167">
        <v>43891</v>
      </c>
      <c r="V32" s="167">
        <v>43981</v>
      </c>
      <c r="W32" s="16">
        <f t="shared" ref="W32" si="6">V32-U32</f>
        <v>90</v>
      </c>
      <c r="X32" s="128"/>
      <c r="Y32" s="17">
        <f t="shared" ref="Y32" si="7">IF(X32="ejecutado",1,0)</f>
        <v>0</v>
      </c>
      <c r="Z32" s="18"/>
      <c r="AA32" s="18"/>
      <c r="AB32" s="131" t="s">
        <v>61</v>
      </c>
      <c r="AC32" s="131" t="s">
        <v>61</v>
      </c>
      <c r="AD32" s="131" t="s">
        <v>61</v>
      </c>
      <c r="AE32" s="131" t="s">
        <v>61</v>
      </c>
      <c r="AF32" s="131" t="s">
        <v>61</v>
      </c>
      <c r="AG32" s="131" t="s">
        <v>61</v>
      </c>
      <c r="AH32" s="131" t="s">
        <v>62</v>
      </c>
      <c r="AI32" s="131" t="s">
        <v>61</v>
      </c>
      <c r="AJ32" s="131" t="s">
        <v>61</v>
      </c>
      <c r="AK32" s="131" t="s">
        <v>61</v>
      </c>
      <c r="AL32" s="131" t="s">
        <v>61</v>
      </c>
      <c r="AM32" s="131" t="s">
        <v>61</v>
      </c>
      <c r="AN32" s="131" t="s">
        <v>61</v>
      </c>
      <c r="AO32" s="131" t="s">
        <v>61</v>
      </c>
      <c r="AP32" s="131" t="s">
        <v>61</v>
      </c>
      <c r="AQ32" s="131" t="s">
        <v>61</v>
      </c>
      <c r="AR32" s="131" t="s">
        <v>61</v>
      </c>
      <c r="AS32" s="131" t="s">
        <v>62</v>
      </c>
    </row>
    <row r="33" spans="1:45" ht="13.2" customHeight="1" x14ac:dyDescent="0.3">
      <c r="A33" s="304"/>
      <c r="B33" s="318" t="s">
        <v>50</v>
      </c>
      <c r="C33" s="321" t="s">
        <v>51</v>
      </c>
      <c r="D33" s="192" t="s">
        <v>103</v>
      </c>
      <c r="E33" s="192" t="s">
        <v>104</v>
      </c>
      <c r="F33" s="192" t="s">
        <v>74</v>
      </c>
      <c r="G33" s="322" t="s">
        <v>75</v>
      </c>
      <c r="H33" s="327" t="s">
        <v>76</v>
      </c>
      <c r="I33" s="328">
        <v>0.25</v>
      </c>
      <c r="J33" s="330">
        <f>(L33*Q33)</f>
        <v>0</v>
      </c>
      <c r="K33" s="192" t="s">
        <v>105</v>
      </c>
      <c r="L33" s="200">
        <v>1</v>
      </c>
      <c r="M33" s="191">
        <v>43831</v>
      </c>
      <c r="N33" s="191">
        <v>44012</v>
      </c>
      <c r="O33" s="127"/>
      <c r="P33" s="192" t="s">
        <v>106</v>
      </c>
      <c r="Q33" s="193">
        <f>(Y33*T33)+(Y35*T35)+(Y36*T36)</f>
        <v>0</v>
      </c>
      <c r="R33" s="193" t="s">
        <v>79</v>
      </c>
      <c r="S33" s="31" t="s">
        <v>107</v>
      </c>
      <c r="T33" s="25">
        <v>0.3</v>
      </c>
      <c r="U33" s="26">
        <v>43922</v>
      </c>
      <c r="V33" s="27">
        <v>44012</v>
      </c>
      <c r="W33" s="28">
        <f>V34-U34</f>
        <v>90</v>
      </c>
      <c r="X33" s="127"/>
      <c r="Y33" s="29">
        <f>IF(X33="ejecutado",1,0)</f>
        <v>0</v>
      </c>
      <c r="Z33" s="30"/>
      <c r="AA33" s="30"/>
      <c r="AB33" s="158" t="s">
        <v>62</v>
      </c>
      <c r="AC33" s="158" t="s">
        <v>62</v>
      </c>
      <c r="AD33" s="158" t="s">
        <v>61</v>
      </c>
      <c r="AE33" s="158" t="s">
        <v>61</v>
      </c>
      <c r="AF33" s="158" t="s">
        <v>61</v>
      </c>
      <c r="AG33" s="158" t="s">
        <v>61</v>
      </c>
      <c r="AH33" s="158" t="s">
        <v>62</v>
      </c>
      <c r="AI33" s="158" t="s">
        <v>61</v>
      </c>
      <c r="AJ33" s="158" t="s">
        <v>61</v>
      </c>
      <c r="AK33" s="158" t="s">
        <v>61</v>
      </c>
      <c r="AL33" s="158" t="s">
        <v>61</v>
      </c>
      <c r="AM33" s="158" t="s">
        <v>61</v>
      </c>
      <c r="AN33" s="158" t="s">
        <v>61</v>
      </c>
      <c r="AO33" s="158" t="s">
        <v>61</v>
      </c>
      <c r="AP33" s="158" t="s">
        <v>61</v>
      </c>
      <c r="AQ33" s="158" t="s">
        <v>61</v>
      </c>
      <c r="AR33" s="158" t="s">
        <v>61</v>
      </c>
      <c r="AS33" s="158" t="s">
        <v>61</v>
      </c>
    </row>
    <row r="34" spans="1:45" ht="13.2" customHeight="1" x14ac:dyDescent="0.3">
      <c r="A34" s="304"/>
      <c r="B34" s="319"/>
      <c r="C34" s="321"/>
      <c r="D34" s="192"/>
      <c r="E34" s="192"/>
      <c r="F34" s="192"/>
      <c r="G34" s="322"/>
      <c r="H34" s="327"/>
      <c r="I34" s="328"/>
      <c r="J34" s="330"/>
      <c r="K34" s="192"/>
      <c r="L34" s="200"/>
      <c r="M34" s="191"/>
      <c r="N34" s="191"/>
      <c r="O34" s="127"/>
      <c r="P34" s="192"/>
      <c r="Q34" s="193"/>
      <c r="R34" s="193"/>
      <c r="S34" s="24" t="s">
        <v>108</v>
      </c>
      <c r="T34" s="25">
        <v>0.3</v>
      </c>
      <c r="U34" s="26">
        <v>43922</v>
      </c>
      <c r="V34" s="27">
        <v>44012</v>
      </c>
      <c r="W34" s="28"/>
      <c r="X34" s="127"/>
      <c r="Y34" s="29"/>
      <c r="Z34" s="30"/>
      <c r="AA34" s="30"/>
      <c r="AB34" s="158"/>
      <c r="AC34" s="158"/>
      <c r="AD34" s="158"/>
      <c r="AE34" s="158"/>
      <c r="AF34" s="158"/>
      <c r="AG34" s="158"/>
      <c r="AH34" s="158"/>
      <c r="AI34" s="158"/>
      <c r="AJ34" s="158"/>
      <c r="AK34" s="158"/>
      <c r="AL34" s="158"/>
      <c r="AM34" s="158"/>
      <c r="AN34" s="158"/>
      <c r="AO34" s="158"/>
      <c r="AP34" s="158"/>
      <c r="AQ34" s="158"/>
      <c r="AR34" s="158"/>
      <c r="AS34" s="158"/>
    </row>
    <row r="35" spans="1:45" ht="13.2" customHeight="1" x14ac:dyDescent="0.3">
      <c r="A35" s="304"/>
      <c r="B35" s="319"/>
      <c r="C35" s="321"/>
      <c r="D35" s="192"/>
      <c r="E35" s="192"/>
      <c r="F35" s="192"/>
      <c r="G35" s="322"/>
      <c r="H35" s="327"/>
      <c r="I35" s="329"/>
      <c r="J35" s="331"/>
      <c r="K35" s="192"/>
      <c r="L35" s="200"/>
      <c r="M35" s="191"/>
      <c r="N35" s="191"/>
      <c r="O35" s="192"/>
      <c r="P35" s="192"/>
      <c r="Q35" s="193"/>
      <c r="R35" s="193"/>
      <c r="S35" s="24" t="s">
        <v>109</v>
      </c>
      <c r="T35" s="25">
        <v>0.3</v>
      </c>
      <c r="U35" s="26">
        <v>43922</v>
      </c>
      <c r="V35" s="27">
        <v>44012</v>
      </c>
      <c r="W35" s="28">
        <f>V35-U35</f>
        <v>90</v>
      </c>
      <c r="X35" s="127"/>
      <c r="Y35" s="29">
        <f>IF(X35="ejecutado",1,0)</f>
        <v>0</v>
      </c>
      <c r="Z35" s="30"/>
      <c r="AA35" s="30"/>
      <c r="AB35" s="158" t="s">
        <v>62</v>
      </c>
      <c r="AC35" s="158" t="s">
        <v>62</v>
      </c>
      <c r="AD35" s="158" t="s">
        <v>61</v>
      </c>
      <c r="AE35" s="158" t="s">
        <v>61</v>
      </c>
      <c r="AF35" s="158" t="s">
        <v>61</v>
      </c>
      <c r="AG35" s="158" t="s">
        <v>61</v>
      </c>
      <c r="AH35" s="158" t="s">
        <v>62</v>
      </c>
      <c r="AI35" s="158" t="s">
        <v>61</v>
      </c>
      <c r="AJ35" s="158" t="s">
        <v>61</v>
      </c>
      <c r="AK35" s="158" t="s">
        <v>61</v>
      </c>
      <c r="AL35" s="158" t="s">
        <v>61</v>
      </c>
      <c r="AM35" s="158" t="s">
        <v>61</v>
      </c>
      <c r="AN35" s="158" t="s">
        <v>61</v>
      </c>
      <c r="AO35" s="158" t="s">
        <v>61</v>
      </c>
      <c r="AP35" s="158" t="s">
        <v>61</v>
      </c>
      <c r="AQ35" s="158" t="s">
        <v>61</v>
      </c>
      <c r="AR35" s="158" t="s">
        <v>61</v>
      </c>
      <c r="AS35" s="158" t="s">
        <v>61</v>
      </c>
    </row>
    <row r="36" spans="1:45" ht="13.2" customHeight="1" x14ac:dyDescent="0.3">
      <c r="A36" s="305"/>
      <c r="B36" s="320"/>
      <c r="C36" s="321"/>
      <c r="D36" s="192"/>
      <c r="E36" s="192"/>
      <c r="F36" s="192"/>
      <c r="G36" s="322"/>
      <c r="H36" s="327"/>
      <c r="I36" s="329"/>
      <c r="J36" s="331"/>
      <c r="K36" s="192"/>
      <c r="L36" s="200"/>
      <c r="M36" s="191"/>
      <c r="N36" s="191"/>
      <c r="O36" s="192"/>
      <c r="P36" s="192"/>
      <c r="Q36" s="193"/>
      <c r="R36" s="193"/>
      <c r="S36" s="24" t="s">
        <v>110</v>
      </c>
      <c r="T36" s="25">
        <v>0.1</v>
      </c>
      <c r="U36" s="26">
        <v>43922</v>
      </c>
      <c r="V36" s="27">
        <v>44012</v>
      </c>
      <c r="W36" s="28">
        <f>V36-U36</f>
        <v>90</v>
      </c>
      <c r="X36" s="127"/>
      <c r="Y36" s="29">
        <f>IF(X36="ejecutado",1,0)</f>
        <v>0</v>
      </c>
      <c r="Z36" s="30"/>
      <c r="AA36" s="30"/>
      <c r="AB36" s="158" t="s">
        <v>62</v>
      </c>
      <c r="AC36" s="158" t="s">
        <v>62</v>
      </c>
      <c r="AD36" s="158" t="s">
        <v>61</v>
      </c>
      <c r="AE36" s="158" t="s">
        <v>61</v>
      </c>
      <c r="AF36" s="158" t="s">
        <v>61</v>
      </c>
      <c r="AG36" s="158" t="s">
        <v>61</v>
      </c>
      <c r="AH36" s="158" t="s">
        <v>62</v>
      </c>
      <c r="AI36" s="158" t="s">
        <v>61</v>
      </c>
      <c r="AJ36" s="158" t="s">
        <v>61</v>
      </c>
      <c r="AK36" s="158" t="s">
        <v>61</v>
      </c>
      <c r="AL36" s="158" t="s">
        <v>61</v>
      </c>
      <c r="AM36" s="158" t="s">
        <v>61</v>
      </c>
      <c r="AN36" s="158" t="s">
        <v>61</v>
      </c>
      <c r="AO36" s="158" t="s">
        <v>61</v>
      </c>
      <c r="AP36" s="158" t="s">
        <v>61</v>
      </c>
      <c r="AQ36" s="158" t="s">
        <v>61</v>
      </c>
      <c r="AR36" s="158" t="s">
        <v>61</v>
      </c>
      <c r="AS36" s="158" t="s">
        <v>61</v>
      </c>
    </row>
  </sheetData>
  <mergeCells count="98">
    <mergeCell ref="B3:C5"/>
    <mergeCell ref="D3:AA3"/>
    <mergeCell ref="AB3:AS3"/>
    <mergeCell ref="D4:Q4"/>
    <mergeCell ref="R4:AA4"/>
    <mergeCell ref="AB4:AS4"/>
    <mergeCell ref="D5:AA5"/>
    <mergeCell ref="AB5:AS5"/>
    <mergeCell ref="AB7:AS7"/>
    <mergeCell ref="A10:A36"/>
    <mergeCell ref="B10:B19"/>
    <mergeCell ref="C10:C19"/>
    <mergeCell ref="D10:D19"/>
    <mergeCell ref="E10:E19"/>
    <mergeCell ref="K10:K16"/>
    <mergeCell ref="B7:J7"/>
    <mergeCell ref="K7:R7"/>
    <mergeCell ref="S7:V7"/>
    <mergeCell ref="Z7:AA7"/>
    <mergeCell ref="F10:F19"/>
    <mergeCell ref="G10:G19"/>
    <mergeCell ref="H10:H19"/>
    <mergeCell ref="I10:I19"/>
    <mergeCell ref="J10:J19"/>
    <mergeCell ref="G20:G29"/>
    <mergeCell ref="R10:R16"/>
    <mergeCell ref="K17:K19"/>
    <mergeCell ref="L17:L19"/>
    <mergeCell ref="M17:M19"/>
    <mergeCell ref="N17:N19"/>
    <mergeCell ref="O17:O19"/>
    <mergeCell ref="P17:P19"/>
    <mergeCell ref="Q17:Q19"/>
    <mergeCell ref="R17:R19"/>
    <mergeCell ref="L10:L16"/>
    <mergeCell ref="M10:M16"/>
    <mergeCell ref="N10:N16"/>
    <mergeCell ref="O10:O16"/>
    <mergeCell ref="P10:P16"/>
    <mergeCell ref="Q10:Q16"/>
    <mergeCell ref="B20:B29"/>
    <mergeCell ref="C20:C29"/>
    <mergeCell ref="D20:D29"/>
    <mergeCell ref="E20:E29"/>
    <mergeCell ref="F20:F29"/>
    <mergeCell ref="I20:I29"/>
    <mergeCell ref="J20:J29"/>
    <mergeCell ref="K20:K24"/>
    <mergeCell ref="L20:L24"/>
    <mergeCell ref="M20:M24"/>
    <mergeCell ref="N20:N24"/>
    <mergeCell ref="O20:O24"/>
    <mergeCell ref="P20:P24"/>
    <mergeCell ref="Q20:Q24"/>
    <mergeCell ref="R20:R24"/>
    <mergeCell ref="P25:P29"/>
    <mergeCell ref="Q25:Q29"/>
    <mergeCell ref="R25:R29"/>
    <mergeCell ref="B30:B32"/>
    <mergeCell ref="C30:C32"/>
    <mergeCell ref="D30:D32"/>
    <mergeCell ref="E30:E32"/>
    <mergeCell ref="F30:F32"/>
    <mergeCell ref="G30:G32"/>
    <mergeCell ref="H30:H32"/>
    <mergeCell ref="K25:K29"/>
    <mergeCell ref="L25:L29"/>
    <mergeCell ref="M25:M29"/>
    <mergeCell ref="N25:N29"/>
    <mergeCell ref="O25:O29"/>
    <mergeCell ref="H20:H29"/>
    <mergeCell ref="G33:G36"/>
    <mergeCell ref="I30:I32"/>
    <mergeCell ref="J30:J32"/>
    <mergeCell ref="K30:K32"/>
    <mergeCell ref="L30:L32"/>
    <mergeCell ref="H33:H36"/>
    <mergeCell ref="I33:I36"/>
    <mergeCell ref="J33:J36"/>
    <mergeCell ref="K33:K36"/>
    <mergeCell ref="L33:L36"/>
    <mergeCell ref="B33:B36"/>
    <mergeCell ref="C33:C36"/>
    <mergeCell ref="D33:D36"/>
    <mergeCell ref="E33:E36"/>
    <mergeCell ref="F33:F36"/>
    <mergeCell ref="M33:M36"/>
    <mergeCell ref="P30:P32"/>
    <mergeCell ref="Q30:Q32"/>
    <mergeCell ref="R30:R32"/>
    <mergeCell ref="O31:O32"/>
    <mergeCell ref="M30:M32"/>
    <mergeCell ref="N30:N32"/>
    <mergeCell ref="N33:N36"/>
    <mergeCell ref="P33:P36"/>
    <mergeCell ref="Q33:Q36"/>
    <mergeCell ref="R33:R36"/>
    <mergeCell ref="O35:O36"/>
  </mergeCells>
  <conditionalFormatting sqref="AH35:AH36">
    <cfRule type="cellIs" dxfId="230" priority="1" operator="equal">
      <formula>"Aplica"</formula>
    </cfRule>
  </conditionalFormatting>
  <conditionalFormatting sqref="AB10:AS16 AB20:AS29">
    <cfRule type="cellIs" dxfId="229" priority="11" operator="equal">
      <formula>"Aplica"</formula>
    </cfRule>
  </conditionalFormatting>
  <conditionalFormatting sqref="AB17:AG19 AI17:AS19">
    <cfRule type="cellIs" dxfId="228" priority="10" operator="equal">
      <formula>"Aplica"</formula>
    </cfRule>
  </conditionalFormatting>
  <conditionalFormatting sqref="AH17:AH19">
    <cfRule type="cellIs" dxfId="227" priority="9" operator="equal">
      <formula>"Aplica"</formula>
    </cfRule>
  </conditionalFormatting>
  <conditionalFormatting sqref="AB30:AG30 AI30:AS30">
    <cfRule type="cellIs" dxfId="226" priority="8" operator="equal">
      <formula>"Aplica"</formula>
    </cfRule>
  </conditionalFormatting>
  <conditionalFormatting sqref="AB31:AG32 AI31:AS32">
    <cfRule type="cellIs" dxfId="225" priority="7" operator="equal">
      <formula>"Aplica"</formula>
    </cfRule>
  </conditionalFormatting>
  <conditionalFormatting sqref="AH30">
    <cfRule type="cellIs" dxfId="224" priority="6" operator="equal">
      <formula>"Aplica"</formula>
    </cfRule>
  </conditionalFormatting>
  <conditionalFormatting sqref="AH31:AH32">
    <cfRule type="cellIs" dxfId="223" priority="5" operator="equal">
      <formula>"Aplica"</formula>
    </cfRule>
  </conditionalFormatting>
  <conditionalFormatting sqref="AB33:AG34 AI33:AS34">
    <cfRule type="cellIs" dxfId="222" priority="4" operator="equal">
      <formula>"Aplica"</formula>
    </cfRule>
  </conditionalFormatting>
  <conditionalFormatting sqref="AB35:AG36 AI35:AS36">
    <cfRule type="cellIs" dxfId="221" priority="3" operator="equal">
      <formula>"Aplica"</formula>
    </cfRule>
  </conditionalFormatting>
  <conditionalFormatting sqref="AH33:AH34">
    <cfRule type="cellIs" dxfId="220" priority="2" operator="equal">
      <formula>"Aplica"</formula>
    </cfRule>
  </conditionalFormatting>
  <dataValidations count="2">
    <dataValidation type="list" allowBlank="1" showInputMessage="1" showErrorMessage="1" sqref="AB10:AS36">
      <formula1>"Aplica, -"</formula1>
    </dataValidation>
    <dataValidation type="list" allowBlank="1" showInputMessage="1" showErrorMessage="1" sqref="E10 E20 E30 E33:E34">
      <formula1>INDIRECT(D10)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'C:\Users\ALEXAN~1\AppData\Local\Temp\Rar$DIa0.238\[Plan de Acción DESI 2020_Revisado.xlsx]Hoja2'!#REF!</xm:f>
          </x14:formula1>
          <xm:sqref>X10:X36 D10:D30 F10 F20 F30 F33:F34 B10:C10 B20:C20 B30:C30 B33:D34</xm:sqref>
        </x14:dataValidation>
        <x14:dataValidation type="list" allowBlank="1" showInputMessage="1" showErrorMessage="1">
          <x14:formula1>
            <xm:f>'C:\Users\ALEXAN~1\AppData\Local\Temp\Rar$DIa0.238\[Plan de Acción DESI 2020_Revisado.xlsx]Instructivo'!#REF!</xm:f>
          </x14:formula1>
          <xm:sqref>R33:R34 R10:R30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T29"/>
  <sheetViews>
    <sheetView topLeftCell="L13" zoomScale="70" zoomScaleNormal="70" workbookViewId="0">
      <selection activeCell="A3" sqref="A3:XFD9"/>
    </sheetView>
  </sheetViews>
  <sheetFormatPr baseColWidth="10" defaultColWidth="11.44140625" defaultRowHeight="14.4" x14ac:dyDescent="0.3"/>
  <cols>
    <col min="1" max="1" width="5.5546875" bestFit="1" customWidth="1"/>
    <col min="2" max="2" width="22.5546875" customWidth="1"/>
    <col min="3" max="3" width="18.44140625" customWidth="1"/>
    <col min="4" max="5" width="21.33203125" customWidth="1"/>
    <col min="6" max="6" width="21.109375" customWidth="1"/>
    <col min="7" max="7" width="19.44140625" customWidth="1"/>
    <col min="8" max="8" width="19.33203125" customWidth="1"/>
    <col min="9" max="10" width="21.109375" customWidth="1"/>
    <col min="11" max="11" width="23.5546875" customWidth="1"/>
    <col min="12" max="12" width="23.109375" customWidth="1"/>
    <col min="13" max="13" width="26.6640625" customWidth="1"/>
    <col min="14" max="14" width="24.88671875" customWidth="1"/>
    <col min="15" max="15" width="0" hidden="1" customWidth="1"/>
    <col min="16" max="16" width="17.109375" customWidth="1"/>
    <col min="17" max="17" width="19.6640625" customWidth="1"/>
    <col min="18" max="18" width="50.109375" customWidth="1"/>
    <col min="19" max="19" width="60.33203125" customWidth="1"/>
    <col min="20" max="20" width="23.5546875" customWidth="1"/>
    <col min="21" max="21" width="23.88671875" customWidth="1"/>
    <col min="22" max="22" width="25.6640625" customWidth="1"/>
    <col min="23" max="23" width="0" hidden="1" customWidth="1"/>
    <col min="24" max="24" width="21.5546875" customWidth="1"/>
    <col min="25" max="25" width="0" hidden="1" customWidth="1"/>
    <col min="26" max="26" width="26.6640625" customWidth="1"/>
    <col min="27" max="27" width="21.33203125" customWidth="1"/>
    <col min="28" max="28" width="17.5546875" customWidth="1"/>
    <col min="29" max="29" width="18.109375" customWidth="1"/>
    <col min="30" max="30" width="19" customWidth="1"/>
    <col min="31" max="31" width="24.88671875" customWidth="1"/>
    <col min="32" max="32" width="17" customWidth="1"/>
    <col min="33" max="33" width="17.88671875" customWidth="1"/>
    <col min="34" max="34" width="15.44140625" customWidth="1"/>
    <col min="35" max="35" width="19.6640625" customWidth="1"/>
    <col min="36" max="36" width="16.109375" customWidth="1"/>
    <col min="37" max="37" width="15.6640625" customWidth="1"/>
    <col min="38" max="38" width="19.33203125" customWidth="1"/>
    <col min="39" max="41" width="15.6640625" customWidth="1"/>
    <col min="42" max="42" width="24.5546875" customWidth="1"/>
    <col min="43" max="43" width="23.6640625" customWidth="1"/>
    <col min="44" max="44" width="19.5546875" customWidth="1"/>
    <col min="45" max="45" width="11.88671875" customWidth="1"/>
  </cols>
  <sheetData>
    <row r="2" spans="1:46" ht="15" thickBot="1" x14ac:dyDescent="0.35"/>
    <row r="3" spans="1:46" s="1" customFormat="1" ht="27.6" customHeight="1" thickBot="1" x14ac:dyDescent="0.3">
      <c r="B3" s="356"/>
      <c r="C3" s="357"/>
      <c r="D3" s="362" t="s">
        <v>0</v>
      </c>
      <c r="E3" s="363"/>
      <c r="F3" s="363"/>
      <c r="G3" s="363"/>
      <c r="H3" s="363"/>
      <c r="I3" s="363"/>
      <c r="J3" s="363"/>
      <c r="K3" s="363"/>
      <c r="L3" s="363"/>
      <c r="M3" s="363"/>
      <c r="N3" s="363"/>
      <c r="O3" s="363"/>
      <c r="P3" s="363"/>
      <c r="Q3" s="363"/>
      <c r="R3" s="363"/>
      <c r="S3" s="363"/>
      <c r="T3" s="363"/>
      <c r="U3" s="363"/>
      <c r="V3" s="363"/>
      <c r="W3" s="363"/>
      <c r="X3" s="363"/>
      <c r="Y3" s="363"/>
      <c r="Z3" s="363"/>
      <c r="AA3" s="364"/>
      <c r="AB3" s="365" t="s">
        <v>0</v>
      </c>
      <c r="AC3" s="366"/>
      <c r="AD3" s="366"/>
      <c r="AE3" s="366"/>
      <c r="AF3" s="366"/>
      <c r="AG3" s="366"/>
      <c r="AH3" s="366"/>
      <c r="AI3" s="366"/>
      <c r="AJ3" s="366"/>
      <c r="AK3" s="366"/>
      <c r="AL3" s="366"/>
      <c r="AM3" s="366"/>
      <c r="AN3" s="366"/>
      <c r="AO3" s="366"/>
      <c r="AP3" s="366"/>
      <c r="AQ3" s="366"/>
      <c r="AR3" s="366"/>
      <c r="AS3" s="366"/>
    </row>
    <row r="4" spans="1:46" s="1" customFormat="1" ht="27.6" customHeight="1" thickBot="1" x14ac:dyDescent="0.3">
      <c r="B4" s="358"/>
      <c r="C4" s="359"/>
      <c r="D4" s="367" t="s">
        <v>1</v>
      </c>
      <c r="E4" s="368"/>
      <c r="F4" s="368"/>
      <c r="G4" s="368"/>
      <c r="H4" s="368"/>
      <c r="I4" s="368"/>
      <c r="J4" s="368"/>
      <c r="K4" s="368"/>
      <c r="L4" s="368"/>
      <c r="M4" s="368"/>
      <c r="N4" s="368"/>
      <c r="O4" s="368"/>
      <c r="P4" s="368"/>
      <c r="Q4" s="369"/>
      <c r="R4" s="370" t="s">
        <v>2</v>
      </c>
      <c r="S4" s="368"/>
      <c r="T4" s="368"/>
      <c r="U4" s="368"/>
      <c r="V4" s="368"/>
      <c r="W4" s="368"/>
      <c r="X4" s="368"/>
      <c r="Y4" s="368"/>
      <c r="Z4" s="368"/>
      <c r="AA4" s="371"/>
      <c r="AB4" s="298"/>
      <c r="AC4" s="299"/>
      <c r="AD4" s="299"/>
      <c r="AE4" s="299"/>
      <c r="AF4" s="299"/>
      <c r="AG4" s="299"/>
      <c r="AH4" s="299"/>
      <c r="AI4" s="299"/>
      <c r="AJ4" s="299"/>
      <c r="AK4" s="299"/>
      <c r="AL4" s="299"/>
      <c r="AM4" s="299"/>
      <c r="AN4" s="299"/>
      <c r="AO4" s="299"/>
      <c r="AP4" s="299"/>
      <c r="AQ4" s="299"/>
      <c r="AR4" s="299"/>
      <c r="AS4" s="299"/>
    </row>
    <row r="5" spans="1:46" s="1" customFormat="1" ht="27.6" customHeight="1" thickBot="1" x14ac:dyDescent="0.3">
      <c r="B5" s="360"/>
      <c r="C5" s="361"/>
      <c r="D5" s="367" t="s">
        <v>3</v>
      </c>
      <c r="E5" s="368"/>
      <c r="F5" s="368"/>
      <c r="G5" s="368"/>
      <c r="H5" s="368"/>
      <c r="I5" s="368"/>
      <c r="J5" s="368"/>
      <c r="K5" s="368"/>
      <c r="L5" s="368"/>
      <c r="M5" s="368"/>
      <c r="N5" s="368"/>
      <c r="O5" s="368"/>
      <c r="P5" s="368"/>
      <c r="Q5" s="368"/>
      <c r="R5" s="368"/>
      <c r="S5" s="368"/>
      <c r="T5" s="368"/>
      <c r="U5" s="368"/>
      <c r="V5" s="368"/>
      <c r="W5" s="368"/>
      <c r="X5" s="368"/>
      <c r="Y5" s="368"/>
      <c r="Z5" s="368"/>
      <c r="AA5" s="371"/>
      <c r="AB5" s="298"/>
      <c r="AC5" s="299"/>
      <c r="AD5" s="299"/>
      <c r="AE5" s="299"/>
      <c r="AF5" s="299"/>
      <c r="AG5" s="299"/>
      <c r="AH5" s="299"/>
      <c r="AI5" s="299"/>
      <c r="AJ5" s="299"/>
      <c r="AK5" s="299"/>
      <c r="AL5" s="299"/>
      <c r="AM5" s="299"/>
      <c r="AN5" s="299"/>
      <c r="AO5" s="299"/>
      <c r="AP5" s="299"/>
      <c r="AQ5" s="299"/>
      <c r="AR5" s="299"/>
      <c r="AS5" s="299"/>
    </row>
    <row r="6" spans="1:46" s="1" customFormat="1" ht="13.2" customHeight="1" x14ac:dyDescent="0.25"/>
    <row r="7" spans="1:46" s="1" customFormat="1" ht="37.200000000000003" customHeight="1" x14ac:dyDescent="0.25">
      <c r="A7" s="2" t="s">
        <v>4</v>
      </c>
      <c r="B7" s="345" t="s">
        <v>5</v>
      </c>
      <c r="C7" s="346"/>
      <c r="D7" s="346"/>
      <c r="E7" s="346"/>
      <c r="F7" s="346"/>
      <c r="G7" s="346"/>
      <c r="H7" s="346"/>
      <c r="I7" s="346"/>
      <c r="J7" s="347"/>
      <c r="K7" s="348" t="s">
        <v>6</v>
      </c>
      <c r="L7" s="349"/>
      <c r="M7" s="349"/>
      <c r="N7" s="349"/>
      <c r="O7" s="349"/>
      <c r="P7" s="349"/>
      <c r="Q7" s="349"/>
      <c r="R7" s="350"/>
      <c r="S7" s="351" t="s">
        <v>7</v>
      </c>
      <c r="T7" s="352"/>
      <c r="U7" s="352"/>
      <c r="V7" s="353"/>
      <c r="W7" s="181"/>
      <c r="X7" s="182" t="s">
        <v>8</v>
      </c>
      <c r="Y7" s="181"/>
      <c r="Z7" s="354" t="s">
        <v>9</v>
      </c>
      <c r="AA7" s="355"/>
      <c r="AB7" s="343" t="s">
        <v>10</v>
      </c>
      <c r="AC7" s="344"/>
      <c r="AD7" s="344"/>
      <c r="AE7" s="344"/>
      <c r="AF7" s="344"/>
      <c r="AG7" s="344"/>
      <c r="AH7" s="344"/>
      <c r="AI7" s="344"/>
      <c r="AJ7" s="344"/>
      <c r="AK7" s="344"/>
      <c r="AL7" s="344"/>
      <c r="AM7" s="344"/>
      <c r="AN7" s="344"/>
      <c r="AO7" s="344"/>
      <c r="AP7" s="344"/>
      <c r="AQ7" s="344"/>
      <c r="AR7" s="344"/>
      <c r="AS7" s="344"/>
    </row>
    <row r="8" spans="1:46" s="5" customFormat="1" ht="13.2" customHeight="1" x14ac:dyDescent="0.3">
      <c r="A8" s="3"/>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row>
    <row r="9" spans="1:46" s="1" customFormat="1" ht="49.2" customHeight="1" x14ac:dyDescent="0.25">
      <c r="A9" s="6"/>
      <c r="B9" s="7" t="s">
        <v>11</v>
      </c>
      <c r="C9" s="7" t="s">
        <v>12</v>
      </c>
      <c r="D9" s="7" t="s">
        <v>13</v>
      </c>
      <c r="E9" s="7" t="s">
        <v>14</v>
      </c>
      <c r="F9" s="8" t="s">
        <v>15</v>
      </c>
      <c r="G9" s="8" t="s">
        <v>16</v>
      </c>
      <c r="H9" s="7" t="s">
        <v>17</v>
      </c>
      <c r="I9" s="7" t="s">
        <v>18</v>
      </c>
      <c r="J9" s="7" t="s">
        <v>19</v>
      </c>
      <c r="K9" s="9" t="s">
        <v>20</v>
      </c>
      <c r="L9" s="10" t="s">
        <v>21</v>
      </c>
      <c r="M9" s="10" t="s">
        <v>22</v>
      </c>
      <c r="N9" s="10" t="s">
        <v>23</v>
      </c>
      <c r="O9" s="10" t="s">
        <v>24</v>
      </c>
      <c r="P9" s="10" t="s">
        <v>25</v>
      </c>
      <c r="Q9" s="10" t="s">
        <v>19</v>
      </c>
      <c r="R9" s="9" t="s">
        <v>26</v>
      </c>
      <c r="S9" s="11" t="s">
        <v>27</v>
      </c>
      <c r="T9" s="12" t="s">
        <v>18</v>
      </c>
      <c r="U9" s="12" t="s">
        <v>28</v>
      </c>
      <c r="V9" s="12" t="s">
        <v>29</v>
      </c>
      <c r="W9" s="12"/>
      <c r="X9" s="183"/>
      <c r="Y9" s="12" t="s">
        <v>19</v>
      </c>
      <c r="Z9" s="13" t="s">
        <v>30</v>
      </c>
      <c r="AA9" s="13" t="s">
        <v>31</v>
      </c>
      <c r="AB9" s="14" t="s">
        <v>32</v>
      </c>
      <c r="AC9" s="14" t="s">
        <v>33</v>
      </c>
      <c r="AD9" s="14" t="s">
        <v>34</v>
      </c>
      <c r="AE9" s="14" t="s">
        <v>35</v>
      </c>
      <c r="AF9" s="14" t="s">
        <v>36</v>
      </c>
      <c r="AG9" s="14" t="s">
        <v>37</v>
      </c>
      <c r="AH9" s="14" t="s">
        <v>38</v>
      </c>
      <c r="AI9" s="14" t="s">
        <v>39</v>
      </c>
      <c r="AJ9" s="14" t="s">
        <v>40</v>
      </c>
      <c r="AK9" s="14" t="s">
        <v>41</v>
      </c>
      <c r="AL9" s="14" t="s">
        <v>42</v>
      </c>
      <c r="AM9" s="14" t="s">
        <v>43</v>
      </c>
      <c r="AN9" s="14" t="s">
        <v>44</v>
      </c>
      <c r="AO9" s="14" t="s">
        <v>45</v>
      </c>
      <c r="AP9" s="14" t="s">
        <v>46</v>
      </c>
      <c r="AQ9" s="14" t="s">
        <v>47</v>
      </c>
      <c r="AR9" s="14" t="s">
        <v>48</v>
      </c>
      <c r="AS9" s="14" t="s">
        <v>49</v>
      </c>
    </row>
    <row r="10" spans="1:46" ht="41.4" x14ac:dyDescent="0.3">
      <c r="A10" s="303">
        <v>2</v>
      </c>
      <c r="B10" s="303" t="s">
        <v>111</v>
      </c>
      <c r="C10" s="303" t="s">
        <v>112</v>
      </c>
      <c r="D10" s="303" t="s">
        <v>113</v>
      </c>
      <c r="E10" s="303" t="s">
        <v>114</v>
      </c>
      <c r="F10" s="303" t="s">
        <v>54</v>
      </c>
      <c r="G10" s="303" t="s">
        <v>115</v>
      </c>
      <c r="H10" s="377" t="s">
        <v>116</v>
      </c>
      <c r="I10" s="306">
        <v>1</v>
      </c>
      <c r="J10" s="306">
        <f>(Q10*L10)+(Q18*L18)+(Q20*L20)+(Q22*L22)+(Q27*L27)</f>
        <v>0</v>
      </c>
      <c r="K10" s="303" t="s">
        <v>117</v>
      </c>
      <c r="L10" s="310">
        <v>0.4</v>
      </c>
      <c r="M10" s="374">
        <v>43855</v>
      </c>
      <c r="N10" s="374">
        <v>44012</v>
      </c>
      <c r="O10" s="195"/>
      <c r="P10" s="303" t="s">
        <v>118</v>
      </c>
      <c r="Q10" s="214">
        <f>(T10*Y10)+(T11*Y11)+(T12*Y12)+(T13*Y13)+(T14*Y14)+(T15*Y15)+(T16*Y16)+(T17*Y17)</f>
        <v>0</v>
      </c>
      <c r="R10" s="214" t="s">
        <v>59</v>
      </c>
      <c r="S10" s="128" t="s">
        <v>119</v>
      </c>
      <c r="T10" s="161">
        <v>0.13</v>
      </c>
      <c r="U10" s="167">
        <v>43855</v>
      </c>
      <c r="V10" s="167">
        <v>44012</v>
      </c>
      <c r="W10" s="16">
        <f>V10-U10</f>
        <v>157</v>
      </c>
      <c r="X10" s="128" t="s">
        <v>534</v>
      </c>
      <c r="Y10" s="17">
        <f>IF(X10="ejecutado",1,0)</f>
        <v>0</v>
      </c>
      <c r="Z10" s="157"/>
      <c r="AA10" s="157"/>
      <c r="AB10" s="131" t="s">
        <v>62</v>
      </c>
      <c r="AC10" s="131" t="s">
        <v>61</v>
      </c>
      <c r="AD10" s="131" t="s">
        <v>61</v>
      </c>
      <c r="AE10" s="131" t="s">
        <v>62</v>
      </c>
      <c r="AF10" s="131" t="s">
        <v>62</v>
      </c>
      <c r="AG10" s="131" t="s">
        <v>61</v>
      </c>
      <c r="AH10" s="131" t="s">
        <v>61</v>
      </c>
      <c r="AI10" s="131" t="s">
        <v>62</v>
      </c>
      <c r="AJ10" s="131" t="s">
        <v>62</v>
      </c>
      <c r="AK10" s="131" t="s">
        <v>61</v>
      </c>
      <c r="AL10" s="131" t="s">
        <v>62</v>
      </c>
      <c r="AM10" s="131" t="s">
        <v>61</v>
      </c>
      <c r="AN10" s="131" t="s">
        <v>62</v>
      </c>
      <c r="AO10" s="131" t="s">
        <v>61</v>
      </c>
      <c r="AP10" s="131" t="s">
        <v>61</v>
      </c>
      <c r="AQ10" s="131" t="s">
        <v>61</v>
      </c>
      <c r="AR10" s="131" t="s">
        <v>61</v>
      </c>
      <c r="AS10" s="131" t="s">
        <v>62</v>
      </c>
    </row>
    <row r="11" spans="1:46" x14ac:dyDescent="0.3">
      <c r="A11" s="304"/>
      <c r="B11" s="304"/>
      <c r="C11" s="304"/>
      <c r="D11" s="304"/>
      <c r="E11" s="304"/>
      <c r="F11" s="304"/>
      <c r="G11" s="304"/>
      <c r="H11" s="378"/>
      <c r="I11" s="307"/>
      <c r="J11" s="379"/>
      <c r="K11" s="304"/>
      <c r="L11" s="373"/>
      <c r="M11" s="375"/>
      <c r="N11" s="375"/>
      <c r="O11" s="195"/>
      <c r="P11" s="304"/>
      <c r="Q11" s="215"/>
      <c r="R11" s="215"/>
      <c r="S11" s="128" t="s">
        <v>120</v>
      </c>
      <c r="T11" s="161">
        <v>0.13</v>
      </c>
      <c r="U11" s="167">
        <v>43855</v>
      </c>
      <c r="V11" s="167">
        <v>43956</v>
      </c>
      <c r="W11" s="16">
        <f t="shared" ref="W11:W17" si="0">V11-U11</f>
        <v>101</v>
      </c>
      <c r="X11" s="32" t="s">
        <v>534</v>
      </c>
      <c r="Y11" s="17">
        <f t="shared" ref="Y11:Y29" si="1">IF(X11="ejecutado",1,0)</f>
        <v>0</v>
      </c>
      <c r="Z11" s="33"/>
      <c r="AA11" s="33"/>
      <c r="AB11" s="131" t="s">
        <v>62</v>
      </c>
      <c r="AC11" s="131" t="s">
        <v>62</v>
      </c>
      <c r="AD11" s="131" t="s">
        <v>62</v>
      </c>
      <c r="AE11" s="131" t="s">
        <v>61</v>
      </c>
      <c r="AF11" s="131" t="s">
        <v>61</v>
      </c>
      <c r="AG11" s="131" t="s">
        <v>61</v>
      </c>
      <c r="AH11" s="131" t="s">
        <v>61</v>
      </c>
      <c r="AI11" s="131" t="s">
        <v>62</v>
      </c>
      <c r="AJ11" s="131" t="s">
        <v>62</v>
      </c>
      <c r="AK11" s="131" t="s">
        <v>62</v>
      </c>
      <c r="AL11" s="131" t="s">
        <v>62</v>
      </c>
      <c r="AM11" s="131" t="s">
        <v>61</v>
      </c>
      <c r="AN11" s="131" t="s">
        <v>62</v>
      </c>
      <c r="AO11" s="131" t="s">
        <v>62</v>
      </c>
      <c r="AP11" s="131" t="s">
        <v>61</v>
      </c>
      <c r="AQ11" s="131" t="s">
        <v>61</v>
      </c>
      <c r="AR11" s="131" t="s">
        <v>61</v>
      </c>
      <c r="AS11" s="131" t="s">
        <v>62</v>
      </c>
    </row>
    <row r="12" spans="1:46" ht="27.6" x14ac:dyDescent="0.3">
      <c r="A12" s="304"/>
      <c r="B12" s="304"/>
      <c r="C12" s="304"/>
      <c r="D12" s="304"/>
      <c r="E12" s="304"/>
      <c r="F12" s="304"/>
      <c r="G12" s="304"/>
      <c r="H12" s="378"/>
      <c r="I12" s="307"/>
      <c r="J12" s="379"/>
      <c r="K12" s="304"/>
      <c r="L12" s="373"/>
      <c r="M12" s="375"/>
      <c r="N12" s="375"/>
      <c r="O12" s="195"/>
      <c r="P12" s="304"/>
      <c r="Q12" s="215"/>
      <c r="R12" s="215"/>
      <c r="S12" s="128" t="s">
        <v>121</v>
      </c>
      <c r="T12" s="161">
        <v>0.12</v>
      </c>
      <c r="U12" s="167">
        <v>43855</v>
      </c>
      <c r="V12" s="167">
        <v>43981</v>
      </c>
      <c r="W12" s="16">
        <f t="shared" si="0"/>
        <v>126</v>
      </c>
      <c r="X12" s="128" t="s">
        <v>534</v>
      </c>
      <c r="Y12" s="17">
        <f t="shared" si="1"/>
        <v>0</v>
      </c>
      <c r="Z12" s="157"/>
      <c r="AA12" s="157"/>
      <c r="AB12" s="131" t="s">
        <v>62</v>
      </c>
      <c r="AC12" s="131" t="s">
        <v>62</v>
      </c>
      <c r="AD12" s="131" t="s">
        <v>62</v>
      </c>
      <c r="AE12" s="131" t="s">
        <v>61</v>
      </c>
      <c r="AF12" s="131" t="s">
        <v>61</v>
      </c>
      <c r="AG12" s="131" t="s">
        <v>61</v>
      </c>
      <c r="AH12" s="131" t="s">
        <v>62</v>
      </c>
      <c r="AI12" s="131" t="s">
        <v>62</v>
      </c>
      <c r="AJ12" s="131" t="s">
        <v>61</v>
      </c>
      <c r="AK12" s="131" t="s">
        <v>61</v>
      </c>
      <c r="AL12" s="131" t="s">
        <v>62</v>
      </c>
      <c r="AM12" s="131" t="s">
        <v>61</v>
      </c>
      <c r="AN12" s="131" t="s">
        <v>61</v>
      </c>
      <c r="AO12" s="131" t="s">
        <v>61</v>
      </c>
      <c r="AP12" s="131" t="s">
        <v>61</v>
      </c>
      <c r="AQ12" s="131" t="s">
        <v>61</v>
      </c>
      <c r="AR12" s="131" t="s">
        <v>61</v>
      </c>
      <c r="AS12" s="131" t="s">
        <v>62</v>
      </c>
    </row>
    <row r="13" spans="1:46" ht="27.6" x14ac:dyDescent="0.3">
      <c r="A13" s="304"/>
      <c r="B13" s="304"/>
      <c r="C13" s="304"/>
      <c r="D13" s="304"/>
      <c r="E13" s="304"/>
      <c r="F13" s="304"/>
      <c r="G13" s="304"/>
      <c r="H13" s="378"/>
      <c r="I13" s="307"/>
      <c r="J13" s="379"/>
      <c r="K13" s="304"/>
      <c r="L13" s="373"/>
      <c r="M13" s="375"/>
      <c r="N13" s="375"/>
      <c r="O13" s="195"/>
      <c r="P13" s="304"/>
      <c r="Q13" s="215"/>
      <c r="R13" s="215"/>
      <c r="S13" s="128" t="s">
        <v>122</v>
      </c>
      <c r="T13" s="161">
        <v>0.12</v>
      </c>
      <c r="U13" s="167">
        <v>43855</v>
      </c>
      <c r="V13" s="167">
        <v>43920</v>
      </c>
      <c r="W13" s="16">
        <f t="shared" si="0"/>
        <v>65</v>
      </c>
      <c r="X13" s="128" t="s">
        <v>534</v>
      </c>
      <c r="Y13" s="17">
        <f t="shared" si="1"/>
        <v>0</v>
      </c>
      <c r="Z13" s="157"/>
      <c r="AA13" s="157"/>
      <c r="AB13" s="131" t="s">
        <v>62</v>
      </c>
      <c r="AC13" s="131" t="s">
        <v>62</v>
      </c>
      <c r="AD13" s="131" t="s">
        <v>62</v>
      </c>
      <c r="AE13" s="131" t="s">
        <v>62</v>
      </c>
      <c r="AF13" s="131" t="s">
        <v>62</v>
      </c>
      <c r="AG13" s="131" t="s">
        <v>61</v>
      </c>
      <c r="AH13" s="131" t="s">
        <v>62</v>
      </c>
      <c r="AI13" s="131" t="s">
        <v>62</v>
      </c>
      <c r="AJ13" s="131" t="s">
        <v>62</v>
      </c>
      <c r="AK13" s="131" t="s">
        <v>61</v>
      </c>
      <c r="AL13" s="131" t="s">
        <v>62</v>
      </c>
      <c r="AM13" s="131" t="s">
        <v>61</v>
      </c>
      <c r="AN13" s="131" t="s">
        <v>61</v>
      </c>
      <c r="AO13" s="131" t="s">
        <v>62</v>
      </c>
      <c r="AP13" s="131" t="s">
        <v>62</v>
      </c>
      <c r="AQ13" s="131" t="s">
        <v>62</v>
      </c>
      <c r="AR13" s="131" t="s">
        <v>62</v>
      </c>
      <c r="AS13" s="131" t="s">
        <v>62</v>
      </c>
    </row>
    <row r="14" spans="1:46" ht="27.6" x14ac:dyDescent="0.3">
      <c r="A14" s="304"/>
      <c r="B14" s="304"/>
      <c r="C14" s="304"/>
      <c r="D14" s="304"/>
      <c r="E14" s="304"/>
      <c r="F14" s="304"/>
      <c r="G14" s="304"/>
      <c r="H14" s="378"/>
      <c r="I14" s="307"/>
      <c r="J14" s="379"/>
      <c r="K14" s="304"/>
      <c r="L14" s="373"/>
      <c r="M14" s="375"/>
      <c r="N14" s="375"/>
      <c r="O14" s="128"/>
      <c r="P14" s="304"/>
      <c r="Q14" s="215"/>
      <c r="R14" s="215"/>
      <c r="S14" s="128" t="s">
        <v>123</v>
      </c>
      <c r="T14" s="161">
        <v>0.13</v>
      </c>
      <c r="U14" s="167">
        <v>43855</v>
      </c>
      <c r="V14" s="167">
        <v>43951</v>
      </c>
      <c r="W14" s="16"/>
      <c r="X14" s="128" t="s">
        <v>534</v>
      </c>
      <c r="Y14" s="17">
        <f t="shared" si="1"/>
        <v>0</v>
      </c>
      <c r="Z14" s="157"/>
      <c r="AA14" s="157"/>
      <c r="AB14" s="131"/>
      <c r="AC14" s="131"/>
      <c r="AD14" s="131"/>
      <c r="AE14" s="131"/>
      <c r="AF14" s="131"/>
      <c r="AG14" s="131"/>
      <c r="AH14" s="131"/>
      <c r="AI14" s="131"/>
      <c r="AJ14" s="131"/>
      <c r="AK14" s="131"/>
      <c r="AL14" s="131"/>
      <c r="AM14" s="131"/>
      <c r="AN14" s="131"/>
      <c r="AO14" s="131"/>
      <c r="AP14" s="131"/>
      <c r="AQ14" s="131"/>
      <c r="AR14" s="131"/>
      <c r="AS14" s="131"/>
    </row>
    <row r="15" spans="1:46" ht="27.6" x14ac:dyDescent="0.3">
      <c r="A15" s="304"/>
      <c r="B15" s="304"/>
      <c r="C15" s="304"/>
      <c r="D15" s="304"/>
      <c r="E15" s="304"/>
      <c r="F15" s="304"/>
      <c r="G15" s="304"/>
      <c r="H15" s="378"/>
      <c r="I15" s="307"/>
      <c r="J15" s="379"/>
      <c r="K15" s="304"/>
      <c r="L15" s="373"/>
      <c r="M15" s="375"/>
      <c r="N15" s="375"/>
      <c r="O15" s="128"/>
      <c r="P15" s="304"/>
      <c r="Q15" s="215"/>
      <c r="R15" s="215"/>
      <c r="S15" s="128" t="s">
        <v>124</v>
      </c>
      <c r="T15" s="161">
        <v>0.12</v>
      </c>
      <c r="U15" s="167">
        <v>43855</v>
      </c>
      <c r="V15" s="167">
        <v>44012</v>
      </c>
      <c r="W15" s="16"/>
      <c r="X15" s="128" t="s">
        <v>534</v>
      </c>
      <c r="Y15" s="17">
        <f t="shared" si="1"/>
        <v>0</v>
      </c>
      <c r="Z15" s="157"/>
      <c r="AA15" s="157"/>
      <c r="AB15" s="131"/>
      <c r="AC15" s="131"/>
      <c r="AD15" s="131"/>
      <c r="AE15" s="131"/>
      <c r="AF15" s="131"/>
      <c r="AG15" s="131"/>
      <c r="AH15" s="131"/>
      <c r="AI15" s="131"/>
      <c r="AJ15" s="131"/>
      <c r="AK15" s="131"/>
      <c r="AL15" s="131"/>
      <c r="AM15" s="131"/>
      <c r="AN15" s="131"/>
      <c r="AO15" s="131"/>
      <c r="AP15" s="131"/>
      <c r="AQ15" s="131"/>
      <c r="AR15" s="131"/>
      <c r="AS15" s="131"/>
    </row>
    <row r="16" spans="1:46" ht="27.6" x14ac:dyDescent="0.3">
      <c r="A16" s="304"/>
      <c r="B16" s="304"/>
      <c r="C16" s="304"/>
      <c r="D16" s="304"/>
      <c r="E16" s="304"/>
      <c r="F16" s="304"/>
      <c r="G16" s="304"/>
      <c r="H16" s="378"/>
      <c r="I16" s="307"/>
      <c r="J16" s="379"/>
      <c r="K16" s="304"/>
      <c r="L16" s="373"/>
      <c r="M16" s="375"/>
      <c r="N16" s="375"/>
      <c r="O16" s="128"/>
      <c r="P16" s="304"/>
      <c r="Q16" s="215"/>
      <c r="R16" s="215"/>
      <c r="S16" s="128" t="s">
        <v>125</v>
      </c>
      <c r="T16" s="161">
        <v>0.13</v>
      </c>
      <c r="U16" s="167">
        <v>43855</v>
      </c>
      <c r="V16" s="167">
        <v>44012</v>
      </c>
      <c r="W16" s="16"/>
      <c r="X16" s="128" t="s">
        <v>534</v>
      </c>
      <c r="Y16" s="17">
        <f t="shared" si="1"/>
        <v>0</v>
      </c>
      <c r="Z16" s="157"/>
      <c r="AA16" s="157"/>
      <c r="AB16" s="131"/>
      <c r="AC16" s="131"/>
      <c r="AD16" s="131"/>
      <c r="AE16" s="131"/>
      <c r="AF16" s="131"/>
      <c r="AG16" s="131"/>
      <c r="AH16" s="131"/>
      <c r="AI16" s="131"/>
      <c r="AJ16" s="131"/>
      <c r="AK16" s="131"/>
      <c r="AL16" s="131"/>
      <c r="AM16" s="131"/>
      <c r="AN16" s="131"/>
      <c r="AO16" s="131"/>
      <c r="AP16" s="131"/>
      <c r="AQ16" s="131"/>
      <c r="AR16" s="131"/>
      <c r="AS16" s="131"/>
    </row>
    <row r="17" spans="1:45" ht="27.6" x14ac:dyDescent="0.3">
      <c r="A17" s="304"/>
      <c r="B17" s="305"/>
      <c r="C17" s="305"/>
      <c r="D17" s="304"/>
      <c r="E17" s="304"/>
      <c r="F17" s="304"/>
      <c r="G17" s="304"/>
      <c r="H17" s="378"/>
      <c r="I17" s="307"/>
      <c r="J17" s="379"/>
      <c r="K17" s="305"/>
      <c r="L17" s="311"/>
      <c r="M17" s="376"/>
      <c r="N17" s="376"/>
      <c r="O17" s="128"/>
      <c r="P17" s="305"/>
      <c r="Q17" s="217"/>
      <c r="R17" s="217"/>
      <c r="S17" s="128" t="s">
        <v>126</v>
      </c>
      <c r="T17" s="161">
        <v>0.12</v>
      </c>
      <c r="U17" s="167">
        <v>43855</v>
      </c>
      <c r="V17" s="167">
        <v>44012</v>
      </c>
      <c r="W17" s="16">
        <f t="shared" si="0"/>
        <v>157</v>
      </c>
      <c r="X17" s="128" t="s">
        <v>534</v>
      </c>
      <c r="Y17" s="17">
        <f t="shared" si="1"/>
        <v>0</v>
      </c>
      <c r="Z17" s="157"/>
      <c r="AA17" s="157"/>
      <c r="AB17" s="131" t="s">
        <v>62</v>
      </c>
      <c r="AC17" s="131" t="s">
        <v>62</v>
      </c>
      <c r="AD17" s="131" t="s">
        <v>62</v>
      </c>
      <c r="AE17" s="131" t="s">
        <v>62</v>
      </c>
      <c r="AF17" s="131" t="s">
        <v>62</v>
      </c>
      <c r="AG17" s="131"/>
      <c r="AH17" s="131" t="s">
        <v>62</v>
      </c>
      <c r="AI17" s="131" t="s">
        <v>62</v>
      </c>
      <c r="AJ17" s="131" t="s">
        <v>62</v>
      </c>
      <c r="AK17" s="131" t="s">
        <v>62</v>
      </c>
      <c r="AL17" s="131" t="s">
        <v>62</v>
      </c>
      <c r="AM17" s="131"/>
      <c r="AN17" s="131" t="s">
        <v>62</v>
      </c>
      <c r="AO17" s="131" t="s">
        <v>62</v>
      </c>
      <c r="AP17" s="131" t="s">
        <v>62</v>
      </c>
      <c r="AQ17" s="131" t="s">
        <v>62</v>
      </c>
      <c r="AR17" s="131" t="s">
        <v>62</v>
      </c>
      <c r="AS17" s="131" t="s">
        <v>62</v>
      </c>
    </row>
    <row r="18" spans="1:45" ht="41.4" x14ac:dyDescent="0.3">
      <c r="A18" s="304"/>
      <c r="B18" s="303" t="s">
        <v>50</v>
      </c>
      <c r="C18" s="303" t="s">
        <v>112</v>
      </c>
      <c r="D18" s="304"/>
      <c r="E18" s="304"/>
      <c r="F18" s="304"/>
      <c r="G18" s="304"/>
      <c r="H18" s="378"/>
      <c r="I18" s="307"/>
      <c r="J18" s="379"/>
      <c r="K18" s="303" t="s">
        <v>127</v>
      </c>
      <c r="L18" s="310">
        <v>0.15</v>
      </c>
      <c r="M18" s="374">
        <v>43862</v>
      </c>
      <c r="N18" s="374">
        <v>44012</v>
      </c>
      <c r="O18" s="195"/>
      <c r="P18" s="303" t="s">
        <v>118</v>
      </c>
      <c r="Q18" s="214">
        <f>(Y18*T18)+(T19*Y19)</f>
        <v>0</v>
      </c>
      <c r="R18" s="214" t="s">
        <v>59</v>
      </c>
      <c r="S18" s="34" t="s">
        <v>128</v>
      </c>
      <c r="T18" s="161">
        <v>0.5</v>
      </c>
      <c r="U18" s="167">
        <v>43862</v>
      </c>
      <c r="V18" s="167">
        <v>43951</v>
      </c>
      <c r="W18" s="16">
        <f>V18-U18</f>
        <v>89</v>
      </c>
      <c r="X18" s="128" t="s">
        <v>534</v>
      </c>
      <c r="Y18" s="17">
        <f t="shared" si="1"/>
        <v>0</v>
      </c>
      <c r="Z18" s="157"/>
      <c r="AA18" s="127"/>
      <c r="AB18" s="131" t="s">
        <v>62</v>
      </c>
      <c r="AC18" s="131" t="s">
        <v>62</v>
      </c>
      <c r="AD18" s="131" t="s">
        <v>62</v>
      </c>
      <c r="AE18" s="131" t="s">
        <v>62</v>
      </c>
      <c r="AF18" s="131" t="s">
        <v>62</v>
      </c>
      <c r="AG18" s="131" t="s">
        <v>61</v>
      </c>
      <c r="AH18" s="131" t="s">
        <v>62</v>
      </c>
      <c r="AI18" s="131" t="s">
        <v>62</v>
      </c>
      <c r="AJ18" s="131" t="s">
        <v>61</v>
      </c>
      <c r="AK18" s="131" t="s">
        <v>61</v>
      </c>
      <c r="AL18" s="131" t="s">
        <v>62</v>
      </c>
      <c r="AM18" s="131" t="s">
        <v>61</v>
      </c>
      <c r="AN18" s="131" t="s">
        <v>61</v>
      </c>
      <c r="AO18" s="131" t="s">
        <v>61</v>
      </c>
      <c r="AP18" s="131" t="s">
        <v>61</v>
      </c>
      <c r="AQ18" s="131" t="s">
        <v>61</v>
      </c>
      <c r="AR18" s="131" t="s">
        <v>62</v>
      </c>
      <c r="AS18" s="131" t="s">
        <v>62</v>
      </c>
    </row>
    <row r="19" spans="1:45" ht="27.6" x14ac:dyDescent="0.3">
      <c r="A19" s="304"/>
      <c r="B19" s="305"/>
      <c r="C19" s="305"/>
      <c r="D19" s="304"/>
      <c r="E19" s="304"/>
      <c r="F19" s="304"/>
      <c r="G19" s="304"/>
      <c r="H19" s="378"/>
      <c r="I19" s="307"/>
      <c r="J19" s="379"/>
      <c r="K19" s="304"/>
      <c r="L19" s="373"/>
      <c r="M19" s="375"/>
      <c r="N19" s="375"/>
      <c r="O19" s="195"/>
      <c r="P19" s="304"/>
      <c r="Q19" s="215"/>
      <c r="R19" s="217"/>
      <c r="S19" s="34" t="s">
        <v>129</v>
      </c>
      <c r="T19" s="161">
        <v>0.5</v>
      </c>
      <c r="U19" s="167">
        <v>43952</v>
      </c>
      <c r="V19" s="167">
        <v>44012</v>
      </c>
      <c r="W19" s="16">
        <f t="shared" ref="W19" si="2">V19-U19</f>
        <v>60</v>
      </c>
      <c r="X19" s="128" t="s">
        <v>534</v>
      </c>
      <c r="Y19" s="17">
        <f t="shared" si="1"/>
        <v>0</v>
      </c>
      <c r="Z19" s="157"/>
      <c r="AA19" s="127"/>
      <c r="AB19" s="131" t="s">
        <v>62</v>
      </c>
      <c r="AC19" s="131" t="s">
        <v>62</v>
      </c>
      <c r="AD19" s="131" t="s">
        <v>62</v>
      </c>
      <c r="AE19" s="131" t="s">
        <v>62</v>
      </c>
      <c r="AF19" s="131" t="s">
        <v>62</v>
      </c>
      <c r="AG19" s="131" t="s">
        <v>61</v>
      </c>
      <c r="AH19" s="131" t="s">
        <v>62</v>
      </c>
      <c r="AI19" s="131" t="s">
        <v>62</v>
      </c>
      <c r="AJ19" s="131" t="s">
        <v>61</v>
      </c>
      <c r="AK19" s="131" t="s">
        <v>61</v>
      </c>
      <c r="AL19" s="131" t="s">
        <v>62</v>
      </c>
      <c r="AM19" s="131" t="s">
        <v>61</v>
      </c>
      <c r="AN19" s="131" t="s">
        <v>61</v>
      </c>
      <c r="AO19" s="131" t="s">
        <v>61</v>
      </c>
      <c r="AP19" s="131" t="s">
        <v>61</v>
      </c>
      <c r="AQ19" s="131" t="s">
        <v>61</v>
      </c>
      <c r="AR19" s="131" t="s">
        <v>62</v>
      </c>
      <c r="AS19" s="131" t="s">
        <v>62</v>
      </c>
    </row>
    <row r="20" spans="1:45" ht="41.4" x14ac:dyDescent="0.3">
      <c r="A20" s="304"/>
      <c r="B20" s="303" t="s">
        <v>130</v>
      </c>
      <c r="C20" s="334" t="s">
        <v>112</v>
      </c>
      <c r="D20" s="303" t="s">
        <v>52</v>
      </c>
      <c r="E20" s="303" t="s">
        <v>131</v>
      </c>
      <c r="F20" s="303" t="s">
        <v>54</v>
      </c>
      <c r="G20" s="304"/>
      <c r="H20" s="378"/>
      <c r="I20" s="307"/>
      <c r="J20" s="379"/>
      <c r="K20" s="195" t="s">
        <v>132</v>
      </c>
      <c r="L20" s="216">
        <v>0.15</v>
      </c>
      <c r="M20" s="372">
        <v>43862</v>
      </c>
      <c r="N20" s="372">
        <v>44012</v>
      </c>
      <c r="O20" s="195"/>
      <c r="P20" s="195" t="s">
        <v>133</v>
      </c>
      <c r="Q20" s="214">
        <f>(Y20*T20)+(T21*Y21)</f>
        <v>0</v>
      </c>
      <c r="R20" s="214" t="s">
        <v>59</v>
      </c>
      <c r="S20" s="128" t="s">
        <v>134</v>
      </c>
      <c r="T20" s="161">
        <v>0.5</v>
      </c>
      <c r="U20" s="167">
        <v>43862</v>
      </c>
      <c r="V20" s="167">
        <v>43920</v>
      </c>
      <c r="W20" s="16">
        <f>V20-U20</f>
        <v>58</v>
      </c>
      <c r="X20" s="128" t="s">
        <v>534</v>
      </c>
      <c r="Y20" s="17">
        <f t="shared" si="1"/>
        <v>0</v>
      </c>
      <c r="Z20" s="35"/>
      <c r="AA20" s="128"/>
      <c r="AB20" s="131" t="s">
        <v>62</v>
      </c>
      <c r="AC20" s="131" t="s">
        <v>62</v>
      </c>
      <c r="AD20" s="131" t="s">
        <v>62</v>
      </c>
      <c r="AE20" s="131" t="s">
        <v>62</v>
      </c>
      <c r="AF20" s="131" t="s">
        <v>62</v>
      </c>
      <c r="AG20" s="131" t="s">
        <v>62</v>
      </c>
      <c r="AH20" s="131" t="s">
        <v>62</v>
      </c>
      <c r="AI20" s="131" t="s">
        <v>62</v>
      </c>
      <c r="AJ20" s="131" t="s">
        <v>62</v>
      </c>
      <c r="AK20" s="131" t="s">
        <v>61</v>
      </c>
      <c r="AL20" s="131" t="s">
        <v>62</v>
      </c>
      <c r="AM20" s="131" t="s">
        <v>61</v>
      </c>
      <c r="AN20" s="131" t="s">
        <v>61</v>
      </c>
      <c r="AO20" s="131" t="s">
        <v>61</v>
      </c>
      <c r="AP20" s="131" t="s">
        <v>62</v>
      </c>
      <c r="AQ20" s="131" t="s">
        <v>62</v>
      </c>
      <c r="AR20" s="131" t="s">
        <v>62</v>
      </c>
      <c r="AS20" s="131" t="s">
        <v>62</v>
      </c>
    </row>
    <row r="21" spans="1:45" x14ac:dyDescent="0.3">
      <c r="A21" s="304"/>
      <c r="B21" s="304"/>
      <c r="C21" s="335"/>
      <c r="D21" s="304"/>
      <c r="E21" s="304"/>
      <c r="F21" s="304"/>
      <c r="G21" s="304"/>
      <c r="H21" s="378"/>
      <c r="I21" s="307"/>
      <c r="J21" s="379"/>
      <c r="K21" s="195"/>
      <c r="L21" s="216"/>
      <c r="M21" s="372"/>
      <c r="N21" s="372"/>
      <c r="O21" s="195"/>
      <c r="P21" s="195"/>
      <c r="Q21" s="215"/>
      <c r="R21" s="217"/>
      <c r="S21" s="128" t="s">
        <v>135</v>
      </c>
      <c r="T21" s="161">
        <v>0.5</v>
      </c>
      <c r="U21" s="167">
        <v>43922</v>
      </c>
      <c r="V21" s="167">
        <v>44012</v>
      </c>
      <c r="W21" s="16">
        <f t="shared" ref="W21" si="3">V21-U21</f>
        <v>90</v>
      </c>
      <c r="X21" s="34" t="s">
        <v>534</v>
      </c>
      <c r="Y21" s="17">
        <f t="shared" si="1"/>
        <v>0</v>
      </c>
      <c r="Z21" s="36"/>
      <c r="AA21" s="127"/>
      <c r="AB21" s="131" t="s">
        <v>62</v>
      </c>
      <c r="AC21" s="131" t="s">
        <v>62</v>
      </c>
      <c r="AD21" s="131" t="s">
        <v>62</v>
      </c>
      <c r="AE21" s="131" t="s">
        <v>62</v>
      </c>
      <c r="AF21" s="131" t="s">
        <v>62</v>
      </c>
      <c r="AG21" s="131" t="s">
        <v>62</v>
      </c>
      <c r="AH21" s="131" t="s">
        <v>62</v>
      </c>
      <c r="AI21" s="131" t="s">
        <v>62</v>
      </c>
      <c r="AJ21" s="131" t="s">
        <v>62</v>
      </c>
      <c r="AK21" s="131" t="s">
        <v>61</v>
      </c>
      <c r="AL21" s="131" t="s">
        <v>62</v>
      </c>
      <c r="AM21" s="131" t="s">
        <v>61</v>
      </c>
      <c r="AN21" s="131" t="s">
        <v>61</v>
      </c>
      <c r="AO21" s="131" t="s">
        <v>61</v>
      </c>
      <c r="AP21" s="131" t="s">
        <v>62</v>
      </c>
      <c r="AQ21" s="131" t="s">
        <v>62</v>
      </c>
      <c r="AR21" s="131" t="s">
        <v>62</v>
      </c>
      <c r="AS21" s="131" t="s">
        <v>62</v>
      </c>
    </row>
    <row r="22" spans="1:45" ht="27.6" x14ac:dyDescent="0.3">
      <c r="A22" s="304"/>
      <c r="B22" s="304"/>
      <c r="C22" s="335"/>
      <c r="D22" s="304"/>
      <c r="E22" s="304"/>
      <c r="F22" s="304"/>
      <c r="G22" s="304"/>
      <c r="H22" s="378"/>
      <c r="I22" s="307"/>
      <c r="J22" s="379"/>
      <c r="K22" s="303" t="s">
        <v>136</v>
      </c>
      <c r="L22" s="216">
        <v>0.1</v>
      </c>
      <c r="M22" s="372">
        <v>43831</v>
      </c>
      <c r="N22" s="372">
        <v>44012</v>
      </c>
      <c r="O22" s="195"/>
      <c r="P22" s="195" t="s">
        <v>118</v>
      </c>
      <c r="Q22" s="214">
        <f>(Y22*T22)+(Y23*T23)</f>
        <v>0</v>
      </c>
      <c r="R22" s="214" t="s">
        <v>59</v>
      </c>
      <c r="S22" s="34" t="s">
        <v>137</v>
      </c>
      <c r="T22" s="161">
        <v>0.5</v>
      </c>
      <c r="U22" s="167">
        <v>43845</v>
      </c>
      <c r="V22" s="167">
        <v>43936</v>
      </c>
      <c r="W22" s="16">
        <f>V22-U22</f>
        <v>91</v>
      </c>
      <c r="X22" s="128" t="s">
        <v>534</v>
      </c>
      <c r="Y22" s="17">
        <f t="shared" si="1"/>
        <v>0</v>
      </c>
      <c r="Z22" s="33"/>
      <c r="AA22" s="33"/>
      <c r="AB22" s="131" t="s">
        <v>62</v>
      </c>
      <c r="AC22" s="131" t="s">
        <v>62</v>
      </c>
      <c r="AD22" s="131" t="s">
        <v>62</v>
      </c>
      <c r="AE22" s="131" t="s">
        <v>62</v>
      </c>
      <c r="AF22" s="131" t="s">
        <v>62</v>
      </c>
      <c r="AG22" s="131" t="s">
        <v>62</v>
      </c>
      <c r="AH22" s="131" t="s">
        <v>62</v>
      </c>
      <c r="AI22" s="131" t="s">
        <v>62</v>
      </c>
      <c r="AJ22" s="131" t="s">
        <v>62</v>
      </c>
      <c r="AK22" s="131" t="s">
        <v>61</v>
      </c>
      <c r="AL22" s="131" t="s">
        <v>61</v>
      </c>
      <c r="AM22" s="131" t="s">
        <v>61</v>
      </c>
      <c r="AN22" s="131" t="s">
        <v>61</v>
      </c>
      <c r="AO22" s="131" t="s">
        <v>61</v>
      </c>
      <c r="AP22" s="131" t="s">
        <v>62</v>
      </c>
      <c r="AQ22" s="131" t="s">
        <v>62</v>
      </c>
      <c r="AR22" s="131" t="s">
        <v>62</v>
      </c>
      <c r="AS22" s="131" t="s">
        <v>62</v>
      </c>
    </row>
    <row r="23" spans="1:45" ht="27.6" x14ac:dyDescent="0.3">
      <c r="A23" s="304"/>
      <c r="B23" s="304"/>
      <c r="C23" s="335"/>
      <c r="D23" s="304"/>
      <c r="E23" s="304"/>
      <c r="F23" s="304"/>
      <c r="G23" s="304"/>
      <c r="H23" s="378"/>
      <c r="I23" s="307"/>
      <c r="J23" s="379"/>
      <c r="K23" s="304"/>
      <c r="L23" s="216"/>
      <c r="M23" s="372"/>
      <c r="N23" s="372"/>
      <c r="O23" s="195"/>
      <c r="P23" s="195"/>
      <c r="Q23" s="215"/>
      <c r="R23" s="217"/>
      <c r="S23" s="34" t="s">
        <v>137</v>
      </c>
      <c r="T23" s="161">
        <v>0.5</v>
      </c>
      <c r="U23" s="167">
        <v>43922</v>
      </c>
      <c r="V23" s="167">
        <v>44012</v>
      </c>
      <c r="W23" s="16">
        <f t="shared" ref="W23" si="4">V23-U23</f>
        <v>90</v>
      </c>
      <c r="X23" s="128" t="s">
        <v>534</v>
      </c>
      <c r="Y23" s="17">
        <f t="shared" si="1"/>
        <v>0</v>
      </c>
      <c r="Z23" s="37"/>
      <c r="AA23" s="173"/>
      <c r="AB23" s="131" t="s">
        <v>62</v>
      </c>
      <c r="AC23" s="131" t="s">
        <v>62</v>
      </c>
      <c r="AD23" s="131" t="s">
        <v>62</v>
      </c>
      <c r="AE23" s="131" t="s">
        <v>62</v>
      </c>
      <c r="AF23" s="131" t="s">
        <v>62</v>
      </c>
      <c r="AG23" s="131" t="s">
        <v>62</v>
      </c>
      <c r="AH23" s="131" t="s">
        <v>62</v>
      </c>
      <c r="AI23" s="131" t="s">
        <v>62</v>
      </c>
      <c r="AJ23" s="131" t="s">
        <v>62</v>
      </c>
      <c r="AK23" s="131" t="s">
        <v>61</v>
      </c>
      <c r="AL23" s="131" t="s">
        <v>61</v>
      </c>
      <c r="AM23" s="131" t="s">
        <v>61</v>
      </c>
      <c r="AN23" s="131" t="s">
        <v>61</v>
      </c>
      <c r="AO23" s="131" t="s">
        <v>61</v>
      </c>
      <c r="AP23" s="131" t="s">
        <v>62</v>
      </c>
      <c r="AQ23" s="131" t="s">
        <v>62</v>
      </c>
      <c r="AR23" s="131" t="s">
        <v>62</v>
      </c>
      <c r="AS23" s="131" t="s">
        <v>62</v>
      </c>
    </row>
    <row r="24" spans="1:45" ht="43.95" customHeight="1" x14ac:dyDescent="0.3">
      <c r="A24" s="304"/>
      <c r="B24" s="304"/>
      <c r="C24" s="335"/>
      <c r="D24" s="304"/>
      <c r="E24" s="304"/>
      <c r="F24" s="304"/>
      <c r="G24" s="304"/>
      <c r="H24" s="378"/>
      <c r="I24" s="307"/>
      <c r="J24" s="379"/>
      <c r="K24" s="195" t="s">
        <v>138</v>
      </c>
      <c r="L24" s="216">
        <v>0.15</v>
      </c>
      <c r="M24" s="372">
        <v>43845</v>
      </c>
      <c r="N24" s="372">
        <v>44012</v>
      </c>
      <c r="O24" s="195"/>
      <c r="P24" s="195" t="s">
        <v>118</v>
      </c>
      <c r="Q24" s="214">
        <f>(Y24*T24)+(T25*Y25)+(T26*Y26)</f>
        <v>0</v>
      </c>
      <c r="R24" s="214" t="s">
        <v>59</v>
      </c>
      <c r="S24" s="40" t="s">
        <v>139</v>
      </c>
      <c r="T24" s="161">
        <v>0.3</v>
      </c>
      <c r="U24" s="167">
        <v>43831</v>
      </c>
      <c r="V24" s="167">
        <v>43889</v>
      </c>
      <c r="W24" s="16">
        <f>V24-U24</f>
        <v>58</v>
      </c>
      <c r="X24" s="128" t="s">
        <v>534</v>
      </c>
      <c r="Y24" s="17">
        <f t="shared" si="1"/>
        <v>0</v>
      </c>
      <c r="Z24" s="38"/>
      <c r="AA24" s="157"/>
      <c r="AB24" s="131" t="s">
        <v>62</v>
      </c>
      <c r="AC24" s="131" t="s">
        <v>62</v>
      </c>
      <c r="AD24" s="131" t="s">
        <v>62</v>
      </c>
      <c r="AE24" s="131" t="s">
        <v>62</v>
      </c>
      <c r="AF24" s="131" t="s">
        <v>62</v>
      </c>
      <c r="AG24" s="131" t="s">
        <v>61</v>
      </c>
      <c r="AH24" s="131" t="s">
        <v>62</v>
      </c>
      <c r="AI24" s="131" t="s">
        <v>62</v>
      </c>
      <c r="AJ24" s="131" t="s">
        <v>61</v>
      </c>
      <c r="AK24" s="131" t="s">
        <v>61</v>
      </c>
      <c r="AL24" s="131" t="s">
        <v>62</v>
      </c>
      <c r="AM24" s="131" t="s">
        <v>61</v>
      </c>
      <c r="AN24" s="131" t="s">
        <v>61</v>
      </c>
      <c r="AO24" s="131" t="s">
        <v>61</v>
      </c>
      <c r="AP24" s="131" t="s">
        <v>61</v>
      </c>
      <c r="AQ24" s="131" t="s">
        <v>61</v>
      </c>
      <c r="AR24" s="131" t="s">
        <v>62</v>
      </c>
      <c r="AS24" s="131" t="s">
        <v>62</v>
      </c>
    </row>
    <row r="25" spans="1:45" ht="27.6" x14ac:dyDescent="0.3">
      <c r="A25" s="304"/>
      <c r="B25" s="304"/>
      <c r="C25" s="335"/>
      <c r="D25" s="304"/>
      <c r="E25" s="304"/>
      <c r="F25" s="304"/>
      <c r="G25" s="304"/>
      <c r="H25" s="378"/>
      <c r="I25" s="307"/>
      <c r="J25" s="379"/>
      <c r="K25" s="195"/>
      <c r="L25" s="216"/>
      <c r="M25" s="372"/>
      <c r="N25" s="372"/>
      <c r="O25" s="195"/>
      <c r="P25" s="195"/>
      <c r="Q25" s="215"/>
      <c r="R25" s="215"/>
      <c r="S25" s="128" t="s">
        <v>140</v>
      </c>
      <c r="T25" s="161">
        <v>0.2</v>
      </c>
      <c r="U25" s="167">
        <v>43891</v>
      </c>
      <c r="V25" s="167">
        <v>43920</v>
      </c>
      <c r="W25" s="16">
        <f t="shared" ref="W25:W26" si="5">V25-U25</f>
        <v>29</v>
      </c>
      <c r="X25" s="128" t="s">
        <v>534</v>
      </c>
      <c r="Y25" s="17">
        <f t="shared" si="1"/>
        <v>0</v>
      </c>
      <c r="Z25" s="38"/>
      <c r="AA25" s="173"/>
      <c r="AB25" s="131" t="s">
        <v>62</v>
      </c>
      <c r="AC25" s="131" t="s">
        <v>62</v>
      </c>
      <c r="AD25" s="131" t="s">
        <v>62</v>
      </c>
      <c r="AE25" s="131" t="s">
        <v>62</v>
      </c>
      <c r="AF25" s="131" t="s">
        <v>62</v>
      </c>
      <c r="AG25" s="131" t="s">
        <v>61</v>
      </c>
      <c r="AH25" s="131" t="s">
        <v>62</v>
      </c>
      <c r="AI25" s="131" t="s">
        <v>62</v>
      </c>
      <c r="AJ25" s="131" t="s">
        <v>61</v>
      </c>
      <c r="AK25" s="131" t="s">
        <v>61</v>
      </c>
      <c r="AL25" s="131" t="s">
        <v>62</v>
      </c>
      <c r="AM25" s="131" t="s">
        <v>61</v>
      </c>
      <c r="AN25" s="131" t="s">
        <v>61</v>
      </c>
      <c r="AO25" s="131" t="s">
        <v>61</v>
      </c>
      <c r="AP25" s="131" t="s">
        <v>61</v>
      </c>
      <c r="AQ25" s="131" t="s">
        <v>61</v>
      </c>
      <c r="AR25" s="131" t="s">
        <v>62</v>
      </c>
      <c r="AS25" s="131" t="s">
        <v>62</v>
      </c>
    </row>
    <row r="26" spans="1:45" ht="27.6" x14ac:dyDescent="0.3">
      <c r="A26" s="304"/>
      <c r="B26" s="304"/>
      <c r="C26" s="335"/>
      <c r="D26" s="304"/>
      <c r="E26" s="304"/>
      <c r="F26" s="304"/>
      <c r="G26" s="304"/>
      <c r="H26" s="378"/>
      <c r="I26" s="307"/>
      <c r="J26" s="379"/>
      <c r="K26" s="195"/>
      <c r="L26" s="216"/>
      <c r="M26" s="372"/>
      <c r="N26" s="372"/>
      <c r="O26" s="195"/>
      <c r="P26" s="195"/>
      <c r="Q26" s="215"/>
      <c r="R26" s="215"/>
      <c r="S26" s="40" t="s">
        <v>141</v>
      </c>
      <c r="T26" s="161">
        <v>0.5</v>
      </c>
      <c r="U26" s="167">
        <v>43922</v>
      </c>
      <c r="V26" s="167">
        <v>44012</v>
      </c>
      <c r="W26" s="16">
        <f t="shared" si="5"/>
        <v>90</v>
      </c>
      <c r="X26" s="128" t="s">
        <v>534</v>
      </c>
      <c r="Y26" s="17">
        <f t="shared" si="1"/>
        <v>0</v>
      </c>
      <c r="Z26" s="157"/>
      <c r="AA26" s="157"/>
      <c r="AB26" s="131" t="s">
        <v>62</v>
      </c>
      <c r="AC26" s="131" t="s">
        <v>62</v>
      </c>
      <c r="AD26" s="131" t="s">
        <v>62</v>
      </c>
      <c r="AE26" s="131" t="s">
        <v>62</v>
      </c>
      <c r="AF26" s="131" t="s">
        <v>62</v>
      </c>
      <c r="AG26" s="131" t="s">
        <v>61</v>
      </c>
      <c r="AH26" s="131" t="s">
        <v>62</v>
      </c>
      <c r="AI26" s="131" t="s">
        <v>62</v>
      </c>
      <c r="AJ26" s="131" t="s">
        <v>61</v>
      </c>
      <c r="AK26" s="131" t="s">
        <v>61</v>
      </c>
      <c r="AL26" s="131" t="s">
        <v>62</v>
      </c>
      <c r="AM26" s="131" t="s">
        <v>61</v>
      </c>
      <c r="AN26" s="131" t="s">
        <v>61</v>
      </c>
      <c r="AO26" s="131" t="s">
        <v>61</v>
      </c>
      <c r="AP26" s="131" t="s">
        <v>61</v>
      </c>
      <c r="AQ26" s="131" t="s">
        <v>61</v>
      </c>
      <c r="AR26" s="131" t="s">
        <v>62</v>
      </c>
      <c r="AS26" s="131" t="s">
        <v>62</v>
      </c>
    </row>
    <row r="27" spans="1:45" ht="27.6" x14ac:dyDescent="0.3">
      <c r="A27" s="304"/>
      <c r="B27" s="304"/>
      <c r="C27" s="335"/>
      <c r="D27" s="304"/>
      <c r="E27" s="304"/>
      <c r="F27" s="304"/>
      <c r="G27" s="304"/>
      <c r="H27" s="378"/>
      <c r="I27" s="307"/>
      <c r="J27" s="379"/>
      <c r="K27" s="195" t="s">
        <v>142</v>
      </c>
      <c r="L27" s="216">
        <v>0.05</v>
      </c>
      <c r="M27" s="372">
        <v>43845</v>
      </c>
      <c r="N27" s="372">
        <v>44012</v>
      </c>
      <c r="O27" s="195"/>
      <c r="P27" s="195" t="s">
        <v>118</v>
      </c>
      <c r="Q27" s="214">
        <f>(Y27*T27)+(T28*Y28)+(T29*Y29)</f>
        <v>0</v>
      </c>
      <c r="R27" s="214" t="s">
        <v>59</v>
      </c>
      <c r="S27" s="128" t="s">
        <v>143</v>
      </c>
      <c r="T27" s="161">
        <v>0.4</v>
      </c>
      <c r="U27" s="167">
        <v>43845</v>
      </c>
      <c r="V27" s="167">
        <v>43981</v>
      </c>
      <c r="W27" s="16">
        <f>V27-U27</f>
        <v>136</v>
      </c>
      <c r="X27" s="128" t="s">
        <v>534</v>
      </c>
      <c r="Y27" s="17">
        <f t="shared" si="1"/>
        <v>0</v>
      </c>
      <c r="Z27" s="38"/>
      <c r="AA27" s="157"/>
      <c r="AB27" s="131" t="s">
        <v>62</v>
      </c>
      <c r="AC27" s="131" t="s">
        <v>62</v>
      </c>
      <c r="AD27" s="131" t="s">
        <v>62</v>
      </c>
      <c r="AE27" s="131" t="s">
        <v>62</v>
      </c>
      <c r="AF27" s="131" t="s">
        <v>62</v>
      </c>
      <c r="AG27" s="131" t="s">
        <v>61</v>
      </c>
      <c r="AH27" s="131" t="s">
        <v>62</v>
      </c>
      <c r="AI27" s="131" t="s">
        <v>62</v>
      </c>
      <c r="AJ27" s="131" t="s">
        <v>61</v>
      </c>
      <c r="AK27" s="131" t="s">
        <v>61</v>
      </c>
      <c r="AL27" s="131" t="s">
        <v>62</v>
      </c>
      <c r="AM27" s="131" t="s">
        <v>61</v>
      </c>
      <c r="AN27" s="131" t="s">
        <v>61</v>
      </c>
      <c r="AO27" s="131" t="s">
        <v>61</v>
      </c>
      <c r="AP27" s="131" t="s">
        <v>61</v>
      </c>
      <c r="AQ27" s="131" t="s">
        <v>61</v>
      </c>
      <c r="AR27" s="131" t="s">
        <v>62</v>
      </c>
      <c r="AS27" s="131" t="s">
        <v>62</v>
      </c>
    </row>
    <row r="28" spans="1:45" x14ac:dyDescent="0.3">
      <c r="A28" s="304"/>
      <c r="B28" s="304"/>
      <c r="C28" s="335"/>
      <c r="D28" s="304"/>
      <c r="E28" s="304"/>
      <c r="F28" s="304"/>
      <c r="G28" s="304"/>
      <c r="H28" s="378"/>
      <c r="I28" s="307"/>
      <c r="J28" s="379"/>
      <c r="K28" s="195"/>
      <c r="L28" s="216"/>
      <c r="M28" s="372"/>
      <c r="N28" s="372"/>
      <c r="O28" s="195"/>
      <c r="P28" s="195"/>
      <c r="Q28" s="215"/>
      <c r="R28" s="215"/>
      <c r="S28" s="128" t="s">
        <v>144</v>
      </c>
      <c r="T28" s="161">
        <v>0.3</v>
      </c>
      <c r="U28" s="167">
        <v>43891</v>
      </c>
      <c r="V28" s="167">
        <v>43982</v>
      </c>
      <c r="W28" s="16">
        <f t="shared" ref="W28:W29" si="6">V28-U28</f>
        <v>91</v>
      </c>
      <c r="X28" s="128" t="s">
        <v>534</v>
      </c>
      <c r="Y28" s="17">
        <f t="shared" si="1"/>
        <v>0</v>
      </c>
      <c r="Z28" s="38"/>
      <c r="AA28" s="173"/>
      <c r="AB28" s="131" t="s">
        <v>62</v>
      </c>
      <c r="AC28" s="131" t="s">
        <v>62</v>
      </c>
      <c r="AD28" s="131" t="s">
        <v>62</v>
      </c>
      <c r="AE28" s="131" t="s">
        <v>62</v>
      </c>
      <c r="AF28" s="131" t="s">
        <v>62</v>
      </c>
      <c r="AG28" s="131" t="s">
        <v>61</v>
      </c>
      <c r="AH28" s="131" t="s">
        <v>62</v>
      </c>
      <c r="AI28" s="131" t="s">
        <v>62</v>
      </c>
      <c r="AJ28" s="131" t="s">
        <v>61</v>
      </c>
      <c r="AK28" s="131" t="s">
        <v>61</v>
      </c>
      <c r="AL28" s="131" t="s">
        <v>62</v>
      </c>
      <c r="AM28" s="131" t="s">
        <v>61</v>
      </c>
      <c r="AN28" s="131" t="s">
        <v>61</v>
      </c>
      <c r="AO28" s="131" t="s">
        <v>61</v>
      </c>
      <c r="AP28" s="131" t="s">
        <v>61</v>
      </c>
      <c r="AQ28" s="131" t="s">
        <v>61</v>
      </c>
      <c r="AR28" s="131" t="s">
        <v>62</v>
      </c>
      <c r="AS28" s="131" t="s">
        <v>62</v>
      </c>
    </row>
    <row r="29" spans="1:45" ht="27.6" x14ac:dyDescent="0.3">
      <c r="A29" s="304"/>
      <c r="B29" s="304"/>
      <c r="C29" s="335"/>
      <c r="D29" s="304"/>
      <c r="E29" s="304"/>
      <c r="F29" s="304"/>
      <c r="G29" s="304"/>
      <c r="H29" s="378"/>
      <c r="I29" s="307"/>
      <c r="J29" s="379"/>
      <c r="K29" s="195"/>
      <c r="L29" s="216"/>
      <c r="M29" s="372"/>
      <c r="N29" s="372"/>
      <c r="O29" s="195"/>
      <c r="P29" s="195"/>
      <c r="Q29" s="215"/>
      <c r="R29" s="215"/>
      <c r="S29" s="39" t="s">
        <v>145</v>
      </c>
      <c r="T29" s="161">
        <v>0.3</v>
      </c>
      <c r="U29" s="167">
        <v>43983</v>
      </c>
      <c r="V29" s="167">
        <v>44012</v>
      </c>
      <c r="W29" s="16">
        <f t="shared" si="6"/>
        <v>29</v>
      </c>
      <c r="X29" s="128" t="s">
        <v>534</v>
      </c>
      <c r="Y29" s="17">
        <f t="shared" si="1"/>
        <v>0</v>
      </c>
      <c r="Z29" s="157"/>
      <c r="AA29" s="157"/>
      <c r="AB29" s="131" t="s">
        <v>62</v>
      </c>
      <c r="AC29" s="131" t="s">
        <v>62</v>
      </c>
      <c r="AD29" s="131" t="s">
        <v>62</v>
      </c>
      <c r="AE29" s="131" t="s">
        <v>62</v>
      </c>
      <c r="AF29" s="131" t="s">
        <v>62</v>
      </c>
      <c r="AG29" s="131" t="s">
        <v>61</v>
      </c>
      <c r="AH29" s="131" t="s">
        <v>62</v>
      </c>
      <c r="AI29" s="131" t="s">
        <v>62</v>
      </c>
      <c r="AJ29" s="131" t="s">
        <v>61</v>
      </c>
      <c r="AK29" s="131" t="s">
        <v>61</v>
      </c>
      <c r="AL29" s="131" t="s">
        <v>62</v>
      </c>
      <c r="AM29" s="131" t="s">
        <v>61</v>
      </c>
      <c r="AN29" s="131" t="s">
        <v>61</v>
      </c>
      <c r="AO29" s="131" t="s">
        <v>61</v>
      </c>
      <c r="AP29" s="131" t="s">
        <v>61</v>
      </c>
      <c r="AQ29" s="131" t="s">
        <v>61</v>
      </c>
      <c r="AR29" s="131" t="s">
        <v>62</v>
      </c>
      <c r="AS29" s="131" t="s">
        <v>62</v>
      </c>
    </row>
  </sheetData>
  <mergeCells count="78">
    <mergeCell ref="B3:C5"/>
    <mergeCell ref="D3:AA3"/>
    <mergeCell ref="AB3:AS3"/>
    <mergeCell ref="D4:Q4"/>
    <mergeCell ref="R4:AA4"/>
    <mergeCell ref="AB4:AS4"/>
    <mergeCell ref="D5:AA5"/>
    <mergeCell ref="AB5:AS5"/>
    <mergeCell ref="AB7:AS7"/>
    <mergeCell ref="A10:A29"/>
    <mergeCell ref="B10:B17"/>
    <mergeCell ref="C10:C17"/>
    <mergeCell ref="D10:D19"/>
    <mergeCell ref="E10:E19"/>
    <mergeCell ref="K27:K29"/>
    <mergeCell ref="B7:J7"/>
    <mergeCell ref="K7:R7"/>
    <mergeCell ref="S7:V7"/>
    <mergeCell ref="Z7:AA7"/>
    <mergeCell ref="R10:R17"/>
    <mergeCell ref="B18:B19"/>
    <mergeCell ref="C18:C19"/>
    <mergeCell ref="K18:K19"/>
    <mergeCell ref="L18:L19"/>
    <mergeCell ref="M18:M19"/>
    <mergeCell ref="N18:N19"/>
    <mergeCell ref="O18:O19"/>
    <mergeCell ref="P18:P19"/>
    <mergeCell ref="Q18:Q19"/>
    <mergeCell ref="F10:F19"/>
    <mergeCell ref="G10:G29"/>
    <mergeCell ref="H10:H29"/>
    <mergeCell ref="I10:I29"/>
    <mergeCell ref="J10:J29"/>
    <mergeCell ref="B20:B29"/>
    <mergeCell ref="C20:C29"/>
    <mergeCell ref="D20:D29"/>
    <mergeCell ref="E20:E29"/>
    <mergeCell ref="F20:F29"/>
    <mergeCell ref="K10:K17"/>
    <mergeCell ref="O20:O21"/>
    <mergeCell ref="P20:P21"/>
    <mergeCell ref="Q20:Q21"/>
    <mergeCell ref="R20:R21"/>
    <mergeCell ref="Q10:Q17"/>
    <mergeCell ref="R18:R19"/>
    <mergeCell ref="K20:K21"/>
    <mergeCell ref="L20:L21"/>
    <mergeCell ref="M20:M21"/>
    <mergeCell ref="N20:N21"/>
    <mergeCell ref="L10:L17"/>
    <mergeCell ref="M10:M17"/>
    <mergeCell ref="N10:N17"/>
    <mergeCell ref="O10:O13"/>
    <mergeCell ref="P10:P17"/>
    <mergeCell ref="P22:P23"/>
    <mergeCell ref="Q22:Q23"/>
    <mergeCell ref="R22:R23"/>
    <mergeCell ref="K24:K26"/>
    <mergeCell ref="L24:L26"/>
    <mergeCell ref="M24:M26"/>
    <mergeCell ref="N24:N26"/>
    <mergeCell ref="O24:O26"/>
    <mergeCell ref="P24:P26"/>
    <mergeCell ref="Q24:Q26"/>
    <mergeCell ref="R24:R26"/>
    <mergeCell ref="K22:K23"/>
    <mergeCell ref="L22:L23"/>
    <mergeCell ref="M22:M23"/>
    <mergeCell ref="N22:N23"/>
    <mergeCell ref="O22:O23"/>
    <mergeCell ref="R27:R29"/>
    <mergeCell ref="L27:L29"/>
    <mergeCell ref="M27:M29"/>
    <mergeCell ref="N27:N29"/>
    <mergeCell ref="O27:O29"/>
    <mergeCell ref="P27:P29"/>
    <mergeCell ref="Q27:Q29"/>
  </mergeCells>
  <conditionalFormatting sqref="AH24:AH26">
    <cfRule type="cellIs" dxfId="219" priority="1" operator="equal">
      <formula>"Aplica"</formula>
    </cfRule>
  </conditionalFormatting>
  <conditionalFormatting sqref="AB10:AG17 AI10:AS17 AB22:AP22">
    <cfRule type="cellIs" dxfId="218" priority="18" operator="equal">
      <formula>"Aplica"</formula>
    </cfRule>
  </conditionalFormatting>
  <conditionalFormatting sqref="AB18:AG18 AI18:AS18">
    <cfRule type="cellIs" dxfId="217" priority="17" operator="equal">
      <formula>"Aplica"</formula>
    </cfRule>
  </conditionalFormatting>
  <conditionalFormatting sqref="AB20:AG20 AI20:AS20">
    <cfRule type="cellIs" dxfId="216" priority="16" operator="equal">
      <formula>"Aplica"</formula>
    </cfRule>
  </conditionalFormatting>
  <conditionalFormatting sqref="AH10:AH16">
    <cfRule type="cellIs" dxfId="215" priority="15" operator="equal">
      <formula>"Aplica"</formula>
    </cfRule>
  </conditionalFormatting>
  <conditionalFormatting sqref="AH18">
    <cfRule type="cellIs" dxfId="214" priority="14" operator="equal">
      <formula>"Aplica"</formula>
    </cfRule>
  </conditionalFormatting>
  <conditionalFormatting sqref="AH20">
    <cfRule type="cellIs" dxfId="213" priority="13" operator="equal">
      <formula>"Aplica"</formula>
    </cfRule>
  </conditionalFormatting>
  <conditionalFormatting sqref="AH17">
    <cfRule type="cellIs" dxfId="212" priority="12" operator="equal">
      <formula>"Aplica"</formula>
    </cfRule>
  </conditionalFormatting>
  <conditionalFormatting sqref="AB19:AG19 AI19:AS19">
    <cfRule type="cellIs" dxfId="211" priority="11" operator="equal">
      <formula>"Aplica"</formula>
    </cfRule>
  </conditionalFormatting>
  <conditionalFormatting sqref="AH19">
    <cfRule type="cellIs" dxfId="210" priority="10" operator="equal">
      <formula>"Aplica"</formula>
    </cfRule>
  </conditionalFormatting>
  <conditionalFormatting sqref="AB21:AG21 AI21:AS21">
    <cfRule type="cellIs" dxfId="209" priority="9" operator="equal">
      <formula>"Aplica"</formula>
    </cfRule>
  </conditionalFormatting>
  <conditionalFormatting sqref="AH21">
    <cfRule type="cellIs" dxfId="208" priority="8" operator="equal">
      <formula>"Aplica"</formula>
    </cfRule>
  </conditionalFormatting>
  <conditionalFormatting sqref="AQ22:AS22">
    <cfRule type="cellIs" dxfId="207" priority="7" operator="equal">
      <formula>"Aplica"</formula>
    </cfRule>
  </conditionalFormatting>
  <conditionalFormatting sqref="AB23:AP23">
    <cfRule type="cellIs" dxfId="206" priority="6" operator="equal">
      <formula>"Aplica"</formula>
    </cfRule>
  </conditionalFormatting>
  <conditionalFormatting sqref="AQ23:AS23">
    <cfRule type="cellIs" dxfId="205" priority="5" operator="equal">
      <formula>"Aplica"</formula>
    </cfRule>
  </conditionalFormatting>
  <conditionalFormatting sqref="AB27:AG29 AI27:AS29">
    <cfRule type="cellIs" dxfId="204" priority="4" operator="equal">
      <formula>"Aplica"</formula>
    </cfRule>
  </conditionalFormatting>
  <conditionalFormatting sqref="AH27:AH29">
    <cfRule type="cellIs" dxfId="203" priority="3" operator="equal">
      <formula>"Aplica"</formula>
    </cfRule>
  </conditionalFormatting>
  <conditionalFormatting sqref="AB24:AG26 AI24:AS26">
    <cfRule type="cellIs" dxfId="202" priority="2" operator="equal">
      <formula>"Aplica"</formula>
    </cfRule>
  </conditionalFormatting>
  <dataValidations count="2">
    <dataValidation type="list" allowBlank="1" showInputMessage="1" showErrorMessage="1" sqref="E10 E20">
      <formula1>INDIRECT(D10)</formula1>
    </dataValidation>
    <dataValidation type="list" allowBlank="1" showInputMessage="1" showErrorMessage="1" sqref="AB10:AS29">
      <formula1>"Aplica, -"</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'C:\Users\ALEXAN~1\AppData\Local\Temp\Rar$DIa0.434\[4. Plan de acción APIC.xlsx]Hoja2'!#REF!</xm:f>
          </x14:formula1>
          <xm:sqref>X10:X29 B18 F10 F20 B10:D10 B20:D20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7"/>
  <sheetViews>
    <sheetView topLeftCell="R7" zoomScale="70" zoomScaleNormal="70" workbookViewId="0">
      <selection activeCell="V23" sqref="V23"/>
    </sheetView>
  </sheetViews>
  <sheetFormatPr baseColWidth="10" defaultColWidth="11.44140625" defaultRowHeight="13.8" x14ac:dyDescent="0.25"/>
  <cols>
    <col min="1" max="1" width="5.6640625" style="1" bestFit="1" customWidth="1"/>
    <col min="2" max="2" width="30.5546875" style="1" customWidth="1"/>
    <col min="3" max="3" width="20.5546875" style="1" customWidth="1"/>
    <col min="4" max="4" width="26.33203125" style="1" customWidth="1"/>
    <col min="5" max="5" width="25.109375" style="1" customWidth="1"/>
    <col min="6" max="6" width="37" style="1" customWidth="1"/>
    <col min="7" max="7" width="31.88671875" style="1" customWidth="1"/>
    <col min="8" max="8" width="30.6640625" style="1" customWidth="1"/>
    <col min="9" max="9" width="26.109375" style="1" customWidth="1"/>
    <col min="10" max="10" width="25.44140625" style="1" customWidth="1"/>
    <col min="11" max="11" width="45.5546875" style="1" customWidth="1"/>
    <col min="12" max="12" width="25.6640625" style="1" customWidth="1"/>
    <col min="13" max="13" width="25.109375" style="1" customWidth="1"/>
    <col min="14" max="14" width="23.33203125" style="1" customWidth="1"/>
    <col min="15" max="15" width="13.88671875" style="1" hidden="1" customWidth="1"/>
    <col min="16" max="16" width="23.88671875" style="1" customWidth="1"/>
    <col min="17" max="17" width="24.6640625" style="1" customWidth="1"/>
    <col min="18" max="18" width="38.6640625" style="1" customWidth="1"/>
    <col min="19" max="19" width="68.109375" style="1" customWidth="1"/>
    <col min="20" max="20" width="25.88671875" style="15" customWidth="1"/>
    <col min="21" max="21" width="26.44140625" style="1" customWidth="1"/>
    <col min="22" max="22" width="25.44140625" style="1" customWidth="1"/>
    <col min="23" max="23" width="0.5546875" style="1" customWidth="1"/>
    <col min="24" max="24" width="21.5546875" style="1" customWidth="1"/>
    <col min="25" max="25" width="19.88671875" style="1" hidden="1" customWidth="1"/>
    <col min="26" max="26" width="29.109375" style="1" customWidth="1"/>
    <col min="27" max="27" width="23.5546875" style="1" customWidth="1"/>
    <col min="28" max="28" width="23" style="1" customWidth="1"/>
    <col min="29" max="29" width="23.109375" style="1" customWidth="1"/>
    <col min="30" max="30" width="25.33203125" style="1" customWidth="1"/>
    <col min="31" max="31" width="31" style="1" customWidth="1"/>
    <col min="32" max="32" width="27.6640625" style="1" customWidth="1"/>
    <col min="33" max="33" width="25.88671875" style="1" customWidth="1"/>
    <col min="34" max="34" width="20.6640625" style="1" customWidth="1"/>
    <col min="35" max="35" width="28.33203125" style="1" customWidth="1"/>
    <col min="36" max="36" width="24" style="1" customWidth="1"/>
    <col min="37" max="37" width="20.6640625" style="1" customWidth="1"/>
    <col min="38" max="38" width="27.88671875" style="1" customWidth="1"/>
    <col min="39" max="39" width="22.109375" style="1" customWidth="1"/>
    <col min="40" max="40" width="21.88671875" style="1" customWidth="1"/>
    <col min="41" max="41" width="19.44140625" style="1" customWidth="1"/>
    <col min="42" max="42" width="29.5546875" style="1" customWidth="1"/>
    <col min="43" max="43" width="26.6640625" style="1" customWidth="1"/>
    <col min="44" max="44" width="25.5546875" style="1" customWidth="1"/>
    <col min="45" max="45" width="17" style="1" customWidth="1"/>
    <col min="46" max="16384" width="11.44140625" style="1"/>
  </cols>
  <sheetData>
    <row r="1" spans="1:45" ht="14.4" thickBot="1" x14ac:dyDescent="0.3"/>
    <row r="2" spans="1:45" ht="14.4" thickBot="1" x14ac:dyDescent="0.3">
      <c r="B2" s="282"/>
      <c r="C2" s="283"/>
      <c r="D2" s="288" t="s">
        <v>0</v>
      </c>
      <c r="E2" s="289"/>
      <c r="F2" s="289"/>
      <c r="G2" s="289"/>
      <c r="H2" s="289"/>
      <c r="I2" s="289"/>
      <c r="J2" s="289"/>
      <c r="K2" s="289"/>
      <c r="L2" s="289"/>
      <c r="M2" s="289"/>
      <c r="N2" s="289"/>
      <c r="O2" s="289"/>
      <c r="P2" s="289"/>
      <c r="Q2" s="289"/>
      <c r="R2" s="289"/>
      <c r="S2" s="289"/>
      <c r="T2" s="289"/>
      <c r="U2" s="289"/>
      <c r="V2" s="289"/>
      <c r="W2" s="289"/>
      <c r="X2" s="289"/>
      <c r="Y2" s="289"/>
      <c r="Z2" s="289"/>
      <c r="AA2" s="290"/>
      <c r="AB2" s="291" t="s">
        <v>0</v>
      </c>
      <c r="AC2" s="292"/>
      <c r="AD2" s="292"/>
      <c r="AE2" s="292"/>
      <c r="AF2" s="292"/>
      <c r="AG2" s="292"/>
      <c r="AH2" s="292"/>
      <c r="AI2" s="292"/>
      <c r="AJ2" s="292"/>
      <c r="AK2" s="292"/>
      <c r="AL2" s="292"/>
      <c r="AM2" s="292"/>
      <c r="AN2" s="292"/>
      <c r="AO2" s="292"/>
      <c r="AP2" s="292"/>
      <c r="AQ2" s="292"/>
      <c r="AR2" s="292"/>
      <c r="AS2" s="292"/>
    </row>
    <row r="3" spans="1:45" ht="14.4" thickBot="1" x14ac:dyDescent="0.3">
      <c r="B3" s="284"/>
      <c r="C3" s="285"/>
      <c r="D3" s="293" t="s">
        <v>1</v>
      </c>
      <c r="E3" s="294"/>
      <c r="F3" s="294"/>
      <c r="G3" s="294"/>
      <c r="H3" s="294"/>
      <c r="I3" s="294"/>
      <c r="J3" s="294"/>
      <c r="K3" s="294"/>
      <c r="L3" s="294"/>
      <c r="M3" s="294"/>
      <c r="N3" s="294"/>
      <c r="O3" s="294"/>
      <c r="P3" s="294"/>
      <c r="Q3" s="295"/>
      <c r="R3" s="296" t="s">
        <v>2</v>
      </c>
      <c r="S3" s="294"/>
      <c r="T3" s="294"/>
      <c r="U3" s="294"/>
      <c r="V3" s="294"/>
      <c r="W3" s="294"/>
      <c r="X3" s="294"/>
      <c r="Y3" s="294"/>
      <c r="Z3" s="294"/>
      <c r="AA3" s="297"/>
      <c r="AB3" s="298"/>
      <c r="AC3" s="299"/>
      <c r="AD3" s="299"/>
      <c r="AE3" s="299"/>
      <c r="AF3" s="299"/>
      <c r="AG3" s="299"/>
      <c r="AH3" s="299"/>
      <c r="AI3" s="299"/>
      <c r="AJ3" s="299"/>
      <c r="AK3" s="299"/>
      <c r="AL3" s="299"/>
      <c r="AM3" s="299"/>
      <c r="AN3" s="299"/>
      <c r="AO3" s="299"/>
      <c r="AP3" s="299"/>
      <c r="AQ3" s="299"/>
      <c r="AR3" s="299"/>
      <c r="AS3" s="299"/>
    </row>
    <row r="4" spans="1:45" ht="14.4" thickBot="1" x14ac:dyDescent="0.3">
      <c r="B4" s="286"/>
      <c r="C4" s="287"/>
      <c r="D4" s="293" t="s">
        <v>3</v>
      </c>
      <c r="E4" s="294"/>
      <c r="F4" s="294"/>
      <c r="G4" s="294"/>
      <c r="H4" s="294"/>
      <c r="I4" s="294"/>
      <c r="J4" s="294"/>
      <c r="K4" s="294"/>
      <c r="L4" s="294"/>
      <c r="M4" s="294"/>
      <c r="N4" s="294"/>
      <c r="O4" s="294"/>
      <c r="P4" s="294"/>
      <c r="Q4" s="294"/>
      <c r="R4" s="294"/>
      <c r="S4" s="294"/>
      <c r="T4" s="294"/>
      <c r="U4" s="294"/>
      <c r="V4" s="294"/>
      <c r="W4" s="294"/>
      <c r="X4" s="294"/>
      <c r="Y4" s="294"/>
      <c r="Z4" s="294"/>
      <c r="AA4" s="297"/>
      <c r="AB4" s="298"/>
      <c r="AC4" s="299"/>
      <c r="AD4" s="299"/>
      <c r="AE4" s="299"/>
      <c r="AF4" s="299"/>
      <c r="AG4" s="299"/>
      <c r="AH4" s="299"/>
      <c r="AI4" s="299"/>
      <c r="AJ4" s="299"/>
      <c r="AK4" s="299"/>
      <c r="AL4" s="299"/>
      <c r="AM4" s="299"/>
      <c r="AN4" s="299"/>
      <c r="AO4" s="299"/>
      <c r="AP4" s="299"/>
      <c r="AQ4" s="299"/>
      <c r="AR4" s="299"/>
      <c r="AS4" s="299"/>
    </row>
    <row r="6" spans="1:45" x14ac:dyDescent="0.25">
      <c r="A6" s="387" t="s">
        <v>4</v>
      </c>
      <c r="B6" s="269" t="s">
        <v>5</v>
      </c>
      <c r="C6" s="270"/>
      <c r="D6" s="270"/>
      <c r="E6" s="270"/>
      <c r="F6" s="270"/>
      <c r="G6" s="270"/>
      <c r="H6" s="270"/>
      <c r="I6" s="270"/>
      <c r="J6" s="271"/>
      <c r="K6" s="275" t="s">
        <v>6</v>
      </c>
      <c r="L6" s="276"/>
      <c r="M6" s="276"/>
      <c r="N6" s="276"/>
      <c r="O6" s="276"/>
      <c r="P6" s="276"/>
      <c r="Q6" s="276"/>
      <c r="R6" s="277"/>
      <c r="S6" s="388" t="s">
        <v>7</v>
      </c>
      <c r="T6" s="388"/>
      <c r="U6" s="388"/>
      <c r="V6" s="388"/>
      <c r="W6" s="174"/>
      <c r="X6" s="389" t="s">
        <v>8</v>
      </c>
      <c r="Y6" s="174"/>
      <c r="Z6" s="389" t="s">
        <v>9</v>
      </c>
      <c r="AA6" s="389"/>
      <c r="AB6" s="280" t="s">
        <v>10</v>
      </c>
      <c r="AC6" s="281"/>
      <c r="AD6" s="281"/>
      <c r="AE6" s="281"/>
      <c r="AF6" s="281"/>
      <c r="AG6" s="281"/>
      <c r="AH6" s="281"/>
      <c r="AI6" s="281"/>
      <c r="AJ6" s="281"/>
      <c r="AK6" s="281"/>
      <c r="AL6" s="281"/>
      <c r="AM6" s="281"/>
      <c r="AN6" s="281"/>
      <c r="AO6" s="281"/>
      <c r="AP6" s="281"/>
      <c r="AQ6" s="281"/>
      <c r="AR6" s="281"/>
      <c r="AS6" s="281"/>
    </row>
    <row r="7" spans="1:45" ht="55.2" x14ac:dyDescent="0.25">
      <c r="A7" s="387"/>
      <c r="B7" s="43" t="s">
        <v>11</v>
      </c>
      <c r="C7" s="43" t="s">
        <v>12</v>
      </c>
      <c r="D7" s="43" t="s">
        <v>13</v>
      </c>
      <c r="E7" s="43" t="s">
        <v>14</v>
      </c>
      <c r="F7" s="43" t="s">
        <v>15</v>
      </c>
      <c r="G7" s="43" t="s">
        <v>535</v>
      </c>
      <c r="H7" s="43" t="s">
        <v>17</v>
      </c>
      <c r="I7" s="43" t="s">
        <v>18</v>
      </c>
      <c r="J7" s="43" t="s">
        <v>19</v>
      </c>
      <c r="K7" s="44" t="s">
        <v>20</v>
      </c>
      <c r="L7" s="44" t="s">
        <v>21</v>
      </c>
      <c r="M7" s="44" t="s">
        <v>22</v>
      </c>
      <c r="N7" s="44" t="s">
        <v>23</v>
      </c>
      <c r="O7" s="44" t="s">
        <v>24</v>
      </c>
      <c r="P7" s="44" t="s">
        <v>25</v>
      </c>
      <c r="Q7" s="44" t="s">
        <v>19</v>
      </c>
      <c r="R7" s="44" t="s">
        <v>536</v>
      </c>
      <c r="S7" s="174" t="s">
        <v>27</v>
      </c>
      <c r="T7" s="174" t="s">
        <v>18</v>
      </c>
      <c r="U7" s="174" t="s">
        <v>28</v>
      </c>
      <c r="V7" s="174" t="s">
        <v>29</v>
      </c>
      <c r="W7" s="174"/>
      <c r="X7" s="389"/>
      <c r="Y7" s="174" t="s">
        <v>19</v>
      </c>
      <c r="Z7" s="175" t="s">
        <v>30</v>
      </c>
      <c r="AA7" s="175" t="s">
        <v>31</v>
      </c>
      <c r="AB7" s="45" t="s">
        <v>32</v>
      </c>
      <c r="AC7" s="45" t="s">
        <v>33</v>
      </c>
      <c r="AD7" s="45" t="s">
        <v>34</v>
      </c>
      <c r="AE7" s="45" t="s">
        <v>35</v>
      </c>
      <c r="AF7" s="45" t="s">
        <v>36</v>
      </c>
      <c r="AG7" s="45" t="s">
        <v>37</v>
      </c>
      <c r="AH7" s="45" t="s">
        <v>38</v>
      </c>
      <c r="AI7" s="45" t="s">
        <v>39</v>
      </c>
      <c r="AJ7" s="45" t="s">
        <v>40</v>
      </c>
      <c r="AK7" s="45" t="s">
        <v>41</v>
      </c>
      <c r="AL7" s="45" t="s">
        <v>42</v>
      </c>
      <c r="AM7" s="45" t="s">
        <v>43</v>
      </c>
      <c r="AN7" s="45" t="s">
        <v>44</v>
      </c>
      <c r="AO7" s="45" t="s">
        <v>45</v>
      </c>
      <c r="AP7" s="45" t="s">
        <v>46</v>
      </c>
      <c r="AQ7" s="45" t="s">
        <v>47</v>
      </c>
      <c r="AR7" s="45" t="s">
        <v>48</v>
      </c>
      <c r="AS7" s="45" t="s">
        <v>49</v>
      </c>
    </row>
    <row r="8" spans="1:45" ht="27.6" x14ac:dyDescent="0.25">
      <c r="A8" s="195">
        <v>4</v>
      </c>
      <c r="B8" s="303" t="s">
        <v>169</v>
      </c>
      <c r="C8" s="334" t="s">
        <v>170</v>
      </c>
      <c r="D8" s="303" t="s">
        <v>52</v>
      </c>
      <c r="E8" s="303" t="s">
        <v>171</v>
      </c>
      <c r="F8" s="303" t="s">
        <v>172</v>
      </c>
      <c r="G8" s="303" t="s">
        <v>173</v>
      </c>
      <c r="H8" s="303" t="s">
        <v>174</v>
      </c>
      <c r="I8" s="306">
        <v>0.8</v>
      </c>
      <c r="J8" s="306">
        <v>0</v>
      </c>
      <c r="K8" s="196" t="s">
        <v>175</v>
      </c>
      <c r="L8" s="216">
        <v>0.375</v>
      </c>
      <c r="M8" s="213">
        <v>43832</v>
      </c>
      <c r="N8" s="213">
        <v>43889</v>
      </c>
      <c r="O8" s="195"/>
      <c r="P8" s="195" t="s">
        <v>176</v>
      </c>
      <c r="Q8" s="214">
        <v>0</v>
      </c>
      <c r="R8" s="214" t="s">
        <v>79</v>
      </c>
      <c r="S8" s="176" t="s">
        <v>177</v>
      </c>
      <c r="T8" s="17">
        <v>0.2</v>
      </c>
      <c r="U8" s="167">
        <v>43832</v>
      </c>
      <c r="V8" s="167">
        <v>43838</v>
      </c>
      <c r="W8" s="16">
        <f>V8-U8</f>
        <v>6</v>
      </c>
      <c r="X8" s="128"/>
      <c r="Y8" s="17">
        <f>IF(X8="ejecutado",1,0)</f>
        <v>0</v>
      </c>
      <c r="Z8" s="18"/>
      <c r="AA8" s="18"/>
      <c r="AB8" s="131" t="s">
        <v>61</v>
      </c>
      <c r="AC8" s="131" t="s">
        <v>61</v>
      </c>
      <c r="AD8" s="131" t="s">
        <v>62</v>
      </c>
      <c r="AE8" s="131" t="s">
        <v>61</v>
      </c>
      <c r="AF8" s="131" t="s">
        <v>61</v>
      </c>
      <c r="AG8" s="131" t="s">
        <v>61</v>
      </c>
      <c r="AH8" s="131" t="s">
        <v>61</v>
      </c>
      <c r="AI8" s="131" t="s">
        <v>61</v>
      </c>
      <c r="AJ8" s="131" t="s">
        <v>61</v>
      </c>
      <c r="AK8" s="131" t="s">
        <v>61</v>
      </c>
      <c r="AL8" s="131" t="s">
        <v>61</v>
      </c>
      <c r="AM8" s="131" t="s">
        <v>61</v>
      </c>
      <c r="AN8" s="131" t="s">
        <v>61</v>
      </c>
      <c r="AO8" s="131" t="s">
        <v>61</v>
      </c>
      <c r="AP8" s="131" t="s">
        <v>61</v>
      </c>
      <c r="AQ8" s="131" t="s">
        <v>61</v>
      </c>
      <c r="AR8" s="131" t="s">
        <v>61</v>
      </c>
      <c r="AS8" s="131" t="s">
        <v>62</v>
      </c>
    </row>
    <row r="9" spans="1:45" ht="27.6" x14ac:dyDescent="0.25">
      <c r="A9" s="195"/>
      <c r="B9" s="304"/>
      <c r="C9" s="335"/>
      <c r="D9" s="304"/>
      <c r="E9" s="304"/>
      <c r="F9" s="304"/>
      <c r="G9" s="304"/>
      <c r="H9" s="304"/>
      <c r="I9" s="379"/>
      <c r="J9" s="307"/>
      <c r="K9" s="196"/>
      <c r="L9" s="216"/>
      <c r="M9" s="213"/>
      <c r="N9" s="213"/>
      <c r="O9" s="195"/>
      <c r="P9" s="195"/>
      <c r="Q9" s="215"/>
      <c r="R9" s="215"/>
      <c r="S9" s="176" t="s">
        <v>178</v>
      </c>
      <c r="T9" s="17">
        <v>0.1</v>
      </c>
      <c r="U9" s="167">
        <v>43839</v>
      </c>
      <c r="V9" s="167">
        <v>43845</v>
      </c>
      <c r="W9" s="16">
        <f t="shared" ref="W9:W10" si="0">V9-U9</f>
        <v>6</v>
      </c>
      <c r="X9" s="128"/>
      <c r="Y9" s="17">
        <f t="shared" ref="Y9:Y10" si="1">IF(X9="ejecutado",1,0)</f>
        <v>0</v>
      </c>
      <c r="Z9" s="18"/>
      <c r="AA9" s="18"/>
      <c r="AB9" s="131" t="s">
        <v>61</v>
      </c>
      <c r="AC9" s="131" t="s">
        <v>61</v>
      </c>
      <c r="AD9" s="131" t="s">
        <v>62</v>
      </c>
      <c r="AE9" s="131" t="s">
        <v>61</v>
      </c>
      <c r="AF9" s="131" t="s">
        <v>61</v>
      </c>
      <c r="AG9" s="131" t="s">
        <v>61</v>
      </c>
      <c r="AH9" s="131" t="s">
        <v>61</v>
      </c>
      <c r="AI9" s="131" t="s">
        <v>61</v>
      </c>
      <c r="AJ9" s="131" t="s">
        <v>61</v>
      </c>
      <c r="AK9" s="131" t="s">
        <v>61</v>
      </c>
      <c r="AL9" s="131" t="s">
        <v>61</v>
      </c>
      <c r="AM9" s="131" t="s">
        <v>61</v>
      </c>
      <c r="AN9" s="131" t="s">
        <v>61</v>
      </c>
      <c r="AO9" s="131" t="s">
        <v>61</v>
      </c>
      <c r="AP9" s="131" t="s">
        <v>61</v>
      </c>
      <c r="AQ9" s="131" t="s">
        <v>61</v>
      </c>
      <c r="AR9" s="131" t="s">
        <v>61</v>
      </c>
      <c r="AS9" s="131" t="s">
        <v>62</v>
      </c>
    </row>
    <row r="10" spans="1:45" ht="27.6" x14ac:dyDescent="0.25">
      <c r="A10" s="195"/>
      <c r="B10" s="304"/>
      <c r="C10" s="335"/>
      <c r="D10" s="304"/>
      <c r="E10" s="304"/>
      <c r="F10" s="304"/>
      <c r="G10" s="304"/>
      <c r="H10" s="304"/>
      <c r="I10" s="379"/>
      <c r="J10" s="307"/>
      <c r="K10" s="196"/>
      <c r="L10" s="216"/>
      <c r="M10" s="213"/>
      <c r="N10" s="213"/>
      <c r="O10" s="195"/>
      <c r="P10" s="195"/>
      <c r="Q10" s="215"/>
      <c r="R10" s="215"/>
      <c r="S10" s="176" t="s">
        <v>179</v>
      </c>
      <c r="T10" s="17">
        <v>0.2</v>
      </c>
      <c r="U10" s="167">
        <v>43846</v>
      </c>
      <c r="V10" s="167">
        <v>43852</v>
      </c>
      <c r="W10" s="16">
        <f t="shared" si="0"/>
        <v>6</v>
      </c>
      <c r="X10" s="128"/>
      <c r="Y10" s="17">
        <f t="shared" si="1"/>
        <v>0</v>
      </c>
      <c r="Z10" s="18"/>
      <c r="AA10" s="18"/>
      <c r="AB10" s="131" t="s">
        <v>61</v>
      </c>
      <c r="AC10" s="131" t="s">
        <v>61</v>
      </c>
      <c r="AD10" s="131" t="s">
        <v>62</v>
      </c>
      <c r="AE10" s="131" t="s">
        <v>61</v>
      </c>
      <c r="AF10" s="131" t="s">
        <v>61</v>
      </c>
      <c r="AG10" s="131" t="s">
        <v>61</v>
      </c>
      <c r="AH10" s="131" t="s">
        <v>61</v>
      </c>
      <c r="AI10" s="131" t="s">
        <v>61</v>
      </c>
      <c r="AJ10" s="131" t="s">
        <v>61</v>
      </c>
      <c r="AK10" s="131" t="s">
        <v>61</v>
      </c>
      <c r="AL10" s="131" t="s">
        <v>61</v>
      </c>
      <c r="AM10" s="131" t="s">
        <v>61</v>
      </c>
      <c r="AN10" s="131" t="s">
        <v>61</v>
      </c>
      <c r="AO10" s="131" t="s">
        <v>61</v>
      </c>
      <c r="AP10" s="131" t="s">
        <v>61</v>
      </c>
      <c r="AQ10" s="131" t="s">
        <v>61</v>
      </c>
      <c r="AR10" s="131" t="s">
        <v>61</v>
      </c>
      <c r="AS10" s="131" t="s">
        <v>62</v>
      </c>
    </row>
    <row r="11" spans="1:45" ht="41.4" x14ac:dyDescent="0.25">
      <c r="A11" s="195"/>
      <c r="B11" s="304"/>
      <c r="C11" s="335"/>
      <c r="D11" s="304"/>
      <c r="E11" s="304"/>
      <c r="F11" s="304"/>
      <c r="G11" s="304"/>
      <c r="H11" s="304"/>
      <c r="I11" s="379"/>
      <c r="J11" s="307"/>
      <c r="K11" s="196"/>
      <c r="L11" s="216"/>
      <c r="M11" s="213"/>
      <c r="N11" s="213"/>
      <c r="O11" s="195"/>
      <c r="P11" s="195"/>
      <c r="Q11" s="215"/>
      <c r="R11" s="215"/>
      <c r="S11" s="176" t="s">
        <v>180</v>
      </c>
      <c r="T11" s="171">
        <v>0.1</v>
      </c>
      <c r="U11" s="167">
        <v>43853</v>
      </c>
      <c r="V11" s="167">
        <v>43859</v>
      </c>
      <c r="W11" s="16"/>
      <c r="X11" s="128"/>
      <c r="Y11" s="17"/>
      <c r="Z11" s="18"/>
      <c r="AA11" s="18"/>
      <c r="AB11" s="131"/>
      <c r="AC11" s="131"/>
      <c r="AD11" s="131" t="s">
        <v>62</v>
      </c>
      <c r="AE11" s="131"/>
      <c r="AF11" s="131"/>
      <c r="AG11" s="131"/>
      <c r="AH11" s="131"/>
      <c r="AI11" s="131"/>
      <c r="AJ11" s="131"/>
      <c r="AK11" s="131"/>
      <c r="AL11" s="131"/>
      <c r="AM11" s="131"/>
      <c r="AN11" s="131"/>
      <c r="AO11" s="131"/>
      <c r="AP11" s="131"/>
      <c r="AQ11" s="131"/>
      <c r="AR11" s="131"/>
      <c r="AS11" s="131" t="s">
        <v>62</v>
      </c>
    </row>
    <row r="12" spans="1:45" ht="27.6" x14ac:dyDescent="0.25">
      <c r="A12" s="195"/>
      <c r="B12" s="304"/>
      <c r="C12" s="335"/>
      <c r="D12" s="304"/>
      <c r="E12" s="304"/>
      <c r="F12" s="304"/>
      <c r="G12" s="304"/>
      <c r="H12" s="304"/>
      <c r="I12" s="379"/>
      <c r="J12" s="307"/>
      <c r="K12" s="196"/>
      <c r="L12" s="216"/>
      <c r="M12" s="213"/>
      <c r="N12" s="213"/>
      <c r="O12" s="195"/>
      <c r="P12" s="195"/>
      <c r="Q12" s="215"/>
      <c r="R12" s="215"/>
      <c r="S12" s="176" t="s">
        <v>181</v>
      </c>
      <c r="T12" s="171">
        <v>0.1</v>
      </c>
      <c r="U12" s="167">
        <v>43860</v>
      </c>
      <c r="V12" s="167">
        <v>43866</v>
      </c>
      <c r="W12" s="16"/>
      <c r="X12" s="128"/>
      <c r="Y12" s="17"/>
      <c r="Z12" s="18"/>
      <c r="AA12" s="18"/>
      <c r="AB12" s="131"/>
      <c r="AC12" s="131"/>
      <c r="AD12" s="131" t="s">
        <v>62</v>
      </c>
      <c r="AE12" s="131"/>
      <c r="AF12" s="131"/>
      <c r="AG12" s="131"/>
      <c r="AH12" s="131"/>
      <c r="AI12" s="131"/>
      <c r="AJ12" s="131"/>
      <c r="AK12" s="131"/>
      <c r="AL12" s="131"/>
      <c r="AM12" s="131"/>
      <c r="AN12" s="131"/>
      <c r="AO12" s="131"/>
      <c r="AP12" s="131"/>
      <c r="AQ12" s="131"/>
      <c r="AR12" s="131"/>
      <c r="AS12" s="131" t="s">
        <v>62</v>
      </c>
    </row>
    <row r="13" spans="1:45" ht="27.6" x14ac:dyDescent="0.25">
      <c r="A13" s="195"/>
      <c r="B13" s="304"/>
      <c r="C13" s="335"/>
      <c r="D13" s="304"/>
      <c r="E13" s="304"/>
      <c r="F13" s="304"/>
      <c r="G13" s="304"/>
      <c r="H13" s="304"/>
      <c r="I13" s="379"/>
      <c r="J13" s="307"/>
      <c r="K13" s="196"/>
      <c r="L13" s="216"/>
      <c r="M13" s="213"/>
      <c r="N13" s="213"/>
      <c r="O13" s="195"/>
      <c r="P13" s="195"/>
      <c r="Q13" s="215"/>
      <c r="R13" s="215"/>
      <c r="S13" s="176" t="s">
        <v>182</v>
      </c>
      <c r="T13" s="171">
        <v>0.1</v>
      </c>
      <c r="U13" s="167">
        <v>43867</v>
      </c>
      <c r="V13" s="167">
        <v>43873</v>
      </c>
      <c r="W13" s="16"/>
      <c r="X13" s="128"/>
      <c r="Y13" s="17"/>
      <c r="Z13" s="18"/>
      <c r="AA13" s="18"/>
      <c r="AB13" s="131"/>
      <c r="AC13" s="131"/>
      <c r="AD13" s="131" t="s">
        <v>62</v>
      </c>
      <c r="AE13" s="131"/>
      <c r="AF13" s="131"/>
      <c r="AG13" s="131"/>
      <c r="AH13" s="131"/>
      <c r="AI13" s="131"/>
      <c r="AJ13" s="131"/>
      <c r="AK13" s="131"/>
      <c r="AL13" s="131"/>
      <c r="AM13" s="131"/>
      <c r="AN13" s="131"/>
      <c r="AO13" s="131"/>
      <c r="AP13" s="131"/>
      <c r="AQ13" s="131"/>
      <c r="AR13" s="131"/>
      <c r="AS13" s="131" t="s">
        <v>62</v>
      </c>
    </row>
    <row r="14" spans="1:45" ht="27.6" x14ac:dyDescent="0.25">
      <c r="A14" s="195"/>
      <c r="B14" s="304"/>
      <c r="C14" s="335"/>
      <c r="D14" s="304"/>
      <c r="E14" s="304"/>
      <c r="F14" s="304"/>
      <c r="G14" s="304"/>
      <c r="H14" s="304"/>
      <c r="I14" s="379"/>
      <c r="J14" s="307"/>
      <c r="K14" s="196"/>
      <c r="L14" s="216"/>
      <c r="M14" s="213"/>
      <c r="N14" s="213"/>
      <c r="O14" s="195"/>
      <c r="P14" s="195"/>
      <c r="Q14" s="215"/>
      <c r="R14" s="215"/>
      <c r="S14" s="176" t="s">
        <v>183</v>
      </c>
      <c r="T14" s="171">
        <v>0.1</v>
      </c>
      <c r="U14" s="167">
        <v>43874</v>
      </c>
      <c r="V14" s="167">
        <v>43880</v>
      </c>
      <c r="W14" s="16"/>
      <c r="X14" s="128"/>
      <c r="Y14" s="17"/>
      <c r="Z14" s="18"/>
      <c r="AA14" s="18"/>
      <c r="AB14" s="131"/>
      <c r="AC14" s="131"/>
      <c r="AD14" s="131" t="s">
        <v>62</v>
      </c>
      <c r="AE14" s="131"/>
      <c r="AF14" s="131"/>
      <c r="AG14" s="131"/>
      <c r="AH14" s="131"/>
      <c r="AI14" s="131"/>
      <c r="AJ14" s="131"/>
      <c r="AK14" s="131"/>
      <c r="AL14" s="131"/>
      <c r="AM14" s="131"/>
      <c r="AN14" s="131"/>
      <c r="AO14" s="131"/>
      <c r="AP14" s="131"/>
      <c r="AQ14" s="131"/>
      <c r="AR14" s="131"/>
      <c r="AS14" s="131" t="s">
        <v>62</v>
      </c>
    </row>
    <row r="15" spans="1:45" ht="27.6" x14ac:dyDescent="0.25">
      <c r="A15" s="195"/>
      <c r="B15" s="304"/>
      <c r="C15" s="335"/>
      <c r="D15" s="304"/>
      <c r="E15" s="304"/>
      <c r="F15" s="304"/>
      <c r="G15" s="304"/>
      <c r="H15" s="304"/>
      <c r="I15" s="379"/>
      <c r="J15" s="307"/>
      <c r="K15" s="196"/>
      <c r="L15" s="216"/>
      <c r="M15" s="213"/>
      <c r="N15" s="213"/>
      <c r="O15" s="195"/>
      <c r="P15" s="195"/>
      <c r="Q15" s="215"/>
      <c r="R15" s="215"/>
      <c r="S15" s="176" t="s">
        <v>184</v>
      </c>
      <c r="T15" s="171">
        <v>0.1</v>
      </c>
      <c r="U15" s="167">
        <v>43881</v>
      </c>
      <c r="V15" s="167">
        <v>43889</v>
      </c>
      <c r="W15" s="16"/>
      <c r="X15" s="128"/>
      <c r="Y15" s="17"/>
      <c r="Z15" s="18"/>
      <c r="AA15" s="18"/>
      <c r="AB15" s="131"/>
      <c r="AC15" s="131"/>
      <c r="AD15" s="131" t="s">
        <v>62</v>
      </c>
      <c r="AE15" s="131"/>
      <c r="AF15" s="131"/>
      <c r="AG15" s="131"/>
      <c r="AH15" s="131"/>
      <c r="AI15" s="131"/>
      <c r="AJ15" s="131"/>
      <c r="AK15" s="131"/>
      <c r="AL15" s="131"/>
      <c r="AM15" s="131"/>
      <c r="AN15" s="131"/>
      <c r="AO15" s="131"/>
      <c r="AP15" s="131"/>
      <c r="AQ15" s="131"/>
      <c r="AR15" s="131"/>
      <c r="AS15" s="131" t="s">
        <v>62</v>
      </c>
    </row>
    <row r="16" spans="1:45" ht="27.6" x14ac:dyDescent="0.25">
      <c r="A16" s="195"/>
      <c r="B16" s="303" t="s">
        <v>185</v>
      </c>
      <c r="C16" s="334" t="s">
        <v>170</v>
      </c>
      <c r="D16" s="303" t="s">
        <v>186</v>
      </c>
      <c r="E16" s="303" t="s">
        <v>187</v>
      </c>
      <c r="F16" s="304"/>
      <c r="G16" s="304"/>
      <c r="H16" s="304"/>
      <c r="I16" s="379"/>
      <c r="J16" s="306">
        <v>0</v>
      </c>
      <c r="K16" s="196" t="s">
        <v>188</v>
      </c>
      <c r="L16" s="216">
        <v>0.375</v>
      </c>
      <c r="M16" s="213">
        <v>43845</v>
      </c>
      <c r="N16" s="213">
        <v>44012</v>
      </c>
      <c r="O16" s="195"/>
      <c r="P16" s="195" t="s">
        <v>189</v>
      </c>
      <c r="Q16" s="214">
        <v>0</v>
      </c>
      <c r="R16" s="214" t="s">
        <v>79</v>
      </c>
      <c r="S16" s="176" t="s">
        <v>190</v>
      </c>
      <c r="T16" s="161">
        <v>0.2</v>
      </c>
      <c r="U16" s="167">
        <v>43845</v>
      </c>
      <c r="V16" s="167">
        <v>43860</v>
      </c>
      <c r="W16" s="16">
        <f>V16-U16</f>
        <v>15</v>
      </c>
      <c r="X16" s="128"/>
      <c r="Y16" s="17">
        <f>IF(X16="ejecutado",1,0)</f>
        <v>0</v>
      </c>
      <c r="Z16" s="18"/>
      <c r="AA16" s="18"/>
      <c r="AB16" s="131" t="s">
        <v>61</v>
      </c>
      <c r="AC16" s="131" t="s">
        <v>61</v>
      </c>
      <c r="AD16" s="131" t="s">
        <v>62</v>
      </c>
      <c r="AE16" s="131" t="s">
        <v>61</v>
      </c>
      <c r="AF16" s="131" t="s">
        <v>61</v>
      </c>
      <c r="AG16" s="131" t="s">
        <v>61</v>
      </c>
      <c r="AH16" s="131" t="s">
        <v>61</v>
      </c>
      <c r="AI16" s="131" t="s">
        <v>61</v>
      </c>
      <c r="AJ16" s="131" t="s">
        <v>61</v>
      </c>
      <c r="AK16" s="131" t="s">
        <v>61</v>
      </c>
      <c r="AL16" s="131" t="s">
        <v>61</v>
      </c>
      <c r="AM16" s="131" t="s">
        <v>61</v>
      </c>
      <c r="AN16" s="131" t="s">
        <v>61</v>
      </c>
      <c r="AO16" s="131" t="s">
        <v>61</v>
      </c>
      <c r="AP16" s="131" t="s">
        <v>61</v>
      </c>
      <c r="AQ16" s="131" t="s">
        <v>61</v>
      </c>
      <c r="AR16" s="131" t="s">
        <v>61</v>
      </c>
      <c r="AS16" s="131" t="s">
        <v>62</v>
      </c>
    </row>
    <row r="17" spans="1:58" ht="27.6" x14ac:dyDescent="0.25">
      <c r="A17" s="195"/>
      <c r="B17" s="304"/>
      <c r="C17" s="335"/>
      <c r="D17" s="304"/>
      <c r="E17" s="304"/>
      <c r="F17" s="304"/>
      <c r="G17" s="304"/>
      <c r="H17" s="304"/>
      <c r="I17" s="379"/>
      <c r="J17" s="307"/>
      <c r="K17" s="196"/>
      <c r="L17" s="216"/>
      <c r="M17" s="213"/>
      <c r="N17" s="213"/>
      <c r="O17" s="195"/>
      <c r="P17" s="195"/>
      <c r="Q17" s="215"/>
      <c r="R17" s="215"/>
      <c r="S17" s="176" t="s">
        <v>191</v>
      </c>
      <c r="T17" s="161">
        <v>0.2</v>
      </c>
      <c r="U17" s="163">
        <v>43862</v>
      </c>
      <c r="V17" s="163">
        <v>43905</v>
      </c>
      <c r="W17" s="16">
        <f t="shared" ref="W17:W18" si="2">V17-U17</f>
        <v>43</v>
      </c>
      <c r="X17" s="128"/>
      <c r="Y17" s="17">
        <f t="shared" ref="Y17:Y18" si="3">IF(X17="ejecutado",1,0)</f>
        <v>0</v>
      </c>
      <c r="Z17" s="18"/>
      <c r="AA17" s="18"/>
      <c r="AB17" s="131" t="s">
        <v>61</v>
      </c>
      <c r="AC17" s="131" t="s">
        <v>61</v>
      </c>
      <c r="AD17" s="131" t="s">
        <v>62</v>
      </c>
      <c r="AE17" s="131" t="s">
        <v>61</v>
      </c>
      <c r="AF17" s="131" t="s">
        <v>61</v>
      </c>
      <c r="AG17" s="131" t="s">
        <v>61</v>
      </c>
      <c r="AH17" s="131" t="s">
        <v>61</v>
      </c>
      <c r="AI17" s="131" t="s">
        <v>61</v>
      </c>
      <c r="AJ17" s="131" t="s">
        <v>61</v>
      </c>
      <c r="AK17" s="131" t="s">
        <v>61</v>
      </c>
      <c r="AL17" s="131" t="s">
        <v>61</v>
      </c>
      <c r="AM17" s="131" t="s">
        <v>61</v>
      </c>
      <c r="AN17" s="131" t="s">
        <v>61</v>
      </c>
      <c r="AO17" s="131" t="s">
        <v>61</v>
      </c>
      <c r="AP17" s="131" t="s">
        <v>61</v>
      </c>
      <c r="AQ17" s="131" t="s">
        <v>61</v>
      </c>
      <c r="AR17" s="131" t="s">
        <v>61</v>
      </c>
      <c r="AS17" s="131" t="s">
        <v>62</v>
      </c>
    </row>
    <row r="18" spans="1:58" ht="27.6" x14ac:dyDescent="0.25">
      <c r="A18" s="195"/>
      <c r="B18" s="304"/>
      <c r="C18" s="335"/>
      <c r="D18" s="304"/>
      <c r="E18" s="304"/>
      <c r="F18" s="304"/>
      <c r="G18" s="304"/>
      <c r="H18" s="304"/>
      <c r="I18" s="379"/>
      <c r="J18" s="307"/>
      <c r="K18" s="196"/>
      <c r="L18" s="216"/>
      <c r="M18" s="213"/>
      <c r="N18" s="213"/>
      <c r="O18" s="195"/>
      <c r="P18" s="195"/>
      <c r="Q18" s="215"/>
      <c r="R18" s="217"/>
      <c r="S18" s="176" t="s">
        <v>192</v>
      </c>
      <c r="T18" s="161">
        <v>0.6</v>
      </c>
      <c r="U18" s="163">
        <v>43906</v>
      </c>
      <c r="V18" s="163">
        <v>44012</v>
      </c>
      <c r="W18" s="16">
        <f t="shared" si="2"/>
        <v>106</v>
      </c>
      <c r="X18" s="128"/>
      <c r="Y18" s="17">
        <f t="shared" si="3"/>
        <v>0</v>
      </c>
      <c r="Z18" s="18"/>
      <c r="AA18" s="18"/>
      <c r="AB18" s="131" t="s">
        <v>61</v>
      </c>
      <c r="AC18" s="131" t="s">
        <v>61</v>
      </c>
      <c r="AD18" s="131" t="s">
        <v>62</v>
      </c>
      <c r="AE18" s="131" t="s">
        <v>61</v>
      </c>
      <c r="AF18" s="131" t="s">
        <v>61</v>
      </c>
      <c r="AG18" s="131" t="s">
        <v>61</v>
      </c>
      <c r="AH18" s="131" t="s">
        <v>61</v>
      </c>
      <c r="AI18" s="131" t="s">
        <v>61</v>
      </c>
      <c r="AJ18" s="131" t="s">
        <v>61</v>
      </c>
      <c r="AK18" s="131" t="s">
        <v>61</v>
      </c>
      <c r="AL18" s="131" t="s">
        <v>61</v>
      </c>
      <c r="AM18" s="131" t="s">
        <v>61</v>
      </c>
      <c r="AN18" s="131" t="s">
        <v>61</v>
      </c>
      <c r="AO18" s="131" t="s">
        <v>61</v>
      </c>
      <c r="AP18" s="131" t="s">
        <v>61</v>
      </c>
      <c r="AQ18" s="131" t="s">
        <v>61</v>
      </c>
      <c r="AR18" s="131" t="s">
        <v>61</v>
      </c>
      <c r="AS18" s="131" t="s">
        <v>62</v>
      </c>
    </row>
    <row r="19" spans="1:58" ht="27.6" x14ac:dyDescent="0.25">
      <c r="A19" s="195"/>
      <c r="B19" s="195" t="s">
        <v>185</v>
      </c>
      <c r="C19" s="385" t="s">
        <v>170</v>
      </c>
      <c r="D19" s="195" t="s">
        <v>52</v>
      </c>
      <c r="E19" s="195" t="s">
        <v>114</v>
      </c>
      <c r="F19" s="304"/>
      <c r="G19" s="304"/>
      <c r="H19" s="304"/>
      <c r="I19" s="379"/>
      <c r="J19" s="199">
        <v>0</v>
      </c>
      <c r="K19" s="386" t="s">
        <v>193</v>
      </c>
      <c r="L19" s="216">
        <v>0.25</v>
      </c>
      <c r="M19" s="213">
        <v>43952</v>
      </c>
      <c r="N19" s="213">
        <v>43980</v>
      </c>
      <c r="O19" s="195"/>
      <c r="P19" s="195" t="s">
        <v>194</v>
      </c>
      <c r="Q19" s="380">
        <f>(Y19*T19)+(T20*Y20)+(T21*Y21)+(T23*Y23)</f>
        <v>0</v>
      </c>
      <c r="R19" s="380" t="s">
        <v>79</v>
      </c>
      <c r="S19" s="176" t="s">
        <v>537</v>
      </c>
      <c r="T19" s="161">
        <v>0.2</v>
      </c>
      <c r="U19" s="167">
        <v>43952</v>
      </c>
      <c r="V19" s="167">
        <v>43952</v>
      </c>
      <c r="W19" s="16">
        <f>V19-U19</f>
        <v>0</v>
      </c>
      <c r="X19" s="128"/>
      <c r="Y19" s="17">
        <f>IF(X19="ejecutado",1,0)</f>
        <v>0</v>
      </c>
      <c r="Z19" s="18"/>
      <c r="AA19" s="18"/>
      <c r="AB19" s="131" t="s">
        <v>61</v>
      </c>
      <c r="AC19" s="131" t="s">
        <v>61</v>
      </c>
      <c r="AD19" s="131" t="s">
        <v>62</v>
      </c>
      <c r="AE19" s="131" t="s">
        <v>61</v>
      </c>
      <c r="AF19" s="131" t="s">
        <v>61</v>
      </c>
      <c r="AG19" s="131" t="s">
        <v>61</v>
      </c>
      <c r="AH19" s="131" t="s">
        <v>61</v>
      </c>
      <c r="AI19" s="131" t="s">
        <v>61</v>
      </c>
      <c r="AJ19" s="131" t="s">
        <v>61</v>
      </c>
      <c r="AK19" s="131" t="s">
        <v>61</v>
      </c>
      <c r="AL19" s="131" t="s">
        <v>61</v>
      </c>
      <c r="AM19" s="131" t="s">
        <v>61</v>
      </c>
      <c r="AN19" s="131" t="s">
        <v>61</v>
      </c>
      <c r="AO19" s="131" t="s">
        <v>61</v>
      </c>
      <c r="AP19" s="131" t="s">
        <v>61</v>
      </c>
      <c r="AQ19" s="131" t="s">
        <v>61</v>
      </c>
      <c r="AR19" s="131" t="s">
        <v>61</v>
      </c>
      <c r="AS19" s="131" t="s">
        <v>62</v>
      </c>
      <c r="BF19" s="1">
        <f>200/80</f>
        <v>2.5</v>
      </c>
    </row>
    <row r="20" spans="1:58" ht="27.6" x14ac:dyDescent="0.25">
      <c r="A20" s="195"/>
      <c r="B20" s="195"/>
      <c r="C20" s="385"/>
      <c r="D20" s="195"/>
      <c r="E20" s="195"/>
      <c r="F20" s="304"/>
      <c r="G20" s="304"/>
      <c r="H20" s="304"/>
      <c r="I20" s="379"/>
      <c r="J20" s="198"/>
      <c r="K20" s="386"/>
      <c r="L20" s="216"/>
      <c r="M20" s="213"/>
      <c r="N20" s="213"/>
      <c r="O20" s="195"/>
      <c r="P20" s="195"/>
      <c r="Q20" s="380"/>
      <c r="R20" s="380"/>
      <c r="S20" s="176" t="s">
        <v>196</v>
      </c>
      <c r="T20" s="161">
        <v>0.2</v>
      </c>
      <c r="U20" s="163">
        <v>43959</v>
      </c>
      <c r="V20" s="163">
        <v>43959</v>
      </c>
      <c r="W20" s="16">
        <f t="shared" ref="W20:W23" si="4">V20-U20</f>
        <v>0</v>
      </c>
      <c r="X20" s="128"/>
      <c r="Y20" s="17">
        <f t="shared" ref="Y20:Y23" si="5">IF(X20="ejecutado",1,0)</f>
        <v>0</v>
      </c>
      <c r="Z20" s="18"/>
      <c r="AA20" s="18"/>
      <c r="AB20" s="131" t="s">
        <v>61</v>
      </c>
      <c r="AC20" s="131" t="s">
        <v>61</v>
      </c>
      <c r="AD20" s="131" t="s">
        <v>62</v>
      </c>
      <c r="AE20" s="131" t="s">
        <v>61</v>
      </c>
      <c r="AF20" s="131" t="s">
        <v>61</v>
      </c>
      <c r="AG20" s="131" t="s">
        <v>61</v>
      </c>
      <c r="AH20" s="131" t="s">
        <v>61</v>
      </c>
      <c r="AI20" s="131" t="s">
        <v>61</v>
      </c>
      <c r="AJ20" s="131" t="s">
        <v>61</v>
      </c>
      <c r="AK20" s="131" t="s">
        <v>61</v>
      </c>
      <c r="AL20" s="131" t="s">
        <v>61</v>
      </c>
      <c r="AM20" s="131" t="s">
        <v>61</v>
      </c>
      <c r="AN20" s="131" t="s">
        <v>61</v>
      </c>
      <c r="AO20" s="131" t="s">
        <v>61</v>
      </c>
      <c r="AP20" s="131" t="s">
        <v>61</v>
      </c>
      <c r="AQ20" s="131" t="s">
        <v>61</v>
      </c>
      <c r="AR20" s="131" t="s">
        <v>61</v>
      </c>
      <c r="AS20" s="131" t="s">
        <v>62</v>
      </c>
    </row>
    <row r="21" spans="1:58" ht="27.6" x14ac:dyDescent="0.25">
      <c r="A21" s="195"/>
      <c r="B21" s="195"/>
      <c r="C21" s="385"/>
      <c r="D21" s="195"/>
      <c r="E21" s="195"/>
      <c r="F21" s="304"/>
      <c r="G21" s="304"/>
      <c r="H21" s="304"/>
      <c r="I21" s="379"/>
      <c r="J21" s="198"/>
      <c r="K21" s="386"/>
      <c r="L21" s="216"/>
      <c r="M21" s="213"/>
      <c r="N21" s="213"/>
      <c r="O21" s="195"/>
      <c r="P21" s="195"/>
      <c r="Q21" s="380"/>
      <c r="R21" s="380"/>
      <c r="S21" s="176" t="s">
        <v>197</v>
      </c>
      <c r="T21" s="161">
        <v>0.2</v>
      </c>
      <c r="U21" s="163">
        <v>43966</v>
      </c>
      <c r="V21" s="163">
        <v>43966</v>
      </c>
      <c r="W21" s="16">
        <f t="shared" si="4"/>
        <v>0</v>
      </c>
      <c r="X21" s="128"/>
      <c r="Y21" s="17">
        <f t="shared" si="5"/>
        <v>0</v>
      </c>
      <c r="Z21" s="18"/>
      <c r="AA21" s="18"/>
      <c r="AB21" s="131" t="s">
        <v>61</v>
      </c>
      <c r="AC21" s="131" t="s">
        <v>61</v>
      </c>
      <c r="AD21" s="131" t="s">
        <v>62</v>
      </c>
      <c r="AE21" s="131" t="s">
        <v>61</v>
      </c>
      <c r="AF21" s="131" t="s">
        <v>61</v>
      </c>
      <c r="AG21" s="131" t="s">
        <v>61</v>
      </c>
      <c r="AH21" s="131" t="s">
        <v>61</v>
      </c>
      <c r="AI21" s="131" t="s">
        <v>61</v>
      </c>
      <c r="AJ21" s="131" t="s">
        <v>61</v>
      </c>
      <c r="AK21" s="131" t="s">
        <v>61</v>
      </c>
      <c r="AL21" s="131" t="s">
        <v>61</v>
      </c>
      <c r="AM21" s="131" t="s">
        <v>61</v>
      </c>
      <c r="AN21" s="131" t="s">
        <v>61</v>
      </c>
      <c r="AO21" s="131" t="s">
        <v>61</v>
      </c>
      <c r="AP21" s="131" t="s">
        <v>61</v>
      </c>
      <c r="AQ21" s="131" t="s">
        <v>61</v>
      </c>
      <c r="AR21" s="131" t="s">
        <v>61</v>
      </c>
      <c r="AS21" s="131" t="s">
        <v>62</v>
      </c>
      <c r="AW21" s="1">
        <f>300/80</f>
        <v>3.75</v>
      </c>
    </row>
    <row r="22" spans="1:58" ht="27.6" x14ac:dyDescent="0.25">
      <c r="A22" s="195"/>
      <c r="B22" s="195"/>
      <c r="C22" s="385"/>
      <c r="D22" s="195"/>
      <c r="E22" s="195"/>
      <c r="F22" s="304"/>
      <c r="G22" s="304"/>
      <c r="H22" s="304"/>
      <c r="I22" s="379"/>
      <c r="J22" s="198"/>
      <c r="K22" s="386"/>
      <c r="L22" s="216"/>
      <c r="M22" s="213"/>
      <c r="N22" s="213"/>
      <c r="O22" s="195"/>
      <c r="P22" s="195"/>
      <c r="Q22" s="380"/>
      <c r="R22" s="380"/>
      <c r="S22" s="176" t="s">
        <v>198</v>
      </c>
      <c r="T22" s="161">
        <v>0.2</v>
      </c>
      <c r="U22" s="163">
        <v>43973</v>
      </c>
      <c r="V22" s="163">
        <v>43973</v>
      </c>
      <c r="W22" s="16">
        <f t="shared" si="4"/>
        <v>0</v>
      </c>
      <c r="X22" s="128"/>
      <c r="Y22" s="17"/>
      <c r="Z22" s="18"/>
      <c r="AA22" s="18"/>
      <c r="AB22" s="131"/>
      <c r="AC22" s="131"/>
      <c r="AD22" s="131" t="s">
        <v>62</v>
      </c>
      <c r="AE22" s="131"/>
      <c r="AF22" s="131"/>
      <c r="AG22" s="131"/>
      <c r="AH22" s="131"/>
      <c r="AI22" s="131"/>
      <c r="AJ22" s="131"/>
      <c r="AK22" s="131"/>
      <c r="AL22" s="131"/>
      <c r="AM22" s="131"/>
      <c r="AN22" s="131"/>
      <c r="AO22" s="131"/>
      <c r="AP22" s="131"/>
      <c r="AQ22" s="131"/>
      <c r="AR22" s="131"/>
      <c r="AS22" s="131" t="s">
        <v>62</v>
      </c>
    </row>
    <row r="23" spans="1:58" ht="27.6" x14ac:dyDescent="0.25">
      <c r="A23" s="195"/>
      <c r="B23" s="195"/>
      <c r="C23" s="385"/>
      <c r="D23" s="195"/>
      <c r="E23" s="195"/>
      <c r="F23" s="305"/>
      <c r="G23" s="305"/>
      <c r="H23" s="305"/>
      <c r="I23" s="308"/>
      <c r="J23" s="198"/>
      <c r="K23" s="386"/>
      <c r="L23" s="216"/>
      <c r="M23" s="213"/>
      <c r="N23" s="213"/>
      <c r="O23" s="195"/>
      <c r="P23" s="195"/>
      <c r="Q23" s="380"/>
      <c r="R23" s="380"/>
      <c r="S23" s="176" t="s">
        <v>199</v>
      </c>
      <c r="T23" s="161">
        <v>0.2</v>
      </c>
      <c r="U23" s="163">
        <v>43980</v>
      </c>
      <c r="V23" s="163">
        <v>43980</v>
      </c>
      <c r="W23" s="16">
        <f t="shared" si="4"/>
        <v>0</v>
      </c>
      <c r="X23" s="128"/>
      <c r="Y23" s="17">
        <f t="shared" si="5"/>
        <v>0</v>
      </c>
      <c r="Z23" s="18"/>
      <c r="AA23" s="18"/>
      <c r="AB23" s="131" t="s">
        <v>61</v>
      </c>
      <c r="AC23" s="131" t="s">
        <v>61</v>
      </c>
      <c r="AD23" s="131" t="s">
        <v>62</v>
      </c>
      <c r="AE23" s="131" t="s">
        <v>61</v>
      </c>
      <c r="AF23" s="131" t="s">
        <v>61</v>
      </c>
      <c r="AG23" s="131" t="s">
        <v>61</v>
      </c>
      <c r="AH23" s="131" t="s">
        <v>61</v>
      </c>
      <c r="AI23" s="131" t="s">
        <v>61</v>
      </c>
      <c r="AJ23" s="131" t="s">
        <v>61</v>
      </c>
      <c r="AK23" s="131" t="s">
        <v>61</v>
      </c>
      <c r="AL23" s="131" t="s">
        <v>61</v>
      </c>
      <c r="AM23" s="131" t="s">
        <v>61</v>
      </c>
      <c r="AN23" s="131" t="s">
        <v>61</v>
      </c>
      <c r="AO23" s="131" t="s">
        <v>61</v>
      </c>
      <c r="AP23" s="131" t="s">
        <v>61</v>
      </c>
      <c r="AQ23" s="131" t="s">
        <v>61</v>
      </c>
      <c r="AR23" s="131" t="s">
        <v>61</v>
      </c>
      <c r="AS23" s="131" t="s">
        <v>62</v>
      </c>
    </row>
    <row r="24" spans="1:58" ht="41.4" x14ac:dyDescent="0.25">
      <c r="A24" s="195"/>
      <c r="B24" s="303" t="s">
        <v>185</v>
      </c>
      <c r="C24" s="334" t="s">
        <v>170</v>
      </c>
      <c r="D24" s="303" t="s">
        <v>103</v>
      </c>
      <c r="E24" s="303" t="s">
        <v>104</v>
      </c>
      <c r="F24" s="303" t="s">
        <v>200</v>
      </c>
      <c r="G24" s="303" t="s">
        <v>201</v>
      </c>
      <c r="H24" s="303" t="s">
        <v>202</v>
      </c>
      <c r="I24" s="382">
        <v>0.2</v>
      </c>
      <c r="J24" s="306">
        <v>0</v>
      </c>
      <c r="K24" s="196" t="s">
        <v>203</v>
      </c>
      <c r="L24" s="216">
        <v>1</v>
      </c>
      <c r="M24" s="213">
        <v>43845</v>
      </c>
      <c r="N24" s="213">
        <v>44012</v>
      </c>
      <c r="O24" s="195"/>
      <c r="P24" s="195" t="s">
        <v>204</v>
      </c>
      <c r="Q24" s="214">
        <f>(Y24*T24)+(T25*Y25)+(T26*Y26)+(T27*Y27)</f>
        <v>0</v>
      </c>
      <c r="R24" s="214" t="s">
        <v>79</v>
      </c>
      <c r="S24" s="176" t="s">
        <v>205</v>
      </c>
      <c r="T24" s="161">
        <v>0.2</v>
      </c>
      <c r="U24" s="167">
        <v>43845</v>
      </c>
      <c r="V24" s="167">
        <v>43905</v>
      </c>
      <c r="W24" s="16">
        <f>V24-U24</f>
        <v>60</v>
      </c>
      <c r="X24" s="128"/>
      <c r="Y24" s="17">
        <f>IF(X24="ejecutado",1,0)</f>
        <v>0</v>
      </c>
      <c r="Z24" s="18"/>
      <c r="AA24" s="18"/>
      <c r="AB24" s="131" t="s">
        <v>61</v>
      </c>
      <c r="AC24" s="131" t="s">
        <v>61</v>
      </c>
      <c r="AD24" s="131" t="s">
        <v>62</v>
      </c>
      <c r="AE24" s="131" t="s">
        <v>61</v>
      </c>
      <c r="AF24" s="131" t="s">
        <v>61</v>
      </c>
      <c r="AG24" s="131" t="s">
        <v>61</v>
      </c>
      <c r="AH24" s="131" t="s">
        <v>61</v>
      </c>
      <c r="AI24" s="131" t="s">
        <v>61</v>
      </c>
      <c r="AJ24" s="131" t="s">
        <v>61</v>
      </c>
      <c r="AK24" s="131" t="s">
        <v>61</v>
      </c>
      <c r="AL24" s="131" t="s">
        <v>61</v>
      </c>
      <c r="AM24" s="131" t="s">
        <v>61</v>
      </c>
      <c r="AN24" s="131" t="s">
        <v>61</v>
      </c>
      <c r="AO24" s="131" t="s">
        <v>61</v>
      </c>
      <c r="AP24" s="131" t="s">
        <v>61</v>
      </c>
      <c r="AQ24" s="131" t="s">
        <v>61</v>
      </c>
      <c r="AR24" s="131" t="s">
        <v>61</v>
      </c>
      <c r="AS24" s="131" t="s">
        <v>62</v>
      </c>
    </row>
    <row r="25" spans="1:58" ht="27.6" x14ac:dyDescent="0.25">
      <c r="A25" s="195"/>
      <c r="B25" s="304"/>
      <c r="C25" s="335"/>
      <c r="D25" s="304"/>
      <c r="E25" s="304"/>
      <c r="F25" s="304"/>
      <c r="G25" s="304"/>
      <c r="H25" s="304"/>
      <c r="I25" s="383"/>
      <c r="J25" s="307"/>
      <c r="K25" s="196"/>
      <c r="L25" s="216"/>
      <c r="M25" s="213"/>
      <c r="N25" s="213"/>
      <c r="O25" s="195"/>
      <c r="P25" s="195"/>
      <c r="Q25" s="215"/>
      <c r="R25" s="215"/>
      <c r="S25" s="176" t="s">
        <v>206</v>
      </c>
      <c r="T25" s="161">
        <v>0.4</v>
      </c>
      <c r="U25" s="163">
        <v>43906</v>
      </c>
      <c r="V25" s="163">
        <v>43951</v>
      </c>
      <c r="W25" s="16">
        <f t="shared" ref="W25:W27" si="6">V25-U25</f>
        <v>45</v>
      </c>
      <c r="X25" s="128"/>
      <c r="Y25" s="17">
        <f t="shared" ref="Y25:Y27" si="7">IF(X25="ejecutado",1,0)</f>
        <v>0</v>
      </c>
      <c r="Z25" s="18"/>
      <c r="AA25" s="18"/>
      <c r="AB25" s="131" t="s">
        <v>61</v>
      </c>
      <c r="AC25" s="131" t="s">
        <v>61</v>
      </c>
      <c r="AD25" s="131" t="s">
        <v>62</v>
      </c>
      <c r="AE25" s="131" t="s">
        <v>61</v>
      </c>
      <c r="AF25" s="131" t="s">
        <v>61</v>
      </c>
      <c r="AG25" s="131" t="s">
        <v>61</v>
      </c>
      <c r="AH25" s="131" t="s">
        <v>61</v>
      </c>
      <c r="AI25" s="131" t="s">
        <v>61</v>
      </c>
      <c r="AJ25" s="131" t="s">
        <v>61</v>
      </c>
      <c r="AK25" s="131" t="s">
        <v>61</v>
      </c>
      <c r="AL25" s="131" t="s">
        <v>61</v>
      </c>
      <c r="AM25" s="131" t="s">
        <v>61</v>
      </c>
      <c r="AN25" s="131" t="s">
        <v>61</v>
      </c>
      <c r="AO25" s="131" t="s">
        <v>61</v>
      </c>
      <c r="AP25" s="131" t="s">
        <v>61</v>
      </c>
      <c r="AQ25" s="131" t="s">
        <v>61</v>
      </c>
      <c r="AR25" s="131" t="s">
        <v>61</v>
      </c>
      <c r="AS25" s="131" t="s">
        <v>62</v>
      </c>
    </row>
    <row r="26" spans="1:58" ht="27.6" x14ac:dyDescent="0.25">
      <c r="A26" s="195"/>
      <c r="B26" s="304"/>
      <c r="C26" s="335"/>
      <c r="D26" s="304"/>
      <c r="E26" s="304"/>
      <c r="F26" s="304"/>
      <c r="G26" s="304"/>
      <c r="H26" s="304"/>
      <c r="I26" s="383"/>
      <c r="J26" s="307"/>
      <c r="K26" s="196"/>
      <c r="L26" s="216"/>
      <c r="M26" s="213"/>
      <c r="N26" s="213"/>
      <c r="O26" s="195"/>
      <c r="P26" s="195"/>
      <c r="Q26" s="215"/>
      <c r="R26" s="215"/>
      <c r="S26" s="176" t="s">
        <v>207</v>
      </c>
      <c r="T26" s="161">
        <v>0.2</v>
      </c>
      <c r="U26" s="163">
        <v>43952</v>
      </c>
      <c r="V26" s="163">
        <v>43981</v>
      </c>
      <c r="W26" s="16">
        <f t="shared" si="6"/>
        <v>29</v>
      </c>
      <c r="X26" s="128"/>
      <c r="Y26" s="17">
        <f t="shared" si="7"/>
        <v>0</v>
      </c>
      <c r="Z26" s="18"/>
      <c r="AA26" s="18"/>
      <c r="AB26" s="131" t="s">
        <v>61</v>
      </c>
      <c r="AC26" s="131" t="s">
        <v>61</v>
      </c>
      <c r="AD26" s="131" t="s">
        <v>62</v>
      </c>
      <c r="AE26" s="131" t="s">
        <v>61</v>
      </c>
      <c r="AF26" s="131" t="s">
        <v>61</v>
      </c>
      <c r="AG26" s="131" t="s">
        <v>61</v>
      </c>
      <c r="AH26" s="131" t="s">
        <v>61</v>
      </c>
      <c r="AI26" s="131" t="s">
        <v>61</v>
      </c>
      <c r="AJ26" s="131" t="s">
        <v>61</v>
      </c>
      <c r="AK26" s="131" t="s">
        <v>61</v>
      </c>
      <c r="AL26" s="131" t="s">
        <v>61</v>
      </c>
      <c r="AM26" s="131" t="s">
        <v>61</v>
      </c>
      <c r="AN26" s="131" t="s">
        <v>61</v>
      </c>
      <c r="AO26" s="131" t="s">
        <v>61</v>
      </c>
      <c r="AP26" s="131" t="s">
        <v>61</v>
      </c>
      <c r="AQ26" s="131" t="s">
        <v>61</v>
      </c>
      <c r="AR26" s="131" t="s">
        <v>61</v>
      </c>
      <c r="AS26" s="131" t="s">
        <v>62</v>
      </c>
    </row>
    <row r="27" spans="1:58" ht="27.6" x14ac:dyDescent="0.25">
      <c r="A27" s="195"/>
      <c r="B27" s="305"/>
      <c r="C27" s="381"/>
      <c r="D27" s="305"/>
      <c r="E27" s="305"/>
      <c r="F27" s="305"/>
      <c r="G27" s="305"/>
      <c r="H27" s="305"/>
      <c r="I27" s="384"/>
      <c r="J27" s="309"/>
      <c r="K27" s="196"/>
      <c r="L27" s="216"/>
      <c r="M27" s="213"/>
      <c r="N27" s="213"/>
      <c r="O27" s="195"/>
      <c r="P27" s="195"/>
      <c r="Q27" s="217"/>
      <c r="R27" s="217"/>
      <c r="S27" s="176" t="s">
        <v>208</v>
      </c>
      <c r="T27" s="161">
        <v>0.2</v>
      </c>
      <c r="U27" s="163">
        <v>43983</v>
      </c>
      <c r="V27" s="163">
        <v>44012</v>
      </c>
      <c r="W27" s="16">
        <f t="shared" si="6"/>
        <v>29</v>
      </c>
      <c r="X27" s="128"/>
      <c r="Y27" s="17">
        <f t="shared" si="7"/>
        <v>0</v>
      </c>
      <c r="Z27" s="18"/>
      <c r="AA27" s="18"/>
      <c r="AB27" s="131" t="s">
        <v>61</v>
      </c>
      <c r="AC27" s="131" t="s">
        <v>61</v>
      </c>
      <c r="AD27" s="131" t="s">
        <v>62</v>
      </c>
      <c r="AE27" s="131" t="s">
        <v>61</v>
      </c>
      <c r="AF27" s="131" t="s">
        <v>61</v>
      </c>
      <c r="AG27" s="131" t="s">
        <v>61</v>
      </c>
      <c r="AH27" s="131" t="s">
        <v>61</v>
      </c>
      <c r="AI27" s="131" t="s">
        <v>61</v>
      </c>
      <c r="AJ27" s="131" t="s">
        <v>61</v>
      </c>
      <c r="AK27" s="131" t="s">
        <v>61</v>
      </c>
      <c r="AL27" s="131" t="s">
        <v>61</v>
      </c>
      <c r="AM27" s="131" t="s">
        <v>61</v>
      </c>
      <c r="AN27" s="131" t="s">
        <v>61</v>
      </c>
      <c r="AO27" s="131" t="s">
        <v>61</v>
      </c>
      <c r="AP27" s="131" t="s">
        <v>61</v>
      </c>
      <c r="AQ27" s="131" t="s">
        <v>61</v>
      </c>
      <c r="AR27" s="131" t="s">
        <v>61</v>
      </c>
      <c r="AS27" s="131" t="s">
        <v>62</v>
      </c>
    </row>
  </sheetData>
  <mergeCells count="76">
    <mergeCell ref="Z6:AA6"/>
    <mergeCell ref="B2:C4"/>
    <mergeCell ref="D2:AA2"/>
    <mergeCell ref="AB2:AS2"/>
    <mergeCell ref="D3:Q3"/>
    <mergeCell ref="R3:AA3"/>
    <mergeCell ref="AB3:AS3"/>
    <mergeCell ref="D4:AA4"/>
    <mergeCell ref="AB4:AS4"/>
    <mergeCell ref="O8:O15"/>
    <mergeCell ref="AB6:AS6"/>
    <mergeCell ref="A8:A27"/>
    <mergeCell ref="B8:B15"/>
    <mergeCell ref="C8:C15"/>
    <mergeCell ref="D8:D15"/>
    <mergeCell ref="E8:E15"/>
    <mergeCell ref="F8:F23"/>
    <mergeCell ref="G8:G23"/>
    <mergeCell ref="H8:H23"/>
    <mergeCell ref="I8:I23"/>
    <mergeCell ref="A6:A7"/>
    <mergeCell ref="B6:J6"/>
    <mergeCell ref="K6:R6"/>
    <mergeCell ref="S6:V6"/>
    <mergeCell ref="X6:X7"/>
    <mergeCell ref="J8:J15"/>
    <mergeCell ref="K8:K15"/>
    <mergeCell ref="L8:L15"/>
    <mergeCell ref="M8:M15"/>
    <mergeCell ref="N8:N15"/>
    <mergeCell ref="B16:B18"/>
    <mergeCell ref="C16:C18"/>
    <mergeCell ref="D16:D18"/>
    <mergeCell ref="E16:E18"/>
    <mergeCell ref="J16:J18"/>
    <mergeCell ref="Q16:Q18"/>
    <mergeCell ref="R16:R18"/>
    <mergeCell ref="P8:P15"/>
    <mergeCell ref="Q8:Q15"/>
    <mergeCell ref="R8:R15"/>
    <mergeCell ref="K19:K23"/>
    <mergeCell ref="M16:M18"/>
    <mergeCell ref="N16:N18"/>
    <mergeCell ref="O16:O18"/>
    <mergeCell ref="P16:P18"/>
    <mergeCell ref="K16:K18"/>
    <mergeCell ref="L16:L18"/>
    <mergeCell ref="B19:B23"/>
    <mergeCell ref="C19:C23"/>
    <mergeCell ref="D19:D23"/>
    <mergeCell ref="E19:E23"/>
    <mergeCell ref="J19:J23"/>
    <mergeCell ref="R19:R23"/>
    <mergeCell ref="B24:B27"/>
    <mergeCell ref="C24:C27"/>
    <mergeCell ref="D24:D27"/>
    <mergeCell ref="E24:E27"/>
    <mergeCell ref="F24:F27"/>
    <mergeCell ref="G24:G27"/>
    <mergeCell ref="H24:H27"/>
    <mergeCell ref="I24:I27"/>
    <mergeCell ref="J24:J27"/>
    <mergeCell ref="L19:L23"/>
    <mergeCell ref="M19:M23"/>
    <mergeCell ref="N19:N23"/>
    <mergeCell ref="O19:O23"/>
    <mergeCell ref="P19:P23"/>
    <mergeCell ref="Q19:Q23"/>
    <mergeCell ref="Q24:Q27"/>
    <mergeCell ref="R24:R27"/>
    <mergeCell ref="K24:K27"/>
    <mergeCell ref="L24:L27"/>
    <mergeCell ref="M24:M27"/>
    <mergeCell ref="N24:N27"/>
    <mergeCell ref="O24:O27"/>
    <mergeCell ref="P24:P27"/>
  </mergeCells>
  <conditionalFormatting sqref="AB24:AG527 AB8:AG15 AI8:AS15 AB16:AS18 AD19:AD23 AS19:AS23 AI24:AS527">
    <cfRule type="cellIs" dxfId="201" priority="6" operator="equal">
      <formula>"Aplica"</formula>
    </cfRule>
  </conditionalFormatting>
  <conditionalFormatting sqref="AH8:AH15 AH24:AH527">
    <cfRule type="cellIs" dxfId="200" priority="5" operator="equal">
      <formula>"Aplica"</formula>
    </cfRule>
  </conditionalFormatting>
  <conditionalFormatting sqref="AB24:AC27 AI24:AS25 AE24:AG27 AI26:AR27">
    <cfRule type="cellIs" dxfId="199" priority="4" operator="equal">
      <formula>"Aplica"</formula>
    </cfRule>
  </conditionalFormatting>
  <conditionalFormatting sqref="AH24:AH27">
    <cfRule type="cellIs" dxfId="198" priority="3" operator="equal">
      <formula>"Aplica"</formula>
    </cfRule>
  </conditionalFormatting>
  <conditionalFormatting sqref="AB19:AC23 AI19:AR23 AE19:AG23">
    <cfRule type="cellIs" dxfId="197" priority="2" operator="equal">
      <formula>"Aplica"</formula>
    </cfRule>
  </conditionalFormatting>
  <conditionalFormatting sqref="AH19:AH23">
    <cfRule type="cellIs" dxfId="196" priority="1" operator="equal">
      <formula>"Aplica"</formula>
    </cfRule>
  </conditionalFormatting>
  <dataValidations count="3">
    <dataValidation type="list" allowBlank="1" showInputMessage="1" showErrorMessage="1" sqref="AI24:AS326 AB24:AG326">
      <formula1>"Aplica"</formula1>
    </dataValidation>
    <dataValidation type="list" allowBlank="1" showInputMessage="1" showErrorMessage="1" sqref="E19 E16 E24">
      <formula1>INDIRECT(D16)</formula1>
    </dataValidation>
    <dataValidation type="list" allowBlank="1" showInputMessage="1" showErrorMessage="1" sqref="AB8:AS27">
      <formula1>"Aplica, -"</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'C:\Users\ALEXAN~1\AppData\Local\Temp\Rar$DIa0.560\[PIV  PLAN DE ACCIÓN 2020 VF.xlsx]Instructivo'!#REF!</xm:f>
          </x14:formula1>
          <xm:sqref>R8:R27</xm:sqref>
        </x14:dataValidation>
        <x14:dataValidation type="list" allowBlank="1" showInputMessage="1" showErrorMessage="1">
          <x14:formula1>
            <xm:f>'C:\Users\ALEXAN~1\AppData\Local\Temp\Rar$DIa0.560\[PIV  PLAN DE ACCIÓN 2020 VF.xlsx]Hoja2'!#REF!</xm:f>
          </x14:formula1>
          <xm:sqref>E8:E15 F8 F24 B8:D8 B16:D16 B24:D24 B19:D19 X8:X27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8"/>
  <sheetViews>
    <sheetView topLeftCell="A2" zoomScale="50" zoomScaleNormal="50" workbookViewId="0">
      <selection activeCell="A8" sqref="A8:AS18"/>
    </sheetView>
  </sheetViews>
  <sheetFormatPr baseColWidth="10" defaultColWidth="11.44140625" defaultRowHeight="14.4" x14ac:dyDescent="0.3"/>
  <cols>
    <col min="1" max="1" width="4.5546875" customWidth="1"/>
    <col min="2" max="2" width="22.5546875" customWidth="1"/>
    <col min="3" max="3" width="18.44140625" customWidth="1"/>
    <col min="4" max="5" width="21.33203125" customWidth="1"/>
    <col min="6" max="6" width="21.109375" customWidth="1"/>
    <col min="7" max="7" width="19.44140625" customWidth="1"/>
    <col min="8" max="8" width="14.88671875" customWidth="1"/>
    <col min="9" max="10" width="21.109375" customWidth="1"/>
    <col min="11" max="11" width="17.88671875" customWidth="1"/>
    <col min="12" max="12" width="23.109375" customWidth="1"/>
    <col min="13" max="14" width="19.88671875" customWidth="1"/>
    <col min="15" max="15" width="0" hidden="1" customWidth="1"/>
    <col min="16" max="16" width="17.109375" customWidth="1"/>
    <col min="17" max="17" width="19.6640625" customWidth="1"/>
    <col min="18" max="18" width="59.33203125" customWidth="1"/>
    <col min="19" max="19" width="136" customWidth="1"/>
    <col min="20" max="20" width="23.5546875" customWidth="1"/>
    <col min="21" max="21" width="23.88671875" customWidth="1"/>
    <col min="22" max="22" width="20.33203125" customWidth="1"/>
    <col min="23" max="23" width="0" hidden="1" customWidth="1"/>
    <col min="24" max="24" width="21.5546875" customWidth="1"/>
    <col min="25" max="25" width="0" hidden="1" customWidth="1"/>
    <col min="26" max="26" width="26.6640625" customWidth="1"/>
    <col min="27" max="27" width="21.33203125" customWidth="1"/>
    <col min="28" max="28" width="17.5546875" customWidth="1"/>
    <col min="29" max="29" width="18.109375" customWidth="1"/>
    <col min="30" max="30" width="19" customWidth="1"/>
    <col min="31" max="31" width="24.88671875" customWidth="1"/>
    <col min="32" max="32" width="17" customWidth="1"/>
    <col min="33" max="33" width="17.88671875" customWidth="1"/>
    <col min="34" max="34" width="15.44140625" customWidth="1"/>
    <col min="35" max="35" width="19.6640625" customWidth="1"/>
    <col min="36" max="36" width="16.109375" customWidth="1"/>
    <col min="37" max="37" width="15.6640625" customWidth="1"/>
    <col min="38" max="38" width="19.33203125" customWidth="1"/>
    <col min="39" max="41" width="15.6640625" customWidth="1"/>
    <col min="42" max="42" width="24.5546875" customWidth="1"/>
    <col min="43" max="43" width="23.6640625" customWidth="1"/>
    <col min="44" max="44" width="19.5546875" customWidth="1"/>
    <col min="45" max="45" width="11.88671875" customWidth="1"/>
  </cols>
  <sheetData>
    <row r="1" spans="1:45" ht="15" thickBot="1"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row>
    <row r="2" spans="1:45" ht="21.6" thickBot="1" x14ac:dyDescent="0.35">
      <c r="A2" s="1"/>
      <c r="B2" s="356"/>
      <c r="C2" s="357"/>
      <c r="D2" s="362" t="s">
        <v>0</v>
      </c>
      <c r="E2" s="363"/>
      <c r="F2" s="363"/>
      <c r="G2" s="363"/>
      <c r="H2" s="363"/>
      <c r="I2" s="363"/>
      <c r="J2" s="363"/>
      <c r="K2" s="363"/>
      <c r="L2" s="363"/>
      <c r="M2" s="363"/>
      <c r="N2" s="363"/>
      <c r="O2" s="363"/>
      <c r="P2" s="363"/>
      <c r="Q2" s="363"/>
      <c r="R2" s="363"/>
      <c r="S2" s="363"/>
      <c r="T2" s="363"/>
      <c r="U2" s="363"/>
      <c r="V2" s="363"/>
      <c r="W2" s="363"/>
      <c r="X2" s="363"/>
      <c r="Y2" s="363"/>
      <c r="Z2" s="363"/>
      <c r="AA2" s="364"/>
      <c r="AB2" s="365" t="s">
        <v>0</v>
      </c>
      <c r="AC2" s="366"/>
      <c r="AD2" s="366"/>
      <c r="AE2" s="366"/>
      <c r="AF2" s="366"/>
      <c r="AG2" s="366"/>
      <c r="AH2" s="366"/>
      <c r="AI2" s="366"/>
      <c r="AJ2" s="366"/>
      <c r="AK2" s="366"/>
      <c r="AL2" s="366"/>
      <c r="AM2" s="366"/>
      <c r="AN2" s="366"/>
      <c r="AO2" s="366"/>
      <c r="AP2" s="366"/>
      <c r="AQ2" s="366"/>
      <c r="AR2" s="366"/>
      <c r="AS2" s="366"/>
    </row>
    <row r="3" spans="1:45" ht="21.6" thickBot="1" x14ac:dyDescent="0.35">
      <c r="A3" s="1"/>
      <c r="B3" s="358"/>
      <c r="C3" s="359"/>
      <c r="D3" s="367" t="s">
        <v>1</v>
      </c>
      <c r="E3" s="368"/>
      <c r="F3" s="368"/>
      <c r="G3" s="368"/>
      <c r="H3" s="368"/>
      <c r="I3" s="368"/>
      <c r="J3" s="368"/>
      <c r="K3" s="368"/>
      <c r="L3" s="368"/>
      <c r="M3" s="368"/>
      <c r="N3" s="368"/>
      <c r="O3" s="368"/>
      <c r="P3" s="368"/>
      <c r="Q3" s="369"/>
      <c r="R3" s="370" t="s">
        <v>2</v>
      </c>
      <c r="S3" s="368"/>
      <c r="T3" s="368"/>
      <c r="U3" s="368"/>
      <c r="V3" s="368"/>
      <c r="W3" s="368"/>
      <c r="X3" s="368"/>
      <c r="Y3" s="368"/>
      <c r="Z3" s="368"/>
      <c r="AA3" s="371"/>
      <c r="AB3" s="298"/>
      <c r="AC3" s="299"/>
      <c r="AD3" s="299"/>
      <c r="AE3" s="299"/>
      <c r="AF3" s="299"/>
      <c r="AG3" s="299"/>
      <c r="AH3" s="299"/>
      <c r="AI3" s="299"/>
      <c r="AJ3" s="299"/>
      <c r="AK3" s="299"/>
      <c r="AL3" s="299"/>
      <c r="AM3" s="299"/>
      <c r="AN3" s="299"/>
      <c r="AO3" s="299"/>
      <c r="AP3" s="299"/>
      <c r="AQ3" s="299"/>
      <c r="AR3" s="299"/>
      <c r="AS3" s="299"/>
    </row>
    <row r="4" spans="1:45" ht="21.6" thickBot="1" x14ac:dyDescent="0.35">
      <c r="A4" s="1"/>
      <c r="B4" s="360"/>
      <c r="C4" s="361"/>
      <c r="D4" s="367" t="s">
        <v>3</v>
      </c>
      <c r="E4" s="368"/>
      <c r="F4" s="368"/>
      <c r="G4" s="368"/>
      <c r="H4" s="368"/>
      <c r="I4" s="368"/>
      <c r="J4" s="368"/>
      <c r="K4" s="368"/>
      <c r="L4" s="368"/>
      <c r="M4" s="368"/>
      <c r="N4" s="368"/>
      <c r="O4" s="368"/>
      <c r="P4" s="368"/>
      <c r="Q4" s="368"/>
      <c r="R4" s="368"/>
      <c r="S4" s="368"/>
      <c r="T4" s="368"/>
      <c r="U4" s="368"/>
      <c r="V4" s="368"/>
      <c r="W4" s="368"/>
      <c r="X4" s="368"/>
      <c r="Y4" s="368"/>
      <c r="Z4" s="368"/>
      <c r="AA4" s="371"/>
      <c r="AB4" s="298"/>
      <c r="AC4" s="299"/>
      <c r="AD4" s="299"/>
      <c r="AE4" s="299"/>
      <c r="AF4" s="299"/>
      <c r="AG4" s="299"/>
      <c r="AH4" s="299"/>
      <c r="AI4" s="299"/>
      <c r="AJ4" s="299"/>
      <c r="AK4" s="299"/>
      <c r="AL4" s="299"/>
      <c r="AM4" s="299"/>
      <c r="AN4" s="299"/>
      <c r="AO4" s="299"/>
      <c r="AP4" s="299"/>
      <c r="AQ4" s="299"/>
      <c r="AR4" s="299"/>
      <c r="AS4" s="299"/>
    </row>
    <row r="5" spans="1:45" x14ac:dyDescent="0.3">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row>
    <row r="6" spans="1:45" ht="21" x14ac:dyDescent="0.3">
      <c r="A6" s="397" t="s">
        <v>4</v>
      </c>
      <c r="B6" s="345" t="s">
        <v>5</v>
      </c>
      <c r="C6" s="346"/>
      <c r="D6" s="346"/>
      <c r="E6" s="346"/>
      <c r="F6" s="346"/>
      <c r="G6" s="346"/>
      <c r="H6" s="346"/>
      <c r="I6" s="346"/>
      <c r="J6" s="347"/>
      <c r="K6" s="348" t="s">
        <v>6</v>
      </c>
      <c r="L6" s="349"/>
      <c r="M6" s="349"/>
      <c r="N6" s="349"/>
      <c r="O6" s="349"/>
      <c r="P6" s="349"/>
      <c r="Q6" s="349"/>
      <c r="R6" s="350"/>
      <c r="S6" s="398" t="s">
        <v>7</v>
      </c>
      <c r="T6" s="398"/>
      <c r="U6" s="398"/>
      <c r="V6" s="398"/>
      <c r="W6" s="181"/>
      <c r="X6" s="399" t="s">
        <v>8</v>
      </c>
      <c r="Y6" s="181"/>
      <c r="Z6" s="399" t="s">
        <v>9</v>
      </c>
      <c r="AA6" s="399"/>
      <c r="AB6" s="343" t="s">
        <v>10</v>
      </c>
      <c r="AC6" s="344"/>
      <c r="AD6" s="344"/>
      <c r="AE6" s="344"/>
      <c r="AF6" s="344"/>
      <c r="AG6" s="344"/>
      <c r="AH6" s="344"/>
      <c r="AI6" s="344"/>
      <c r="AJ6" s="344"/>
      <c r="AK6" s="344"/>
      <c r="AL6" s="344"/>
      <c r="AM6" s="344"/>
      <c r="AN6" s="344"/>
      <c r="AO6" s="344"/>
      <c r="AP6" s="344"/>
      <c r="AQ6" s="344"/>
      <c r="AR6" s="344"/>
      <c r="AS6" s="344"/>
    </row>
    <row r="7" spans="1:45" ht="77.400000000000006" customHeight="1" x14ac:dyDescent="0.3">
      <c r="A7" s="397"/>
      <c r="B7" s="7" t="s">
        <v>11</v>
      </c>
      <c r="C7" s="7" t="s">
        <v>12</v>
      </c>
      <c r="D7" s="7" t="s">
        <v>13</v>
      </c>
      <c r="E7" s="7" t="s">
        <v>14</v>
      </c>
      <c r="F7" s="7" t="s">
        <v>15</v>
      </c>
      <c r="G7" s="7" t="s">
        <v>16</v>
      </c>
      <c r="H7" s="7" t="s">
        <v>17</v>
      </c>
      <c r="I7" s="7" t="s">
        <v>18</v>
      </c>
      <c r="J7" s="7" t="s">
        <v>19</v>
      </c>
      <c r="K7" s="10" t="s">
        <v>20</v>
      </c>
      <c r="L7" s="10" t="s">
        <v>21</v>
      </c>
      <c r="M7" s="10" t="s">
        <v>22</v>
      </c>
      <c r="N7" s="10" t="s">
        <v>23</v>
      </c>
      <c r="O7" s="10" t="s">
        <v>24</v>
      </c>
      <c r="P7" s="10" t="s">
        <v>25</v>
      </c>
      <c r="Q7" s="10" t="s">
        <v>19</v>
      </c>
      <c r="R7" s="10" t="s">
        <v>26</v>
      </c>
      <c r="S7" s="12" t="s">
        <v>27</v>
      </c>
      <c r="T7" s="12" t="s">
        <v>18</v>
      </c>
      <c r="U7" s="12" t="s">
        <v>28</v>
      </c>
      <c r="V7" s="12" t="s">
        <v>29</v>
      </c>
      <c r="W7" s="12"/>
      <c r="X7" s="399"/>
      <c r="Y7" s="12" t="s">
        <v>19</v>
      </c>
      <c r="Z7" s="13" t="s">
        <v>30</v>
      </c>
      <c r="AA7" s="13" t="s">
        <v>31</v>
      </c>
      <c r="AB7" s="14" t="s">
        <v>32</v>
      </c>
      <c r="AC7" s="14" t="s">
        <v>33</v>
      </c>
      <c r="AD7" s="14" t="s">
        <v>34</v>
      </c>
      <c r="AE7" s="14" t="s">
        <v>35</v>
      </c>
      <c r="AF7" s="14" t="s">
        <v>36</v>
      </c>
      <c r="AG7" s="14" t="s">
        <v>37</v>
      </c>
      <c r="AH7" s="14" t="s">
        <v>38</v>
      </c>
      <c r="AI7" s="14" t="s">
        <v>39</v>
      </c>
      <c r="AJ7" s="14" t="s">
        <v>40</v>
      </c>
      <c r="AK7" s="14" t="s">
        <v>41</v>
      </c>
      <c r="AL7" s="14" t="s">
        <v>42</v>
      </c>
      <c r="AM7" s="14" t="s">
        <v>43</v>
      </c>
      <c r="AN7" s="14" t="s">
        <v>44</v>
      </c>
      <c r="AO7" s="14" t="s">
        <v>45</v>
      </c>
      <c r="AP7" s="14" t="s">
        <v>46</v>
      </c>
      <c r="AQ7" s="14" t="s">
        <v>47</v>
      </c>
      <c r="AR7" s="14" t="s">
        <v>48</v>
      </c>
      <c r="AS7" s="14" t="s">
        <v>49</v>
      </c>
    </row>
    <row r="8" spans="1:45" ht="41.4" customHeight="1" x14ac:dyDescent="0.3">
      <c r="A8" s="303">
        <v>5</v>
      </c>
      <c r="B8" s="390" t="s">
        <v>209</v>
      </c>
      <c r="C8" s="390" t="s">
        <v>210</v>
      </c>
      <c r="D8" s="394" t="s">
        <v>103</v>
      </c>
      <c r="E8" s="394" t="s">
        <v>104</v>
      </c>
      <c r="F8" s="394" t="s">
        <v>172</v>
      </c>
      <c r="G8" s="390" t="s">
        <v>211</v>
      </c>
      <c r="H8" s="390" t="s">
        <v>212</v>
      </c>
      <c r="I8" s="392">
        <v>0.35</v>
      </c>
      <c r="J8" s="392">
        <v>0</v>
      </c>
      <c r="K8" s="390" t="s">
        <v>213</v>
      </c>
      <c r="L8" s="392">
        <v>0.5</v>
      </c>
      <c r="M8" s="393">
        <v>43831</v>
      </c>
      <c r="N8" s="393">
        <v>44012</v>
      </c>
      <c r="O8" s="176"/>
      <c r="P8" s="390" t="s">
        <v>214</v>
      </c>
      <c r="Q8" s="391">
        <v>0</v>
      </c>
      <c r="R8" s="177" t="s">
        <v>215</v>
      </c>
      <c r="S8" s="176" t="s">
        <v>216</v>
      </c>
      <c r="T8" s="161">
        <v>0.2</v>
      </c>
      <c r="U8" s="46">
        <v>43831</v>
      </c>
      <c r="V8" s="19">
        <v>44012</v>
      </c>
      <c r="W8" s="47">
        <f>V8-U8</f>
        <v>181</v>
      </c>
      <c r="X8" s="176"/>
      <c r="Y8" s="177">
        <f>IF(X8="ejecutado",1,0)</f>
        <v>0</v>
      </c>
      <c r="Z8" s="48"/>
      <c r="AA8" s="48"/>
      <c r="AB8" s="176" t="s">
        <v>61</v>
      </c>
      <c r="AC8" s="176" t="s">
        <v>61</v>
      </c>
      <c r="AD8" s="176" t="s">
        <v>61</v>
      </c>
      <c r="AE8" s="176" t="s">
        <v>61</v>
      </c>
      <c r="AF8" s="176" t="s">
        <v>61</v>
      </c>
      <c r="AG8" s="176" t="s">
        <v>61</v>
      </c>
      <c r="AH8" s="176" t="s">
        <v>61</v>
      </c>
      <c r="AI8" s="176" t="s">
        <v>62</v>
      </c>
      <c r="AJ8" s="176" t="s">
        <v>61</v>
      </c>
      <c r="AK8" s="176" t="s">
        <v>61</v>
      </c>
      <c r="AL8" s="176" t="s">
        <v>61</v>
      </c>
      <c r="AM8" s="176" t="s">
        <v>61</v>
      </c>
      <c r="AN8" s="176" t="s">
        <v>61</v>
      </c>
      <c r="AO8" s="176" t="s">
        <v>61</v>
      </c>
      <c r="AP8" s="176" t="s">
        <v>61</v>
      </c>
      <c r="AQ8" s="176" t="s">
        <v>61</v>
      </c>
      <c r="AR8" s="176" t="s">
        <v>61</v>
      </c>
      <c r="AS8" s="176" t="s">
        <v>62</v>
      </c>
    </row>
    <row r="9" spans="1:45" ht="41.4" customHeight="1" x14ac:dyDescent="0.3">
      <c r="A9" s="304"/>
      <c r="B9" s="390"/>
      <c r="C9" s="390"/>
      <c r="D9" s="395"/>
      <c r="E9" s="395"/>
      <c r="F9" s="395"/>
      <c r="G9" s="390"/>
      <c r="H9" s="390"/>
      <c r="I9" s="392"/>
      <c r="J9" s="392"/>
      <c r="K9" s="390"/>
      <c r="L9" s="392"/>
      <c r="M9" s="393"/>
      <c r="N9" s="393"/>
      <c r="O9" s="176"/>
      <c r="P9" s="390"/>
      <c r="Q9" s="391"/>
      <c r="R9" s="177" t="s">
        <v>215</v>
      </c>
      <c r="S9" s="176" t="s">
        <v>217</v>
      </c>
      <c r="T9" s="161">
        <v>0.2</v>
      </c>
      <c r="U9" s="46">
        <v>43831</v>
      </c>
      <c r="V9" s="19">
        <v>44012</v>
      </c>
      <c r="W9" s="47">
        <f t="shared" ref="W9:W10" si="0">V9-U9</f>
        <v>181</v>
      </c>
      <c r="X9" s="176"/>
      <c r="Y9" s="177">
        <f t="shared" ref="Y9:Y10" si="1">IF(X9="ejecutado",1,0)</f>
        <v>0</v>
      </c>
      <c r="Z9" s="48"/>
      <c r="AA9" s="48"/>
      <c r="AB9" s="176" t="s">
        <v>61</v>
      </c>
      <c r="AC9" s="176" t="s">
        <v>61</v>
      </c>
      <c r="AD9" s="176" t="s">
        <v>61</v>
      </c>
      <c r="AE9" s="176" t="s">
        <v>61</v>
      </c>
      <c r="AF9" s="176" t="s">
        <v>61</v>
      </c>
      <c r="AG9" s="176" t="s">
        <v>61</v>
      </c>
      <c r="AH9" s="176" t="s">
        <v>61</v>
      </c>
      <c r="AI9" s="176" t="s">
        <v>62</v>
      </c>
      <c r="AJ9" s="176" t="s">
        <v>61</v>
      </c>
      <c r="AK9" s="176" t="s">
        <v>61</v>
      </c>
      <c r="AL9" s="176" t="s">
        <v>61</v>
      </c>
      <c r="AM9" s="176" t="s">
        <v>61</v>
      </c>
      <c r="AN9" s="176" t="s">
        <v>61</v>
      </c>
      <c r="AO9" s="176" t="s">
        <v>61</v>
      </c>
      <c r="AP9" s="176" t="s">
        <v>61</v>
      </c>
      <c r="AQ9" s="176" t="s">
        <v>61</v>
      </c>
      <c r="AR9" s="176" t="s">
        <v>61</v>
      </c>
      <c r="AS9" s="176" t="s">
        <v>62</v>
      </c>
    </row>
    <row r="10" spans="1:45" ht="41.4" customHeight="1" x14ac:dyDescent="0.3">
      <c r="A10" s="304"/>
      <c r="B10" s="390"/>
      <c r="C10" s="390"/>
      <c r="D10" s="395"/>
      <c r="E10" s="395"/>
      <c r="F10" s="395"/>
      <c r="G10" s="390"/>
      <c r="H10" s="390"/>
      <c r="I10" s="392"/>
      <c r="J10" s="392"/>
      <c r="K10" s="390"/>
      <c r="L10" s="392"/>
      <c r="M10" s="393"/>
      <c r="N10" s="393"/>
      <c r="O10" s="176"/>
      <c r="P10" s="390"/>
      <c r="Q10" s="391"/>
      <c r="R10" s="177" t="s">
        <v>215</v>
      </c>
      <c r="S10" s="49" t="s">
        <v>218</v>
      </c>
      <c r="T10" s="161">
        <v>0.2</v>
      </c>
      <c r="U10" s="46">
        <v>43831</v>
      </c>
      <c r="V10" s="19">
        <v>44012</v>
      </c>
      <c r="W10" s="47">
        <f t="shared" si="0"/>
        <v>181</v>
      </c>
      <c r="X10" s="176"/>
      <c r="Y10" s="177">
        <f t="shared" si="1"/>
        <v>0</v>
      </c>
      <c r="Z10" s="48"/>
      <c r="AA10" s="48"/>
      <c r="AB10" s="176" t="s">
        <v>61</v>
      </c>
      <c r="AC10" s="176" t="s">
        <v>61</v>
      </c>
      <c r="AD10" s="176" t="s">
        <v>61</v>
      </c>
      <c r="AE10" s="176" t="s">
        <v>61</v>
      </c>
      <c r="AF10" s="176" t="s">
        <v>61</v>
      </c>
      <c r="AG10" s="176" t="s">
        <v>61</v>
      </c>
      <c r="AH10" s="176" t="s">
        <v>61</v>
      </c>
      <c r="AI10" s="176" t="s">
        <v>62</v>
      </c>
      <c r="AJ10" s="176" t="s">
        <v>61</v>
      </c>
      <c r="AK10" s="176" t="s">
        <v>61</v>
      </c>
      <c r="AL10" s="176" t="s">
        <v>61</v>
      </c>
      <c r="AM10" s="176" t="s">
        <v>61</v>
      </c>
      <c r="AN10" s="176" t="s">
        <v>61</v>
      </c>
      <c r="AO10" s="176" t="s">
        <v>61</v>
      </c>
      <c r="AP10" s="176" t="s">
        <v>61</v>
      </c>
      <c r="AQ10" s="176" t="s">
        <v>61</v>
      </c>
      <c r="AR10" s="176" t="s">
        <v>61</v>
      </c>
      <c r="AS10" s="176" t="s">
        <v>62</v>
      </c>
    </row>
    <row r="11" spans="1:45" ht="41.4" customHeight="1" x14ac:dyDescent="0.3">
      <c r="A11" s="304"/>
      <c r="B11" s="390"/>
      <c r="C11" s="390"/>
      <c r="D11" s="395"/>
      <c r="E11" s="395"/>
      <c r="F11" s="395"/>
      <c r="G11" s="390"/>
      <c r="H11" s="390"/>
      <c r="I11" s="392"/>
      <c r="J11" s="392"/>
      <c r="K11" s="390"/>
      <c r="L11" s="392"/>
      <c r="M11" s="393"/>
      <c r="N11" s="393"/>
      <c r="O11" s="176"/>
      <c r="P11" s="390"/>
      <c r="Q11" s="391"/>
      <c r="R11" s="177" t="s">
        <v>215</v>
      </c>
      <c r="S11" s="176" t="s">
        <v>219</v>
      </c>
      <c r="T11" s="161">
        <v>0.2</v>
      </c>
      <c r="U11" s="46">
        <v>43831</v>
      </c>
      <c r="V11" s="19">
        <v>44012</v>
      </c>
      <c r="W11" s="47"/>
      <c r="X11" s="176"/>
      <c r="Y11" s="177"/>
      <c r="Z11" s="48"/>
      <c r="AA11" s="48"/>
      <c r="AB11" s="176"/>
      <c r="AC11" s="176"/>
      <c r="AD11" s="176"/>
      <c r="AE11" s="176"/>
      <c r="AF11" s="176"/>
      <c r="AG11" s="176"/>
      <c r="AH11" s="176"/>
      <c r="AI11" s="176" t="s">
        <v>62</v>
      </c>
      <c r="AJ11" s="176"/>
      <c r="AK11" s="176"/>
      <c r="AL11" s="176"/>
      <c r="AM11" s="176"/>
      <c r="AN11" s="176"/>
      <c r="AO11" s="176"/>
      <c r="AP11" s="176"/>
      <c r="AQ11" s="176"/>
      <c r="AR11" s="176"/>
      <c r="AS11" s="176" t="s">
        <v>62</v>
      </c>
    </row>
    <row r="12" spans="1:45" ht="41.4" customHeight="1" x14ac:dyDescent="0.3">
      <c r="A12" s="304"/>
      <c r="B12" s="390"/>
      <c r="C12" s="390"/>
      <c r="D12" s="395"/>
      <c r="E12" s="395"/>
      <c r="F12" s="395"/>
      <c r="G12" s="390"/>
      <c r="H12" s="390"/>
      <c r="I12" s="392"/>
      <c r="J12" s="392"/>
      <c r="K12" s="390"/>
      <c r="L12" s="392"/>
      <c r="M12" s="393"/>
      <c r="N12" s="393"/>
      <c r="O12" s="176"/>
      <c r="P12" s="390"/>
      <c r="Q12" s="391"/>
      <c r="R12" s="177" t="s">
        <v>215</v>
      </c>
      <c r="S12" s="176" t="s">
        <v>220</v>
      </c>
      <c r="T12" s="161">
        <v>0.2</v>
      </c>
      <c r="U12" s="46">
        <v>43831</v>
      </c>
      <c r="V12" s="19">
        <v>44012</v>
      </c>
      <c r="W12" s="47"/>
      <c r="X12" s="176"/>
      <c r="Y12" s="177"/>
      <c r="Z12" s="48"/>
      <c r="AA12" s="48"/>
      <c r="AB12" s="176"/>
      <c r="AC12" s="176"/>
      <c r="AD12" s="176"/>
      <c r="AE12" s="176"/>
      <c r="AF12" s="176"/>
      <c r="AG12" s="176"/>
      <c r="AH12" s="176"/>
      <c r="AI12" s="176" t="s">
        <v>62</v>
      </c>
      <c r="AJ12" s="176"/>
      <c r="AK12" s="176"/>
      <c r="AL12" s="176"/>
      <c r="AM12" s="176"/>
      <c r="AN12" s="176"/>
      <c r="AO12" s="176"/>
      <c r="AP12" s="176"/>
      <c r="AQ12" s="176"/>
      <c r="AR12" s="176"/>
      <c r="AS12" s="176" t="s">
        <v>62</v>
      </c>
    </row>
    <row r="13" spans="1:45" ht="41.4" customHeight="1" x14ac:dyDescent="0.3">
      <c r="A13" s="304"/>
      <c r="B13" s="390"/>
      <c r="C13" s="390"/>
      <c r="D13" s="395"/>
      <c r="E13" s="395"/>
      <c r="F13" s="395"/>
      <c r="G13" s="390" t="s">
        <v>221</v>
      </c>
      <c r="H13" s="390" t="s">
        <v>222</v>
      </c>
      <c r="I13" s="392">
        <v>0.35</v>
      </c>
      <c r="J13" s="392">
        <v>0</v>
      </c>
      <c r="K13" s="390" t="s">
        <v>223</v>
      </c>
      <c r="L13" s="392">
        <v>0.5</v>
      </c>
      <c r="M13" s="393">
        <v>43831</v>
      </c>
      <c r="N13" s="393">
        <v>44012</v>
      </c>
      <c r="O13" s="390"/>
      <c r="P13" s="390" t="s">
        <v>214</v>
      </c>
      <c r="Q13" s="391">
        <v>0</v>
      </c>
      <c r="R13" s="177" t="s">
        <v>215</v>
      </c>
      <c r="S13" s="176" t="s">
        <v>224</v>
      </c>
      <c r="T13" s="161">
        <v>0.2</v>
      </c>
      <c r="U13" s="46">
        <v>43831</v>
      </c>
      <c r="V13" s="19">
        <v>44012</v>
      </c>
      <c r="W13" s="47"/>
      <c r="X13" s="176"/>
      <c r="Y13" s="177"/>
      <c r="Z13" s="48"/>
      <c r="AA13" s="48"/>
      <c r="AB13" s="176"/>
      <c r="AC13" s="176"/>
      <c r="AD13" s="176"/>
      <c r="AE13" s="176"/>
      <c r="AF13" s="176"/>
      <c r="AG13" s="176"/>
      <c r="AH13" s="176"/>
      <c r="AI13" s="176" t="s">
        <v>62</v>
      </c>
      <c r="AJ13" s="176"/>
      <c r="AK13" s="176"/>
      <c r="AL13" s="176"/>
      <c r="AM13" s="176"/>
      <c r="AN13" s="176"/>
      <c r="AO13" s="176"/>
      <c r="AP13" s="176"/>
      <c r="AQ13" s="176"/>
      <c r="AR13" s="176"/>
      <c r="AS13" s="176" t="s">
        <v>62</v>
      </c>
    </row>
    <row r="14" spans="1:45" ht="41.4" customHeight="1" x14ac:dyDescent="0.3">
      <c r="A14" s="304"/>
      <c r="B14" s="390"/>
      <c r="C14" s="390"/>
      <c r="D14" s="395"/>
      <c r="E14" s="395"/>
      <c r="F14" s="395"/>
      <c r="G14" s="390"/>
      <c r="H14" s="390"/>
      <c r="I14" s="392"/>
      <c r="J14" s="392"/>
      <c r="K14" s="390"/>
      <c r="L14" s="392"/>
      <c r="M14" s="393"/>
      <c r="N14" s="393"/>
      <c r="O14" s="390"/>
      <c r="P14" s="390"/>
      <c r="Q14" s="391"/>
      <c r="R14" s="177" t="s">
        <v>215</v>
      </c>
      <c r="S14" s="176" t="s">
        <v>225</v>
      </c>
      <c r="T14" s="161">
        <v>0.2</v>
      </c>
      <c r="U14" s="46">
        <v>43831</v>
      </c>
      <c r="V14" s="19">
        <v>44012</v>
      </c>
      <c r="W14" s="47"/>
      <c r="X14" s="176"/>
      <c r="Y14" s="177"/>
      <c r="Z14" s="48"/>
      <c r="AA14" s="48"/>
      <c r="AB14" s="176"/>
      <c r="AC14" s="176"/>
      <c r="AD14" s="176"/>
      <c r="AE14" s="176"/>
      <c r="AF14" s="176"/>
      <c r="AG14" s="176"/>
      <c r="AH14" s="176"/>
      <c r="AI14" s="176" t="s">
        <v>62</v>
      </c>
      <c r="AJ14" s="176"/>
      <c r="AK14" s="176"/>
      <c r="AL14" s="176"/>
      <c r="AM14" s="176"/>
      <c r="AN14" s="176"/>
      <c r="AO14" s="176"/>
      <c r="AP14" s="176"/>
      <c r="AQ14" s="176"/>
      <c r="AR14" s="176"/>
      <c r="AS14" s="176" t="s">
        <v>62</v>
      </c>
    </row>
    <row r="15" spans="1:45" ht="41.4" customHeight="1" x14ac:dyDescent="0.3">
      <c r="A15" s="304"/>
      <c r="B15" s="390"/>
      <c r="C15" s="390"/>
      <c r="D15" s="395"/>
      <c r="E15" s="395"/>
      <c r="F15" s="395"/>
      <c r="G15" s="390"/>
      <c r="H15" s="390"/>
      <c r="I15" s="392"/>
      <c r="J15" s="392"/>
      <c r="K15" s="390"/>
      <c r="L15" s="392"/>
      <c r="M15" s="393"/>
      <c r="N15" s="393"/>
      <c r="O15" s="390"/>
      <c r="P15" s="390"/>
      <c r="Q15" s="391"/>
      <c r="R15" s="177" t="s">
        <v>215</v>
      </c>
      <c r="S15" s="176" t="s">
        <v>226</v>
      </c>
      <c r="T15" s="161">
        <v>0.2</v>
      </c>
      <c r="U15" s="46">
        <v>43831</v>
      </c>
      <c r="V15" s="19">
        <v>44012</v>
      </c>
      <c r="W15" s="47"/>
      <c r="X15" s="176"/>
      <c r="Y15" s="177"/>
      <c r="Z15" s="48"/>
      <c r="AA15" s="48"/>
      <c r="AB15" s="176"/>
      <c r="AC15" s="176"/>
      <c r="AD15" s="176"/>
      <c r="AE15" s="176"/>
      <c r="AF15" s="176"/>
      <c r="AG15" s="176"/>
      <c r="AH15" s="176"/>
      <c r="AI15" s="176" t="s">
        <v>62</v>
      </c>
      <c r="AJ15" s="176"/>
      <c r="AK15" s="176"/>
      <c r="AL15" s="176"/>
      <c r="AM15" s="176"/>
      <c r="AN15" s="176"/>
      <c r="AO15" s="176"/>
      <c r="AP15" s="176"/>
      <c r="AQ15" s="176"/>
      <c r="AR15" s="176"/>
      <c r="AS15" s="176" t="s">
        <v>62</v>
      </c>
    </row>
    <row r="16" spans="1:45" ht="41.4" customHeight="1" x14ac:dyDescent="0.3">
      <c r="A16" s="304"/>
      <c r="B16" s="390"/>
      <c r="C16" s="390"/>
      <c r="D16" s="396"/>
      <c r="E16" s="396"/>
      <c r="F16" s="396"/>
      <c r="G16" s="390"/>
      <c r="H16" s="390"/>
      <c r="I16" s="392"/>
      <c r="J16" s="392"/>
      <c r="K16" s="390"/>
      <c r="L16" s="392"/>
      <c r="M16" s="393"/>
      <c r="N16" s="393"/>
      <c r="O16" s="390"/>
      <c r="P16" s="390"/>
      <c r="Q16" s="391"/>
      <c r="R16" s="177" t="s">
        <v>215</v>
      </c>
      <c r="S16" s="176" t="s">
        <v>227</v>
      </c>
      <c r="T16" s="161">
        <v>0.4</v>
      </c>
      <c r="U16" s="46">
        <v>43831</v>
      </c>
      <c r="V16" s="19">
        <v>44012</v>
      </c>
      <c r="W16" s="47"/>
      <c r="X16" s="176"/>
      <c r="Y16" s="177"/>
      <c r="Z16" s="48"/>
      <c r="AA16" s="48"/>
      <c r="AB16" s="176"/>
      <c r="AC16" s="176"/>
      <c r="AD16" s="176"/>
      <c r="AE16" s="176"/>
      <c r="AF16" s="176"/>
      <c r="AG16" s="176"/>
      <c r="AH16" s="176"/>
      <c r="AI16" s="176" t="s">
        <v>62</v>
      </c>
      <c r="AJ16" s="176"/>
      <c r="AK16" s="176"/>
      <c r="AL16" s="176"/>
      <c r="AM16" s="176"/>
      <c r="AN16" s="176"/>
      <c r="AO16" s="176"/>
      <c r="AP16" s="176"/>
      <c r="AQ16" s="176"/>
      <c r="AR16" s="176"/>
      <c r="AS16" s="176" t="s">
        <v>62</v>
      </c>
    </row>
    <row r="17" spans="1:45" ht="41.4" customHeight="1" x14ac:dyDescent="0.3">
      <c r="A17" s="304"/>
      <c r="B17" s="390"/>
      <c r="C17" s="390"/>
      <c r="D17" s="176" t="s">
        <v>52</v>
      </c>
      <c r="E17" s="176" t="s">
        <v>228</v>
      </c>
      <c r="F17" s="176" t="s">
        <v>54</v>
      </c>
      <c r="G17" s="176" t="s">
        <v>229</v>
      </c>
      <c r="H17" s="176" t="s">
        <v>230</v>
      </c>
      <c r="I17" s="178">
        <v>0.2</v>
      </c>
      <c r="J17" s="178">
        <v>0</v>
      </c>
      <c r="K17" s="176" t="s">
        <v>231</v>
      </c>
      <c r="L17" s="178">
        <v>1</v>
      </c>
      <c r="M17" s="179">
        <v>43831</v>
      </c>
      <c r="N17" s="179">
        <v>44012</v>
      </c>
      <c r="O17" s="176"/>
      <c r="P17" s="176" t="s">
        <v>214</v>
      </c>
      <c r="Q17" s="177">
        <v>0</v>
      </c>
      <c r="R17" s="177" t="s">
        <v>215</v>
      </c>
      <c r="S17" s="176" t="s">
        <v>232</v>
      </c>
      <c r="T17" s="161">
        <v>1</v>
      </c>
      <c r="U17" s="46">
        <v>43831</v>
      </c>
      <c r="V17" s="19">
        <v>44012</v>
      </c>
      <c r="W17" s="47"/>
      <c r="X17" s="176"/>
      <c r="Y17" s="177"/>
      <c r="Z17" s="48"/>
      <c r="AA17" s="48"/>
      <c r="AB17" s="176"/>
      <c r="AC17" s="176"/>
      <c r="AD17" s="176"/>
      <c r="AE17" s="176"/>
      <c r="AF17" s="176"/>
      <c r="AG17" s="176"/>
      <c r="AH17" s="176"/>
      <c r="AI17" s="176" t="s">
        <v>62</v>
      </c>
      <c r="AJ17" s="176"/>
      <c r="AK17" s="176"/>
      <c r="AL17" s="176"/>
      <c r="AM17" s="176"/>
      <c r="AN17" s="176"/>
      <c r="AO17" s="176"/>
      <c r="AP17" s="176"/>
      <c r="AQ17" s="176"/>
      <c r="AR17" s="176"/>
      <c r="AS17" s="176" t="s">
        <v>62</v>
      </c>
    </row>
    <row r="18" spans="1:45" ht="41.4" customHeight="1" x14ac:dyDescent="0.3">
      <c r="A18" s="304"/>
      <c r="B18" s="390"/>
      <c r="C18" s="390"/>
      <c r="D18" s="176" t="s">
        <v>52</v>
      </c>
      <c r="E18" s="176" t="s">
        <v>233</v>
      </c>
      <c r="F18" s="176" t="s">
        <v>234</v>
      </c>
      <c r="G18" s="176" t="s">
        <v>235</v>
      </c>
      <c r="H18" s="176" t="s">
        <v>236</v>
      </c>
      <c r="I18" s="178">
        <v>0.1</v>
      </c>
      <c r="J18" s="178">
        <v>0</v>
      </c>
      <c r="K18" s="176" t="s">
        <v>237</v>
      </c>
      <c r="L18" s="178">
        <v>1</v>
      </c>
      <c r="M18" s="179">
        <v>43831</v>
      </c>
      <c r="N18" s="179">
        <v>44012</v>
      </c>
      <c r="O18" s="176"/>
      <c r="P18" s="176" t="s">
        <v>214</v>
      </c>
      <c r="Q18" s="177">
        <v>0</v>
      </c>
      <c r="R18" s="177" t="s">
        <v>215</v>
      </c>
      <c r="S18" s="176" t="s">
        <v>238</v>
      </c>
      <c r="T18" s="50">
        <v>1</v>
      </c>
      <c r="U18" s="46">
        <v>43831</v>
      </c>
      <c r="V18" s="19">
        <v>44012</v>
      </c>
      <c r="W18" s="47"/>
      <c r="X18" s="176"/>
      <c r="Y18" s="177"/>
      <c r="Z18" s="48"/>
      <c r="AA18" s="48"/>
      <c r="AB18" s="176"/>
      <c r="AC18" s="176"/>
      <c r="AD18" s="176"/>
      <c r="AE18" s="176"/>
      <c r="AF18" s="176"/>
      <c r="AG18" s="176"/>
      <c r="AH18" s="176"/>
      <c r="AI18" s="176" t="s">
        <v>62</v>
      </c>
      <c r="AJ18" s="176"/>
      <c r="AK18" s="176"/>
      <c r="AL18" s="176"/>
      <c r="AM18" s="176"/>
      <c r="AN18" s="176"/>
      <c r="AO18" s="176"/>
      <c r="AP18" s="176"/>
      <c r="AQ18" s="176"/>
      <c r="AR18" s="176"/>
      <c r="AS18" s="176" t="s">
        <v>62</v>
      </c>
    </row>
  </sheetData>
  <mergeCells count="42">
    <mergeCell ref="X6:X7"/>
    <mergeCell ref="Z6:AA6"/>
    <mergeCell ref="B2:C4"/>
    <mergeCell ref="D2:AA2"/>
    <mergeCell ref="AB2:AS2"/>
    <mergeCell ref="D3:Q3"/>
    <mergeCell ref="R3:AA3"/>
    <mergeCell ref="AB3:AS3"/>
    <mergeCell ref="D4:AA4"/>
    <mergeCell ref="AB4:AS4"/>
    <mergeCell ref="N8:N12"/>
    <mergeCell ref="P8:P12"/>
    <mergeCell ref="AB6:AS6"/>
    <mergeCell ref="A8:A18"/>
    <mergeCell ref="B8:B18"/>
    <mergeCell ref="C8:C18"/>
    <mergeCell ref="D8:D16"/>
    <mergeCell ref="E8:E16"/>
    <mergeCell ref="F8:F16"/>
    <mergeCell ref="G8:G12"/>
    <mergeCell ref="H8:H12"/>
    <mergeCell ref="I8:I12"/>
    <mergeCell ref="A6:A7"/>
    <mergeCell ref="B6:J6"/>
    <mergeCell ref="K6:R6"/>
    <mergeCell ref="S6:V6"/>
    <mergeCell ref="P13:P16"/>
    <mergeCell ref="Q13:Q16"/>
    <mergeCell ref="Q8:Q12"/>
    <mergeCell ref="G13:G16"/>
    <mergeCell ref="H13:H16"/>
    <mergeCell ref="I13:I16"/>
    <mergeCell ref="J13:J16"/>
    <mergeCell ref="K13:K16"/>
    <mergeCell ref="L13:L16"/>
    <mergeCell ref="M13:M16"/>
    <mergeCell ref="N13:N16"/>
    <mergeCell ref="O13:O16"/>
    <mergeCell ref="J8:J12"/>
    <mergeCell ref="K8:K12"/>
    <mergeCell ref="L8:L12"/>
    <mergeCell ref="M8:M12"/>
  </mergeCells>
  <conditionalFormatting sqref="AH8:AH18">
    <cfRule type="cellIs" dxfId="195" priority="1" operator="equal">
      <formula>"Aplica"</formula>
    </cfRule>
  </conditionalFormatting>
  <conditionalFormatting sqref="AB8:AG18 AI8:AS18">
    <cfRule type="cellIs" dxfId="194" priority="2" operator="equal">
      <formula>"Aplica"</formula>
    </cfRule>
  </conditionalFormatting>
  <dataValidations count="2">
    <dataValidation type="list" allowBlank="1" showInputMessage="1" showErrorMessage="1" sqref="AB8:AS18">
      <formula1>"Aplica, -"</formula1>
    </dataValidation>
    <dataValidation type="list" allowBlank="1" showInputMessage="1" showErrorMessage="1" sqref="E8">
      <formula1>INDIRECT(D8)</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'C:\Users\alexander.perea\Downloads\[Plan_de_Accion_PPMQ 2020 nuevo  formato (1).xlsx]Instructivo'!#REF!</xm:f>
          </x14:formula1>
          <xm:sqref>R8:R18</xm:sqref>
        </x14:dataValidation>
        <x14:dataValidation type="list" allowBlank="1" showInputMessage="1" showErrorMessage="1">
          <x14:formula1>
            <xm:f>'C:\Users\alexander.perea\Downloads\[Plan_de_Accion_PPMQ 2020 nuevo  formato (1).xlsx]Hoja2'!#REF!</xm:f>
          </x14:formula1>
          <xm:sqref>X8:X18 F8 B8:D8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1"/>
  <sheetViews>
    <sheetView topLeftCell="J19" zoomScale="70" zoomScaleNormal="70" workbookViewId="0">
      <selection activeCell="R22" sqref="R22:R24"/>
    </sheetView>
  </sheetViews>
  <sheetFormatPr baseColWidth="10" defaultColWidth="11.44140625" defaultRowHeight="13.8" x14ac:dyDescent="0.25"/>
  <cols>
    <col min="1" max="1" width="5.5546875" style="1" bestFit="1" customWidth="1"/>
    <col min="2" max="2" width="22.5546875" style="1" customWidth="1"/>
    <col min="3" max="3" width="18.44140625" style="1" customWidth="1"/>
    <col min="4" max="5" width="21.33203125" style="1" customWidth="1"/>
    <col min="6" max="6" width="21.109375" style="1" customWidth="1"/>
    <col min="7" max="7" width="19.44140625" style="1" customWidth="1"/>
    <col min="8" max="8" width="14.88671875" style="1" customWidth="1"/>
    <col min="9" max="10" width="21.109375" style="1" customWidth="1"/>
    <col min="11" max="11" width="23.5546875" style="1" customWidth="1"/>
    <col min="12" max="12" width="23.109375" style="1" customWidth="1"/>
    <col min="13" max="13" width="26.6640625" style="1" customWidth="1"/>
    <col min="14" max="14" width="24.88671875" style="1" customWidth="1"/>
    <col min="15" max="15" width="13.88671875" style="1" hidden="1" customWidth="1"/>
    <col min="16" max="16" width="17.109375" style="1" customWidth="1"/>
    <col min="17" max="17" width="19.6640625" style="1" customWidth="1"/>
    <col min="18" max="18" width="50.109375" style="1" customWidth="1"/>
    <col min="19" max="19" width="60.33203125" style="1" customWidth="1"/>
    <col min="20" max="20" width="23.5546875" style="1" customWidth="1"/>
    <col min="21" max="21" width="23.88671875" style="1" customWidth="1"/>
    <col min="22" max="22" width="25.6640625" style="1" customWidth="1"/>
    <col min="23" max="23" width="19.88671875" style="1" hidden="1" customWidth="1"/>
    <col min="24" max="24" width="21.5546875" style="1" customWidth="1"/>
    <col min="25" max="25" width="19.88671875" style="1" hidden="1" customWidth="1"/>
    <col min="26" max="26" width="26.6640625" style="1" customWidth="1"/>
    <col min="27" max="27" width="21.33203125" style="1" customWidth="1"/>
    <col min="28" max="28" width="17.5546875" style="1" customWidth="1"/>
    <col min="29" max="29" width="18.109375" style="1" customWidth="1"/>
    <col min="30" max="30" width="19" style="1" customWidth="1"/>
    <col min="31" max="31" width="24.88671875" style="1" customWidth="1"/>
    <col min="32" max="32" width="17" style="1" customWidth="1"/>
    <col min="33" max="33" width="17.88671875" style="1" customWidth="1"/>
    <col min="34" max="34" width="15.44140625" style="1" customWidth="1"/>
    <col min="35" max="35" width="19.6640625" style="1" customWidth="1"/>
    <col min="36" max="36" width="16.109375" style="1" customWidth="1"/>
    <col min="37" max="37" width="15.6640625" style="1" customWidth="1"/>
    <col min="38" max="38" width="19.33203125" style="1" customWidth="1"/>
    <col min="39" max="41" width="15.6640625" style="1" customWidth="1"/>
    <col min="42" max="42" width="24.5546875" style="1" customWidth="1"/>
    <col min="43" max="43" width="23.6640625" style="1" customWidth="1"/>
    <col min="44" max="44" width="19.5546875" style="1" customWidth="1"/>
    <col min="45" max="45" width="11.88671875" style="1" customWidth="1"/>
    <col min="46" max="16384" width="11.44140625" style="1"/>
  </cols>
  <sheetData>
    <row r="1" spans="1:45" ht="14.4" thickBot="1" x14ac:dyDescent="0.3"/>
    <row r="2" spans="1:45" ht="45" customHeight="1" thickBot="1" x14ac:dyDescent="0.3">
      <c r="B2" s="356"/>
      <c r="C2" s="357"/>
      <c r="D2" s="362" t="s">
        <v>0</v>
      </c>
      <c r="E2" s="363"/>
      <c r="F2" s="363"/>
      <c r="G2" s="363"/>
      <c r="H2" s="363"/>
      <c r="I2" s="363"/>
      <c r="J2" s="363"/>
      <c r="K2" s="363"/>
      <c r="L2" s="363"/>
      <c r="M2" s="363"/>
      <c r="N2" s="363"/>
      <c r="O2" s="363"/>
      <c r="P2" s="363"/>
      <c r="Q2" s="363"/>
      <c r="R2" s="363"/>
      <c r="S2" s="363"/>
      <c r="T2" s="363"/>
      <c r="U2" s="363"/>
      <c r="V2" s="363"/>
      <c r="W2" s="363"/>
      <c r="X2" s="363"/>
      <c r="Y2" s="363"/>
      <c r="Z2" s="363"/>
      <c r="AA2" s="364"/>
      <c r="AB2" s="365" t="s">
        <v>0</v>
      </c>
      <c r="AC2" s="366"/>
      <c r="AD2" s="366"/>
      <c r="AE2" s="366"/>
      <c r="AF2" s="366"/>
      <c r="AG2" s="366"/>
      <c r="AH2" s="366"/>
      <c r="AI2" s="366"/>
      <c r="AJ2" s="366"/>
      <c r="AK2" s="366"/>
      <c r="AL2" s="366"/>
      <c r="AM2" s="366"/>
      <c r="AN2" s="366"/>
      <c r="AO2" s="366"/>
      <c r="AP2" s="366"/>
      <c r="AQ2" s="366"/>
      <c r="AR2" s="366"/>
      <c r="AS2" s="366"/>
    </row>
    <row r="3" spans="1:45" ht="45" customHeight="1" thickBot="1" x14ac:dyDescent="0.3">
      <c r="B3" s="358"/>
      <c r="C3" s="359"/>
      <c r="D3" s="367" t="s">
        <v>1</v>
      </c>
      <c r="E3" s="368"/>
      <c r="F3" s="368"/>
      <c r="G3" s="368"/>
      <c r="H3" s="368"/>
      <c r="I3" s="368"/>
      <c r="J3" s="368"/>
      <c r="K3" s="368"/>
      <c r="L3" s="368"/>
      <c r="M3" s="368"/>
      <c r="N3" s="368"/>
      <c r="O3" s="368"/>
      <c r="P3" s="368"/>
      <c r="Q3" s="369"/>
      <c r="R3" s="370" t="s">
        <v>2</v>
      </c>
      <c r="S3" s="368"/>
      <c r="T3" s="368"/>
      <c r="U3" s="368"/>
      <c r="V3" s="368"/>
      <c r="W3" s="368"/>
      <c r="X3" s="368"/>
      <c r="Y3" s="368"/>
      <c r="Z3" s="368"/>
      <c r="AA3" s="371"/>
      <c r="AB3" s="298"/>
      <c r="AC3" s="299"/>
      <c r="AD3" s="299"/>
      <c r="AE3" s="299"/>
      <c r="AF3" s="299"/>
      <c r="AG3" s="299"/>
      <c r="AH3" s="299"/>
      <c r="AI3" s="299"/>
      <c r="AJ3" s="299"/>
      <c r="AK3" s="299"/>
      <c r="AL3" s="299"/>
      <c r="AM3" s="299"/>
      <c r="AN3" s="299"/>
      <c r="AO3" s="299"/>
      <c r="AP3" s="299"/>
      <c r="AQ3" s="299"/>
      <c r="AR3" s="299"/>
      <c r="AS3" s="299"/>
    </row>
    <row r="4" spans="1:45" ht="45" customHeight="1" thickBot="1" x14ac:dyDescent="0.3">
      <c r="B4" s="360"/>
      <c r="C4" s="361"/>
      <c r="D4" s="367" t="s">
        <v>3</v>
      </c>
      <c r="E4" s="368"/>
      <c r="F4" s="368"/>
      <c r="G4" s="368"/>
      <c r="H4" s="368"/>
      <c r="I4" s="368"/>
      <c r="J4" s="368"/>
      <c r="K4" s="368"/>
      <c r="L4" s="368"/>
      <c r="M4" s="368"/>
      <c r="N4" s="368"/>
      <c r="O4" s="368"/>
      <c r="P4" s="368"/>
      <c r="Q4" s="368"/>
      <c r="R4" s="368"/>
      <c r="S4" s="368"/>
      <c r="T4" s="368"/>
      <c r="U4" s="368"/>
      <c r="V4" s="368"/>
      <c r="W4" s="368"/>
      <c r="X4" s="368"/>
      <c r="Y4" s="368"/>
      <c r="Z4" s="368"/>
      <c r="AA4" s="371"/>
      <c r="AB4" s="298"/>
      <c r="AC4" s="299"/>
      <c r="AD4" s="299"/>
      <c r="AE4" s="299"/>
      <c r="AF4" s="299"/>
      <c r="AG4" s="299"/>
      <c r="AH4" s="299"/>
      <c r="AI4" s="299"/>
      <c r="AJ4" s="299"/>
      <c r="AK4" s="299"/>
      <c r="AL4" s="299"/>
      <c r="AM4" s="299"/>
      <c r="AN4" s="299"/>
      <c r="AO4" s="299"/>
      <c r="AP4" s="299"/>
      <c r="AQ4" s="299"/>
      <c r="AR4" s="299"/>
      <c r="AS4" s="299"/>
    </row>
    <row r="6" spans="1:45" ht="36" customHeight="1" x14ac:dyDescent="0.25">
      <c r="A6" s="397" t="s">
        <v>4</v>
      </c>
      <c r="B6" s="345" t="s">
        <v>5</v>
      </c>
      <c r="C6" s="346"/>
      <c r="D6" s="346"/>
      <c r="E6" s="346"/>
      <c r="F6" s="346"/>
      <c r="G6" s="346"/>
      <c r="H6" s="346"/>
      <c r="I6" s="346"/>
      <c r="J6" s="347"/>
      <c r="K6" s="348" t="s">
        <v>6</v>
      </c>
      <c r="L6" s="349"/>
      <c r="M6" s="349"/>
      <c r="N6" s="349"/>
      <c r="O6" s="349"/>
      <c r="P6" s="349"/>
      <c r="Q6" s="349"/>
      <c r="R6" s="350"/>
      <c r="S6" s="398" t="s">
        <v>7</v>
      </c>
      <c r="T6" s="398"/>
      <c r="U6" s="398"/>
      <c r="V6" s="398"/>
      <c r="W6" s="181"/>
      <c r="X6" s="399" t="s">
        <v>8</v>
      </c>
      <c r="Y6" s="181"/>
      <c r="Z6" s="399" t="s">
        <v>9</v>
      </c>
      <c r="AA6" s="399"/>
      <c r="AB6" s="343" t="s">
        <v>10</v>
      </c>
      <c r="AC6" s="344"/>
      <c r="AD6" s="344"/>
      <c r="AE6" s="344"/>
      <c r="AF6" s="344"/>
      <c r="AG6" s="344"/>
      <c r="AH6" s="344"/>
      <c r="AI6" s="344"/>
      <c r="AJ6" s="344"/>
      <c r="AK6" s="344"/>
      <c r="AL6" s="344"/>
      <c r="AM6" s="344"/>
      <c r="AN6" s="344"/>
      <c r="AO6" s="344"/>
      <c r="AP6" s="344"/>
      <c r="AQ6" s="344"/>
      <c r="AR6" s="344"/>
      <c r="AS6" s="344"/>
    </row>
    <row r="7" spans="1:45" ht="108" customHeight="1" x14ac:dyDescent="0.25">
      <c r="A7" s="397"/>
      <c r="B7" s="7" t="s">
        <v>11</v>
      </c>
      <c r="C7" s="7" t="s">
        <v>12</v>
      </c>
      <c r="D7" s="7" t="s">
        <v>13</v>
      </c>
      <c r="E7" s="7" t="s">
        <v>14</v>
      </c>
      <c r="F7" s="7" t="s">
        <v>15</v>
      </c>
      <c r="G7" s="7" t="s">
        <v>16</v>
      </c>
      <c r="H7" s="7" t="s">
        <v>17</v>
      </c>
      <c r="I7" s="7" t="s">
        <v>18</v>
      </c>
      <c r="J7" s="7" t="s">
        <v>19</v>
      </c>
      <c r="K7" s="10" t="s">
        <v>20</v>
      </c>
      <c r="L7" s="10" t="s">
        <v>21</v>
      </c>
      <c r="M7" s="10" t="s">
        <v>22</v>
      </c>
      <c r="N7" s="10" t="s">
        <v>23</v>
      </c>
      <c r="O7" s="10" t="s">
        <v>24</v>
      </c>
      <c r="P7" s="10" t="s">
        <v>25</v>
      </c>
      <c r="Q7" s="10" t="s">
        <v>19</v>
      </c>
      <c r="R7" s="10" t="s">
        <v>26</v>
      </c>
      <c r="S7" s="12" t="s">
        <v>27</v>
      </c>
      <c r="T7" s="12" t="s">
        <v>18</v>
      </c>
      <c r="U7" s="12" t="s">
        <v>28</v>
      </c>
      <c r="V7" s="12" t="s">
        <v>29</v>
      </c>
      <c r="W7" s="12"/>
      <c r="X7" s="399"/>
      <c r="Y7" s="12" t="s">
        <v>19</v>
      </c>
      <c r="Z7" s="13" t="s">
        <v>30</v>
      </c>
      <c r="AA7" s="13" t="s">
        <v>31</v>
      </c>
      <c r="AB7" s="14" t="s">
        <v>32</v>
      </c>
      <c r="AC7" s="14" t="s">
        <v>33</v>
      </c>
      <c r="AD7" s="14" t="s">
        <v>34</v>
      </c>
      <c r="AE7" s="14" t="s">
        <v>35</v>
      </c>
      <c r="AF7" s="14" t="s">
        <v>36</v>
      </c>
      <c r="AG7" s="14" t="s">
        <v>37</v>
      </c>
      <c r="AH7" s="14" t="s">
        <v>38</v>
      </c>
      <c r="AI7" s="14" t="s">
        <v>39</v>
      </c>
      <c r="AJ7" s="14" t="s">
        <v>40</v>
      </c>
      <c r="AK7" s="14" t="s">
        <v>41</v>
      </c>
      <c r="AL7" s="14" t="s">
        <v>42</v>
      </c>
      <c r="AM7" s="14" t="s">
        <v>43</v>
      </c>
      <c r="AN7" s="14" t="s">
        <v>44</v>
      </c>
      <c r="AO7" s="14" t="s">
        <v>45</v>
      </c>
      <c r="AP7" s="14" t="s">
        <v>46</v>
      </c>
      <c r="AQ7" s="14" t="s">
        <v>47</v>
      </c>
      <c r="AR7" s="14" t="s">
        <v>48</v>
      </c>
      <c r="AS7" s="14" t="s">
        <v>49</v>
      </c>
    </row>
    <row r="8" spans="1:45" ht="41.4" customHeight="1" x14ac:dyDescent="0.25">
      <c r="A8" s="303">
        <v>6</v>
      </c>
      <c r="B8" s="303" t="s">
        <v>239</v>
      </c>
      <c r="C8" s="334" t="s">
        <v>240</v>
      </c>
      <c r="D8" s="303" t="s">
        <v>52</v>
      </c>
      <c r="E8" s="303" t="s">
        <v>131</v>
      </c>
      <c r="F8" s="303" t="s">
        <v>200</v>
      </c>
      <c r="G8" s="303" t="s">
        <v>241</v>
      </c>
      <c r="H8" s="303" t="s">
        <v>242</v>
      </c>
      <c r="I8" s="306">
        <v>0.4</v>
      </c>
      <c r="J8" s="306">
        <v>0</v>
      </c>
      <c r="K8" s="390" t="s">
        <v>243</v>
      </c>
      <c r="L8" s="216">
        <v>0.45</v>
      </c>
      <c r="M8" s="213">
        <v>43831</v>
      </c>
      <c r="N8" s="213">
        <v>44012</v>
      </c>
      <c r="O8" s="195"/>
      <c r="P8" s="195" t="s">
        <v>244</v>
      </c>
      <c r="Q8" s="214">
        <v>0</v>
      </c>
      <c r="R8" s="214" t="s">
        <v>99</v>
      </c>
      <c r="S8" s="176" t="s">
        <v>245</v>
      </c>
      <c r="T8" s="161">
        <v>0.5</v>
      </c>
      <c r="U8" s="167">
        <v>43831</v>
      </c>
      <c r="V8" s="167">
        <v>43921</v>
      </c>
      <c r="W8" s="16">
        <f>V8-U8</f>
        <v>90</v>
      </c>
      <c r="X8" s="128"/>
      <c r="Y8" s="17">
        <f>IF(X8="ejecutado",1,0)</f>
        <v>0</v>
      </c>
      <c r="Z8" s="18"/>
      <c r="AA8" s="18"/>
      <c r="AB8" s="131" t="s">
        <v>62</v>
      </c>
      <c r="AC8" s="131" t="s">
        <v>62</v>
      </c>
      <c r="AD8" s="131" t="s">
        <v>62</v>
      </c>
      <c r="AE8" s="131" t="s">
        <v>61</v>
      </c>
      <c r="AF8" s="131" t="s">
        <v>61</v>
      </c>
      <c r="AG8" s="131" t="s">
        <v>61</v>
      </c>
      <c r="AH8" s="131" t="s">
        <v>62</v>
      </c>
      <c r="AI8" s="131" t="s">
        <v>62</v>
      </c>
      <c r="AJ8" s="131" t="s">
        <v>61</v>
      </c>
      <c r="AK8" s="131" t="s">
        <v>61</v>
      </c>
      <c r="AL8" s="131" t="s">
        <v>61</v>
      </c>
      <c r="AM8" s="131" t="s">
        <v>61</v>
      </c>
      <c r="AN8" s="131" t="s">
        <v>61</v>
      </c>
      <c r="AO8" s="131" t="s">
        <v>61</v>
      </c>
      <c r="AP8" s="131" t="s">
        <v>61</v>
      </c>
      <c r="AQ8" s="131" t="s">
        <v>61</v>
      </c>
      <c r="AR8" s="131" t="s">
        <v>61</v>
      </c>
      <c r="AS8" s="131" t="s">
        <v>62</v>
      </c>
    </row>
    <row r="9" spans="1:45" ht="41.4" customHeight="1" x14ac:dyDescent="0.25">
      <c r="A9" s="304"/>
      <c r="B9" s="304"/>
      <c r="C9" s="335"/>
      <c r="D9" s="304"/>
      <c r="E9" s="304"/>
      <c r="F9" s="304"/>
      <c r="G9" s="304"/>
      <c r="H9" s="304"/>
      <c r="I9" s="307"/>
      <c r="J9" s="307"/>
      <c r="K9" s="390"/>
      <c r="L9" s="216"/>
      <c r="M9" s="213"/>
      <c r="N9" s="213"/>
      <c r="O9" s="195"/>
      <c r="P9" s="195"/>
      <c r="Q9" s="215"/>
      <c r="R9" s="215"/>
      <c r="S9" s="176" t="s">
        <v>245</v>
      </c>
      <c r="T9" s="161">
        <v>0.5</v>
      </c>
      <c r="U9" s="167">
        <v>43922</v>
      </c>
      <c r="V9" s="167">
        <v>44012</v>
      </c>
      <c r="W9" s="16">
        <f t="shared" ref="W9" si="0">V9-U9</f>
        <v>90</v>
      </c>
      <c r="X9" s="128"/>
      <c r="Y9" s="17">
        <f t="shared" ref="Y9" si="1">IF(X9="ejecutado",1,0)</f>
        <v>0</v>
      </c>
      <c r="Z9" s="18"/>
      <c r="AA9" s="18"/>
      <c r="AB9" s="131" t="s">
        <v>62</v>
      </c>
      <c r="AC9" s="131" t="s">
        <v>62</v>
      </c>
      <c r="AD9" s="131" t="s">
        <v>62</v>
      </c>
      <c r="AE9" s="131" t="s">
        <v>61</v>
      </c>
      <c r="AF9" s="131" t="s">
        <v>61</v>
      </c>
      <c r="AG9" s="131" t="s">
        <v>61</v>
      </c>
      <c r="AH9" s="131" t="s">
        <v>62</v>
      </c>
      <c r="AI9" s="131" t="s">
        <v>62</v>
      </c>
      <c r="AJ9" s="131" t="s">
        <v>61</v>
      </c>
      <c r="AK9" s="131" t="s">
        <v>61</v>
      </c>
      <c r="AL9" s="131" t="s">
        <v>61</v>
      </c>
      <c r="AM9" s="131" t="s">
        <v>61</v>
      </c>
      <c r="AN9" s="131" t="s">
        <v>61</v>
      </c>
      <c r="AO9" s="131" t="s">
        <v>61</v>
      </c>
      <c r="AP9" s="131" t="s">
        <v>61</v>
      </c>
      <c r="AQ9" s="131" t="s">
        <v>61</v>
      </c>
      <c r="AR9" s="131" t="s">
        <v>61</v>
      </c>
      <c r="AS9" s="131" t="s">
        <v>62</v>
      </c>
    </row>
    <row r="10" spans="1:45" ht="41.4" customHeight="1" x14ac:dyDescent="0.25">
      <c r="A10" s="304"/>
      <c r="B10" s="304"/>
      <c r="C10" s="335"/>
      <c r="D10" s="304"/>
      <c r="E10" s="304"/>
      <c r="F10" s="304"/>
      <c r="G10" s="304"/>
      <c r="H10" s="304"/>
      <c r="I10" s="307"/>
      <c r="J10" s="307"/>
      <c r="K10" s="394" t="s">
        <v>246</v>
      </c>
      <c r="L10" s="214">
        <v>0.45</v>
      </c>
      <c r="M10" s="213">
        <v>43831</v>
      </c>
      <c r="N10" s="213">
        <v>44012</v>
      </c>
      <c r="O10" s="195"/>
      <c r="P10" s="214" t="s">
        <v>247</v>
      </c>
      <c r="Q10" s="214">
        <v>0</v>
      </c>
      <c r="R10" s="214" t="s">
        <v>99</v>
      </c>
      <c r="S10" s="176" t="s">
        <v>248</v>
      </c>
      <c r="T10" s="161">
        <v>0.5</v>
      </c>
      <c r="U10" s="167">
        <v>43831</v>
      </c>
      <c r="V10" s="167">
        <v>43921</v>
      </c>
      <c r="W10" s="16">
        <f>V10-U10</f>
        <v>90</v>
      </c>
      <c r="X10" s="128"/>
      <c r="Y10" s="17">
        <f>IF(X10="ejecutado",1,0)</f>
        <v>0</v>
      </c>
      <c r="Z10" s="18"/>
      <c r="AA10" s="18"/>
      <c r="AB10" s="131" t="s">
        <v>62</v>
      </c>
      <c r="AC10" s="131" t="s">
        <v>62</v>
      </c>
      <c r="AD10" s="131" t="s">
        <v>62</v>
      </c>
      <c r="AE10" s="131" t="s">
        <v>61</v>
      </c>
      <c r="AF10" s="131" t="s">
        <v>61</v>
      </c>
      <c r="AG10" s="131" t="s">
        <v>61</v>
      </c>
      <c r="AH10" s="131" t="s">
        <v>62</v>
      </c>
      <c r="AI10" s="131" t="s">
        <v>62</v>
      </c>
      <c r="AJ10" s="131" t="s">
        <v>61</v>
      </c>
      <c r="AK10" s="131" t="s">
        <v>61</v>
      </c>
      <c r="AL10" s="131" t="s">
        <v>62</v>
      </c>
      <c r="AM10" s="131" t="s">
        <v>61</v>
      </c>
      <c r="AN10" s="131" t="s">
        <v>61</v>
      </c>
      <c r="AO10" s="131" t="s">
        <v>61</v>
      </c>
      <c r="AP10" s="131" t="s">
        <v>61</v>
      </c>
      <c r="AQ10" s="131" t="s">
        <v>61</v>
      </c>
      <c r="AR10" s="131" t="s">
        <v>61</v>
      </c>
      <c r="AS10" s="131" t="s">
        <v>62</v>
      </c>
    </row>
    <row r="11" spans="1:45" ht="41.4" customHeight="1" x14ac:dyDescent="0.25">
      <c r="A11" s="304"/>
      <c r="B11" s="304"/>
      <c r="C11" s="335"/>
      <c r="D11" s="304"/>
      <c r="E11" s="304"/>
      <c r="F11" s="304"/>
      <c r="G11" s="304"/>
      <c r="H11" s="304"/>
      <c r="I11" s="307"/>
      <c r="J11" s="307"/>
      <c r="K11" s="396"/>
      <c r="L11" s="215"/>
      <c r="M11" s="213"/>
      <c r="N11" s="213"/>
      <c r="O11" s="195"/>
      <c r="P11" s="215"/>
      <c r="Q11" s="217"/>
      <c r="R11" s="215"/>
      <c r="S11" s="176" t="s">
        <v>248</v>
      </c>
      <c r="T11" s="161">
        <v>0.5</v>
      </c>
      <c r="U11" s="167">
        <v>43922</v>
      </c>
      <c r="V11" s="167">
        <v>44012</v>
      </c>
      <c r="W11" s="16"/>
      <c r="X11" s="128"/>
      <c r="Y11" s="17"/>
      <c r="Z11" s="18"/>
      <c r="AA11" s="18"/>
      <c r="AB11" s="131" t="s">
        <v>62</v>
      </c>
      <c r="AC11" s="131" t="s">
        <v>62</v>
      </c>
      <c r="AD11" s="131" t="s">
        <v>62</v>
      </c>
      <c r="AE11" s="131" t="s">
        <v>61</v>
      </c>
      <c r="AF11" s="131" t="s">
        <v>61</v>
      </c>
      <c r="AG11" s="131" t="s">
        <v>61</v>
      </c>
      <c r="AH11" s="131" t="s">
        <v>62</v>
      </c>
      <c r="AI11" s="131" t="s">
        <v>62</v>
      </c>
      <c r="AJ11" s="131" t="s">
        <v>61</v>
      </c>
      <c r="AK11" s="131" t="s">
        <v>61</v>
      </c>
      <c r="AL11" s="131" t="s">
        <v>62</v>
      </c>
      <c r="AM11" s="131" t="s">
        <v>61</v>
      </c>
      <c r="AN11" s="131" t="s">
        <v>61</v>
      </c>
      <c r="AO11" s="131" t="s">
        <v>61</v>
      </c>
      <c r="AP11" s="131" t="s">
        <v>61</v>
      </c>
      <c r="AQ11" s="131" t="s">
        <v>61</v>
      </c>
      <c r="AR11" s="131" t="s">
        <v>61</v>
      </c>
      <c r="AS11" s="131" t="s">
        <v>62</v>
      </c>
    </row>
    <row r="12" spans="1:45" ht="41.4" customHeight="1" x14ac:dyDescent="0.25">
      <c r="A12" s="304"/>
      <c r="B12" s="304"/>
      <c r="C12" s="335"/>
      <c r="D12" s="304"/>
      <c r="E12" s="304"/>
      <c r="F12" s="304"/>
      <c r="G12" s="304"/>
      <c r="H12" s="304"/>
      <c r="I12" s="307"/>
      <c r="J12" s="307"/>
      <c r="K12" s="394" t="s">
        <v>249</v>
      </c>
      <c r="L12" s="310">
        <v>0.1</v>
      </c>
      <c r="M12" s="213">
        <v>43831</v>
      </c>
      <c r="N12" s="213">
        <v>44012</v>
      </c>
      <c r="O12" s="195"/>
      <c r="P12" s="303" t="s">
        <v>250</v>
      </c>
      <c r="Q12" s="214">
        <v>0</v>
      </c>
      <c r="R12" s="214" t="s">
        <v>99</v>
      </c>
      <c r="S12" s="176" t="s">
        <v>251</v>
      </c>
      <c r="T12" s="161">
        <v>0.25</v>
      </c>
      <c r="U12" s="167">
        <v>43831</v>
      </c>
      <c r="V12" s="167">
        <v>43921</v>
      </c>
      <c r="W12" s="16"/>
      <c r="X12" s="128"/>
      <c r="Y12" s="17"/>
      <c r="Z12" s="18"/>
      <c r="AA12" s="18"/>
      <c r="AB12" s="131" t="s">
        <v>62</v>
      </c>
      <c r="AC12" s="131" t="s">
        <v>62</v>
      </c>
      <c r="AD12" s="131" t="s">
        <v>62</v>
      </c>
      <c r="AE12" s="131" t="s">
        <v>61</v>
      </c>
      <c r="AF12" s="131" t="s">
        <v>61</v>
      </c>
      <c r="AG12" s="131" t="s">
        <v>61</v>
      </c>
      <c r="AH12" s="131" t="s">
        <v>62</v>
      </c>
      <c r="AI12" s="131" t="s">
        <v>62</v>
      </c>
      <c r="AJ12" s="131" t="s">
        <v>61</v>
      </c>
      <c r="AK12" s="131" t="s">
        <v>61</v>
      </c>
      <c r="AL12" s="131" t="s">
        <v>62</v>
      </c>
      <c r="AM12" s="131" t="s">
        <v>61</v>
      </c>
      <c r="AN12" s="131" t="s">
        <v>61</v>
      </c>
      <c r="AO12" s="131" t="s">
        <v>61</v>
      </c>
      <c r="AP12" s="131" t="s">
        <v>61</v>
      </c>
      <c r="AQ12" s="131" t="s">
        <v>61</v>
      </c>
      <c r="AR12" s="131" t="s">
        <v>61</v>
      </c>
      <c r="AS12" s="131" t="s">
        <v>62</v>
      </c>
    </row>
    <row r="13" spans="1:45" ht="41.4" customHeight="1" x14ac:dyDescent="0.25">
      <c r="A13" s="304"/>
      <c r="B13" s="304"/>
      <c r="C13" s="335"/>
      <c r="D13" s="304"/>
      <c r="E13" s="304"/>
      <c r="F13" s="304"/>
      <c r="G13" s="304"/>
      <c r="H13" s="304"/>
      <c r="I13" s="307"/>
      <c r="J13" s="307"/>
      <c r="K13" s="395"/>
      <c r="L13" s="373"/>
      <c r="M13" s="213"/>
      <c r="N13" s="213"/>
      <c r="O13" s="195"/>
      <c r="P13" s="304"/>
      <c r="Q13" s="215"/>
      <c r="R13" s="215"/>
      <c r="S13" s="176" t="s">
        <v>251</v>
      </c>
      <c r="T13" s="161">
        <v>0.25</v>
      </c>
      <c r="U13" s="167">
        <v>43922</v>
      </c>
      <c r="V13" s="167">
        <v>44012</v>
      </c>
      <c r="W13" s="16"/>
      <c r="X13" s="128"/>
      <c r="Y13" s="17"/>
      <c r="Z13" s="18"/>
      <c r="AA13" s="18"/>
      <c r="AB13" s="131" t="s">
        <v>62</v>
      </c>
      <c r="AC13" s="131" t="s">
        <v>62</v>
      </c>
      <c r="AD13" s="131" t="s">
        <v>62</v>
      </c>
      <c r="AE13" s="131" t="s">
        <v>61</v>
      </c>
      <c r="AF13" s="131" t="s">
        <v>61</v>
      </c>
      <c r="AG13" s="131" t="s">
        <v>61</v>
      </c>
      <c r="AH13" s="131" t="s">
        <v>62</v>
      </c>
      <c r="AI13" s="131" t="s">
        <v>62</v>
      </c>
      <c r="AJ13" s="131" t="s">
        <v>61</v>
      </c>
      <c r="AK13" s="131" t="s">
        <v>61</v>
      </c>
      <c r="AL13" s="131" t="s">
        <v>62</v>
      </c>
      <c r="AM13" s="131" t="s">
        <v>61</v>
      </c>
      <c r="AN13" s="131" t="s">
        <v>61</v>
      </c>
      <c r="AO13" s="131" t="s">
        <v>61</v>
      </c>
      <c r="AP13" s="131" t="s">
        <v>61</v>
      </c>
      <c r="AQ13" s="131" t="s">
        <v>61</v>
      </c>
      <c r="AR13" s="131" t="s">
        <v>61</v>
      </c>
      <c r="AS13" s="131" t="s">
        <v>62</v>
      </c>
    </row>
    <row r="14" spans="1:45" ht="41.4" customHeight="1" x14ac:dyDescent="0.25">
      <c r="A14" s="304"/>
      <c r="B14" s="304"/>
      <c r="C14" s="335"/>
      <c r="D14" s="304"/>
      <c r="E14" s="304"/>
      <c r="F14" s="304"/>
      <c r="G14" s="304"/>
      <c r="H14" s="304"/>
      <c r="I14" s="307"/>
      <c r="J14" s="307"/>
      <c r="K14" s="395"/>
      <c r="L14" s="373"/>
      <c r="M14" s="213"/>
      <c r="N14" s="213"/>
      <c r="O14" s="195"/>
      <c r="P14" s="304"/>
      <c r="Q14" s="215"/>
      <c r="R14" s="215"/>
      <c r="S14" s="176" t="s">
        <v>252</v>
      </c>
      <c r="T14" s="161">
        <v>0.25</v>
      </c>
      <c r="U14" s="167">
        <v>43831</v>
      </c>
      <c r="V14" s="167">
        <v>43921</v>
      </c>
      <c r="W14" s="16"/>
      <c r="X14" s="128"/>
      <c r="Y14" s="17"/>
      <c r="Z14" s="18"/>
      <c r="AA14" s="18"/>
      <c r="AB14" s="131" t="s">
        <v>62</v>
      </c>
      <c r="AC14" s="131" t="s">
        <v>62</v>
      </c>
      <c r="AD14" s="131" t="s">
        <v>62</v>
      </c>
      <c r="AE14" s="131" t="s">
        <v>61</v>
      </c>
      <c r="AF14" s="131" t="s">
        <v>61</v>
      </c>
      <c r="AG14" s="131" t="s">
        <v>61</v>
      </c>
      <c r="AH14" s="131" t="s">
        <v>62</v>
      </c>
      <c r="AI14" s="131" t="s">
        <v>62</v>
      </c>
      <c r="AJ14" s="131" t="s">
        <v>61</v>
      </c>
      <c r="AK14" s="131" t="s">
        <v>61</v>
      </c>
      <c r="AL14" s="131" t="s">
        <v>62</v>
      </c>
      <c r="AM14" s="131" t="s">
        <v>61</v>
      </c>
      <c r="AN14" s="131" t="s">
        <v>61</v>
      </c>
      <c r="AO14" s="131" t="s">
        <v>61</v>
      </c>
      <c r="AP14" s="131" t="s">
        <v>61</v>
      </c>
      <c r="AQ14" s="131" t="s">
        <v>61</v>
      </c>
      <c r="AR14" s="131" t="s">
        <v>61</v>
      </c>
      <c r="AS14" s="131" t="s">
        <v>62</v>
      </c>
    </row>
    <row r="15" spans="1:45" ht="41.4" customHeight="1" x14ac:dyDescent="0.25">
      <c r="A15" s="304"/>
      <c r="B15" s="305"/>
      <c r="C15" s="381"/>
      <c r="D15" s="305"/>
      <c r="E15" s="305"/>
      <c r="F15" s="305"/>
      <c r="G15" s="305"/>
      <c r="H15" s="305"/>
      <c r="I15" s="309"/>
      <c r="J15" s="309"/>
      <c r="K15" s="396"/>
      <c r="L15" s="311"/>
      <c r="M15" s="213"/>
      <c r="N15" s="213"/>
      <c r="O15" s="195"/>
      <c r="P15" s="305"/>
      <c r="Q15" s="217"/>
      <c r="R15" s="217"/>
      <c r="S15" s="176" t="s">
        <v>252</v>
      </c>
      <c r="T15" s="161">
        <v>0.25</v>
      </c>
      <c r="U15" s="167">
        <v>43922</v>
      </c>
      <c r="V15" s="167">
        <v>44012</v>
      </c>
      <c r="W15" s="16">
        <f t="shared" ref="W15" si="2">V15-U15</f>
        <v>90</v>
      </c>
      <c r="X15" s="128"/>
      <c r="Y15" s="17">
        <f t="shared" ref="Y15" si="3">IF(X15="ejecutado",1,0)</f>
        <v>0</v>
      </c>
      <c r="Z15" s="18"/>
      <c r="AA15" s="18"/>
      <c r="AB15" s="131" t="s">
        <v>62</v>
      </c>
      <c r="AC15" s="131" t="s">
        <v>62</v>
      </c>
      <c r="AD15" s="131" t="s">
        <v>62</v>
      </c>
      <c r="AE15" s="131" t="s">
        <v>61</v>
      </c>
      <c r="AF15" s="131" t="s">
        <v>61</v>
      </c>
      <c r="AG15" s="131" t="s">
        <v>61</v>
      </c>
      <c r="AH15" s="131" t="s">
        <v>62</v>
      </c>
      <c r="AI15" s="131" t="s">
        <v>62</v>
      </c>
      <c r="AJ15" s="131" t="s">
        <v>61</v>
      </c>
      <c r="AK15" s="131" t="s">
        <v>61</v>
      </c>
      <c r="AL15" s="131" t="s">
        <v>62</v>
      </c>
      <c r="AM15" s="131" t="s">
        <v>61</v>
      </c>
      <c r="AN15" s="131" t="s">
        <v>61</v>
      </c>
      <c r="AO15" s="131" t="s">
        <v>61</v>
      </c>
      <c r="AP15" s="131" t="s">
        <v>61</v>
      </c>
      <c r="AQ15" s="131" t="s">
        <v>61</v>
      </c>
      <c r="AR15" s="131" t="s">
        <v>61</v>
      </c>
      <c r="AS15" s="131" t="s">
        <v>62</v>
      </c>
    </row>
    <row r="16" spans="1:45" ht="41.4" customHeight="1" x14ac:dyDescent="0.25">
      <c r="A16" s="304"/>
      <c r="B16" s="303" t="s">
        <v>239</v>
      </c>
      <c r="C16" s="334" t="s">
        <v>240</v>
      </c>
      <c r="D16" s="303" t="s">
        <v>52</v>
      </c>
      <c r="E16" s="303" t="s">
        <v>131</v>
      </c>
      <c r="F16" s="303" t="s">
        <v>172</v>
      </c>
      <c r="G16" s="336" t="s">
        <v>253</v>
      </c>
      <c r="H16" s="336" t="s">
        <v>254</v>
      </c>
      <c r="I16" s="323">
        <v>0.3</v>
      </c>
      <c r="J16" s="306">
        <v>0</v>
      </c>
      <c r="K16" s="390" t="s">
        <v>255</v>
      </c>
      <c r="L16" s="216">
        <v>0.7</v>
      </c>
      <c r="M16" s="341">
        <v>43831</v>
      </c>
      <c r="N16" s="341">
        <v>44012</v>
      </c>
      <c r="O16" s="195"/>
      <c r="P16" s="195" t="s">
        <v>256</v>
      </c>
      <c r="Q16" s="214">
        <f>(Y16*T16)+(T17*Y17)</f>
        <v>0</v>
      </c>
      <c r="R16" s="214" t="s">
        <v>99</v>
      </c>
      <c r="S16" s="176" t="s">
        <v>257</v>
      </c>
      <c r="T16" s="161">
        <v>0.5</v>
      </c>
      <c r="U16" s="167">
        <v>43831</v>
      </c>
      <c r="V16" s="167">
        <v>43921</v>
      </c>
      <c r="W16" s="16">
        <f>V16-U16</f>
        <v>90</v>
      </c>
      <c r="X16" s="128"/>
      <c r="Y16" s="17">
        <f>IF(X16="ejecutado",1,0)</f>
        <v>0</v>
      </c>
      <c r="Z16" s="18"/>
      <c r="AA16" s="18"/>
      <c r="AB16" s="131" t="s">
        <v>62</v>
      </c>
      <c r="AC16" s="131" t="s">
        <v>62</v>
      </c>
      <c r="AD16" s="131" t="s">
        <v>62</v>
      </c>
      <c r="AE16" s="131" t="s">
        <v>61</v>
      </c>
      <c r="AF16" s="131" t="s">
        <v>61</v>
      </c>
      <c r="AG16" s="131" t="s">
        <v>61</v>
      </c>
      <c r="AH16" s="131" t="s">
        <v>62</v>
      </c>
      <c r="AI16" s="131" t="s">
        <v>62</v>
      </c>
      <c r="AJ16" s="131" t="s">
        <v>61</v>
      </c>
      <c r="AK16" s="131" t="s">
        <v>61</v>
      </c>
      <c r="AL16" s="131" t="s">
        <v>62</v>
      </c>
      <c r="AM16" s="131" t="s">
        <v>61</v>
      </c>
      <c r="AN16" s="131" t="s">
        <v>61</v>
      </c>
      <c r="AO16" s="131" t="s">
        <v>61</v>
      </c>
      <c r="AP16" s="131" t="s">
        <v>61</v>
      </c>
      <c r="AQ16" s="131" t="s">
        <v>61</v>
      </c>
      <c r="AR16" s="131" t="s">
        <v>61</v>
      </c>
      <c r="AS16" s="131" t="s">
        <v>62</v>
      </c>
    </row>
    <row r="17" spans="1:45" ht="41.4" customHeight="1" x14ac:dyDescent="0.25">
      <c r="A17" s="304"/>
      <c r="B17" s="304"/>
      <c r="C17" s="335"/>
      <c r="D17" s="304"/>
      <c r="E17" s="304"/>
      <c r="F17" s="304"/>
      <c r="G17" s="337"/>
      <c r="H17" s="337"/>
      <c r="I17" s="324"/>
      <c r="J17" s="307"/>
      <c r="K17" s="390"/>
      <c r="L17" s="216"/>
      <c r="M17" s="402"/>
      <c r="N17" s="402"/>
      <c r="O17" s="195"/>
      <c r="P17" s="195"/>
      <c r="Q17" s="215"/>
      <c r="R17" s="215"/>
      <c r="S17" s="176" t="s">
        <v>257</v>
      </c>
      <c r="T17" s="161">
        <v>0.5</v>
      </c>
      <c r="U17" s="167">
        <v>43922</v>
      </c>
      <c r="V17" s="167">
        <v>44012</v>
      </c>
      <c r="W17" s="16">
        <f t="shared" ref="W17" si="4">V17-U17</f>
        <v>90</v>
      </c>
      <c r="X17" s="128"/>
      <c r="Y17" s="17">
        <f t="shared" ref="Y17" si="5">IF(X17="ejecutado",1,0)</f>
        <v>0</v>
      </c>
      <c r="Z17" s="18"/>
      <c r="AA17" s="18"/>
      <c r="AB17" s="131" t="s">
        <v>62</v>
      </c>
      <c r="AC17" s="131" t="s">
        <v>62</v>
      </c>
      <c r="AD17" s="131" t="s">
        <v>62</v>
      </c>
      <c r="AE17" s="131" t="s">
        <v>61</v>
      </c>
      <c r="AF17" s="131" t="s">
        <v>61</v>
      </c>
      <c r="AG17" s="131" t="s">
        <v>61</v>
      </c>
      <c r="AH17" s="131" t="s">
        <v>62</v>
      </c>
      <c r="AI17" s="131" t="s">
        <v>62</v>
      </c>
      <c r="AJ17" s="131" t="s">
        <v>61</v>
      </c>
      <c r="AK17" s="131" t="s">
        <v>61</v>
      </c>
      <c r="AL17" s="131" t="s">
        <v>62</v>
      </c>
      <c r="AM17" s="131" t="s">
        <v>61</v>
      </c>
      <c r="AN17" s="131" t="s">
        <v>61</v>
      </c>
      <c r="AO17" s="131" t="s">
        <v>61</v>
      </c>
      <c r="AP17" s="131" t="s">
        <v>61</v>
      </c>
      <c r="AQ17" s="131" t="s">
        <v>61</v>
      </c>
      <c r="AR17" s="131" t="s">
        <v>61</v>
      </c>
      <c r="AS17" s="131" t="s">
        <v>62</v>
      </c>
    </row>
    <row r="18" spans="1:45" ht="41.4" customHeight="1" x14ac:dyDescent="0.25">
      <c r="A18" s="304"/>
      <c r="B18" s="304"/>
      <c r="C18" s="335"/>
      <c r="D18" s="304"/>
      <c r="E18" s="304"/>
      <c r="F18" s="304"/>
      <c r="G18" s="337"/>
      <c r="H18" s="337"/>
      <c r="I18" s="324"/>
      <c r="J18" s="307"/>
      <c r="K18" s="390" t="s">
        <v>258</v>
      </c>
      <c r="L18" s="216">
        <v>0.15</v>
      </c>
      <c r="M18" s="341">
        <v>43831</v>
      </c>
      <c r="N18" s="341">
        <v>44012</v>
      </c>
      <c r="O18" s="195"/>
      <c r="P18" s="195" t="s">
        <v>259</v>
      </c>
      <c r="Q18" s="214">
        <f>(Y18*T18)+(T19*Y19)</f>
        <v>0</v>
      </c>
      <c r="R18" s="214" t="s">
        <v>99</v>
      </c>
      <c r="S18" s="176" t="s">
        <v>260</v>
      </c>
      <c r="T18" s="161">
        <v>0.5</v>
      </c>
      <c r="U18" s="167">
        <v>43831</v>
      </c>
      <c r="V18" s="167">
        <v>43921</v>
      </c>
      <c r="W18" s="16">
        <f>V18-U18</f>
        <v>90</v>
      </c>
      <c r="X18" s="128"/>
      <c r="Y18" s="17">
        <f>IF(X18="ejecutado",1,0)</f>
        <v>0</v>
      </c>
      <c r="Z18" s="18"/>
      <c r="AA18" s="18"/>
      <c r="AB18" s="131" t="s">
        <v>62</v>
      </c>
      <c r="AC18" s="131" t="s">
        <v>62</v>
      </c>
      <c r="AD18" s="131" t="s">
        <v>62</v>
      </c>
      <c r="AE18" s="131" t="s">
        <v>61</v>
      </c>
      <c r="AF18" s="131" t="s">
        <v>61</v>
      </c>
      <c r="AG18" s="131" t="s">
        <v>61</v>
      </c>
      <c r="AH18" s="131" t="s">
        <v>62</v>
      </c>
      <c r="AI18" s="131" t="s">
        <v>62</v>
      </c>
      <c r="AJ18" s="131" t="s">
        <v>61</v>
      </c>
      <c r="AK18" s="131" t="s">
        <v>61</v>
      </c>
      <c r="AL18" s="131" t="s">
        <v>62</v>
      </c>
      <c r="AM18" s="131" t="s">
        <v>61</v>
      </c>
      <c r="AN18" s="131" t="s">
        <v>61</v>
      </c>
      <c r="AO18" s="131" t="s">
        <v>61</v>
      </c>
      <c r="AP18" s="131" t="s">
        <v>61</v>
      </c>
      <c r="AQ18" s="131" t="s">
        <v>61</v>
      </c>
      <c r="AR18" s="131" t="s">
        <v>61</v>
      </c>
      <c r="AS18" s="131" t="s">
        <v>62</v>
      </c>
    </row>
    <row r="19" spans="1:45" ht="41.4" customHeight="1" x14ac:dyDescent="0.25">
      <c r="A19" s="304"/>
      <c r="B19" s="304"/>
      <c r="C19" s="335"/>
      <c r="D19" s="304"/>
      <c r="E19" s="304"/>
      <c r="F19" s="304"/>
      <c r="G19" s="337"/>
      <c r="H19" s="337"/>
      <c r="I19" s="324"/>
      <c r="J19" s="307"/>
      <c r="K19" s="390"/>
      <c r="L19" s="216"/>
      <c r="M19" s="402"/>
      <c r="N19" s="402"/>
      <c r="O19" s="195"/>
      <c r="P19" s="195"/>
      <c r="Q19" s="215"/>
      <c r="R19" s="215"/>
      <c r="S19" s="176" t="s">
        <v>260</v>
      </c>
      <c r="T19" s="161">
        <v>0.5</v>
      </c>
      <c r="U19" s="167">
        <v>43922</v>
      </c>
      <c r="V19" s="167">
        <v>44012</v>
      </c>
      <c r="W19" s="16">
        <f t="shared" ref="W19" si="6">V19-U19</f>
        <v>90</v>
      </c>
      <c r="X19" s="128"/>
      <c r="Y19" s="17">
        <f t="shared" ref="Y19" si="7">IF(X19="ejecutado",1,0)</f>
        <v>0</v>
      </c>
      <c r="Z19" s="18"/>
      <c r="AA19" s="18"/>
      <c r="AB19" s="131" t="s">
        <v>62</v>
      </c>
      <c r="AC19" s="131" t="s">
        <v>62</v>
      </c>
      <c r="AD19" s="131" t="s">
        <v>62</v>
      </c>
      <c r="AE19" s="131" t="s">
        <v>61</v>
      </c>
      <c r="AF19" s="131" t="s">
        <v>61</v>
      </c>
      <c r="AG19" s="131" t="s">
        <v>61</v>
      </c>
      <c r="AH19" s="131" t="s">
        <v>62</v>
      </c>
      <c r="AI19" s="131" t="s">
        <v>62</v>
      </c>
      <c r="AJ19" s="131" t="s">
        <v>61</v>
      </c>
      <c r="AK19" s="131" t="s">
        <v>61</v>
      </c>
      <c r="AL19" s="131" t="s">
        <v>62</v>
      </c>
      <c r="AM19" s="131" t="s">
        <v>61</v>
      </c>
      <c r="AN19" s="131" t="s">
        <v>61</v>
      </c>
      <c r="AO19" s="131" t="s">
        <v>61</v>
      </c>
      <c r="AP19" s="131" t="s">
        <v>61</v>
      </c>
      <c r="AQ19" s="131" t="s">
        <v>61</v>
      </c>
      <c r="AR19" s="131" t="s">
        <v>61</v>
      </c>
      <c r="AS19" s="131" t="s">
        <v>62</v>
      </c>
    </row>
    <row r="20" spans="1:45" ht="41.4" customHeight="1" x14ac:dyDescent="0.25">
      <c r="A20" s="304"/>
      <c r="B20" s="304"/>
      <c r="C20" s="335"/>
      <c r="D20" s="304"/>
      <c r="E20" s="304"/>
      <c r="F20" s="304"/>
      <c r="G20" s="337"/>
      <c r="H20" s="337"/>
      <c r="I20" s="324"/>
      <c r="J20" s="307"/>
      <c r="K20" s="390" t="s">
        <v>261</v>
      </c>
      <c r="L20" s="216">
        <v>0.15</v>
      </c>
      <c r="M20" s="341">
        <v>43831</v>
      </c>
      <c r="N20" s="341">
        <v>44012</v>
      </c>
      <c r="O20" s="195"/>
      <c r="P20" s="195" t="s">
        <v>259</v>
      </c>
      <c r="Q20" s="380">
        <f>(Y20*T20)+(T21*Y21)</f>
        <v>0</v>
      </c>
      <c r="R20" s="214" t="s">
        <v>99</v>
      </c>
      <c r="S20" s="176" t="s">
        <v>262</v>
      </c>
      <c r="T20" s="161">
        <v>0.5</v>
      </c>
      <c r="U20" s="167">
        <v>43831</v>
      </c>
      <c r="V20" s="167">
        <v>43921</v>
      </c>
      <c r="W20" s="16">
        <f>V20-U20</f>
        <v>90</v>
      </c>
      <c r="X20" s="128"/>
      <c r="Y20" s="17">
        <f>IF(X20="ejecutado",1,0)</f>
        <v>0</v>
      </c>
      <c r="Z20" s="18"/>
      <c r="AA20" s="18"/>
      <c r="AB20" s="131" t="s">
        <v>62</v>
      </c>
      <c r="AC20" s="131" t="s">
        <v>62</v>
      </c>
      <c r="AD20" s="131" t="s">
        <v>62</v>
      </c>
      <c r="AE20" s="131" t="s">
        <v>61</v>
      </c>
      <c r="AF20" s="131" t="s">
        <v>61</v>
      </c>
      <c r="AG20" s="131" t="s">
        <v>61</v>
      </c>
      <c r="AH20" s="131" t="s">
        <v>62</v>
      </c>
      <c r="AI20" s="131" t="s">
        <v>62</v>
      </c>
      <c r="AJ20" s="131" t="s">
        <v>61</v>
      </c>
      <c r="AK20" s="131" t="s">
        <v>61</v>
      </c>
      <c r="AL20" s="131" t="s">
        <v>62</v>
      </c>
      <c r="AM20" s="131" t="s">
        <v>61</v>
      </c>
      <c r="AN20" s="131" t="s">
        <v>61</v>
      </c>
      <c r="AO20" s="131" t="s">
        <v>61</v>
      </c>
      <c r="AP20" s="131" t="s">
        <v>61</v>
      </c>
      <c r="AQ20" s="131" t="s">
        <v>61</v>
      </c>
      <c r="AR20" s="131" t="s">
        <v>61</v>
      </c>
      <c r="AS20" s="131" t="s">
        <v>62</v>
      </c>
    </row>
    <row r="21" spans="1:45" ht="41.4" customHeight="1" x14ac:dyDescent="0.25">
      <c r="A21" s="304"/>
      <c r="B21" s="304"/>
      <c r="C21" s="335"/>
      <c r="D21" s="304"/>
      <c r="E21" s="304"/>
      <c r="F21" s="304"/>
      <c r="G21" s="337"/>
      <c r="H21" s="337"/>
      <c r="I21" s="324"/>
      <c r="J21" s="307"/>
      <c r="K21" s="390"/>
      <c r="L21" s="216"/>
      <c r="M21" s="402"/>
      <c r="N21" s="402"/>
      <c r="O21" s="195"/>
      <c r="P21" s="195"/>
      <c r="Q21" s="380"/>
      <c r="R21" s="215"/>
      <c r="S21" s="176" t="s">
        <v>262</v>
      </c>
      <c r="T21" s="161">
        <v>0.5</v>
      </c>
      <c r="U21" s="167">
        <v>43922</v>
      </c>
      <c r="V21" s="167">
        <v>44012</v>
      </c>
      <c r="W21" s="16">
        <f t="shared" ref="W21" si="8">V21-U21</f>
        <v>90</v>
      </c>
      <c r="X21" s="128"/>
      <c r="Y21" s="17">
        <f t="shared" ref="Y21" si="9">IF(X21="ejecutado",1,0)</f>
        <v>0</v>
      </c>
      <c r="Z21" s="18"/>
      <c r="AA21" s="18"/>
      <c r="AB21" s="131" t="s">
        <v>62</v>
      </c>
      <c r="AC21" s="131" t="s">
        <v>62</v>
      </c>
      <c r="AD21" s="131" t="s">
        <v>62</v>
      </c>
      <c r="AE21" s="131" t="s">
        <v>61</v>
      </c>
      <c r="AF21" s="131" t="s">
        <v>61</v>
      </c>
      <c r="AG21" s="131" t="s">
        <v>61</v>
      </c>
      <c r="AH21" s="131" t="s">
        <v>62</v>
      </c>
      <c r="AI21" s="131" t="s">
        <v>62</v>
      </c>
      <c r="AJ21" s="131" t="s">
        <v>61</v>
      </c>
      <c r="AK21" s="131" t="s">
        <v>61</v>
      </c>
      <c r="AL21" s="131" t="s">
        <v>62</v>
      </c>
      <c r="AM21" s="131" t="s">
        <v>61</v>
      </c>
      <c r="AN21" s="131" t="s">
        <v>61</v>
      </c>
      <c r="AO21" s="131" t="s">
        <v>61</v>
      </c>
      <c r="AP21" s="131" t="s">
        <v>61</v>
      </c>
      <c r="AQ21" s="131" t="s">
        <v>61</v>
      </c>
      <c r="AR21" s="131" t="s">
        <v>61</v>
      </c>
      <c r="AS21" s="131" t="s">
        <v>62</v>
      </c>
    </row>
    <row r="22" spans="1:45" ht="41.4" customHeight="1" x14ac:dyDescent="0.25">
      <c r="A22" s="304"/>
      <c r="B22" s="303" t="s">
        <v>111</v>
      </c>
      <c r="C22" s="334" t="s">
        <v>240</v>
      </c>
      <c r="D22" s="303" t="s">
        <v>52</v>
      </c>
      <c r="E22" s="303" t="s">
        <v>131</v>
      </c>
      <c r="F22" s="303" t="s">
        <v>172</v>
      </c>
      <c r="G22" s="303" t="s">
        <v>263</v>
      </c>
      <c r="H22" s="303" t="s">
        <v>264</v>
      </c>
      <c r="I22" s="323">
        <v>0.3</v>
      </c>
      <c r="J22" s="306">
        <f>(Q22*L22)+(Q27*L27)</f>
        <v>0</v>
      </c>
      <c r="K22" s="390" t="s">
        <v>265</v>
      </c>
      <c r="L22" s="216">
        <v>0.3</v>
      </c>
      <c r="M22" s="341">
        <v>43862</v>
      </c>
      <c r="N22" s="341">
        <v>44012</v>
      </c>
      <c r="O22" s="195"/>
      <c r="P22" s="195" t="s">
        <v>266</v>
      </c>
      <c r="Q22" s="300">
        <v>0</v>
      </c>
      <c r="R22" s="300" t="s">
        <v>267</v>
      </c>
      <c r="S22" s="176" t="s">
        <v>268</v>
      </c>
      <c r="T22" s="161">
        <v>0.34</v>
      </c>
      <c r="U22" s="167">
        <v>43862</v>
      </c>
      <c r="V22" s="167">
        <v>43889</v>
      </c>
      <c r="W22" s="16">
        <f>V22-U22</f>
        <v>27</v>
      </c>
      <c r="X22" s="128"/>
      <c r="Y22" s="17">
        <f>IF(X22="ejecutado",1,0)</f>
        <v>0</v>
      </c>
      <c r="Z22" s="18"/>
      <c r="AA22" s="128" t="s">
        <v>269</v>
      </c>
      <c r="AB22" s="131" t="s">
        <v>62</v>
      </c>
      <c r="AC22" s="131" t="s">
        <v>62</v>
      </c>
      <c r="AD22" s="131" t="s">
        <v>62</v>
      </c>
      <c r="AE22" s="131" t="s">
        <v>61</v>
      </c>
      <c r="AF22" s="131" t="s">
        <v>61</v>
      </c>
      <c r="AG22" s="131" t="s">
        <v>61</v>
      </c>
      <c r="AH22" s="131" t="s">
        <v>62</v>
      </c>
      <c r="AI22" s="131" t="s">
        <v>62</v>
      </c>
      <c r="AJ22" s="131" t="s">
        <v>61</v>
      </c>
      <c r="AK22" s="131" t="s">
        <v>61</v>
      </c>
      <c r="AL22" s="131" t="s">
        <v>61</v>
      </c>
      <c r="AM22" s="131" t="s">
        <v>61</v>
      </c>
      <c r="AN22" s="131" t="s">
        <v>62</v>
      </c>
      <c r="AO22" s="131" t="s">
        <v>61</v>
      </c>
      <c r="AP22" s="131" t="s">
        <v>61</v>
      </c>
      <c r="AQ22" s="131" t="s">
        <v>61</v>
      </c>
      <c r="AR22" s="131" t="s">
        <v>61</v>
      </c>
      <c r="AS22" s="131" t="s">
        <v>62</v>
      </c>
    </row>
    <row r="23" spans="1:45" ht="41.4" customHeight="1" x14ac:dyDescent="0.25">
      <c r="A23" s="304"/>
      <c r="B23" s="304"/>
      <c r="C23" s="335"/>
      <c r="D23" s="304"/>
      <c r="E23" s="304"/>
      <c r="F23" s="304"/>
      <c r="G23" s="304"/>
      <c r="H23" s="304"/>
      <c r="I23" s="324"/>
      <c r="J23" s="307"/>
      <c r="K23" s="390"/>
      <c r="L23" s="216"/>
      <c r="M23" s="402"/>
      <c r="N23" s="402"/>
      <c r="O23" s="195"/>
      <c r="P23" s="195"/>
      <c r="Q23" s="301"/>
      <c r="R23" s="301"/>
      <c r="S23" s="176" t="s">
        <v>270</v>
      </c>
      <c r="T23" s="161">
        <v>0.33</v>
      </c>
      <c r="U23" s="167">
        <v>43922</v>
      </c>
      <c r="V23" s="167">
        <v>43951</v>
      </c>
      <c r="W23" s="16">
        <f t="shared" ref="W23:W24" si="10">V23-U23</f>
        <v>29</v>
      </c>
      <c r="X23" s="128"/>
      <c r="Y23" s="17">
        <f t="shared" ref="Y23:Y24" si="11">IF(X23="ejecutado",1,0)</f>
        <v>0</v>
      </c>
      <c r="Z23" s="18"/>
      <c r="AA23" s="128" t="s">
        <v>269</v>
      </c>
      <c r="AB23" s="131" t="s">
        <v>62</v>
      </c>
      <c r="AC23" s="131" t="s">
        <v>62</v>
      </c>
      <c r="AD23" s="131" t="s">
        <v>62</v>
      </c>
      <c r="AE23" s="131" t="s">
        <v>61</v>
      </c>
      <c r="AF23" s="131" t="s">
        <v>61</v>
      </c>
      <c r="AG23" s="131" t="s">
        <v>61</v>
      </c>
      <c r="AH23" s="131" t="s">
        <v>62</v>
      </c>
      <c r="AI23" s="131" t="s">
        <v>62</v>
      </c>
      <c r="AJ23" s="131" t="s">
        <v>61</v>
      </c>
      <c r="AK23" s="131" t="s">
        <v>61</v>
      </c>
      <c r="AL23" s="131" t="s">
        <v>61</v>
      </c>
      <c r="AM23" s="131" t="s">
        <v>61</v>
      </c>
      <c r="AN23" s="131" t="s">
        <v>62</v>
      </c>
      <c r="AO23" s="131" t="s">
        <v>61</v>
      </c>
      <c r="AP23" s="131" t="s">
        <v>61</v>
      </c>
      <c r="AQ23" s="131" t="s">
        <v>61</v>
      </c>
      <c r="AR23" s="131" t="s">
        <v>61</v>
      </c>
      <c r="AS23" s="131" t="s">
        <v>62</v>
      </c>
    </row>
    <row r="24" spans="1:45" ht="41.4" customHeight="1" x14ac:dyDescent="0.25">
      <c r="A24" s="304"/>
      <c r="B24" s="304"/>
      <c r="C24" s="335"/>
      <c r="D24" s="304"/>
      <c r="E24" s="304"/>
      <c r="F24" s="304"/>
      <c r="G24" s="304"/>
      <c r="H24" s="304"/>
      <c r="I24" s="324"/>
      <c r="J24" s="307"/>
      <c r="K24" s="394"/>
      <c r="L24" s="310"/>
      <c r="M24" s="402"/>
      <c r="N24" s="402"/>
      <c r="O24" s="303"/>
      <c r="P24" s="303"/>
      <c r="Q24" s="301"/>
      <c r="R24" s="302"/>
      <c r="S24" s="180" t="s">
        <v>271</v>
      </c>
      <c r="T24" s="161">
        <v>0.33</v>
      </c>
      <c r="U24" s="167">
        <v>43983</v>
      </c>
      <c r="V24" s="167">
        <v>44012</v>
      </c>
      <c r="W24" s="16">
        <f t="shared" si="10"/>
        <v>29</v>
      </c>
      <c r="X24" s="128"/>
      <c r="Y24" s="17">
        <f t="shared" si="11"/>
        <v>0</v>
      </c>
      <c r="Z24" s="18"/>
      <c r="AA24" s="128" t="s">
        <v>269</v>
      </c>
      <c r="AB24" s="131" t="s">
        <v>62</v>
      </c>
      <c r="AC24" s="131" t="s">
        <v>62</v>
      </c>
      <c r="AD24" s="131" t="s">
        <v>62</v>
      </c>
      <c r="AE24" s="131"/>
      <c r="AF24" s="131"/>
      <c r="AG24" s="131"/>
      <c r="AH24" s="131" t="s">
        <v>62</v>
      </c>
      <c r="AI24" s="131" t="s">
        <v>62</v>
      </c>
      <c r="AJ24" s="131"/>
      <c r="AK24" s="131"/>
      <c r="AL24" s="131" t="s">
        <v>61</v>
      </c>
      <c r="AM24" s="131"/>
      <c r="AN24" s="131" t="s">
        <v>62</v>
      </c>
      <c r="AO24" s="131"/>
      <c r="AP24" s="131"/>
      <c r="AQ24" s="131"/>
      <c r="AR24" s="131"/>
      <c r="AS24" s="131" t="s">
        <v>62</v>
      </c>
    </row>
    <row r="25" spans="1:45" ht="41.4" customHeight="1" x14ac:dyDescent="0.25">
      <c r="A25" s="304"/>
      <c r="B25" s="304"/>
      <c r="C25" s="335"/>
      <c r="D25" s="304"/>
      <c r="E25" s="304"/>
      <c r="F25" s="304"/>
      <c r="G25" s="304"/>
      <c r="H25" s="304"/>
      <c r="I25" s="324"/>
      <c r="J25" s="307"/>
      <c r="K25" s="394" t="s">
        <v>272</v>
      </c>
      <c r="L25" s="216">
        <v>0.3</v>
      </c>
      <c r="M25" s="341">
        <v>43831</v>
      </c>
      <c r="N25" s="341">
        <v>44012</v>
      </c>
      <c r="O25" s="128"/>
      <c r="P25" s="303" t="s">
        <v>273</v>
      </c>
      <c r="Q25" s="300">
        <v>0</v>
      </c>
      <c r="R25" s="400" t="s">
        <v>215</v>
      </c>
      <c r="S25" s="176" t="s">
        <v>274</v>
      </c>
      <c r="T25" s="161">
        <v>0.2</v>
      </c>
      <c r="U25" s="163">
        <v>43831</v>
      </c>
      <c r="V25" s="163">
        <v>43845</v>
      </c>
      <c r="W25" s="16"/>
      <c r="X25" s="128"/>
      <c r="Y25" s="17"/>
      <c r="Z25" s="18"/>
      <c r="AA25" s="128" t="s">
        <v>275</v>
      </c>
      <c r="AB25" s="131" t="s">
        <v>62</v>
      </c>
      <c r="AC25" s="131" t="s">
        <v>62</v>
      </c>
      <c r="AD25" s="131" t="s">
        <v>62</v>
      </c>
      <c r="AE25" s="131"/>
      <c r="AF25" s="131"/>
      <c r="AG25" s="131"/>
      <c r="AH25" s="131" t="s">
        <v>62</v>
      </c>
      <c r="AI25" s="131" t="s">
        <v>62</v>
      </c>
      <c r="AJ25" s="131"/>
      <c r="AK25" s="131"/>
      <c r="AL25" s="131" t="s">
        <v>61</v>
      </c>
      <c r="AM25" s="131"/>
      <c r="AN25" s="131" t="s">
        <v>62</v>
      </c>
      <c r="AO25" s="131"/>
      <c r="AP25" s="131"/>
      <c r="AQ25" s="131"/>
      <c r="AR25" s="131"/>
      <c r="AS25" s="131" t="s">
        <v>62</v>
      </c>
    </row>
    <row r="26" spans="1:45" ht="41.4" customHeight="1" x14ac:dyDescent="0.25">
      <c r="A26" s="304"/>
      <c r="B26" s="304"/>
      <c r="C26" s="335"/>
      <c r="D26" s="304"/>
      <c r="E26" s="304"/>
      <c r="F26" s="304"/>
      <c r="G26" s="304"/>
      <c r="H26" s="304"/>
      <c r="I26" s="324"/>
      <c r="J26" s="307"/>
      <c r="K26" s="396"/>
      <c r="L26" s="216"/>
      <c r="M26" s="403"/>
      <c r="N26" s="403"/>
      <c r="O26" s="128"/>
      <c r="P26" s="305"/>
      <c r="Q26" s="302"/>
      <c r="R26" s="401"/>
      <c r="S26" s="176" t="s">
        <v>276</v>
      </c>
      <c r="T26" s="161">
        <v>0.8</v>
      </c>
      <c r="U26" s="163">
        <v>43846</v>
      </c>
      <c r="V26" s="163">
        <v>44012</v>
      </c>
      <c r="W26" s="16"/>
      <c r="X26" s="128"/>
      <c r="Y26" s="17"/>
      <c r="Z26" s="18"/>
      <c r="AA26" s="128" t="s">
        <v>277</v>
      </c>
      <c r="AB26" s="131" t="s">
        <v>62</v>
      </c>
      <c r="AC26" s="131" t="s">
        <v>62</v>
      </c>
      <c r="AD26" s="131" t="s">
        <v>62</v>
      </c>
      <c r="AE26" s="131"/>
      <c r="AF26" s="131"/>
      <c r="AG26" s="131"/>
      <c r="AH26" s="131" t="s">
        <v>62</v>
      </c>
      <c r="AI26" s="131" t="s">
        <v>62</v>
      </c>
      <c r="AJ26" s="131"/>
      <c r="AK26" s="131"/>
      <c r="AL26" s="131" t="s">
        <v>61</v>
      </c>
      <c r="AM26" s="131"/>
      <c r="AN26" s="131" t="s">
        <v>62</v>
      </c>
      <c r="AO26" s="131"/>
      <c r="AP26" s="131"/>
      <c r="AQ26" s="131"/>
      <c r="AR26" s="131"/>
      <c r="AS26" s="131" t="s">
        <v>62</v>
      </c>
    </row>
    <row r="27" spans="1:45" ht="41.4" customHeight="1" x14ac:dyDescent="0.25">
      <c r="A27" s="304"/>
      <c r="B27" s="304"/>
      <c r="C27" s="335"/>
      <c r="D27" s="304"/>
      <c r="E27" s="304"/>
      <c r="F27" s="304"/>
      <c r="G27" s="304"/>
      <c r="H27" s="304"/>
      <c r="I27" s="324"/>
      <c r="J27" s="307"/>
      <c r="K27" s="390" t="s">
        <v>278</v>
      </c>
      <c r="L27" s="216">
        <v>0.4</v>
      </c>
      <c r="M27" s="341">
        <v>43832</v>
      </c>
      <c r="N27" s="341">
        <v>44012</v>
      </c>
      <c r="O27" s="195"/>
      <c r="P27" s="195" t="s">
        <v>279</v>
      </c>
      <c r="Q27" s="300">
        <f>(Y27*T27)+(T29*Y29)+(T30*Y30)</f>
        <v>0</v>
      </c>
      <c r="R27" s="400" t="s">
        <v>215</v>
      </c>
      <c r="S27" s="176" t="s">
        <v>280</v>
      </c>
      <c r="T27" s="161">
        <v>0.4</v>
      </c>
      <c r="U27" s="167">
        <v>43832</v>
      </c>
      <c r="V27" s="167">
        <v>43920</v>
      </c>
      <c r="W27" s="16">
        <f>V27-U27</f>
        <v>88</v>
      </c>
      <c r="X27" s="128"/>
      <c r="Y27" s="17">
        <f>IF(X27="ejecutado",1,0)</f>
        <v>0</v>
      </c>
      <c r="Z27" s="18"/>
      <c r="AA27" s="128" t="s">
        <v>281</v>
      </c>
      <c r="AB27" s="131" t="s">
        <v>62</v>
      </c>
      <c r="AC27" s="131" t="s">
        <v>62</v>
      </c>
      <c r="AD27" s="131" t="s">
        <v>62</v>
      </c>
      <c r="AE27" s="131"/>
      <c r="AF27" s="131"/>
      <c r="AG27" s="131"/>
      <c r="AH27" s="131" t="s">
        <v>62</v>
      </c>
      <c r="AI27" s="131" t="s">
        <v>62</v>
      </c>
      <c r="AJ27" s="131"/>
      <c r="AK27" s="131"/>
      <c r="AL27" s="131" t="s">
        <v>61</v>
      </c>
      <c r="AM27" s="131"/>
      <c r="AN27" s="131" t="s">
        <v>62</v>
      </c>
      <c r="AO27" s="131"/>
      <c r="AP27" s="131"/>
      <c r="AQ27" s="131"/>
      <c r="AR27" s="131"/>
      <c r="AS27" s="131" t="s">
        <v>62</v>
      </c>
    </row>
    <row r="28" spans="1:45" ht="41.4" customHeight="1" x14ac:dyDescent="0.25">
      <c r="A28" s="304"/>
      <c r="B28" s="304"/>
      <c r="C28" s="335"/>
      <c r="D28" s="304"/>
      <c r="E28" s="304"/>
      <c r="F28" s="304"/>
      <c r="G28" s="304"/>
      <c r="H28" s="304"/>
      <c r="I28" s="324"/>
      <c r="J28" s="307"/>
      <c r="K28" s="390"/>
      <c r="L28" s="216"/>
      <c r="M28" s="402"/>
      <c r="N28" s="402"/>
      <c r="O28" s="195"/>
      <c r="P28" s="195"/>
      <c r="Q28" s="301"/>
      <c r="R28" s="404"/>
      <c r="S28" s="176" t="s">
        <v>282</v>
      </c>
      <c r="T28" s="161">
        <v>0.1</v>
      </c>
      <c r="U28" s="167">
        <v>43832</v>
      </c>
      <c r="V28" s="167">
        <v>43920</v>
      </c>
      <c r="W28" s="16"/>
      <c r="X28" s="128"/>
      <c r="Y28" s="17"/>
      <c r="Z28" s="18"/>
      <c r="AA28" s="128" t="s">
        <v>283</v>
      </c>
      <c r="AB28" s="131" t="s">
        <v>62</v>
      </c>
      <c r="AC28" s="131" t="s">
        <v>62</v>
      </c>
      <c r="AD28" s="131" t="s">
        <v>62</v>
      </c>
      <c r="AE28" s="131"/>
      <c r="AF28" s="131"/>
      <c r="AG28" s="131"/>
      <c r="AH28" s="131" t="s">
        <v>62</v>
      </c>
      <c r="AI28" s="131" t="s">
        <v>62</v>
      </c>
      <c r="AJ28" s="131"/>
      <c r="AK28" s="131"/>
      <c r="AL28" s="131" t="s">
        <v>61</v>
      </c>
      <c r="AM28" s="131"/>
      <c r="AN28" s="131" t="s">
        <v>62</v>
      </c>
      <c r="AO28" s="131"/>
      <c r="AP28" s="131"/>
      <c r="AQ28" s="131"/>
      <c r="AR28" s="131"/>
      <c r="AS28" s="131" t="s">
        <v>62</v>
      </c>
    </row>
    <row r="29" spans="1:45" ht="41.4" customHeight="1" x14ac:dyDescent="0.25">
      <c r="A29" s="304"/>
      <c r="B29" s="304"/>
      <c r="C29" s="335"/>
      <c r="D29" s="304"/>
      <c r="E29" s="304"/>
      <c r="F29" s="304"/>
      <c r="G29" s="304"/>
      <c r="H29" s="304"/>
      <c r="I29" s="324"/>
      <c r="J29" s="307"/>
      <c r="K29" s="390"/>
      <c r="L29" s="216"/>
      <c r="M29" s="402"/>
      <c r="N29" s="402"/>
      <c r="O29" s="195"/>
      <c r="P29" s="195"/>
      <c r="Q29" s="301"/>
      <c r="R29" s="404"/>
      <c r="S29" s="176" t="s">
        <v>280</v>
      </c>
      <c r="T29" s="161">
        <v>0.4</v>
      </c>
      <c r="U29" s="167">
        <v>43922</v>
      </c>
      <c r="V29" s="167">
        <v>44012</v>
      </c>
      <c r="W29" s="16">
        <f t="shared" ref="W29:W30" si="12">V29-U29</f>
        <v>90</v>
      </c>
      <c r="X29" s="128"/>
      <c r="Y29" s="17">
        <f t="shared" ref="Y29:Y30" si="13">IF(X29="ejecutado",1,0)</f>
        <v>0</v>
      </c>
      <c r="Z29" s="18"/>
      <c r="AA29" s="128" t="s">
        <v>281</v>
      </c>
      <c r="AB29" s="131" t="s">
        <v>62</v>
      </c>
      <c r="AC29" s="131" t="s">
        <v>62</v>
      </c>
      <c r="AD29" s="131" t="s">
        <v>62</v>
      </c>
      <c r="AE29" s="131"/>
      <c r="AF29" s="131"/>
      <c r="AG29" s="131"/>
      <c r="AH29" s="131" t="s">
        <v>62</v>
      </c>
      <c r="AI29" s="131" t="s">
        <v>62</v>
      </c>
      <c r="AJ29" s="131"/>
      <c r="AK29" s="131"/>
      <c r="AL29" s="131" t="s">
        <v>61</v>
      </c>
      <c r="AM29" s="131"/>
      <c r="AN29" s="131" t="s">
        <v>62</v>
      </c>
      <c r="AO29" s="131"/>
      <c r="AP29" s="131"/>
      <c r="AQ29" s="131"/>
      <c r="AR29" s="131"/>
      <c r="AS29" s="131" t="s">
        <v>62</v>
      </c>
    </row>
    <row r="30" spans="1:45" ht="41.4" customHeight="1" x14ac:dyDescent="0.25">
      <c r="A30" s="304"/>
      <c r="B30" s="305"/>
      <c r="C30" s="381"/>
      <c r="D30" s="305"/>
      <c r="E30" s="305"/>
      <c r="F30" s="305"/>
      <c r="G30" s="305"/>
      <c r="H30" s="305"/>
      <c r="I30" s="405"/>
      <c r="J30" s="309"/>
      <c r="K30" s="390"/>
      <c r="L30" s="216"/>
      <c r="M30" s="403"/>
      <c r="N30" s="403"/>
      <c r="O30" s="195"/>
      <c r="P30" s="195"/>
      <c r="Q30" s="302"/>
      <c r="R30" s="401"/>
      <c r="S30" s="176" t="s">
        <v>282</v>
      </c>
      <c r="T30" s="161">
        <v>0.1</v>
      </c>
      <c r="U30" s="167">
        <v>43922</v>
      </c>
      <c r="V30" s="167">
        <v>44012</v>
      </c>
      <c r="W30" s="16">
        <f t="shared" si="12"/>
        <v>90</v>
      </c>
      <c r="X30" s="128"/>
      <c r="Y30" s="17">
        <f t="shared" si="13"/>
        <v>0</v>
      </c>
      <c r="Z30" s="18"/>
      <c r="AA30" s="128" t="s">
        <v>283</v>
      </c>
      <c r="AB30" s="131" t="s">
        <v>62</v>
      </c>
      <c r="AC30" s="131" t="s">
        <v>62</v>
      </c>
      <c r="AD30" s="131" t="s">
        <v>62</v>
      </c>
      <c r="AE30" s="131" t="s">
        <v>61</v>
      </c>
      <c r="AF30" s="131" t="s">
        <v>61</v>
      </c>
      <c r="AG30" s="131" t="s">
        <v>61</v>
      </c>
      <c r="AH30" s="131" t="s">
        <v>62</v>
      </c>
      <c r="AI30" s="131" t="s">
        <v>62</v>
      </c>
      <c r="AJ30" s="131" t="s">
        <v>61</v>
      </c>
      <c r="AK30" s="131" t="s">
        <v>61</v>
      </c>
      <c r="AL30" s="131" t="s">
        <v>61</v>
      </c>
      <c r="AM30" s="131" t="s">
        <v>61</v>
      </c>
      <c r="AN30" s="131" t="s">
        <v>62</v>
      </c>
      <c r="AO30" s="131" t="s">
        <v>61</v>
      </c>
      <c r="AP30" s="131" t="s">
        <v>61</v>
      </c>
      <c r="AQ30" s="131" t="s">
        <v>61</v>
      </c>
      <c r="AR30" s="131" t="s">
        <v>61</v>
      </c>
      <c r="AS30" s="131" t="s">
        <v>62</v>
      </c>
    </row>
    <row r="31" spans="1:45" x14ac:dyDescent="0.25">
      <c r="AB31" s="51"/>
      <c r="AC31" s="51"/>
      <c r="AD31" s="51"/>
      <c r="AE31" s="51"/>
      <c r="AF31" s="51"/>
      <c r="AG31" s="51"/>
      <c r="AI31" s="51"/>
      <c r="AJ31" s="51"/>
      <c r="AK31" s="51"/>
      <c r="AL31" s="51"/>
      <c r="AM31" s="51"/>
      <c r="AN31" s="51"/>
      <c r="AO31" s="51"/>
      <c r="AP31" s="51"/>
      <c r="AQ31" s="51"/>
      <c r="AR31" s="51"/>
      <c r="AS31" s="51"/>
    </row>
    <row r="32" spans="1:45" x14ac:dyDescent="0.25">
      <c r="I32" s="69">
        <f>+I8+I22+I16</f>
        <v>1</v>
      </c>
      <c r="AB32" s="51"/>
      <c r="AC32" s="51"/>
      <c r="AD32" s="51"/>
      <c r="AE32" s="51"/>
      <c r="AF32" s="51"/>
      <c r="AG32" s="51"/>
      <c r="AI32" s="51"/>
      <c r="AJ32" s="51"/>
      <c r="AK32" s="51"/>
      <c r="AL32" s="51"/>
      <c r="AM32" s="51"/>
      <c r="AN32" s="51"/>
      <c r="AO32" s="51"/>
      <c r="AP32" s="51"/>
      <c r="AQ32" s="51"/>
      <c r="AR32" s="51"/>
      <c r="AS32" s="51"/>
    </row>
    <row r="33" spans="28:45" x14ac:dyDescent="0.25">
      <c r="AB33" s="51"/>
      <c r="AC33" s="51"/>
      <c r="AD33" s="51"/>
      <c r="AE33" s="51"/>
      <c r="AF33" s="51"/>
      <c r="AG33" s="51"/>
      <c r="AI33" s="51"/>
      <c r="AJ33" s="51"/>
      <c r="AK33" s="51"/>
      <c r="AL33" s="51"/>
      <c r="AM33" s="51"/>
      <c r="AN33" s="51"/>
      <c r="AO33" s="51"/>
      <c r="AP33" s="51"/>
      <c r="AQ33" s="51"/>
      <c r="AR33" s="51"/>
      <c r="AS33" s="51"/>
    </row>
    <row r="34" spans="28:45" x14ac:dyDescent="0.25">
      <c r="AB34" s="51"/>
      <c r="AC34" s="51"/>
      <c r="AD34" s="51"/>
      <c r="AE34" s="51"/>
      <c r="AF34" s="51"/>
      <c r="AG34" s="51"/>
      <c r="AI34" s="51"/>
      <c r="AJ34" s="51"/>
      <c r="AK34" s="51"/>
      <c r="AL34" s="51"/>
      <c r="AM34" s="51"/>
      <c r="AN34" s="51"/>
      <c r="AO34" s="51"/>
      <c r="AP34" s="51"/>
      <c r="AQ34" s="51"/>
      <c r="AR34" s="51"/>
      <c r="AS34" s="51"/>
    </row>
    <row r="35" spans="28:45" x14ac:dyDescent="0.25">
      <c r="AB35" s="51"/>
      <c r="AC35" s="51"/>
      <c r="AD35" s="51"/>
      <c r="AE35" s="51"/>
      <c r="AF35" s="51"/>
      <c r="AG35" s="51"/>
      <c r="AI35" s="51"/>
      <c r="AJ35" s="51"/>
      <c r="AK35" s="51"/>
      <c r="AL35" s="51"/>
      <c r="AM35" s="51"/>
      <c r="AN35" s="51"/>
      <c r="AO35" s="51"/>
      <c r="AP35" s="51"/>
      <c r="AQ35" s="51"/>
      <c r="AR35" s="51"/>
      <c r="AS35" s="51"/>
    </row>
    <row r="36" spans="28:45" x14ac:dyDescent="0.25">
      <c r="AB36" s="51"/>
      <c r="AC36" s="51"/>
      <c r="AD36" s="51"/>
      <c r="AE36" s="51"/>
      <c r="AF36" s="51"/>
      <c r="AG36" s="51"/>
      <c r="AI36" s="51"/>
      <c r="AJ36" s="51"/>
      <c r="AK36" s="51"/>
      <c r="AL36" s="51"/>
      <c r="AM36" s="51"/>
      <c r="AN36" s="51"/>
      <c r="AO36" s="51"/>
      <c r="AP36" s="51"/>
      <c r="AQ36" s="51"/>
      <c r="AR36" s="51"/>
      <c r="AS36" s="51"/>
    </row>
    <row r="37" spans="28:45" x14ac:dyDescent="0.25">
      <c r="AB37" s="51"/>
      <c r="AC37" s="51"/>
      <c r="AD37" s="51"/>
      <c r="AE37" s="51"/>
      <c r="AF37" s="51"/>
      <c r="AG37" s="51"/>
      <c r="AI37" s="51"/>
      <c r="AJ37" s="51"/>
      <c r="AK37" s="51"/>
      <c r="AL37" s="51"/>
      <c r="AM37" s="51"/>
      <c r="AN37" s="51"/>
      <c r="AO37" s="51"/>
      <c r="AP37" s="51"/>
      <c r="AQ37" s="51"/>
      <c r="AR37" s="51"/>
      <c r="AS37" s="51"/>
    </row>
    <row r="38" spans="28:45" x14ac:dyDescent="0.25">
      <c r="AB38" s="51"/>
      <c r="AC38" s="51"/>
      <c r="AD38" s="51"/>
      <c r="AE38" s="51"/>
      <c r="AF38" s="51"/>
      <c r="AG38" s="51"/>
      <c r="AI38" s="51"/>
      <c r="AJ38" s="51"/>
      <c r="AK38" s="51"/>
      <c r="AL38" s="51"/>
      <c r="AM38" s="51"/>
      <c r="AN38" s="51"/>
      <c r="AO38" s="51"/>
      <c r="AP38" s="51"/>
      <c r="AQ38" s="51"/>
      <c r="AR38" s="51"/>
      <c r="AS38" s="51"/>
    </row>
    <row r="39" spans="28:45" x14ac:dyDescent="0.25">
      <c r="AB39" s="51"/>
      <c r="AC39" s="51"/>
      <c r="AD39" s="51"/>
      <c r="AE39" s="51"/>
      <c r="AF39" s="51"/>
      <c r="AG39" s="51"/>
      <c r="AI39" s="51"/>
      <c r="AJ39" s="51"/>
      <c r="AK39" s="51"/>
      <c r="AL39" s="51"/>
      <c r="AM39" s="51"/>
      <c r="AN39" s="51"/>
      <c r="AO39" s="51"/>
      <c r="AP39" s="51"/>
      <c r="AQ39" s="51"/>
      <c r="AR39" s="51"/>
      <c r="AS39" s="51"/>
    </row>
    <row r="40" spans="28:45" x14ac:dyDescent="0.25">
      <c r="AB40" s="51"/>
      <c r="AC40" s="51"/>
      <c r="AD40" s="51"/>
      <c r="AE40" s="51"/>
      <c r="AF40" s="51"/>
      <c r="AG40" s="51"/>
      <c r="AI40" s="51"/>
      <c r="AJ40" s="51"/>
      <c r="AK40" s="51"/>
      <c r="AL40" s="51"/>
      <c r="AM40" s="51"/>
      <c r="AN40" s="51"/>
      <c r="AO40" s="51"/>
      <c r="AP40" s="51"/>
      <c r="AQ40" s="51"/>
      <c r="AR40" s="51"/>
      <c r="AS40" s="51"/>
    </row>
    <row r="41" spans="28:45" x14ac:dyDescent="0.25">
      <c r="AB41" s="51"/>
      <c r="AC41" s="51"/>
      <c r="AD41" s="51"/>
      <c r="AE41" s="51"/>
      <c r="AF41" s="51"/>
      <c r="AG41" s="51"/>
      <c r="AI41" s="51"/>
      <c r="AJ41" s="51"/>
      <c r="AK41" s="51"/>
      <c r="AL41" s="51"/>
      <c r="AM41" s="51"/>
      <c r="AN41" s="51"/>
      <c r="AO41" s="51"/>
      <c r="AP41" s="51"/>
      <c r="AQ41" s="51"/>
      <c r="AR41" s="51"/>
      <c r="AS41" s="51"/>
    </row>
    <row r="42" spans="28:45" x14ac:dyDescent="0.25">
      <c r="AB42" s="51"/>
      <c r="AC42" s="51"/>
      <c r="AD42" s="51"/>
      <c r="AE42" s="51"/>
      <c r="AF42" s="51"/>
      <c r="AG42" s="51"/>
      <c r="AI42" s="51"/>
      <c r="AJ42" s="51"/>
      <c r="AK42" s="51"/>
      <c r="AL42" s="51"/>
      <c r="AM42" s="51"/>
      <c r="AN42" s="51"/>
      <c r="AO42" s="51"/>
      <c r="AP42" s="51"/>
      <c r="AQ42" s="51"/>
      <c r="AR42" s="51"/>
      <c r="AS42" s="51"/>
    </row>
    <row r="43" spans="28:45" x14ac:dyDescent="0.25">
      <c r="AB43" s="51"/>
      <c r="AC43" s="51"/>
      <c r="AD43" s="51"/>
      <c r="AE43" s="51"/>
      <c r="AF43" s="51"/>
      <c r="AG43" s="51"/>
      <c r="AI43" s="51"/>
      <c r="AJ43" s="51"/>
      <c r="AK43" s="51"/>
      <c r="AL43" s="51"/>
      <c r="AM43" s="51"/>
      <c r="AN43" s="51"/>
      <c r="AO43" s="51"/>
      <c r="AP43" s="51"/>
      <c r="AQ43" s="51"/>
      <c r="AR43" s="51"/>
      <c r="AS43" s="51"/>
    </row>
    <row r="44" spans="28:45" x14ac:dyDescent="0.25">
      <c r="AB44" s="51"/>
      <c r="AC44" s="51"/>
      <c r="AD44" s="51"/>
      <c r="AE44" s="51"/>
      <c r="AF44" s="51"/>
      <c r="AG44" s="51"/>
      <c r="AI44" s="51"/>
      <c r="AJ44" s="51"/>
      <c r="AK44" s="51"/>
      <c r="AL44" s="51"/>
      <c r="AM44" s="51"/>
      <c r="AN44" s="51"/>
      <c r="AO44" s="51"/>
      <c r="AP44" s="51"/>
      <c r="AQ44" s="51"/>
      <c r="AR44" s="51"/>
      <c r="AS44" s="51"/>
    </row>
    <row r="45" spans="28:45" x14ac:dyDescent="0.25">
      <c r="AB45" s="51"/>
      <c r="AC45" s="51"/>
      <c r="AD45" s="51"/>
      <c r="AE45" s="51"/>
      <c r="AF45" s="51"/>
      <c r="AG45" s="51"/>
      <c r="AI45" s="51"/>
      <c r="AJ45" s="51"/>
      <c r="AK45" s="51"/>
      <c r="AL45" s="51"/>
      <c r="AM45" s="51"/>
      <c r="AN45" s="51"/>
      <c r="AO45" s="51"/>
      <c r="AP45" s="51"/>
      <c r="AQ45" s="51"/>
      <c r="AR45" s="51"/>
      <c r="AS45" s="51"/>
    </row>
    <row r="46" spans="28:45" x14ac:dyDescent="0.25">
      <c r="AB46" s="51"/>
      <c r="AC46" s="51"/>
      <c r="AD46" s="51"/>
      <c r="AE46" s="51"/>
      <c r="AF46" s="51"/>
      <c r="AG46" s="51"/>
      <c r="AI46" s="51"/>
      <c r="AJ46" s="51"/>
      <c r="AK46" s="51"/>
      <c r="AL46" s="51"/>
      <c r="AM46" s="51"/>
      <c r="AN46" s="51"/>
      <c r="AO46" s="51"/>
      <c r="AP46" s="51"/>
      <c r="AQ46" s="51"/>
      <c r="AR46" s="51"/>
      <c r="AS46" s="51"/>
    </row>
    <row r="47" spans="28:45" x14ac:dyDescent="0.25">
      <c r="AB47" s="51"/>
      <c r="AC47" s="51"/>
      <c r="AD47" s="51"/>
      <c r="AE47" s="51"/>
      <c r="AF47" s="51"/>
      <c r="AG47" s="51"/>
      <c r="AI47" s="51"/>
      <c r="AJ47" s="51"/>
      <c r="AK47" s="51"/>
      <c r="AL47" s="51"/>
      <c r="AM47" s="51"/>
      <c r="AN47" s="51"/>
      <c r="AO47" s="51"/>
      <c r="AP47" s="51"/>
      <c r="AQ47" s="51"/>
      <c r="AR47" s="51"/>
      <c r="AS47" s="51"/>
    </row>
    <row r="48" spans="28:45" x14ac:dyDescent="0.25">
      <c r="AB48" s="51"/>
      <c r="AC48" s="51"/>
      <c r="AD48" s="51"/>
      <c r="AE48" s="51"/>
      <c r="AF48" s="51"/>
      <c r="AG48" s="51"/>
      <c r="AI48" s="51"/>
      <c r="AJ48" s="51"/>
      <c r="AK48" s="51"/>
      <c r="AL48" s="51"/>
      <c r="AM48" s="51"/>
      <c r="AN48" s="51"/>
      <c r="AO48" s="51"/>
      <c r="AP48" s="51"/>
      <c r="AQ48" s="51"/>
      <c r="AR48" s="51"/>
      <c r="AS48" s="51"/>
    </row>
    <row r="49" spans="28:45" x14ac:dyDescent="0.25">
      <c r="AB49" s="51"/>
      <c r="AC49" s="51"/>
      <c r="AD49" s="51"/>
      <c r="AE49" s="51"/>
      <c r="AF49" s="51"/>
      <c r="AG49" s="51"/>
      <c r="AI49" s="51"/>
      <c r="AJ49" s="51"/>
      <c r="AK49" s="51"/>
      <c r="AL49" s="51"/>
      <c r="AM49" s="51"/>
      <c r="AN49" s="51"/>
      <c r="AO49" s="51"/>
      <c r="AP49" s="51"/>
      <c r="AQ49" s="51"/>
      <c r="AR49" s="51"/>
      <c r="AS49" s="51"/>
    </row>
    <row r="50" spans="28:45" x14ac:dyDescent="0.25">
      <c r="AB50" s="51"/>
      <c r="AC50" s="51"/>
      <c r="AD50" s="51"/>
      <c r="AE50" s="51"/>
      <c r="AF50" s="51"/>
      <c r="AG50" s="51"/>
      <c r="AI50" s="51"/>
      <c r="AJ50" s="51"/>
      <c r="AK50" s="51"/>
      <c r="AL50" s="51"/>
      <c r="AM50" s="51"/>
      <c r="AN50" s="51"/>
      <c r="AO50" s="51"/>
      <c r="AP50" s="51"/>
      <c r="AQ50" s="51"/>
      <c r="AR50" s="51"/>
      <c r="AS50" s="51"/>
    </row>
    <row r="51" spans="28:45" x14ac:dyDescent="0.25">
      <c r="AB51" s="51"/>
      <c r="AC51" s="51"/>
      <c r="AD51" s="51"/>
      <c r="AE51" s="51"/>
      <c r="AF51" s="51"/>
      <c r="AG51" s="51"/>
      <c r="AI51" s="51"/>
      <c r="AJ51" s="51"/>
      <c r="AK51" s="51"/>
      <c r="AL51" s="51"/>
      <c r="AM51" s="51"/>
      <c r="AN51" s="51"/>
      <c r="AO51" s="51"/>
      <c r="AP51" s="51"/>
      <c r="AQ51" s="51"/>
      <c r="AR51" s="51"/>
      <c r="AS51" s="51"/>
    </row>
  </sheetData>
  <mergeCells count="113">
    <mergeCell ref="R22:R24"/>
    <mergeCell ref="B2:C4"/>
    <mergeCell ref="D2:AA2"/>
    <mergeCell ref="AB2:AS2"/>
    <mergeCell ref="D3:Q3"/>
    <mergeCell ref="R3:AA3"/>
    <mergeCell ref="AB3:AS3"/>
    <mergeCell ref="D4:AA4"/>
    <mergeCell ref="AB4:AS4"/>
    <mergeCell ref="J8:J15"/>
    <mergeCell ref="K8:K9"/>
    <mergeCell ref="L8:L9"/>
    <mergeCell ref="M8:M9"/>
    <mergeCell ref="N8:N9"/>
    <mergeCell ref="O8:O9"/>
    <mergeCell ref="AB6:AS6"/>
    <mergeCell ref="N16:N17"/>
    <mergeCell ref="O16:O17"/>
    <mergeCell ref="P16:P17"/>
    <mergeCell ref="Q16:Q17"/>
    <mergeCell ref="R16:R17"/>
    <mergeCell ref="K18:K19"/>
    <mergeCell ref="L18:L19"/>
    <mergeCell ref="M18:M19"/>
    <mergeCell ref="A8:A30"/>
    <mergeCell ref="B8:B15"/>
    <mergeCell ref="C8:C15"/>
    <mergeCell ref="D8:D15"/>
    <mergeCell ref="E8:E15"/>
    <mergeCell ref="F8:F15"/>
    <mergeCell ref="G8:G15"/>
    <mergeCell ref="H8:H15"/>
    <mergeCell ref="I8:I15"/>
    <mergeCell ref="F16:F21"/>
    <mergeCell ref="G16:G21"/>
    <mergeCell ref="B22:B30"/>
    <mergeCell ref="C22:C30"/>
    <mergeCell ref="D22:D30"/>
    <mergeCell ref="E22:E30"/>
    <mergeCell ref="F22:F30"/>
    <mergeCell ref="G22:G30"/>
    <mergeCell ref="H22:H30"/>
    <mergeCell ref="I22:I30"/>
    <mergeCell ref="A6:A7"/>
    <mergeCell ref="B6:J6"/>
    <mergeCell ref="K6:R6"/>
    <mergeCell ref="S6:V6"/>
    <mergeCell ref="X6:X7"/>
    <mergeCell ref="Z6:AA6"/>
    <mergeCell ref="R10:R11"/>
    <mergeCell ref="K12:K15"/>
    <mergeCell ref="L12:L15"/>
    <mergeCell ref="M12:M15"/>
    <mergeCell ref="N12:N15"/>
    <mergeCell ref="P12:P15"/>
    <mergeCell ref="Q12:Q15"/>
    <mergeCell ref="R12:R15"/>
    <mergeCell ref="P8:P9"/>
    <mergeCell ref="Q8:Q9"/>
    <mergeCell ref="R8:R9"/>
    <mergeCell ref="K10:K11"/>
    <mergeCell ref="L10:L11"/>
    <mergeCell ref="M10:M11"/>
    <mergeCell ref="N10:N11"/>
    <mergeCell ref="O10:O15"/>
    <mergeCell ref="P10:P11"/>
    <mergeCell ref="Q10:Q11"/>
    <mergeCell ref="L16:L17"/>
    <mergeCell ref="M16:M17"/>
    <mergeCell ref="P18:P19"/>
    <mergeCell ref="Q18:Q19"/>
    <mergeCell ref="R18:R19"/>
    <mergeCell ref="K20:K21"/>
    <mergeCell ref="L20:L21"/>
    <mergeCell ref="M20:M21"/>
    <mergeCell ref="N20:N21"/>
    <mergeCell ref="O20:O21"/>
    <mergeCell ref="P20:P21"/>
    <mergeCell ref="Q20:Q21"/>
    <mergeCell ref="R20:R21"/>
    <mergeCell ref="J22:J30"/>
    <mergeCell ref="H16:H21"/>
    <mergeCell ref="I16:I21"/>
    <mergeCell ref="J16:J21"/>
    <mergeCell ref="B16:B21"/>
    <mergeCell ref="C16:C21"/>
    <mergeCell ref="D16:D21"/>
    <mergeCell ref="E16:E21"/>
    <mergeCell ref="Q22:Q24"/>
    <mergeCell ref="K25:K26"/>
    <mergeCell ref="L25:L26"/>
    <mergeCell ref="M25:M26"/>
    <mergeCell ref="N25:N26"/>
    <mergeCell ref="P25:P26"/>
    <mergeCell ref="Q25:Q26"/>
    <mergeCell ref="K22:K24"/>
    <mergeCell ref="L22:L24"/>
    <mergeCell ref="M22:M24"/>
    <mergeCell ref="N22:N24"/>
    <mergeCell ref="O22:O24"/>
    <mergeCell ref="P22:P24"/>
    <mergeCell ref="N18:N19"/>
    <mergeCell ref="O18:O19"/>
    <mergeCell ref="K16:K17"/>
    <mergeCell ref="R25:R26"/>
    <mergeCell ref="K27:K30"/>
    <mergeCell ref="L27:L30"/>
    <mergeCell ref="M27:M30"/>
    <mergeCell ref="N27:N30"/>
    <mergeCell ref="O27:O30"/>
    <mergeCell ref="P27:P30"/>
    <mergeCell ref="Q27:Q30"/>
    <mergeCell ref="R27:R30"/>
  </mergeCells>
  <conditionalFormatting sqref="AB31:AG551 AI31:AS551">
    <cfRule type="cellIs" dxfId="193" priority="48" operator="equal">
      <formula>"Aplica"</formula>
    </cfRule>
  </conditionalFormatting>
  <conditionalFormatting sqref="AI10:AK10 AB10:AG10 AM10:AS10">
    <cfRule type="cellIs" dxfId="192" priority="42" operator="equal">
      <formula>"Aplica"</formula>
    </cfRule>
  </conditionalFormatting>
  <conditionalFormatting sqref="AI8:AS8 AB8:AG8">
    <cfRule type="cellIs" dxfId="191" priority="46" operator="equal">
      <formula>"Aplica"</formula>
    </cfRule>
  </conditionalFormatting>
  <conditionalFormatting sqref="AH31:AH551">
    <cfRule type="cellIs" dxfId="190" priority="47" operator="equal">
      <formula>"Aplica"</formula>
    </cfRule>
  </conditionalFormatting>
  <conditionalFormatting sqref="AI16:AK16 AB16:AG16 AM16:AS16">
    <cfRule type="cellIs" dxfId="189" priority="39" operator="equal">
      <formula>"Aplica"</formula>
    </cfRule>
  </conditionalFormatting>
  <conditionalFormatting sqref="AL10">
    <cfRule type="cellIs" dxfId="188" priority="40" operator="equal">
      <formula>"Aplica"</formula>
    </cfRule>
  </conditionalFormatting>
  <conditionalFormatting sqref="AH8">
    <cfRule type="cellIs" dxfId="187" priority="45" operator="equal">
      <formula>"Aplica"</formula>
    </cfRule>
  </conditionalFormatting>
  <conditionalFormatting sqref="AI9:AS9 AB9:AG9">
    <cfRule type="cellIs" dxfId="186" priority="44" operator="equal">
      <formula>"Aplica"</formula>
    </cfRule>
  </conditionalFormatting>
  <conditionalFormatting sqref="AH9">
    <cfRule type="cellIs" dxfId="185" priority="43" operator="equal">
      <formula>"Aplica"</formula>
    </cfRule>
  </conditionalFormatting>
  <conditionalFormatting sqref="AH10">
    <cfRule type="cellIs" dxfId="184" priority="41" operator="equal">
      <formula>"Aplica"</formula>
    </cfRule>
  </conditionalFormatting>
  <conditionalFormatting sqref="AH16">
    <cfRule type="cellIs" dxfId="183" priority="38" operator="equal">
      <formula>"Aplica"</formula>
    </cfRule>
  </conditionalFormatting>
  <conditionalFormatting sqref="AL16">
    <cfRule type="cellIs" dxfId="182" priority="37" operator="equal">
      <formula>"Aplica"</formula>
    </cfRule>
  </conditionalFormatting>
  <conditionalFormatting sqref="AI17:AK17 AB17:AG17 AM17:AS17">
    <cfRule type="cellIs" dxfId="181" priority="36" operator="equal">
      <formula>"Aplica"</formula>
    </cfRule>
  </conditionalFormatting>
  <conditionalFormatting sqref="AH17">
    <cfRule type="cellIs" dxfId="180" priority="35" operator="equal">
      <formula>"Aplica"</formula>
    </cfRule>
  </conditionalFormatting>
  <conditionalFormatting sqref="AL17">
    <cfRule type="cellIs" dxfId="179" priority="34" operator="equal">
      <formula>"Aplica"</formula>
    </cfRule>
  </conditionalFormatting>
  <conditionalFormatting sqref="AI18:AK18 AB18:AG18 AM18:AS18">
    <cfRule type="cellIs" dxfId="178" priority="33" operator="equal">
      <formula>"Aplica"</formula>
    </cfRule>
  </conditionalFormatting>
  <conditionalFormatting sqref="AH18">
    <cfRule type="cellIs" dxfId="177" priority="32" operator="equal">
      <formula>"Aplica"</formula>
    </cfRule>
  </conditionalFormatting>
  <conditionalFormatting sqref="AL18">
    <cfRule type="cellIs" dxfId="176" priority="31" operator="equal">
      <formula>"Aplica"</formula>
    </cfRule>
  </conditionalFormatting>
  <conditionalFormatting sqref="AI19:AK19 AB19:AG19 AM19:AS19">
    <cfRule type="cellIs" dxfId="175" priority="30" operator="equal">
      <formula>"Aplica"</formula>
    </cfRule>
  </conditionalFormatting>
  <conditionalFormatting sqref="AH19">
    <cfRule type="cellIs" dxfId="174" priority="29" operator="equal">
      <formula>"Aplica"</formula>
    </cfRule>
  </conditionalFormatting>
  <conditionalFormatting sqref="AL19">
    <cfRule type="cellIs" dxfId="173" priority="28" operator="equal">
      <formula>"Aplica"</formula>
    </cfRule>
  </conditionalFormatting>
  <conditionalFormatting sqref="AI20:AK20 AB20:AG20 AM20:AS20">
    <cfRule type="cellIs" dxfId="172" priority="27" operator="equal">
      <formula>"Aplica"</formula>
    </cfRule>
  </conditionalFormatting>
  <conditionalFormatting sqref="AH20">
    <cfRule type="cellIs" dxfId="171" priority="26" operator="equal">
      <formula>"Aplica"</formula>
    </cfRule>
  </conditionalFormatting>
  <conditionalFormatting sqref="AL20">
    <cfRule type="cellIs" dxfId="170" priority="25" operator="equal">
      <formula>"Aplica"</formula>
    </cfRule>
  </conditionalFormatting>
  <conditionalFormatting sqref="AI21:AK21 AB21:AG21 AM21:AS21">
    <cfRule type="cellIs" dxfId="169" priority="24" operator="equal">
      <formula>"Aplica"</formula>
    </cfRule>
  </conditionalFormatting>
  <conditionalFormatting sqref="AH21">
    <cfRule type="cellIs" dxfId="168" priority="23" operator="equal">
      <formula>"Aplica"</formula>
    </cfRule>
  </conditionalFormatting>
  <conditionalFormatting sqref="AL21">
    <cfRule type="cellIs" dxfId="167" priority="22" operator="equal">
      <formula>"Aplica"</formula>
    </cfRule>
  </conditionalFormatting>
  <conditionalFormatting sqref="AB22:AS22">
    <cfRule type="cellIs" dxfId="166" priority="21" operator="equal">
      <formula>"Aplica"</formula>
    </cfRule>
  </conditionalFormatting>
  <conditionalFormatting sqref="AB23:AS23">
    <cfRule type="cellIs" dxfId="165" priority="20" operator="equal">
      <formula>"Aplica"</formula>
    </cfRule>
  </conditionalFormatting>
  <conditionalFormatting sqref="AB24:AS26">
    <cfRule type="cellIs" dxfId="164" priority="19" operator="equal">
      <formula>"Aplica"</formula>
    </cfRule>
  </conditionalFormatting>
  <conditionalFormatting sqref="AB27:AS28">
    <cfRule type="cellIs" dxfId="163" priority="18" operator="equal">
      <formula>"Aplica"</formula>
    </cfRule>
  </conditionalFormatting>
  <conditionalFormatting sqref="AB29:AS29">
    <cfRule type="cellIs" dxfId="162" priority="17" operator="equal">
      <formula>"Aplica"</formula>
    </cfRule>
  </conditionalFormatting>
  <conditionalFormatting sqref="AB30:AS30">
    <cfRule type="cellIs" dxfId="161" priority="16" operator="equal">
      <formula>"Aplica"</formula>
    </cfRule>
  </conditionalFormatting>
  <conditionalFormatting sqref="AI11:AK11 AB11:AG11 AM11:AS11">
    <cfRule type="cellIs" dxfId="160" priority="15" operator="equal">
      <formula>"Aplica"</formula>
    </cfRule>
  </conditionalFormatting>
  <conditionalFormatting sqref="AL11">
    <cfRule type="cellIs" dxfId="159" priority="13" operator="equal">
      <formula>"Aplica"</formula>
    </cfRule>
  </conditionalFormatting>
  <conditionalFormatting sqref="AH11">
    <cfRule type="cellIs" dxfId="158" priority="14" operator="equal">
      <formula>"Aplica"</formula>
    </cfRule>
  </conditionalFormatting>
  <conditionalFormatting sqref="AI12:AK12 AB12:AG12 AM12:AS12">
    <cfRule type="cellIs" dxfId="157" priority="12" operator="equal">
      <formula>"Aplica"</formula>
    </cfRule>
  </conditionalFormatting>
  <conditionalFormatting sqref="AL12">
    <cfRule type="cellIs" dxfId="156" priority="10" operator="equal">
      <formula>"Aplica"</formula>
    </cfRule>
  </conditionalFormatting>
  <conditionalFormatting sqref="AH12">
    <cfRule type="cellIs" dxfId="155" priority="11" operator="equal">
      <formula>"Aplica"</formula>
    </cfRule>
  </conditionalFormatting>
  <conditionalFormatting sqref="AI15:AK15 AB15:AG15 AM15:AS15">
    <cfRule type="cellIs" dxfId="154" priority="9" operator="equal">
      <formula>"Aplica"</formula>
    </cfRule>
  </conditionalFormatting>
  <conditionalFormatting sqref="AL15">
    <cfRule type="cellIs" dxfId="153" priority="7" operator="equal">
      <formula>"Aplica"</formula>
    </cfRule>
  </conditionalFormatting>
  <conditionalFormatting sqref="AH15">
    <cfRule type="cellIs" dxfId="152" priority="8" operator="equal">
      <formula>"Aplica"</formula>
    </cfRule>
  </conditionalFormatting>
  <conditionalFormatting sqref="AI13:AK13 AB13:AG13 AM13:AS13">
    <cfRule type="cellIs" dxfId="151" priority="6" operator="equal">
      <formula>"Aplica"</formula>
    </cfRule>
  </conditionalFormatting>
  <conditionalFormatting sqref="AL13">
    <cfRule type="cellIs" dxfId="150" priority="4" operator="equal">
      <formula>"Aplica"</formula>
    </cfRule>
  </conditionalFormatting>
  <conditionalFormatting sqref="AH13">
    <cfRule type="cellIs" dxfId="149" priority="5" operator="equal">
      <formula>"Aplica"</formula>
    </cfRule>
  </conditionalFormatting>
  <conditionalFormatting sqref="AI14:AK14 AB14:AG14 AM14:AS14">
    <cfRule type="cellIs" dxfId="148" priority="3" operator="equal">
      <formula>"Aplica"</formula>
    </cfRule>
  </conditionalFormatting>
  <conditionalFormatting sqref="AL14">
    <cfRule type="cellIs" dxfId="147" priority="1" operator="equal">
      <formula>"Aplica"</formula>
    </cfRule>
  </conditionalFormatting>
  <conditionalFormatting sqref="AH14">
    <cfRule type="cellIs" dxfId="146" priority="2" operator="equal">
      <formula>"Aplica"</formula>
    </cfRule>
  </conditionalFormatting>
  <dataValidations count="3">
    <dataValidation type="list" allowBlank="1" showInputMessage="1" showErrorMessage="1" sqref="AI31:AS350 AB31:AG350">
      <formula1>"Aplica"</formula1>
    </dataValidation>
    <dataValidation type="list" allowBlank="1" showInputMessage="1" showErrorMessage="1" sqref="E8 E16 E22">
      <formula1>INDIRECT(D8)</formula1>
    </dataValidation>
    <dataValidation type="list" allowBlank="1" showInputMessage="1" showErrorMessage="1" sqref="AB8:AS30">
      <formula1>"Aplica, -"</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'C:\Users\ALEXAN~1\AppData\Local\Temp\Rar$DIa0.609\[Plan de Acción IMVI 2020 Final.xlsx]Instructivo'!#REF!</xm:f>
          </x14:formula1>
          <xm:sqref>R8:R10 R12:R14 R27:R30 R16:R22 R25</xm:sqref>
        </x14:dataValidation>
        <x14:dataValidation type="list" allowBlank="1" showInputMessage="1" showErrorMessage="1">
          <x14:formula1>
            <xm:f>'C:\Users\ALEXAN~1\AppData\Local\Temp\Rar$DIa0.609\[Plan de Acción IMVI 2020 Final.xlsx]Hoja2'!#REF!</xm:f>
          </x14:formula1>
          <xm:sqref>X8:X30 F8 F16 F22 B8:D8 B16:D16 B22:D22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8"/>
  <sheetViews>
    <sheetView zoomScale="60" zoomScaleNormal="60" workbookViewId="0">
      <selection activeCell="A8" sqref="A8:AS17"/>
    </sheetView>
  </sheetViews>
  <sheetFormatPr baseColWidth="10" defaultColWidth="11.44140625" defaultRowHeight="13.8" x14ac:dyDescent="0.25"/>
  <cols>
    <col min="1" max="1" width="5.5546875" style="1" bestFit="1" customWidth="1"/>
    <col min="2" max="2" width="22.5546875" style="1" customWidth="1"/>
    <col min="3" max="8" width="22.109375" style="1" customWidth="1"/>
    <col min="9" max="10" width="21.109375" style="1" customWidth="1"/>
    <col min="11" max="11" width="17.88671875" style="1" customWidth="1"/>
    <col min="12" max="12" width="23.109375" style="1" customWidth="1"/>
    <col min="13" max="14" width="19.88671875" style="1" customWidth="1"/>
    <col min="15" max="15" width="13.88671875" style="1" hidden="1" customWidth="1"/>
    <col min="16" max="16" width="17.109375" style="1" customWidth="1"/>
    <col min="17" max="17" width="19.6640625" style="1" customWidth="1"/>
    <col min="18" max="18" width="27.44140625" style="1" customWidth="1"/>
    <col min="19" max="19" width="40.33203125" style="1" customWidth="1"/>
    <col min="20" max="20" width="23.5546875" style="1" customWidth="1"/>
    <col min="21" max="21" width="23.88671875" style="1" customWidth="1"/>
    <col min="22" max="22" width="20.33203125" style="1" customWidth="1"/>
    <col min="23" max="23" width="19.88671875" style="1" hidden="1" customWidth="1"/>
    <col min="24" max="24" width="21.5546875" style="1" customWidth="1"/>
    <col min="25" max="25" width="19.88671875" style="1" hidden="1" customWidth="1"/>
    <col min="26" max="26" width="26.6640625" style="1" customWidth="1"/>
    <col min="27" max="27" width="21.33203125" style="1" customWidth="1"/>
    <col min="28" max="28" width="17.5546875" style="1" customWidth="1"/>
    <col min="29" max="29" width="18.109375" style="1" customWidth="1"/>
    <col min="30" max="30" width="19" style="1" customWidth="1"/>
    <col min="31" max="31" width="24.88671875" style="1" customWidth="1"/>
    <col min="32" max="32" width="17" style="1" customWidth="1"/>
    <col min="33" max="33" width="17.88671875" style="1" customWidth="1"/>
    <col min="34" max="34" width="15.44140625" style="1" customWidth="1"/>
    <col min="35" max="35" width="19.6640625" style="1" customWidth="1"/>
    <col min="36" max="36" width="16.109375" style="1" customWidth="1"/>
    <col min="37" max="37" width="15.6640625" style="1" customWidth="1"/>
    <col min="38" max="38" width="19.33203125" style="1" customWidth="1"/>
    <col min="39" max="41" width="15.6640625" style="1" customWidth="1"/>
    <col min="42" max="42" width="24.5546875" style="1" customWidth="1"/>
    <col min="43" max="43" width="23.6640625" style="1" customWidth="1"/>
    <col min="44" max="44" width="19.5546875" style="1" customWidth="1"/>
    <col min="45" max="45" width="11.88671875" style="1" customWidth="1"/>
    <col min="46" max="16384" width="11.44140625" style="1"/>
  </cols>
  <sheetData>
    <row r="1" spans="1:45" ht="14.4" thickBot="1" x14ac:dyDescent="0.3"/>
    <row r="2" spans="1:45" ht="21.6" thickBot="1" x14ac:dyDescent="0.3">
      <c r="B2" s="356"/>
      <c r="C2" s="357"/>
      <c r="D2" s="362" t="s">
        <v>0</v>
      </c>
      <c r="E2" s="363"/>
      <c r="F2" s="363"/>
      <c r="G2" s="363"/>
      <c r="H2" s="363"/>
      <c r="I2" s="363"/>
      <c r="J2" s="363"/>
      <c r="K2" s="363"/>
      <c r="L2" s="363"/>
      <c r="M2" s="363"/>
      <c r="N2" s="363"/>
      <c r="O2" s="363"/>
      <c r="P2" s="363"/>
      <c r="Q2" s="363"/>
      <c r="R2" s="363"/>
      <c r="S2" s="363"/>
      <c r="T2" s="363"/>
      <c r="U2" s="363"/>
      <c r="V2" s="363"/>
      <c r="W2" s="363"/>
      <c r="X2" s="363"/>
      <c r="Y2" s="363"/>
      <c r="Z2" s="363"/>
      <c r="AA2" s="364"/>
      <c r="AB2" s="365" t="s">
        <v>0</v>
      </c>
      <c r="AC2" s="366"/>
      <c r="AD2" s="366"/>
      <c r="AE2" s="366"/>
      <c r="AF2" s="366"/>
      <c r="AG2" s="366"/>
      <c r="AH2" s="366"/>
      <c r="AI2" s="366"/>
      <c r="AJ2" s="366"/>
      <c r="AK2" s="366"/>
      <c r="AL2" s="366"/>
      <c r="AM2" s="366"/>
      <c r="AN2" s="366"/>
      <c r="AO2" s="366"/>
      <c r="AP2" s="366"/>
      <c r="AQ2" s="366"/>
      <c r="AR2" s="366"/>
      <c r="AS2" s="366"/>
    </row>
    <row r="3" spans="1:45" ht="21.6" thickBot="1" x14ac:dyDescent="0.3">
      <c r="B3" s="358"/>
      <c r="C3" s="359"/>
      <c r="D3" s="367" t="s">
        <v>1</v>
      </c>
      <c r="E3" s="368"/>
      <c r="F3" s="368"/>
      <c r="G3" s="368"/>
      <c r="H3" s="368"/>
      <c r="I3" s="368"/>
      <c r="J3" s="368"/>
      <c r="K3" s="368"/>
      <c r="L3" s="368"/>
      <c r="M3" s="368"/>
      <c r="N3" s="368"/>
      <c r="O3" s="368"/>
      <c r="P3" s="368"/>
      <c r="Q3" s="369"/>
      <c r="R3" s="370" t="s">
        <v>2</v>
      </c>
      <c r="S3" s="368"/>
      <c r="T3" s="368"/>
      <c r="U3" s="368"/>
      <c r="V3" s="368"/>
      <c r="W3" s="368"/>
      <c r="X3" s="368"/>
      <c r="Y3" s="368"/>
      <c r="Z3" s="368"/>
      <c r="AA3" s="371"/>
      <c r="AB3" s="298"/>
      <c r="AC3" s="299"/>
      <c r="AD3" s="299"/>
      <c r="AE3" s="299"/>
      <c r="AF3" s="299"/>
      <c r="AG3" s="299"/>
      <c r="AH3" s="299"/>
      <c r="AI3" s="299"/>
      <c r="AJ3" s="299"/>
      <c r="AK3" s="299"/>
      <c r="AL3" s="299"/>
      <c r="AM3" s="299"/>
      <c r="AN3" s="299"/>
      <c r="AO3" s="299"/>
      <c r="AP3" s="299"/>
      <c r="AQ3" s="299"/>
      <c r="AR3" s="299"/>
      <c r="AS3" s="299"/>
    </row>
    <row r="4" spans="1:45" ht="21.6" thickBot="1" x14ac:dyDescent="0.3">
      <c r="B4" s="360"/>
      <c r="C4" s="361"/>
      <c r="D4" s="367" t="s">
        <v>3</v>
      </c>
      <c r="E4" s="368"/>
      <c r="F4" s="368"/>
      <c r="G4" s="368"/>
      <c r="H4" s="368"/>
      <c r="I4" s="368"/>
      <c r="J4" s="368"/>
      <c r="K4" s="368"/>
      <c r="L4" s="368"/>
      <c r="M4" s="368"/>
      <c r="N4" s="368"/>
      <c r="O4" s="368"/>
      <c r="P4" s="368"/>
      <c r="Q4" s="368"/>
      <c r="R4" s="368"/>
      <c r="S4" s="368"/>
      <c r="T4" s="368"/>
      <c r="U4" s="368"/>
      <c r="V4" s="368"/>
      <c r="W4" s="368"/>
      <c r="X4" s="368"/>
      <c r="Y4" s="368"/>
      <c r="Z4" s="368"/>
      <c r="AA4" s="371"/>
      <c r="AB4" s="298"/>
      <c r="AC4" s="299"/>
      <c r="AD4" s="299"/>
      <c r="AE4" s="299"/>
      <c r="AF4" s="299"/>
      <c r="AG4" s="299"/>
      <c r="AH4" s="299"/>
      <c r="AI4" s="299"/>
      <c r="AJ4" s="299"/>
      <c r="AK4" s="299"/>
      <c r="AL4" s="299"/>
      <c r="AM4" s="299"/>
      <c r="AN4" s="299"/>
      <c r="AO4" s="299"/>
      <c r="AP4" s="299"/>
      <c r="AQ4" s="299"/>
      <c r="AR4" s="299"/>
      <c r="AS4" s="299"/>
    </row>
    <row r="6" spans="1:45" ht="21" x14ac:dyDescent="0.25">
      <c r="A6" s="397" t="s">
        <v>4</v>
      </c>
      <c r="B6" s="345" t="s">
        <v>5</v>
      </c>
      <c r="C6" s="346"/>
      <c r="D6" s="346"/>
      <c r="E6" s="346"/>
      <c r="F6" s="346"/>
      <c r="G6" s="346"/>
      <c r="H6" s="346"/>
      <c r="I6" s="346"/>
      <c r="J6" s="347"/>
      <c r="K6" s="348" t="s">
        <v>6</v>
      </c>
      <c r="L6" s="349"/>
      <c r="M6" s="349"/>
      <c r="N6" s="349"/>
      <c r="O6" s="349"/>
      <c r="P6" s="349"/>
      <c r="Q6" s="349"/>
      <c r="R6" s="350"/>
      <c r="S6" s="398" t="s">
        <v>7</v>
      </c>
      <c r="T6" s="398"/>
      <c r="U6" s="398"/>
      <c r="V6" s="398"/>
      <c r="W6" s="181"/>
      <c r="X6" s="399" t="s">
        <v>8</v>
      </c>
      <c r="Y6" s="181"/>
      <c r="Z6" s="399" t="s">
        <v>9</v>
      </c>
      <c r="AA6" s="399"/>
      <c r="AB6" s="343" t="s">
        <v>10</v>
      </c>
      <c r="AC6" s="344"/>
      <c r="AD6" s="344"/>
      <c r="AE6" s="344"/>
      <c r="AF6" s="344"/>
      <c r="AG6" s="344"/>
      <c r="AH6" s="344"/>
      <c r="AI6" s="344"/>
      <c r="AJ6" s="344"/>
      <c r="AK6" s="344"/>
      <c r="AL6" s="344"/>
      <c r="AM6" s="344"/>
      <c r="AN6" s="344"/>
      <c r="AO6" s="344"/>
      <c r="AP6" s="344"/>
      <c r="AQ6" s="344"/>
      <c r="AR6" s="344"/>
      <c r="AS6" s="344"/>
    </row>
    <row r="7" spans="1:45" ht="78" x14ac:dyDescent="0.25">
      <c r="A7" s="397"/>
      <c r="B7" s="7" t="s">
        <v>11</v>
      </c>
      <c r="C7" s="7" t="s">
        <v>12</v>
      </c>
      <c r="D7" s="7" t="s">
        <v>13</v>
      </c>
      <c r="E7" s="7" t="s">
        <v>14</v>
      </c>
      <c r="F7" s="7" t="s">
        <v>15</v>
      </c>
      <c r="G7" s="7" t="s">
        <v>535</v>
      </c>
      <c r="H7" s="7" t="s">
        <v>17</v>
      </c>
      <c r="I7" s="7" t="s">
        <v>18</v>
      </c>
      <c r="J7" s="7" t="s">
        <v>19</v>
      </c>
      <c r="K7" s="10" t="s">
        <v>20</v>
      </c>
      <c r="L7" s="10" t="s">
        <v>21</v>
      </c>
      <c r="M7" s="10" t="s">
        <v>22</v>
      </c>
      <c r="N7" s="10" t="s">
        <v>23</v>
      </c>
      <c r="O7" s="10" t="s">
        <v>24</v>
      </c>
      <c r="P7" s="10" t="s">
        <v>25</v>
      </c>
      <c r="Q7" s="10" t="s">
        <v>19</v>
      </c>
      <c r="R7" s="10" t="s">
        <v>536</v>
      </c>
      <c r="S7" s="12" t="s">
        <v>27</v>
      </c>
      <c r="T7" s="12" t="s">
        <v>18</v>
      </c>
      <c r="U7" s="12" t="s">
        <v>28</v>
      </c>
      <c r="V7" s="12" t="s">
        <v>29</v>
      </c>
      <c r="W7" s="12"/>
      <c r="X7" s="399"/>
      <c r="Y7" s="12" t="s">
        <v>19</v>
      </c>
      <c r="Z7" s="13" t="s">
        <v>30</v>
      </c>
      <c r="AA7" s="13" t="s">
        <v>31</v>
      </c>
      <c r="AB7" s="14" t="s">
        <v>32</v>
      </c>
      <c r="AC7" s="14" t="s">
        <v>33</v>
      </c>
      <c r="AD7" s="14" t="s">
        <v>34</v>
      </c>
      <c r="AE7" s="14" t="s">
        <v>35</v>
      </c>
      <c r="AF7" s="14" t="s">
        <v>36</v>
      </c>
      <c r="AG7" s="14" t="s">
        <v>37</v>
      </c>
      <c r="AH7" s="14" t="s">
        <v>38</v>
      </c>
      <c r="AI7" s="14" t="s">
        <v>39</v>
      </c>
      <c r="AJ7" s="14" t="s">
        <v>40</v>
      </c>
      <c r="AK7" s="14" t="s">
        <v>41</v>
      </c>
      <c r="AL7" s="14" t="s">
        <v>42</v>
      </c>
      <c r="AM7" s="14" t="s">
        <v>43</v>
      </c>
      <c r="AN7" s="14" t="s">
        <v>44</v>
      </c>
      <c r="AO7" s="14" t="s">
        <v>45</v>
      </c>
      <c r="AP7" s="14" t="s">
        <v>46</v>
      </c>
      <c r="AQ7" s="14" t="s">
        <v>47</v>
      </c>
      <c r="AR7" s="14" t="s">
        <v>48</v>
      </c>
      <c r="AS7" s="14" t="s">
        <v>49</v>
      </c>
    </row>
    <row r="8" spans="1:45" ht="27.6" customHeight="1" x14ac:dyDescent="0.25">
      <c r="A8" s="198">
        <v>1</v>
      </c>
      <c r="B8" s="195" t="s">
        <v>130</v>
      </c>
      <c r="C8" s="196" t="s">
        <v>284</v>
      </c>
      <c r="D8" s="196" t="s">
        <v>52</v>
      </c>
      <c r="E8" s="196" t="s">
        <v>147</v>
      </c>
      <c r="F8" s="196" t="s">
        <v>148</v>
      </c>
      <c r="G8" s="196" t="s">
        <v>285</v>
      </c>
      <c r="H8" s="196" t="s">
        <v>286</v>
      </c>
      <c r="I8" s="198">
        <v>100</v>
      </c>
      <c r="J8" s="199">
        <f>(Q8*L8)+(Q13*L13)</f>
        <v>0</v>
      </c>
      <c r="K8" s="197" t="s">
        <v>287</v>
      </c>
      <c r="L8" s="216">
        <v>0.5</v>
      </c>
      <c r="M8" s="213">
        <v>43831</v>
      </c>
      <c r="N8" s="213">
        <v>44012</v>
      </c>
      <c r="O8" s="195"/>
      <c r="P8" s="192" t="s">
        <v>288</v>
      </c>
      <c r="Q8" s="380">
        <f>(T8*Y8)+(T9*Y9)+(T10*Y10)+(T11*Y11)+(T12*Y12)</f>
        <v>0</v>
      </c>
      <c r="R8" s="406" t="s">
        <v>99</v>
      </c>
      <c r="S8" s="130" t="s">
        <v>289</v>
      </c>
      <c r="T8" s="161">
        <v>0.2</v>
      </c>
      <c r="U8" s="167">
        <v>43922</v>
      </c>
      <c r="V8" s="167">
        <v>44012</v>
      </c>
      <c r="W8" s="16">
        <f>V8-U8</f>
        <v>90</v>
      </c>
      <c r="X8" s="128"/>
      <c r="Y8" s="17">
        <f>IF(X8="ejecutado",1,0)</f>
        <v>0</v>
      </c>
      <c r="Z8" s="18"/>
      <c r="AA8" s="18"/>
      <c r="AB8" s="131" t="s">
        <v>61</v>
      </c>
      <c r="AC8" s="131" t="s">
        <v>61</v>
      </c>
      <c r="AD8" s="131" t="s">
        <v>61</v>
      </c>
      <c r="AE8" s="131" t="s">
        <v>61</v>
      </c>
      <c r="AF8" s="131" t="s">
        <v>61</v>
      </c>
      <c r="AG8" s="131" t="s">
        <v>61</v>
      </c>
      <c r="AH8" s="131" t="s">
        <v>61</v>
      </c>
      <c r="AI8" s="131" t="s">
        <v>61</v>
      </c>
      <c r="AJ8" s="131" t="s">
        <v>61</v>
      </c>
      <c r="AK8" s="131" t="s">
        <v>61</v>
      </c>
      <c r="AL8" s="131" t="s">
        <v>61</v>
      </c>
      <c r="AM8" s="131" t="s">
        <v>61</v>
      </c>
      <c r="AN8" s="131" t="s">
        <v>61</v>
      </c>
      <c r="AO8" s="131" t="s">
        <v>61</v>
      </c>
      <c r="AP8" s="131" t="s">
        <v>62</v>
      </c>
      <c r="AQ8" s="131" t="s">
        <v>61</v>
      </c>
      <c r="AR8" s="131" t="s">
        <v>61</v>
      </c>
      <c r="AS8" s="131" t="s">
        <v>61</v>
      </c>
    </row>
    <row r="9" spans="1:45" ht="27.6" x14ac:dyDescent="0.25">
      <c r="A9" s="198"/>
      <c r="B9" s="195"/>
      <c r="C9" s="196"/>
      <c r="D9" s="196"/>
      <c r="E9" s="196"/>
      <c r="F9" s="196"/>
      <c r="G9" s="196"/>
      <c r="H9" s="196"/>
      <c r="I9" s="198"/>
      <c r="J9" s="199"/>
      <c r="K9" s="197"/>
      <c r="L9" s="216"/>
      <c r="M9" s="213"/>
      <c r="N9" s="213"/>
      <c r="O9" s="195"/>
      <c r="P9" s="192"/>
      <c r="Q9" s="380"/>
      <c r="R9" s="406"/>
      <c r="S9" s="130" t="s">
        <v>290</v>
      </c>
      <c r="T9" s="161">
        <v>0.2</v>
      </c>
      <c r="U9" s="163">
        <v>43831</v>
      </c>
      <c r="V9" s="167">
        <v>44012</v>
      </c>
      <c r="W9" s="16">
        <f t="shared" ref="W9:W17" si="0">V9-U9</f>
        <v>181</v>
      </c>
      <c r="X9" s="128"/>
      <c r="Y9" s="17">
        <f t="shared" ref="Y9:Y17" si="1">IF(X9="ejecutado",1,0)</f>
        <v>0</v>
      </c>
      <c r="Z9" s="18"/>
      <c r="AA9" s="18"/>
      <c r="AB9" s="131" t="s">
        <v>61</v>
      </c>
      <c r="AC9" s="131" t="s">
        <v>61</v>
      </c>
      <c r="AD9" s="131" t="s">
        <v>61</v>
      </c>
      <c r="AE9" s="131" t="s">
        <v>61</v>
      </c>
      <c r="AF9" s="131" t="s">
        <v>61</v>
      </c>
      <c r="AG9" s="131" t="s">
        <v>61</v>
      </c>
      <c r="AH9" s="131" t="s">
        <v>61</v>
      </c>
      <c r="AI9" s="131" t="s">
        <v>61</v>
      </c>
      <c r="AJ9" s="131" t="s">
        <v>61</v>
      </c>
      <c r="AK9" s="131" t="s">
        <v>61</v>
      </c>
      <c r="AL9" s="131" t="s">
        <v>61</v>
      </c>
      <c r="AM9" s="131" t="s">
        <v>61</v>
      </c>
      <c r="AN9" s="131" t="s">
        <v>61</v>
      </c>
      <c r="AO9" s="131" t="s">
        <v>61</v>
      </c>
      <c r="AP9" s="131" t="s">
        <v>62</v>
      </c>
      <c r="AQ9" s="131" t="s">
        <v>61</v>
      </c>
      <c r="AR9" s="131" t="s">
        <v>61</v>
      </c>
      <c r="AS9" s="131" t="s">
        <v>61</v>
      </c>
    </row>
    <row r="10" spans="1:45" ht="27.6" x14ac:dyDescent="0.25">
      <c r="A10" s="198"/>
      <c r="B10" s="195"/>
      <c r="C10" s="196"/>
      <c r="D10" s="196"/>
      <c r="E10" s="196"/>
      <c r="F10" s="196"/>
      <c r="G10" s="196"/>
      <c r="H10" s="196"/>
      <c r="I10" s="198"/>
      <c r="J10" s="199"/>
      <c r="K10" s="197"/>
      <c r="L10" s="216"/>
      <c r="M10" s="213"/>
      <c r="N10" s="213"/>
      <c r="O10" s="195"/>
      <c r="P10" s="192"/>
      <c r="Q10" s="380"/>
      <c r="R10" s="406"/>
      <c r="S10" s="130" t="s">
        <v>291</v>
      </c>
      <c r="T10" s="161">
        <v>0.2</v>
      </c>
      <c r="U10" s="163">
        <v>43831</v>
      </c>
      <c r="V10" s="163">
        <v>43921</v>
      </c>
      <c r="W10" s="16">
        <f t="shared" si="0"/>
        <v>90</v>
      </c>
      <c r="X10" s="128"/>
      <c r="Y10" s="17">
        <f t="shared" si="1"/>
        <v>0</v>
      </c>
      <c r="Z10" s="18"/>
      <c r="AA10" s="18"/>
      <c r="AB10" s="131" t="s">
        <v>61</v>
      </c>
      <c r="AC10" s="131" t="s">
        <v>61</v>
      </c>
      <c r="AD10" s="131" t="s">
        <v>61</v>
      </c>
      <c r="AE10" s="131" t="s">
        <v>61</v>
      </c>
      <c r="AF10" s="131" t="s">
        <v>61</v>
      </c>
      <c r="AG10" s="131" t="s">
        <v>61</v>
      </c>
      <c r="AH10" s="131" t="s">
        <v>61</v>
      </c>
      <c r="AI10" s="131" t="s">
        <v>61</v>
      </c>
      <c r="AJ10" s="131" t="s">
        <v>61</v>
      </c>
      <c r="AK10" s="131" t="s">
        <v>61</v>
      </c>
      <c r="AL10" s="131" t="s">
        <v>61</v>
      </c>
      <c r="AM10" s="131" t="s">
        <v>61</v>
      </c>
      <c r="AN10" s="131" t="s">
        <v>61</v>
      </c>
      <c r="AO10" s="131" t="s">
        <v>61</v>
      </c>
      <c r="AP10" s="131" t="s">
        <v>62</v>
      </c>
      <c r="AQ10" s="131" t="s">
        <v>61</v>
      </c>
      <c r="AR10" s="131" t="s">
        <v>61</v>
      </c>
      <c r="AS10" s="131" t="s">
        <v>61</v>
      </c>
    </row>
    <row r="11" spans="1:45" ht="41.4" x14ac:dyDescent="0.25">
      <c r="A11" s="198"/>
      <c r="B11" s="195"/>
      <c r="C11" s="196"/>
      <c r="D11" s="196"/>
      <c r="E11" s="196"/>
      <c r="F11" s="196"/>
      <c r="G11" s="196"/>
      <c r="H11" s="196"/>
      <c r="I11" s="198"/>
      <c r="J11" s="199"/>
      <c r="K11" s="197"/>
      <c r="L11" s="216"/>
      <c r="M11" s="213"/>
      <c r="N11" s="213"/>
      <c r="O11" s="195"/>
      <c r="P11" s="192"/>
      <c r="Q11" s="380"/>
      <c r="R11" s="406"/>
      <c r="S11" s="130" t="s">
        <v>538</v>
      </c>
      <c r="T11" s="161">
        <v>0.2</v>
      </c>
      <c r="U11" s="163">
        <v>43831</v>
      </c>
      <c r="V11" s="163">
        <v>43921</v>
      </c>
      <c r="W11" s="16">
        <f t="shared" si="0"/>
        <v>90</v>
      </c>
      <c r="X11" s="128"/>
      <c r="Y11" s="17">
        <f t="shared" si="1"/>
        <v>0</v>
      </c>
      <c r="Z11" s="18"/>
      <c r="AA11" s="18"/>
      <c r="AB11" s="131" t="s">
        <v>61</v>
      </c>
      <c r="AC11" s="131" t="s">
        <v>61</v>
      </c>
      <c r="AD11" s="131" t="s">
        <v>61</v>
      </c>
      <c r="AE11" s="131" t="s">
        <v>61</v>
      </c>
      <c r="AF11" s="131" t="s">
        <v>61</v>
      </c>
      <c r="AG11" s="131" t="s">
        <v>61</v>
      </c>
      <c r="AH11" s="131" t="s">
        <v>61</v>
      </c>
      <c r="AI11" s="131" t="s">
        <v>61</v>
      </c>
      <c r="AJ11" s="131" t="s">
        <v>61</v>
      </c>
      <c r="AK11" s="131" t="s">
        <v>61</v>
      </c>
      <c r="AL11" s="131" t="s">
        <v>61</v>
      </c>
      <c r="AM11" s="131" t="s">
        <v>61</v>
      </c>
      <c r="AN11" s="131" t="s">
        <v>61</v>
      </c>
      <c r="AO11" s="131" t="s">
        <v>61</v>
      </c>
      <c r="AP11" s="131" t="s">
        <v>62</v>
      </c>
      <c r="AQ11" s="131" t="s">
        <v>61</v>
      </c>
      <c r="AR11" s="131" t="s">
        <v>61</v>
      </c>
      <c r="AS11" s="131" t="s">
        <v>61</v>
      </c>
    </row>
    <row r="12" spans="1:45" ht="27.6" x14ac:dyDescent="0.25">
      <c r="A12" s="198"/>
      <c r="B12" s="195"/>
      <c r="C12" s="196"/>
      <c r="D12" s="196"/>
      <c r="E12" s="196"/>
      <c r="F12" s="196"/>
      <c r="G12" s="196"/>
      <c r="H12" s="196"/>
      <c r="I12" s="198"/>
      <c r="J12" s="199"/>
      <c r="K12" s="197"/>
      <c r="L12" s="216"/>
      <c r="M12" s="213"/>
      <c r="N12" s="213"/>
      <c r="O12" s="195"/>
      <c r="P12" s="192"/>
      <c r="Q12" s="380"/>
      <c r="R12" s="406"/>
      <c r="S12" s="130" t="s">
        <v>293</v>
      </c>
      <c r="T12" s="161">
        <v>0.2</v>
      </c>
      <c r="U12" s="163">
        <v>43831</v>
      </c>
      <c r="V12" s="167">
        <v>44012</v>
      </c>
      <c r="W12" s="16">
        <f t="shared" si="0"/>
        <v>181</v>
      </c>
      <c r="X12" s="128"/>
      <c r="Y12" s="17">
        <f t="shared" si="1"/>
        <v>0</v>
      </c>
      <c r="Z12" s="18"/>
      <c r="AA12" s="18"/>
      <c r="AB12" s="131" t="s">
        <v>61</v>
      </c>
      <c r="AC12" s="131" t="s">
        <v>61</v>
      </c>
      <c r="AD12" s="131" t="s">
        <v>61</v>
      </c>
      <c r="AE12" s="131" t="s">
        <v>61</v>
      </c>
      <c r="AF12" s="131" t="s">
        <v>61</v>
      </c>
      <c r="AG12" s="131" t="s">
        <v>61</v>
      </c>
      <c r="AH12" s="131" t="s">
        <v>61</v>
      </c>
      <c r="AI12" s="131" t="s">
        <v>61</v>
      </c>
      <c r="AJ12" s="131" t="s">
        <v>61</v>
      </c>
      <c r="AK12" s="131" t="s">
        <v>61</v>
      </c>
      <c r="AL12" s="131" t="s">
        <v>61</v>
      </c>
      <c r="AM12" s="131" t="s">
        <v>61</v>
      </c>
      <c r="AN12" s="131" t="s">
        <v>61</v>
      </c>
      <c r="AO12" s="131" t="s">
        <v>61</v>
      </c>
      <c r="AP12" s="131" t="s">
        <v>62</v>
      </c>
      <c r="AQ12" s="131" t="s">
        <v>61</v>
      </c>
      <c r="AR12" s="131" t="s">
        <v>61</v>
      </c>
      <c r="AS12" s="131" t="s">
        <v>61</v>
      </c>
    </row>
    <row r="13" spans="1:45" ht="27.6" customHeight="1" x14ac:dyDescent="0.25">
      <c r="A13" s="198"/>
      <c r="B13" s="195"/>
      <c r="C13" s="196"/>
      <c r="D13" s="196"/>
      <c r="E13" s="196"/>
      <c r="F13" s="196"/>
      <c r="G13" s="196"/>
      <c r="H13" s="196"/>
      <c r="I13" s="198"/>
      <c r="J13" s="199"/>
      <c r="K13" s="197" t="s">
        <v>294</v>
      </c>
      <c r="L13" s="216">
        <v>0.5</v>
      </c>
      <c r="M13" s="213">
        <v>43831</v>
      </c>
      <c r="N13" s="213">
        <v>44012</v>
      </c>
      <c r="O13" s="303"/>
      <c r="P13" s="195" t="s">
        <v>295</v>
      </c>
      <c r="Q13" s="380">
        <f>(Y13*T13)+(T14*Y14)+(T15*Y15)+(T16*Y16)+(T17*Y17)</f>
        <v>0</v>
      </c>
      <c r="R13" s="406" t="s">
        <v>99</v>
      </c>
      <c r="S13" s="130" t="s">
        <v>296</v>
      </c>
      <c r="T13" s="161">
        <v>0.2</v>
      </c>
      <c r="U13" s="167">
        <v>43922</v>
      </c>
      <c r="V13" s="167">
        <v>44012</v>
      </c>
      <c r="W13" s="16">
        <f t="shared" si="0"/>
        <v>90</v>
      </c>
      <c r="X13" s="128"/>
      <c r="Y13" s="17">
        <f t="shared" si="1"/>
        <v>0</v>
      </c>
      <c r="Z13" s="18"/>
      <c r="AA13" s="18"/>
      <c r="AB13" s="131" t="s">
        <v>61</v>
      </c>
      <c r="AC13" s="131" t="s">
        <v>61</v>
      </c>
      <c r="AD13" s="131" t="s">
        <v>61</v>
      </c>
      <c r="AE13" s="131" t="s">
        <v>61</v>
      </c>
      <c r="AF13" s="131" t="s">
        <v>61</v>
      </c>
      <c r="AG13" s="131" t="s">
        <v>61</v>
      </c>
      <c r="AH13" s="131" t="s">
        <v>61</v>
      </c>
      <c r="AI13" s="131" t="s">
        <v>61</v>
      </c>
      <c r="AJ13" s="131" t="s">
        <v>61</v>
      </c>
      <c r="AK13" s="131" t="s">
        <v>61</v>
      </c>
      <c r="AL13" s="131" t="s">
        <v>61</v>
      </c>
      <c r="AM13" s="131" t="s">
        <v>61</v>
      </c>
      <c r="AN13" s="131" t="s">
        <v>61</v>
      </c>
      <c r="AO13" s="131" t="s">
        <v>61</v>
      </c>
      <c r="AP13" s="131" t="s">
        <v>62</v>
      </c>
      <c r="AQ13" s="131" t="s">
        <v>61</v>
      </c>
      <c r="AR13" s="131" t="s">
        <v>61</v>
      </c>
      <c r="AS13" s="131" t="s">
        <v>61</v>
      </c>
    </row>
    <row r="14" spans="1:45" ht="41.4" x14ac:dyDescent="0.25">
      <c r="A14" s="198"/>
      <c r="B14" s="195"/>
      <c r="C14" s="196"/>
      <c r="D14" s="196"/>
      <c r="E14" s="196"/>
      <c r="F14" s="196"/>
      <c r="G14" s="196"/>
      <c r="H14" s="196"/>
      <c r="I14" s="198"/>
      <c r="J14" s="199"/>
      <c r="K14" s="197"/>
      <c r="L14" s="216"/>
      <c r="M14" s="213"/>
      <c r="N14" s="213"/>
      <c r="O14" s="304"/>
      <c r="P14" s="195"/>
      <c r="Q14" s="380"/>
      <c r="R14" s="406"/>
      <c r="S14" s="130" t="s">
        <v>297</v>
      </c>
      <c r="T14" s="161">
        <v>0.2</v>
      </c>
      <c r="U14" s="163">
        <v>43831</v>
      </c>
      <c r="V14" s="163">
        <v>43921</v>
      </c>
      <c r="W14" s="16">
        <f t="shared" si="0"/>
        <v>90</v>
      </c>
      <c r="X14" s="128"/>
      <c r="Y14" s="17">
        <f t="shared" si="1"/>
        <v>0</v>
      </c>
      <c r="Z14" s="18"/>
      <c r="AA14" s="18"/>
      <c r="AB14" s="131" t="s">
        <v>61</v>
      </c>
      <c r="AC14" s="131" t="s">
        <v>61</v>
      </c>
      <c r="AD14" s="131" t="s">
        <v>61</v>
      </c>
      <c r="AE14" s="131" t="s">
        <v>61</v>
      </c>
      <c r="AF14" s="131" t="s">
        <v>61</v>
      </c>
      <c r="AG14" s="131" t="s">
        <v>61</v>
      </c>
      <c r="AH14" s="131" t="s">
        <v>61</v>
      </c>
      <c r="AI14" s="131" t="s">
        <v>61</v>
      </c>
      <c r="AJ14" s="131" t="s">
        <v>61</v>
      </c>
      <c r="AK14" s="131" t="s">
        <v>61</v>
      </c>
      <c r="AL14" s="131" t="s">
        <v>61</v>
      </c>
      <c r="AM14" s="131" t="s">
        <v>61</v>
      </c>
      <c r="AN14" s="131" t="s">
        <v>61</v>
      </c>
      <c r="AO14" s="131" t="s">
        <v>61</v>
      </c>
      <c r="AP14" s="131" t="s">
        <v>62</v>
      </c>
      <c r="AQ14" s="131" t="s">
        <v>61</v>
      </c>
      <c r="AR14" s="131" t="s">
        <v>61</v>
      </c>
      <c r="AS14" s="131" t="s">
        <v>61</v>
      </c>
    </row>
    <row r="15" spans="1:45" ht="41.4" x14ac:dyDescent="0.25">
      <c r="A15" s="198"/>
      <c r="B15" s="195"/>
      <c r="C15" s="196"/>
      <c r="D15" s="196"/>
      <c r="E15" s="196"/>
      <c r="F15" s="196"/>
      <c r="G15" s="196"/>
      <c r="H15" s="196"/>
      <c r="I15" s="198"/>
      <c r="J15" s="199"/>
      <c r="K15" s="197"/>
      <c r="L15" s="216"/>
      <c r="M15" s="213"/>
      <c r="N15" s="213"/>
      <c r="O15" s="304"/>
      <c r="P15" s="195"/>
      <c r="Q15" s="380"/>
      <c r="R15" s="406"/>
      <c r="S15" s="130" t="s">
        <v>298</v>
      </c>
      <c r="T15" s="161">
        <v>0.2</v>
      </c>
      <c r="U15" s="163">
        <v>43831</v>
      </c>
      <c r="V15" s="163">
        <v>43921</v>
      </c>
      <c r="W15" s="16">
        <f t="shared" si="0"/>
        <v>90</v>
      </c>
      <c r="X15" s="128"/>
      <c r="Y15" s="17">
        <f t="shared" si="1"/>
        <v>0</v>
      </c>
      <c r="Z15" s="18"/>
      <c r="AA15" s="18"/>
      <c r="AB15" s="131" t="s">
        <v>61</v>
      </c>
      <c r="AC15" s="131" t="s">
        <v>61</v>
      </c>
      <c r="AD15" s="131" t="s">
        <v>61</v>
      </c>
      <c r="AE15" s="131" t="s">
        <v>61</v>
      </c>
      <c r="AF15" s="131" t="s">
        <v>61</v>
      </c>
      <c r="AG15" s="131" t="s">
        <v>61</v>
      </c>
      <c r="AH15" s="131" t="s">
        <v>61</v>
      </c>
      <c r="AI15" s="131" t="s">
        <v>61</v>
      </c>
      <c r="AJ15" s="131" t="s">
        <v>61</v>
      </c>
      <c r="AK15" s="131" t="s">
        <v>61</v>
      </c>
      <c r="AL15" s="131" t="s">
        <v>61</v>
      </c>
      <c r="AM15" s="131" t="s">
        <v>61</v>
      </c>
      <c r="AN15" s="131" t="s">
        <v>61</v>
      </c>
      <c r="AO15" s="131" t="s">
        <v>61</v>
      </c>
      <c r="AP15" s="131" t="s">
        <v>62</v>
      </c>
      <c r="AQ15" s="131" t="s">
        <v>61</v>
      </c>
      <c r="AR15" s="131" t="s">
        <v>61</v>
      </c>
      <c r="AS15" s="131" t="s">
        <v>61</v>
      </c>
    </row>
    <row r="16" spans="1:45" ht="41.4" x14ac:dyDescent="0.25">
      <c r="A16" s="198"/>
      <c r="B16" s="195"/>
      <c r="C16" s="196"/>
      <c r="D16" s="196"/>
      <c r="E16" s="196"/>
      <c r="F16" s="196"/>
      <c r="G16" s="196"/>
      <c r="H16" s="196"/>
      <c r="I16" s="198"/>
      <c r="J16" s="199"/>
      <c r="K16" s="197"/>
      <c r="L16" s="216"/>
      <c r="M16" s="213"/>
      <c r="N16" s="213"/>
      <c r="O16" s="304"/>
      <c r="P16" s="195"/>
      <c r="Q16" s="380"/>
      <c r="R16" s="406"/>
      <c r="S16" s="130" t="s">
        <v>299</v>
      </c>
      <c r="T16" s="161">
        <v>0.2</v>
      </c>
      <c r="U16" s="163">
        <v>43831</v>
      </c>
      <c r="V16" s="167">
        <v>44012</v>
      </c>
      <c r="W16" s="16">
        <f t="shared" si="0"/>
        <v>181</v>
      </c>
      <c r="X16" s="128"/>
      <c r="Y16" s="17">
        <f t="shared" si="1"/>
        <v>0</v>
      </c>
      <c r="Z16" s="18"/>
      <c r="AA16" s="18"/>
      <c r="AB16" s="131" t="s">
        <v>61</v>
      </c>
      <c r="AC16" s="131" t="s">
        <v>61</v>
      </c>
      <c r="AD16" s="131" t="s">
        <v>61</v>
      </c>
      <c r="AE16" s="131" t="s">
        <v>61</v>
      </c>
      <c r="AF16" s="131" t="s">
        <v>61</v>
      </c>
      <c r="AG16" s="131" t="s">
        <v>61</v>
      </c>
      <c r="AH16" s="131" t="s">
        <v>61</v>
      </c>
      <c r="AI16" s="131" t="s">
        <v>61</v>
      </c>
      <c r="AJ16" s="131" t="s">
        <v>61</v>
      </c>
      <c r="AK16" s="131" t="s">
        <v>61</v>
      </c>
      <c r="AL16" s="131" t="s">
        <v>61</v>
      </c>
      <c r="AM16" s="131" t="s">
        <v>61</v>
      </c>
      <c r="AN16" s="131" t="s">
        <v>61</v>
      </c>
      <c r="AO16" s="131" t="s">
        <v>61</v>
      </c>
      <c r="AP16" s="131" t="s">
        <v>62</v>
      </c>
      <c r="AQ16" s="131" t="s">
        <v>61</v>
      </c>
      <c r="AR16" s="131" t="s">
        <v>61</v>
      </c>
      <c r="AS16" s="131" t="s">
        <v>61</v>
      </c>
    </row>
    <row r="17" spans="1:45" ht="27.6" x14ac:dyDescent="0.25">
      <c r="A17" s="198"/>
      <c r="B17" s="195"/>
      <c r="C17" s="196"/>
      <c r="D17" s="196"/>
      <c r="E17" s="196"/>
      <c r="F17" s="196"/>
      <c r="G17" s="196"/>
      <c r="H17" s="196"/>
      <c r="I17" s="198"/>
      <c r="J17" s="199"/>
      <c r="K17" s="197"/>
      <c r="L17" s="216"/>
      <c r="M17" s="213"/>
      <c r="N17" s="213"/>
      <c r="O17" s="305"/>
      <c r="P17" s="195"/>
      <c r="Q17" s="380"/>
      <c r="R17" s="406"/>
      <c r="S17" s="130" t="s">
        <v>300</v>
      </c>
      <c r="T17" s="161">
        <v>0.2</v>
      </c>
      <c r="U17" s="163">
        <v>43831</v>
      </c>
      <c r="V17" s="163">
        <v>43921</v>
      </c>
      <c r="W17" s="16">
        <f t="shared" si="0"/>
        <v>90</v>
      </c>
      <c r="X17" s="128"/>
      <c r="Y17" s="17">
        <f t="shared" si="1"/>
        <v>0</v>
      </c>
      <c r="Z17" s="18"/>
      <c r="AA17" s="18"/>
      <c r="AB17" s="131" t="s">
        <v>61</v>
      </c>
      <c r="AC17" s="131" t="s">
        <v>61</v>
      </c>
      <c r="AD17" s="131" t="s">
        <v>61</v>
      </c>
      <c r="AE17" s="131" t="s">
        <v>61</v>
      </c>
      <c r="AF17" s="131" t="s">
        <v>61</v>
      </c>
      <c r="AG17" s="131" t="s">
        <v>61</v>
      </c>
      <c r="AH17" s="131" t="s">
        <v>61</v>
      </c>
      <c r="AI17" s="131" t="s">
        <v>61</v>
      </c>
      <c r="AJ17" s="131" t="s">
        <v>61</v>
      </c>
      <c r="AK17" s="131" t="s">
        <v>61</v>
      </c>
      <c r="AL17" s="131" t="s">
        <v>61</v>
      </c>
      <c r="AM17" s="131" t="s">
        <v>61</v>
      </c>
      <c r="AN17" s="131" t="s">
        <v>61</v>
      </c>
      <c r="AO17" s="131" t="s">
        <v>61</v>
      </c>
      <c r="AP17" s="131" t="s">
        <v>62</v>
      </c>
      <c r="AQ17" s="131" t="s">
        <v>61</v>
      </c>
      <c r="AR17" s="131" t="s">
        <v>61</v>
      </c>
      <c r="AS17" s="131" t="s">
        <v>61</v>
      </c>
    </row>
    <row r="18" spans="1:45" x14ac:dyDescent="0.25">
      <c r="AB18" s="51"/>
      <c r="AC18" s="51"/>
      <c r="AD18" s="51"/>
      <c r="AE18" s="51"/>
      <c r="AF18" s="51"/>
      <c r="AG18" s="51"/>
      <c r="AI18" s="51"/>
      <c r="AJ18" s="51"/>
      <c r="AK18" s="51"/>
      <c r="AL18" s="51"/>
      <c r="AM18" s="51"/>
      <c r="AN18" s="51"/>
      <c r="AO18" s="51"/>
      <c r="AP18" s="51"/>
      <c r="AQ18" s="51"/>
      <c r="AR18" s="51"/>
      <c r="AS18" s="51"/>
    </row>
  </sheetData>
  <mergeCells count="41">
    <mergeCell ref="B2:C4"/>
    <mergeCell ref="D2:AA2"/>
    <mergeCell ref="AB2:AS2"/>
    <mergeCell ref="D3:Q3"/>
    <mergeCell ref="R3:AA3"/>
    <mergeCell ref="AB3:AS3"/>
    <mergeCell ref="D4:AA4"/>
    <mergeCell ref="AB4:AS4"/>
    <mergeCell ref="Z6:AA6"/>
    <mergeCell ref="AB6:AS6"/>
    <mergeCell ref="A8:A17"/>
    <mergeCell ref="B8:B17"/>
    <mergeCell ref="C8:C17"/>
    <mergeCell ref="D8:D17"/>
    <mergeCell ref="E8:E17"/>
    <mergeCell ref="F8:F17"/>
    <mergeCell ref="G8:G17"/>
    <mergeCell ref="H8:H17"/>
    <mergeCell ref="I8:I17"/>
    <mergeCell ref="A6:A7"/>
    <mergeCell ref="B6:J6"/>
    <mergeCell ref="K6:R6"/>
    <mergeCell ref="S6:V6"/>
    <mergeCell ref="X6:X7"/>
    <mergeCell ref="J8:J17"/>
    <mergeCell ref="K8:K12"/>
    <mergeCell ref="L8:L12"/>
    <mergeCell ref="M8:M12"/>
    <mergeCell ref="N8:N12"/>
    <mergeCell ref="Q8:Q12"/>
    <mergeCell ref="R8:R12"/>
    <mergeCell ref="K13:K17"/>
    <mergeCell ref="L13:L17"/>
    <mergeCell ref="M13:M17"/>
    <mergeCell ref="N13:N17"/>
    <mergeCell ref="P13:P17"/>
    <mergeCell ref="Q13:Q17"/>
    <mergeCell ref="R13:R17"/>
    <mergeCell ref="O8:O12"/>
    <mergeCell ref="P8:P12"/>
    <mergeCell ref="O13:O17"/>
  </mergeCells>
  <conditionalFormatting sqref="AB18:AS518">
    <cfRule type="cellIs" dxfId="145" priority="6" operator="equal">
      <formula>"Aplica"</formula>
    </cfRule>
  </conditionalFormatting>
  <conditionalFormatting sqref="AB8:AG8 AI8:AS8">
    <cfRule type="cellIs" dxfId="144" priority="2" operator="equal">
      <formula>"Aplica"</formula>
    </cfRule>
  </conditionalFormatting>
  <conditionalFormatting sqref="AH8">
    <cfRule type="cellIs" dxfId="143" priority="1" operator="equal">
      <formula>"Aplica"</formula>
    </cfRule>
  </conditionalFormatting>
  <conditionalFormatting sqref="AB9:AS17">
    <cfRule type="cellIs" dxfId="142" priority="3" operator="equal">
      <formula>"Aplica"</formula>
    </cfRule>
  </conditionalFormatting>
  <dataValidations count="3">
    <dataValidation type="list" allowBlank="1" showInputMessage="1" showErrorMessage="1" sqref="E8">
      <formula1>INDIRECT(D8)</formula1>
    </dataValidation>
    <dataValidation type="list" allowBlank="1" showInputMessage="1" showErrorMessage="1" sqref="AB18:AG317 AI18:AS317">
      <formula1>"Aplica"</formula1>
    </dataValidation>
    <dataValidation type="list" allowBlank="1" showInputMessage="1" showErrorMessage="1" sqref="AB8:AS17">
      <formula1>"Aplica, -"</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'C:\Users\alexander.perea\Downloads\[GSIT_Plan_de_Accion_2020_V5 (1).xlsx]Hoja2'!#REF!</xm:f>
          </x14:formula1>
          <xm:sqref>X8:X17 F8 B8:D8</xm:sqref>
        </x14:dataValidation>
        <x14:dataValidation type="list" allowBlank="1" showInputMessage="1" showErrorMessage="1">
          <x14:formula1>
            <xm:f>'C:\Users\alexander.perea\Downloads\[GSIT_Plan_de_Accion_2020_V5 (1).xlsx]Instructivo'!#REF!</xm:f>
          </x14:formula1>
          <xm:sqref>R8 R13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1"/>
  <sheetViews>
    <sheetView topLeftCell="A5" zoomScale="50" zoomScaleNormal="50" workbookViewId="0">
      <selection activeCell="A8" sqref="A8:AS20"/>
    </sheetView>
  </sheetViews>
  <sheetFormatPr baseColWidth="10" defaultColWidth="11.44140625" defaultRowHeight="13.8" x14ac:dyDescent="0.25"/>
  <cols>
    <col min="1" max="1" width="5.5546875" style="1" bestFit="1" customWidth="1"/>
    <col min="2" max="2" width="22.5546875" style="1" customWidth="1"/>
    <col min="3" max="3" width="18.44140625" style="1" customWidth="1"/>
    <col min="4" max="5" width="21.33203125" style="1" customWidth="1"/>
    <col min="6" max="6" width="21.109375" style="1" customWidth="1"/>
    <col min="7" max="7" width="19.44140625" style="1" customWidth="1"/>
    <col min="8" max="8" width="27.109375" style="1" customWidth="1"/>
    <col min="9" max="10" width="21.109375" style="1" customWidth="1"/>
    <col min="11" max="11" width="25.44140625" style="1" customWidth="1"/>
    <col min="12" max="12" width="23.109375" style="1" customWidth="1"/>
    <col min="13" max="14" width="19.88671875" style="1" customWidth="1"/>
    <col min="15" max="15" width="13.88671875" style="1" hidden="1" customWidth="1"/>
    <col min="16" max="16" width="20.88671875" style="1" customWidth="1"/>
    <col min="17" max="18" width="19.6640625" style="1" customWidth="1"/>
    <col min="19" max="19" width="77.6640625" style="1" customWidth="1"/>
    <col min="20" max="20" width="23.5546875" style="1" customWidth="1"/>
    <col min="21" max="21" width="23.88671875" style="1" customWidth="1"/>
    <col min="22" max="22" width="21.44140625" style="1" customWidth="1"/>
    <col min="23" max="23" width="19.88671875" style="1" hidden="1" customWidth="1"/>
    <col min="24" max="24" width="21.5546875" style="1" customWidth="1"/>
    <col min="25" max="25" width="19.88671875" style="1" hidden="1" customWidth="1"/>
    <col min="26" max="26" width="26.6640625" style="1" customWidth="1"/>
    <col min="27" max="27" width="21.33203125" style="1" customWidth="1"/>
    <col min="28" max="28" width="17.5546875" style="1" customWidth="1"/>
    <col min="29" max="29" width="18.109375" style="1" customWidth="1"/>
    <col min="30" max="30" width="19" style="1" customWidth="1"/>
    <col min="31" max="31" width="24.88671875" style="1" customWidth="1"/>
    <col min="32" max="32" width="17" style="1" customWidth="1"/>
    <col min="33" max="33" width="17.88671875" style="1" customWidth="1"/>
    <col min="34" max="34" width="15.44140625" style="1" customWidth="1"/>
    <col min="35" max="35" width="19.6640625" style="1" customWidth="1"/>
    <col min="36" max="36" width="16.109375" style="1" customWidth="1"/>
    <col min="37" max="37" width="15.6640625" style="1" customWidth="1"/>
    <col min="38" max="38" width="19.33203125" style="1" customWidth="1"/>
    <col min="39" max="41" width="15.6640625" style="1" customWidth="1"/>
    <col min="42" max="42" width="24.5546875" style="1" customWidth="1"/>
    <col min="43" max="43" width="23.6640625" style="1" customWidth="1"/>
    <col min="44" max="44" width="19.5546875" style="1" customWidth="1"/>
    <col min="45" max="45" width="11.88671875" style="1" customWidth="1"/>
    <col min="46" max="16384" width="11.44140625" style="1"/>
  </cols>
  <sheetData>
    <row r="1" spans="1:45" ht="14.4" thickBot="1" x14ac:dyDescent="0.3"/>
    <row r="2" spans="1:45" ht="19.2" customHeight="1" thickBot="1" x14ac:dyDescent="0.3">
      <c r="B2" s="356"/>
      <c r="C2" s="357"/>
      <c r="D2" s="362" t="s">
        <v>0</v>
      </c>
      <c r="E2" s="363"/>
      <c r="F2" s="363"/>
      <c r="G2" s="363"/>
      <c r="H2" s="363"/>
      <c r="I2" s="363"/>
      <c r="J2" s="363"/>
      <c r="K2" s="363"/>
      <c r="L2" s="363"/>
      <c r="M2" s="363"/>
      <c r="N2" s="363"/>
      <c r="O2" s="363"/>
      <c r="P2" s="363"/>
      <c r="Q2" s="363"/>
      <c r="R2" s="363"/>
      <c r="S2" s="363"/>
      <c r="T2" s="363"/>
      <c r="U2" s="363"/>
      <c r="V2" s="363"/>
      <c r="W2" s="363"/>
      <c r="X2" s="363"/>
      <c r="Y2" s="363"/>
      <c r="Z2" s="363"/>
      <c r="AA2" s="364"/>
      <c r="AB2" s="365" t="s">
        <v>0</v>
      </c>
      <c r="AC2" s="366"/>
      <c r="AD2" s="366"/>
      <c r="AE2" s="366"/>
      <c r="AF2" s="366"/>
      <c r="AG2" s="366"/>
      <c r="AH2" s="366"/>
      <c r="AI2" s="366"/>
      <c r="AJ2" s="366"/>
      <c r="AK2" s="366"/>
      <c r="AL2" s="366"/>
      <c r="AM2" s="366"/>
      <c r="AN2" s="366"/>
      <c r="AO2" s="366"/>
      <c r="AP2" s="366"/>
      <c r="AQ2" s="366"/>
      <c r="AR2" s="366"/>
      <c r="AS2" s="366"/>
    </row>
    <row r="3" spans="1:45" ht="19.2" customHeight="1" thickBot="1" x14ac:dyDescent="0.3">
      <c r="B3" s="358"/>
      <c r="C3" s="359"/>
      <c r="D3" s="367" t="s">
        <v>1</v>
      </c>
      <c r="E3" s="368"/>
      <c r="F3" s="368"/>
      <c r="G3" s="368"/>
      <c r="H3" s="368"/>
      <c r="I3" s="368"/>
      <c r="J3" s="368"/>
      <c r="K3" s="368"/>
      <c r="L3" s="368"/>
      <c r="M3" s="368"/>
      <c r="N3" s="368"/>
      <c r="O3" s="368"/>
      <c r="P3" s="368"/>
      <c r="Q3" s="369"/>
      <c r="R3" s="370" t="s">
        <v>2</v>
      </c>
      <c r="S3" s="368"/>
      <c r="T3" s="368"/>
      <c r="U3" s="368"/>
      <c r="V3" s="368"/>
      <c r="W3" s="368"/>
      <c r="X3" s="368"/>
      <c r="Y3" s="368"/>
      <c r="Z3" s="368"/>
      <c r="AA3" s="371"/>
      <c r="AB3" s="298"/>
      <c r="AC3" s="299"/>
      <c r="AD3" s="299"/>
      <c r="AE3" s="299"/>
      <c r="AF3" s="299"/>
      <c r="AG3" s="299"/>
      <c r="AH3" s="299"/>
      <c r="AI3" s="299"/>
      <c r="AJ3" s="299"/>
      <c r="AK3" s="299"/>
      <c r="AL3" s="299"/>
      <c r="AM3" s="299"/>
      <c r="AN3" s="299"/>
      <c r="AO3" s="299"/>
      <c r="AP3" s="299"/>
      <c r="AQ3" s="299"/>
      <c r="AR3" s="299"/>
      <c r="AS3" s="299"/>
    </row>
    <row r="4" spans="1:45" ht="19.2" customHeight="1" thickBot="1" x14ac:dyDescent="0.3">
      <c r="B4" s="360"/>
      <c r="C4" s="361"/>
      <c r="D4" s="367" t="s">
        <v>3</v>
      </c>
      <c r="E4" s="368"/>
      <c r="F4" s="368"/>
      <c r="G4" s="368"/>
      <c r="H4" s="368"/>
      <c r="I4" s="368"/>
      <c r="J4" s="368"/>
      <c r="K4" s="368"/>
      <c r="L4" s="368"/>
      <c r="M4" s="368"/>
      <c r="N4" s="368"/>
      <c r="O4" s="368"/>
      <c r="P4" s="368"/>
      <c r="Q4" s="368"/>
      <c r="R4" s="368"/>
      <c r="S4" s="368"/>
      <c r="T4" s="368"/>
      <c r="U4" s="368"/>
      <c r="V4" s="368"/>
      <c r="W4" s="368"/>
      <c r="X4" s="368"/>
      <c r="Y4" s="368"/>
      <c r="Z4" s="368"/>
      <c r="AA4" s="371"/>
      <c r="AB4" s="298"/>
      <c r="AC4" s="299"/>
      <c r="AD4" s="299"/>
      <c r="AE4" s="299"/>
      <c r="AF4" s="299"/>
      <c r="AG4" s="299"/>
      <c r="AH4" s="299"/>
      <c r="AI4" s="299"/>
      <c r="AJ4" s="299"/>
      <c r="AK4" s="299"/>
      <c r="AL4" s="299"/>
      <c r="AM4" s="299"/>
      <c r="AN4" s="299"/>
      <c r="AO4" s="299"/>
      <c r="AP4" s="299"/>
      <c r="AQ4" s="299"/>
      <c r="AR4" s="299"/>
      <c r="AS4" s="299"/>
    </row>
    <row r="6" spans="1:45" ht="36" customHeight="1" x14ac:dyDescent="0.25">
      <c r="A6" s="397" t="s">
        <v>4</v>
      </c>
      <c r="B6" s="345" t="s">
        <v>5</v>
      </c>
      <c r="C6" s="346"/>
      <c r="D6" s="346"/>
      <c r="E6" s="346"/>
      <c r="F6" s="346"/>
      <c r="G6" s="346"/>
      <c r="H6" s="346"/>
      <c r="I6" s="346"/>
      <c r="J6" s="347"/>
      <c r="K6" s="348" t="s">
        <v>6</v>
      </c>
      <c r="L6" s="349"/>
      <c r="M6" s="349"/>
      <c r="N6" s="349"/>
      <c r="O6" s="349"/>
      <c r="P6" s="349"/>
      <c r="Q6" s="349"/>
      <c r="R6" s="350"/>
      <c r="S6" s="398" t="s">
        <v>7</v>
      </c>
      <c r="T6" s="398"/>
      <c r="U6" s="398"/>
      <c r="V6" s="398"/>
      <c r="W6" s="181"/>
      <c r="X6" s="399" t="s">
        <v>8</v>
      </c>
      <c r="Y6" s="181"/>
      <c r="Z6" s="399" t="s">
        <v>9</v>
      </c>
      <c r="AA6" s="399"/>
      <c r="AB6" s="343" t="s">
        <v>10</v>
      </c>
      <c r="AC6" s="344"/>
      <c r="AD6" s="344"/>
      <c r="AE6" s="344"/>
      <c r="AF6" s="344"/>
      <c r="AG6" s="344"/>
      <c r="AH6" s="344"/>
      <c r="AI6" s="344"/>
      <c r="AJ6" s="344"/>
      <c r="AK6" s="344"/>
      <c r="AL6" s="344"/>
      <c r="AM6" s="344"/>
      <c r="AN6" s="344"/>
      <c r="AO6" s="344"/>
      <c r="AP6" s="344"/>
      <c r="AQ6" s="344"/>
      <c r="AR6" s="344"/>
      <c r="AS6" s="344"/>
    </row>
    <row r="7" spans="1:45" ht="87.6" customHeight="1" x14ac:dyDescent="0.25">
      <c r="A7" s="397"/>
      <c r="B7" s="7" t="s">
        <v>11</v>
      </c>
      <c r="C7" s="7" t="s">
        <v>12</v>
      </c>
      <c r="D7" s="7" t="s">
        <v>13</v>
      </c>
      <c r="E7" s="7" t="s">
        <v>14</v>
      </c>
      <c r="F7" s="7" t="s">
        <v>15</v>
      </c>
      <c r="G7" s="7" t="s">
        <v>16</v>
      </c>
      <c r="H7" s="7" t="s">
        <v>17</v>
      </c>
      <c r="I7" s="7" t="s">
        <v>18</v>
      </c>
      <c r="J7" s="7" t="s">
        <v>19</v>
      </c>
      <c r="K7" s="10" t="s">
        <v>20</v>
      </c>
      <c r="L7" s="10" t="s">
        <v>21</v>
      </c>
      <c r="M7" s="10" t="s">
        <v>22</v>
      </c>
      <c r="N7" s="10" t="s">
        <v>23</v>
      </c>
      <c r="O7" s="10" t="s">
        <v>24</v>
      </c>
      <c r="P7" s="10" t="s">
        <v>25</v>
      </c>
      <c r="Q7" s="10" t="s">
        <v>19</v>
      </c>
      <c r="R7" s="10" t="s">
        <v>26</v>
      </c>
      <c r="S7" s="12" t="s">
        <v>27</v>
      </c>
      <c r="T7" s="12" t="s">
        <v>18</v>
      </c>
      <c r="U7" s="12" t="s">
        <v>28</v>
      </c>
      <c r="V7" s="12" t="s">
        <v>29</v>
      </c>
      <c r="W7" s="12"/>
      <c r="X7" s="399"/>
      <c r="Y7" s="12" t="s">
        <v>19</v>
      </c>
      <c r="Z7" s="13" t="s">
        <v>30</v>
      </c>
      <c r="AA7" s="13" t="s">
        <v>31</v>
      </c>
      <c r="AB7" s="14" t="s">
        <v>32</v>
      </c>
      <c r="AC7" s="14" t="s">
        <v>33</v>
      </c>
      <c r="AD7" s="14" t="s">
        <v>34</v>
      </c>
      <c r="AE7" s="14" t="s">
        <v>35</v>
      </c>
      <c r="AF7" s="14" t="s">
        <v>36</v>
      </c>
      <c r="AG7" s="14" t="s">
        <v>37</v>
      </c>
      <c r="AH7" s="14" t="s">
        <v>38</v>
      </c>
      <c r="AI7" s="14" t="s">
        <v>39</v>
      </c>
      <c r="AJ7" s="14" t="s">
        <v>40</v>
      </c>
      <c r="AK7" s="14" t="s">
        <v>41</v>
      </c>
      <c r="AL7" s="14" t="s">
        <v>42</v>
      </c>
      <c r="AM7" s="14" t="s">
        <v>43</v>
      </c>
      <c r="AN7" s="14" t="s">
        <v>44</v>
      </c>
      <c r="AO7" s="14" t="s">
        <v>45</v>
      </c>
      <c r="AP7" s="14" t="s">
        <v>46</v>
      </c>
      <c r="AQ7" s="14" t="s">
        <v>47</v>
      </c>
      <c r="AR7" s="14" t="s">
        <v>48</v>
      </c>
      <c r="AS7" s="14" t="s">
        <v>49</v>
      </c>
    </row>
    <row r="8" spans="1:45" ht="60" customHeight="1" x14ac:dyDescent="0.25">
      <c r="A8" s="303">
        <v>7</v>
      </c>
      <c r="B8" s="303" t="s">
        <v>130</v>
      </c>
      <c r="C8" s="303" t="s">
        <v>301</v>
      </c>
      <c r="D8" s="303" t="s">
        <v>113</v>
      </c>
      <c r="E8" s="303" t="s">
        <v>302</v>
      </c>
      <c r="F8" s="303" t="s">
        <v>54</v>
      </c>
      <c r="G8" s="303" t="s">
        <v>303</v>
      </c>
      <c r="H8" s="303" t="s">
        <v>304</v>
      </c>
      <c r="I8" s="306">
        <v>1</v>
      </c>
      <c r="J8" s="306"/>
      <c r="K8" s="390" t="s">
        <v>305</v>
      </c>
      <c r="L8" s="216">
        <v>0.25</v>
      </c>
      <c r="M8" s="213">
        <v>43831</v>
      </c>
      <c r="N8" s="213">
        <v>44012</v>
      </c>
      <c r="O8" s="195"/>
      <c r="P8" s="195" t="s">
        <v>118</v>
      </c>
      <c r="Q8" s="214">
        <f>+(T8*Y8)+(T9*Y9)+(T10*Y10)+(T11*Y11)</f>
        <v>0</v>
      </c>
      <c r="R8" s="214" t="s">
        <v>59</v>
      </c>
      <c r="S8" s="127" t="s">
        <v>306</v>
      </c>
      <c r="T8" s="133">
        <v>0.2</v>
      </c>
      <c r="U8" s="41">
        <v>43831</v>
      </c>
      <c r="V8" s="41">
        <v>43951</v>
      </c>
      <c r="W8" s="16">
        <f>V8-U8</f>
        <v>120</v>
      </c>
      <c r="X8" s="128"/>
      <c r="Y8" s="17">
        <f>IF(X8="ejecutado",1,0)</f>
        <v>0</v>
      </c>
      <c r="Z8" s="18"/>
      <c r="AA8" s="18"/>
      <c r="AB8" s="131" t="s">
        <v>61</v>
      </c>
      <c r="AC8" s="131" t="s">
        <v>61</v>
      </c>
      <c r="AD8" s="131" t="s">
        <v>62</v>
      </c>
      <c r="AE8" s="131" t="s">
        <v>61</v>
      </c>
      <c r="AF8" s="131" t="s">
        <v>61</v>
      </c>
      <c r="AG8" s="131" t="s">
        <v>62</v>
      </c>
      <c r="AH8" s="131" t="s">
        <v>62</v>
      </c>
      <c r="AI8" s="131" t="s">
        <v>62</v>
      </c>
      <c r="AJ8" s="131" t="s">
        <v>61</v>
      </c>
      <c r="AK8" s="131" t="s">
        <v>61</v>
      </c>
      <c r="AL8" s="131" t="s">
        <v>62</v>
      </c>
      <c r="AM8" s="131" t="s">
        <v>61</v>
      </c>
      <c r="AN8" s="131" t="s">
        <v>61</v>
      </c>
      <c r="AO8" s="131" t="s">
        <v>61</v>
      </c>
      <c r="AP8" s="131" t="s">
        <v>62</v>
      </c>
      <c r="AQ8" s="131" t="s">
        <v>62</v>
      </c>
      <c r="AR8" s="131" t="s">
        <v>62</v>
      </c>
      <c r="AS8" s="131" t="s">
        <v>61</v>
      </c>
    </row>
    <row r="9" spans="1:45" ht="60" customHeight="1" x14ac:dyDescent="0.25">
      <c r="A9" s="304"/>
      <c r="B9" s="304"/>
      <c r="C9" s="304"/>
      <c r="D9" s="304"/>
      <c r="E9" s="304"/>
      <c r="F9" s="304"/>
      <c r="G9" s="304"/>
      <c r="H9" s="304"/>
      <c r="I9" s="379"/>
      <c r="J9" s="307"/>
      <c r="K9" s="390"/>
      <c r="L9" s="216"/>
      <c r="M9" s="213"/>
      <c r="N9" s="213"/>
      <c r="O9" s="195"/>
      <c r="P9" s="195"/>
      <c r="Q9" s="215"/>
      <c r="R9" s="215"/>
      <c r="S9" s="127" t="s">
        <v>307</v>
      </c>
      <c r="T9" s="133">
        <v>0.3</v>
      </c>
      <c r="U9" s="41">
        <v>43922</v>
      </c>
      <c r="V9" s="41">
        <v>44012</v>
      </c>
      <c r="W9" s="16">
        <f t="shared" ref="W9:W20" si="0">V9-U9</f>
        <v>90</v>
      </c>
      <c r="X9" s="128"/>
      <c r="Y9" s="17">
        <f t="shared" ref="Y9" si="1">IF(X9="ejecutado",1,0)</f>
        <v>0</v>
      </c>
      <c r="Z9" s="18"/>
      <c r="AA9" s="18"/>
      <c r="AB9" s="131" t="s">
        <v>61</v>
      </c>
      <c r="AC9" s="131" t="s">
        <v>61</v>
      </c>
      <c r="AD9" s="131" t="s">
        <v>62</v>
      </c>
      <c r="AE9" s="131" t="s">
        <v>61</v>
      </c>
      <c r="AF9" s="131" t="s">
        <v>61</v>
      </c>
      <c r="AG9" s="131" t="s">
        <v>62</v>
      </c>
      <c r="AH9" s="131" t="s">
        <v>62</v>
      </c>
      <c r="AI9" s="131" t="s">
        <v>62</v>
      </c>
      <c r="AJ9" s="131" t="s">
        <v>61</v>
      </c>
      <c r="AK9" s="131" t="s">
        <v>61</v>
      </c>
      <c r="AL9" s="131" t="s">
        <v>61</v>
      </c>
      <c r="AM9" s="131" t="s">
        <v>61</v>
      </c>
      <c r="AN9" s="131" t="s">
        <v>61</v>
      </c>
      <c r="AO9" s="131" t="s">
        <v>61</v>
      </c>
      <c r="AP9" s="131" t="s">
        <v>62</v>
      </c>
      <c r="AQ9" s="131" t="s">
        <v>62</v>
      </c>
      <c r="AR9" s="131" t="s">
        <v>62</v>
      </c>
      <c r="AS9" s="131" t="s">
        <v>61</v>
      </c>
    </row>
    <row r="10" spans="1:45" ht="78" customHeight="1" x14ac:dyDescent="0.25">
      <c r="A10" s="304"/>
      <c r="B10" s="304"/>
      <c r="C10" s="304"/>
      <c r="D10" s="304"/>
      <c r="E10" s="304"/>
      <c r="F10" s="304"/>
      <c r="G10" s="304"/>
      <c r="H10" s="304"/>
      <c r="I10" s="379"/>
      <c r="J10" s="307"/>
      <c r="K10" s="390"/>
      <c r="L10" s="216"/>
      <c r="M10" s="213"/>
      <c r="N10" s="213"/>
      <c r="O10" s="195"/>
      <c r="P10" s="195"/>
      <c r="Q10" s="215"/>
      <c r="R10" s="215"/>
      <c r="S10" s="40" t="s">
        <v>308</v>
      </c>
      <c r="T10" s="52">
        <v>0.3</v>
      </c>
      <c r="U10" s="53">
        <v>43862</v>
      </c>
      <c r="V10" s="53">
        <v>44012</v>
      </c>
      <c r="W10" s="16">
        <f t="shared" si="0"/>
        <v>150</v>
      </c>
      <c r="X10" s="128"/>
      <c r="Y10" s="17"/>
      <c r="Z10" s="18"/>
      <c r="AA10" s="18"/>
      <c r="AB10" s="131"/>
      <c r="AC10" s="131"/>
      <c r="AD10" s="131" t="s">
        <v>62</v>
      </c>
      <c r="AE10" s="131"/>
      <c r="AF10" s="131"/>
      <c r="AG10" s="131" t="s">
        <v>62</v>
      </c>
      <c r="AH10" s="131" t="s">
        <v>62</v>
      </c>
      <c r="AI10" s="131" t="s">
        <v>62</v>
      </c>
      <c r="AJ10" s="131"/>
      <c r="AK10" s="131"/>
      <c r="AL10" s="131"/>
      <c r="AM10" s="131"/>
      <c r="AN10" s="131"/>
      <c r="AO10" s="131"/>
      <c r="AP10" s="131" t="s">
        <v>62</v>
      </c>
      <c r="AQ10" s="131" t="s">
        <v>62</v>
      </c>
      <c r="AR10" s="131" t="s">
        <v>62</v>
      </c>
      <c r="AS10" s="131"/>
    </row>
    <row r="11" spans="1:45" ht="60" customHeight="1" x14ac:dyDescent="0.25">
      <c r="A11" s="304"/>
      <c r="B11" s="304"/>
      <c r="C11" s="304"/>
      <c r="D11" s="304"/>
      <c r="E11" s="304"/>
      <c r="F11" s="304"/>
      <c r="G11" s="304"/>
      <c r="H11" s="304"/>
      <c r="I11" s="379"/>
      <c r="J11" s="307"/>
      <c r="K11" s="390"/>
      <c r="L11" s="216"/>
      <c r="M11" s="213"/>
      <c r="N11" s="213"/>
      <c r="O11" s="195"/>
      <c r="P11" s="195"/>
      <c r="Q11" s="215"/>
      <c r="R11" s="215"/>
      <c r="S11" s="127" t="s">
        <v>309</v>
      </c>
      <c r="T11" s="133">
        <v>0.2</v>
      </c>
      <c r="U11" s="41">
        <v>43862</v>
      </c>
      <c r="V11" s="41">
        <v>44012</v>
      </c>
      <c r="W11" s="16">
        <f t="shared" si="0"/>
        <v>150</v>
      </c>
      <c r="X11" s="128"/>
      <c r="Y11" s="17"/>
      <c r="Z11" s="18"/>
      <c r="AA11" s="18"/>
      <c r="AB11" s="131"/>
      <c r="AC11" s="131"/>
      <c r="AD11" s="131" t="s">
        <v>62</v>
      </c>
      <c r="AE11" s="131"/>
      <c r="AF11" s="131"/>
      <c r="AG11" s="131" t="s">
        <v>62</v>
      </c>
      <c r="AH11" s="131" t="s">
        <v>62</v>
      </c>
      <c r="AI11" s="131" t="s">
        <v>62</v>
      </c>
      <c r="AJ11" s="131"/>
      <c r="AK11" s="131"/>
      <c r="AL11" s="131" t="s">
        <v>62</v>
      </c>
      <c r="AM11" s="131"/>
      <c r="AN11" s="131"/>
      <c r="AO11" s="131"/>
      <c r="AP11" s="131" t="s">
        <v>62</v>
      </c>
      <c r="AQ11" s="131" t="s">
        <v>62</v>
      </c>
      <c r="AR11" s="131" t="s">
        <v>62</v>
      </c>
      <c r="AS11" s="131"/>
    </row>
    <row r="12" spans="1:45" ht="58.5" customHeight="1" x14ac:dyDescent="0.25">
      <c r="A12" s="304"/>
      <c r="B12" s="304"/>
      <c r="C12" s="304"/>
      <c r="D12" s="304"/>
      <c r="E12" s="304"/>
      <c r="F12" s="304"/>
      <c r="G12" s="304"/>
      <c r="H12" s="304"/>
      <c r="I12" s="379"/>
      <c r="J12" s="307"/>
      <c r="K12" s="390" t="s">
        <v>310</v>
      </c>
      <c r="L12" s="216">
        <v>0.25</v>
      </c>
      <c r="M12" s="213">
        <v>43831</v>
      </c>
      <c r="N12" s="213">
        <v>44012</v>
      </c>
      <c r="O12" s="195"/>
      <c r="P12" s="195" t="s">
        <v>118</v>
      </c>
      <c r="Q12" s="214">
        <f>+(Y12*T12)+(Y13*T13)+(Y14*T14)</f>
        <v>0</v>
      </c>
      <c r="R12" s="214" t="s">
        <v>59</v>
      </c>
      <c r="S12" s="40" t="s">
        <v>311</v>
      </c>
      <c r="T12" s="52">
        <v>0.5</v>
      </c>
      <c r="U12" s="53">
        <v>43862</v>
      </c>
      <c r="V12" s="53">
        <v>43920</v>
      </c>
      <c r="W12" s="16">
        <f t="shared" si="0"/>
        <v>58</v>
      </c>
      <c r="X12" s="128"/>
      <c r="Y12" s="17">
        <f>IF(X12="ejecutado",1,0)</f>
        <v>0</v>
      </c>
      <c r="Z12" s="18"/>
      <c r="AA12" s="18"/>
      <c r="AB12" s="131" t="s">
        <v>61</v>
      </c>
      <c r="AC12" s="131" t="s">
        <v>61</v>
      </c>
      <c r="AD12" s="131" t="s">
        <v>62</v>
      </c>
      <c r="AE12" s="131" t="s">
        <v>61</v>
      </c>
      <c r="AF12" s="131" t="s">
        <v>61</v>
      </c>
      <c r="AG12" s="131" t="s">
        <v>62</v>
      </c>
      <c r="AH12" s="131" t="s">
        <v>62</v>
      </c>
      <c r="AI12" s="131" t="s">
        <v>62</v>
      </c>
      <c r="AJ12" s="131" t="s">
        <v>61</v>
      </c>
      <c r="AK12" s="131" t="s">
        <v>61</v>
      </c>
      <c r="AL12" s="131" t="s">
        <v>62</v>
      </c>
      <c r="AM12" s="131" t="s">
        <v>61</v>
      </c>
      <c r="AN12" s="131" t="s">
        <v>62</v>
      </c>
      <c r="AO12" s="131" t="s">
        <v>61</v>
      </c>
      <c r="AP12" s="131" t="s">
        <v>62</v>
      </c>
      <c r="AQ12" s="131" t="s">
        <v>62</v>
      </c>
      <c r="AR12" s="131" t="s">
        <v>62</v>
      </c>
      <c r="AS12" s="131" t="s">
        <v>61</v>
      </c>
    </row>
    <row r="13" spans="1:45" ht="58.5" customHeight="1" x14ac:dyDescent="0.25">
      <c r="A13" s="304"/>
      <c r="B13" s="304"/>
      <c r="C13" s="304"/>
      <c r="D13" s="304"/>
      <c r="E13" s="304"/>
      <c r="F13" s="304"/>
      <c r="G13" s="304"/>
      <c r="H13" s="304"/>
      <c r="I13" s="379"/>
      <c r="J13" s="307"/>
      <c r="K13" s="390"/>
      <c r="L13" s="195"/>
      <c r="M13" s="213"/>
      <c r="N13" s="213"/>
      <c r="O13" s="195"/>
      <c r="P13" s="195"/>
      <c r="Q13" s="215"/>
      <c r="R13" s="215"/>
      <c r="S13" s="40" t="s">
        <v>312</v>
      </c>
      <c r="T13" s="52">
        <v>0.4</v>
      </c>
      <c r="U13" s="53">
        <v>43922</v>
      </c>
      <c r="V13" s="53">
        <v>44012</v>
      </c>
      <c r="W13" s="16">
        <f t="shared" si="0"/>
        <v>90</v>
      </c>
      <c r="X13" s="128"/>
      <c r="Y13" s="17">
        <f t="shared" ref="Y13:Y14" si="2">IF(X13="ejecutado",1,0)</f>
        <v>0</v>
      </c>
      <c r="Z13" s="18"/>
      <c r="AA13" s="18"/>
      <c r="AB13" s="131" t="s">
        <v>61</v>
      </c>
      <c r="AC13" s="131" t="s">
        <v>61</v>
      </c>
      <c r="AD13" s="131" t="s">
        <v>62</v>
      </c>
      <c r="AE13" s="131" t="s">
        <v>61</v>
      </c>
      <c r="AF13" s="131" t="s">
        <v>61</v>
      </c>
      <c r="AG13" s="131" t="s">
        <v>62</v>
      </c>
      <c r="AH13" s="131" t="s">
        <v>62</v>
      </c>
      <c r="AI13" s="131" t="s">
        <v>62</v>
      </c>
      <c r="AJ13" s="131" t="s">
        <v>61</v>
      </c>
      <c r="AK13" s="131" t="s">
        <v>61</v>
      </c>
      <c r="AL13" s="131" t="s">
        <v>62</v>
      </c>
      <c r="AM13" s="131" t="s">
        <v>61</v>
      </c>
      <c r="AN13" s="131" t="s">
        <v>62</v>
      </c>
      <c r="AO13" s="131" t="s">
        <v>61</v>
      </c>
      <c r="AP13" s="131" t="s">
        <v>62</v>
      </c>
      <c r="AQ13" s="131" t="s">
        <v>62</v>
      </c>
      <c r="AR13" s="131" t="s">
        <v>62</v>
      </c>
      <c r="AS13" s="131" t="s">
        <v>61</v>
      </c>
    </row>
    <row r="14" spans="1:45" ht="67.95" customHeight="1" x14ac:dyDescent="0.25">
      <c r="A14" s="304"/>
      <c r="B14" s="304"/>
      <c r="C14" s="304"/>
      <c r="D14" s="304"/>
      <c r="E14" s="304"/>
      <c r="F14" s="304"/>
      <c r="G14" s="304"/>
      <c r="H14" s="304"/>
      <c r="I14" s="379"/>
      <c r="J14" s="307"/>
      <c r="K14" s="390"/>
      <c r="L14" s="195"/>
      <c r="M14" s="213"/>
      <c r="N14" s="213"/>
      <c r="O14" s="195"/>
      <c r="P14" s="195"/>
      <c r="Q14" s="215"/>
      <c r="R14" s="215"/>
      <c r="S14" s="40" t="s">
        <v>313</v>
      </c>
      <c r="T14" s="52">
        <v>0.1</v>
      </c>
      <c r="U14" s="53">
        <v>43983</v>
      </c>
      <c r="V14" s="53">
        <v>44012</v>
      </c>
      <c r="W14" s="16">
        <f t="shared" si="0"/>
        <v>29</v>
      </c>
      <c r="X14" s="128"/>
      <c r="Y14" s="17">
        <f t="shared" si="2"/>
        <v>0</v>
      </c>
      <c r="Z14" s="18"/>
      <c r="AA14" s="18"/>
      <c r="AB14" s="131" t="s">
        <v>61</v>
      </c>
      <c r="AC14" s="131" t="s">
        <v>61</v>
      </c>
      <c r="AD14" s="131" t="s">
        <v>62</v>
      </c>
      <c r="AE14" s="131" t="s">
        <v>61</v>
      </c>
      <c r="AF14" s="131" t="s">
        <v>61</v>
      </c>
      <c r="AG14" s="131" t="s">
        <v>62</v>
      </c>
      <c r="AH14" s="131" t="s">
        <v>62</v>
      </c>
      <c r="AI14" s="131" t="s">
        <v>62</v>
      </c>
      <c r="AJ14" s="131" t="s">
        <v>61</v>
      </c>
      <c r="AK14" s="131" t="s">
        <v>61</v>
      </c>
      <c r="AL14" s="131" t="s">
        <v>62</v>
      </c>
      <c r="AM14" s="131" t="s">
        <v>61</v>
      </c>
      <c r="AN14" s="131" t="s">
        <v>62</v>
      </c>
      <c r="AO14" s="131" t="s">
        <v>61</v>
      </c>
      <c r="AP14" s="131" t="s">
        <v>62</v>
      </c>
      <c r="AQ14" s="131" t="s">
        <v>62</v>
      </c>
      <c r="AR14" s="131" t="s">
        <v>62</v>
      </c>
      <c r="AS14" s="131" t="s">
        <v>61</v>
      </c>
    </row>
    <row r="15" spans="1:45" ht="63" customHeight="1" x14ac:dyDescent="0.25">
      <c r="A15" s="304"/>
      <c r="B15" s="304"/>
      <c r="C15" s="304"/>
      <c r="D15" s="304"/>
      <c r="E15" s="304"/>
      <c r="F15" s="304"/>
      <c r="G15" s="304"/>
      <c r="H15" s="304"/>
      <c r="I15" s="379"/>
      <c r="J15" s="306" t="e">
        <f>(Q15*L15)+(Q18*L18)+(#REF!*#REF!)</f>
        <v>#REF!</v>
      </c>
      <c r="K15" s="390" t="s">
        <v>314</v>
      </c>
      <c r="L15" s="216">
        <v>0.25</v>
      </c>
      <c r="M15" s="213">
        <v>43831</v>
      </c>
      <c r="N15" s="213">
        <v>44012</v>
      </c>
      <c r="O15" s="195"/>
      <c r="P15" s="195" t="s">
        <v>315</v>
      </c>
      <c r="Q15" s="214">
        <f>(Y15*T15)+(T16*Y17)+(T17*Y17)</f>
        <v>0</v>
      </c>
      <c r="R15" s="214" t="s">
        <v>59</v>
      </c>
      <c r="S15" s="127" t="s">
        <v>316</v>
      </c>
      <c r="T15" s="133">
        <v>0.3</v>
      </c>
      <c r="U15" s="41">
        <v>43878</v>
      </c>
      <c r="V15" s="41">
        <v>43920</v>
      </c>
      <c r="W15" s="16">
        <f t="shared" si="0"/>
        <v>42</v>
      </c>
      <c r="X15" s="128"/>
      <c r="Y15" s="17">
        <f>IF(X15="ejecutado",1,0)</f>
        <v>0</v>
      </c>
      <c r="Z15" s="18"/>
      <c r="AA15" s="18"/>
      <c r="AB15" s="131" t="s">
        <v>61</v>
      </c>
      <c r="AC15" s="131" t="s">
        <v>61</v>
      </c>
      <c r="AD15" s="131" t="s">
        <v>62</v>
      </c>
      <c r="AE15" s="131" t="s">
        <v>61</v>
      </c>
      <c r="AF15" s="131" t="s">
        <v>61</v>
      </c>
      <c r="AG15" s="131" t="s">
        <v>62</v>
      </c>
      <c r="AH15" s="131" t="s">
        <v>62</v>
      </c>
      <c r="AI15" s="131" t="s">
        <v>62</v>
      </c>
      <c r="AJ15" s="131" t="s">
        <v>61</v>
      </c>
      <c r="AK15" s="131" t="s">
        <v>61</v>
      </c>
      <c r="AL15" s="131" t="s">
        <v>61</v>
      </c>
      <c r="AM15" s="131" t="s">
        <v>61</v>
      </c>
      <c r="AN15" s="131" t="s">
        <v>61</v>
      </c>
      <c r="AO15" s="131" t="s">
        <v>61</v>
      </c>
      <c r="AP15" s="131" t="s">
        <v>62</v>
      </c>
      <c r="AQ15" s="131" t="s">
        <v>62</v>
      </c>
      <c r="AR15" s="131" t="s">
        <v>62</v>
      </c>
      <c r="AS15" s="131" t="s">
        <v>61</v>
      </c>
    </row>
    <row r="16" spans="1:45" ht="63" customHeight="1" x14ac:dyDescent="0.25">
      <c r="A16" s="304"/>
      <c r="B16" s="304"/>
      <c r="C16" s="304"/>
      <c r="D16" s="304"/>
      <c r="E16" s="304"/>
      <c r="F16" s="304"/>
      <c r="G16" s="304"/>
      <c r="H16" s="304"/>
      <c r="I16" s="379"/>
      <c r="J16" s="379"/>
      <c r="K16" s="390"/>
      <c r="L16" s="216"/>
      <c r="M16" s="213"/>
      <c r="N16" s="213"/>
      <c r="O16" s="195"/>
      <c r="P16" s="195"/>
      <c r="Q16" s="215"/>
      <c r="R16" s="215"/>
      <c r="S16" s="156" t="s">
        <v>317</v>
      </c>
      <c r="T16" s="42">
        <v>0.3</v>
      </c>
      <c r="U16" s="55">
        <v>43922</v>
      </c>
      <c r="V16" s="55">
        <v>43951</v>
      </c>
      <c r="W16" s="16">
        <f t="shared" si="0"/>
        <v>29</v>
      </c>
      <c r="X16" s="128"/>
      <c r="Y16" s="17"/>
      <c r="Z16" s="18"/>
      <c r="AA16" s="18"/>
      <c r="AB16" s="131"/>
      <c r="AC16" s="131"/>
      <c r="AD16" s="131"/>
      <c r="AE16" s="131"/>
      <c r="AF16" s="131"/>
      <c r="AG16" s="131"/>
      <c r="AH16" s="131"/>
      <c r="AI16" s="131"/>
      <c r="AJ16" s="131"/>
      <c r="AK16" s="131"/>
      <c r="AL16" s="131"/>
      <c r="AM16" s="131"/>
      <c r="AN16" s="131"/>
      <c r="AO16" s="131"/>
      <c r="AP16" s="131"/>
      <c r="AQ16" s="131"/>
      <c r="AR16" s="131"/>
      <c r="AS16" s="131"/>
    </row>
    <row r="17" spans="1:45" ht="86.25" customHeight="1" x14ac:dyDescent="0.25">
      <c r="A17" s="304"/>
      <c r="B17" s="304"/>
      <c r="C17" s="304"/>
      <c r="D17" s="304"/>
      <c r="E17" s="304"/>
      <c r="F17" s="304"/>
      <c r="G17" s="304"/>
      <c r="H17" s="304"/>
      <c r="I17" s="379"/>
      <c r="J17" s="307"/>
      <c r="K17" s="390"/>
      <c r="L17" s="216"/>
      <c r="M17" s="213"/>
      <c r="N17" s="213"/>
      <c r="O17" s="195"/>
      <c r="P17" s="195"/>
      <c r="Q17" s="215"/>
      <c r="R17" s="215"/>
      <c r="S17" s="131" t="s">
        <v>318</v>
      </c>
      <c r="T17" s="42">
        <v>0.4</v>
      </c>
      <c r="U17" s="55">
        <v>43922</v>
      </c>
      <c r="V17" s="55">
        <v>43951</v>
      </c>
      <c r="W17" s="16">
        <f t="shared" si="0"/>
        <v>29</v>
      </c>
      <c r="X17" s="128"/>
      <c r="Y17" s="17">
        <f t="shared" ref="Y17" si="3">IF(X17="ejecutado",1,0)</f>
        <v>0</v>
      </c>
      <c r="Z17" s="18"/>
      <c r="AA17" s="18"/>
      <c r="AB17" s="131" t="s">
        <v>61</v>
      </c>
      <c r="AC17" s="131" t="s">
        <v>61</v>
      </c>
      <c r="AD17" s="131" t="s">
        <v>62</v>
      </c>
      <c r="AE17" s="131" t="s">
        <v>61</v>
      </c>
      <c r="AF17" s="131" t="s">
        <v>61</v>
      </c>
      <c r="AG17" s="131" t="s">
        <v>62</v>
      </c>
      <c r="AH17" s="131" t="s">
        <v>62</v>
      </c>
      <c r="AI17" s="131" t="s">
        <v>62</v>
      </c>
      <c r="AJ17" s="131" t="s">
        <v>61</v>
      </c>
      <c r="AK17" s="131" t="s">
        <v>61</v>
      </c>
      <c r="AL17" s="131" t="s">
        <v>61</v>
      </c>
      <c r="AM17" s="131" t="s">
        <v>61</v>
      </c>
      <c r="AN17" s="131" t="s">
        <v>61</v>
      </c>
      <c r="AO17" s="131" t="s">
        <v>61</v>
      </c>
      <c r="AP17" s="131" t="s">
        <v>62</v>
      </c>
      <c r="AQ17" s="131" t="s">
        <v>62</v>
      </c>
      <c r="AR17" s="131" t="s">
        <v>62</v>
      </c>
      <c r="AS17" s="131" t="s">
        <v>61</v>
      </c>
    </row>
    <row r="18" spans="1:45" ht="45" customHeight="1" x14ac:dyDescent="0.25">
      <c r="A18" s="304"/>
      <c r="B18" s="304"/>
      <c r="C18" s="304"/>
      <c r="D18" s="304"/>
      <c r="E18" s="304"/>
      <c r="F18" s="304"/>
      <c r="G18" s="304"/>
      <c r="H18" s="304"/>
      <c r="I18" s="379"/>
      <c r="J18" s="307"/>
      <c r="K18" s="390" t="s">
        <v>319</v>
      </c>
      <c r="L18" s="216">
        <v>0.25</v>
      </c>
      <c r="M18" s="213">
        <v>43831</v>
      </c>
      <c r="N18" s="213">
        <v>44012</v>
      </c>
      <c r="O18" s="195"/>
      <c r="P18" s="195" t="s">
        <v>320</v>
      </c>
      <c r="Q18" s="214">
        <f>(Y18*T18)+(T19*Y19)+(T20*Y20)</f>
        <v>0</v>
      </c>
      <c r="R18" s="214" t="s">
        <v>59</v>
      </c>
      <c r="S18" s="40" t="s">
        <v>321</v>
      </c>
      <c r="T18" s="56">
        <v>0.2</v>
      </c>
      <c r="U18" s="53">
        <v>43831</v>
      </c>
      <c r="V18" s="53">
        <v>44012</v>
      </c>
      <c r="W18" s="16">
        <f t="shared" si="0"/>
        <v>181</v>
      </c>
      <c r="X18" s="128"/>
      <c r="Y18" s="17">
        <f>IF(X18="ejecutado",1,0)</f>
        <v>0</v>
      </c>
      <c r="Z18" s="18"/>
      <c r="AA18" s="18"/>
      <c r="AB18" s="131" t="s">
        <v>61</v>
      </c>
      <c r="AC18" s="131" t="s">
        <v>61</v>
      </c>
      <c r="AD18" s="131" t="s">
        <v>62</v>
      </c>
      <c r="AE18" s="131" t="s">
        <v>61</v>
      </c>
      <c r="AF18" s="131" t="s">
        <v>61</v>
      </c>
      <c r="AG18" s="131" t="s">
        <v>62</v>
      </c>
      <c r="AH18" s="131" t="s">
        <v>62</v>
      </c>
      <c r="AI18" s="131" t="s">
        <v>62</v>
      </c>
      <c r="AJ18" s="131" t="s">
        <v>61</v>
      </c>
      <c r="AK18" s="131" t="s">
        <v>61</v>
      </c>
      <c r="AL18" s="131" t="s">
        <v>62</v>
      </c>
      <c r="AM18" s="131" t="s">
        <v>61</v>
      </c>
      <c r="AN18" s="131" t="s">
        <v>61</v>
      </c>
      <c r="AO18" s="131" t="s">
        <v>61</v>
      </c>
      <c r="AP18" s="131" t="s">
        <v>62</v>
      </c>
      <c r="AQ18" s="131" t="s">
        <v>62</v>
      </c>
      <c r="AR18" s="131" t="s">
        <v>62</v>
      </c>
      <c r="AS18" s="131" t="s">
        <v>61</v>
      </c>
    </row>
    <row r="19" spans="1:45" ht="63" customHeight="1" x14ac:dyDescent="0.25">
      <c r="A19" s="304"/>
      <c r="B19" s="304"/>
      <c r="C19" s="304"/>
      <c r="D19" s="304"/>
      <c r="E19" s="304"/>
      <c r="F19" s="304"/>
      <c r="G19" s="304"/>
      <c r="H19" s="304"/>
      <c r="I19" s="379"/>
      <c r="J19" s="307"/>
      <c r="K19" s="390"/>
      <c r="L19" s="216"/>
      <c r="M19" s="213"/>
      <c r="N19" s="213"/>
      <c r="O19" s="195"/>
      <c r="P19" s="195"/>
      <c r="Q19" s="215"/>
      <c r="R19" s="215"/>
      <c r="S19" s="40" t="s">
        <v>322</v>
      </c>
      <c r="T19" s="57">
        <v>0.4</v>
      </c>
      <c r="U19" s="53">
        <v>43831</v>
      </c>
      <c r="V19" s="53">
        <v>44012</v>
      </c>
      <c r="W19" s="16">
        <f t="shared" si="0"/>
        <v>181</v>
      </c>
      <c r="X19" s="128"/>
      <c r="Y19" s="17">
        <f t="shared" ref="Y19:Y20" si="4">IF(X19="ejecutado",1,0)</f>
        <v>0</v>
      </c>
      <c r="Z19" s="18"/>
      <c r="AA19" s="18"/>
      <c r="AB19" s="131" t="s">
        <v>61</v>
      </c>
      <c r="AC19" s="131" t="s">
        <v>61</v>
      </c>
      <c r="AD19" s="131" t="s">
        <v>62</v>
      </c>
      <c r="AE19" s="131" t="s">
        <v>61</v>
      </c>
      <c r="AF19" s="131" t="s">
        <v>61</v>
      </c>
      <c r="AG19" s="131" t="s">
        <v>62</v>
      </c>
      <c r="AH19" s="131" t="s">
        <v>62</v>
      </c>
      <c r="AI19" s="131" t="s">
        <v>62</v>
      </c>
      <c r="AJ19" s="131" t="s">
        <v>61</v>
      </c>
      <c r="AK19" s="131" t="s">
        <v>61</v>
      </c>
      <c r="AL19" s="131" t="s">
        <v>61</v>
      </c>
      <c r="AM19" s="131" t="s">
        <v>61</v>
      </c>
      <c r="AN19" s="131" t="s">
        <v>61</v>
      </c>
      <c r="AO19" s="131" t="s">
        <v>61</v>
      </c>
      <c r="AP19" s="131" t="s">
        <v>62</v>
      </c>
      <c r="AQ19" s="131" t="s">
        <v>62</v>
      </c>
      <c r="AR19" s="131" t="s">
        <v>62</v>
      </c>
      <c r="AS19" s="131" t="s">
        <v>61</v>
      </c>
    </row>
    <row r="20" spans="1:45" ht="48.75" customHeight="1" x14ac:dyDescent="0.25">
      <c r="A20" s="304"/>
      <c r="B20" s="304"/>
      <c r="C20" s="304"/>
      <c r="D20" s="304"/>
      <c r="E20" s="304"/>
      <c r="F20" s="304"/>
      <c r="G20" s="304"/>
      <c r="H20" s="304"/>
      <c r="I20" s="379"/>
      <c r="J20" s="307"/>
      <c r="K20" s="390"/>
      <c r="L20" s="216"/>
      <c r="M20" s="213"/>
      <c r="N20" s="213"/>
      <c r="O20" s="195"/>
      <c r="P20" s="195"/>
      <c r="Q20" s="215"/>
      <c r="R20" s="215"/>
      <c r="S20" s="40" t="s">
        <v>323</v>
      </c>
      <c r="T20" s="57">
        <v>0.4</v>
      </c>
      <c r="U20" s="53">
        <v>43831</v>
      </c>
      <c r="V20" s="53">
        <v>44012</v>
      </c>
      <c r="W20" s="16">
        <f t="shared" si="0"/>
        <v>181</v>
      </c>
      <c r="X20" s="128"/>
      <c r="Y20" s="17">
        <f t="shared" si="4"/>
        <v>0</v>
      </c>
      <c r="Z20" s="18"/>
      <c r="AA20" s="18"/>
      <c r="AB20" s="131" t="s">
        <v>61</v>
      </c>
      <c r="AC20" s="131" t="s">
        <v>61</v>
      </c>
      <c r="AD20" s="131" t="s">
        <v>62</v>
      </c>
      <c r="AE20" s="131" t="s">
        <v>61</v>
      </c>
      <c r="AF20" s="131" t="s">
        <v>61</v>
      </c>
      <c r="AG20" s="131" t="s">
        <v>62</v>
      </c>
      <c r="AH20" s="131" t="s">
        <v>62</v>
      </c>
      <c r="AI20" s="131" t="s">
        <v>62</v>
      </c>
      <c r="AJ20" s="131" t="s">
        <v>61</v>
      </c>
      <c r="AK20" s="131" t="s">
        <v>61</v>
      </c>
      <c r="AL20" s="131" t="s">
        <v>61</v>
      </c>
      <c r="AM20" s="131" t="s">
        <v>61</v>
      </c>
      <c r="AN20" s="131" t="s">
        <v>61</v>
      </c>
      <c r="AO20" s="131" t="s">
        <v>61</v>
      </c>
      <c r="AP20" s="131" t="s">
        <v>62</v>
      </c>
      <c r="AQ20" s="131" t="s">
        <v>62</v>
      </c>
      <c r="AR20" s="131" t="s">
        <v>62</v>
      </c>
      <c r="AS20" s="131" t="s">
        <v>61</v>
      </c>
    </row>
    <row r="21" spans="1:45" x14ac:dyDescent="0.25">
      <c r="AB21" s="51"/>
      <c r="AC21" s="51"/>
      <c r="AD21" s="51"/>
      <c r="AE21" s="51"/>
      <c r="AF21" s="51"/>
      <c r="AG21" s="51"/>
      <c r="AI21" s="51"/>
      <c r="AJ21" s="51"/>
      <c r="AK21" s="51"/>
      <c r="AL21" s="51"/>
      <c r="AM21" s="51"/>
      <c r="AN21" s="51"/>
      <c r="AO21" s="51"/>
      <c r="AP21" s="51"/>
      <c r="AQ21" s="51"/>
      <c r="AR21" s="51"/>
      <c r="AS21" s="51"/>
    </row>
    <row r="22" spans="1:45" x14ac:dyDescent="0.25">
      <c r="AB22" s="51"/>
      <c r="AC22" s="51"/>
      <c r="AD22" s="51"/>
      <c r="AE22" s="51"/>
      <c r="AF22" s="51"/>
      <c r="AG22" s="51"/>
      <c r="AI22" s="51"/>
      <c r="AJ22" s="51"/>
      <c r="AK22" s="51"/>
      <c r="AL22" s="51"/>
      <c r="AM22" s="51"/>
      <c r="AN22" s="51"/>
      <c r="AO22" s="51"/>
      <c r="AP22" s="51"/>
      <c r="AQ22" s="51"/>
      <c r="AR22" s="51"/>
      <c r="AS22" s="51"/>
    </row>
    <row r="23" spans="1:45" x14ac:dyDescent="0.25">
      <c r="AB23" s="51"/>
      <c r="AC23" s="51"/>
      <c r="AD23" s="51"/>
      <c r="AE23" s="51"/>
      <c r="AF23" s="51"/>
      <c r="AG23" s="51"/>
      <c r="AI23" s="51"/>
      <c r="AJ23" s="51"/>
      <c r="AK23" s="51"/>
      <c r="AL23" s="51"/>
      <c r="AM23" s="51"/>
      <c r="AN23" s="51"/>
      <c r="AO23" s="51"/>
      <c r="AP23" s="51"/>
      <c r="AQ23" s="51"/>
      <c r="AR23" s="51"/>
      <c r="AS23" s="51"/>
    </row>
    <row r="24" spans="1:45" x14ac:dyDescent="0.25">
      <c r="AB24" s="51"/>
      <c r="AC24" s="51"/>
      <c r="AD24" s="51"/>
      <c r="AE24" s="51"/>
      <c r="AF24" s="51"/>
      <c r="AG24" s="51"/>
      <c r="AI24" s="51"/>
      <c r="AJ24" s="51"/>
      <c r="AK24" s="51"/>
      <c r="AL24" s="51"/>
      <c r="AM24" s="51"/>
      <c r="AN24" s="51"/>
      <c r="AO24" s="51"/>
      <c r="AP24" s="51"/>
      <c r="AQ24" s="51"/>
      <c r="AR24" s="51"/>
      <c r="AS24" s="51"/>
    </row>
    <row r="25" spans="1:45" x14ac:dyDescent="0.25">
      <c r="AB25" s="51"/>
      <c r="AC25" s="51"/>
      <c r="AD25" s="51"/>
      <c r="AE25" s="51"/>
      <c r="AF25" s="51"/>
      <c r="AG25" s="51"/>
      <c r="AI25" s="51"/>
      <c r="AJ25" s="51"/>
      <c r="AK25" s="51"/>
      <c r="AL25" s="51"/>
      <c r="AM25" s="51"/>
      <c r="AN25" s="51"/>
      <c r="AO25" s="51"/>
      <c r="AP25" s="51"/>
      <c r="AQ25" s="51"/>
      <c r="AR25" s="51"/>
      <c r="AS25" s="51"/>
    </row>
    <row r="26" spans="1:45" x14ac:dyDescent="0.25">
      <c r="AB26" s="51"/>
      <c r="AC26" s="51"/>
      <c r="AD26" s="51"/>
      <c r="AE26" s="51"/>
      <c r="AF26" s="51"/>
      <c r="AG26" s="51"/>
      <c r="AI26" s="51"/>
      <c r="AJ26" s="51"/>
      <c r="AK26" s="51"/>
      <c r="AL26" s="51"/>
      <c r="AM26" s="51"/>
      <c r="AN26" s="51"/>
      <c r="AO26" s="51"/>
      <c r="AP26" s="51"/>
      <c r="AQ26" s="51"/>
      <c r="AR26" s="51"/>
      <c r="AS26" s="51"/>
    </row>
    <row r="27" spans="1:45" x14ac:dyDescent="0.25">
      <c r="AB27" s="51"/>
      <c r="AC27" s="51"/>
      <c r="AD27" s="51"/>
      <c r="AE27" s="51"/>
      <c r="AF27" s="51"/>
      <c r="AG27" s="51"/>
      <c r="AI27" s="51"/>
      <c r="AJ27" s="51"/>
      <c r="AK27" s="51"/>
      <c r="AL27" s="51"/>
      <c r="AM27" s="51"/>
      <c r="AN27" s="51"/>
      <c r="AO27" s="51"/>
      <c r="AP27" s="51"/>
      <c r="AQ27" s="51"/>
      <c r="AR27" s="51"/>
      <c r="AS27" s="51"/>
    </row>
    <row r="28" spans="1:45" x14ac:dyDescent="0.25">
      <c r="AB28" s="51"/>
      <c r="AC28" s="51"/>
      <c r="AD28" s="51"/>
      <c r="AE28" s="51"/>
      <c r="AF28" s="51"/>
      <c r="AG28" s="51"/>
      <c r="AI28" s="51"/>
      <c r="AJ28" s="51"/>
      <c r="AK28" s="51"/>
      <c r="AL28" s="51"/>
      <c r="AM28" s="51"/>
      <c r="AN28" s="51"/>
      <c r="AO28" s="51"/>
      <c r="AP28" s="51"/>
      <c r="AQ28" s="51"/>
      <c r="AR28" s="51"/>
      <c r="AS28" s="51"/>
    </row>
    <row r="29" spans="1:45" x14ac:dyDescent="0.25">
      <c r="AB29" s="51"/>
      <c r="AC29" s="51"/>
      <c r="AD29" s="51"/>
      <c r="AE29" s="51"/>
      <c r="AF29" s="51"/>
      <c r="AG29" s="51"/>
      <c r="AI29" s="51"/>
      <c r="AJ29" s="51"/>
      <c r="AK29" s="51"/>
      <c r="AL29" s="51"/>
      <c r="AM29" s="51"/>
      <c r="AN29" s="51"/>
      <c r="AO29" s="51"/>
      <c r="AP29" s="51"/>
      <c r="AQ29" s="51"/>
      <c r="AR29" s="51"/>
      <c r="AS29" s="51"/>
    </row>
    <row r="30" spans="1:45" x14ac:dyDescent="0.25">
      <c r="AB30" s="51"/>
      <c r="AC30" s="51"/>
      <c r="AD30" s="51"/>
      <c r="AE30" s="51"/>
      <c r="AF30" s="51"/>
      <c r="AG30" s="51"/>
      <c r="AI30" s="51"/>
      <c r="AJ30" s="51"/>
      <c r="AK30" s="51"/>
      <c r="AL30" s="51"/>
      <c r="AM30" s="51"/>
      <c r="AN30" s="51"/>
      <c r="AO30" s="51"/>
      <c r="AP30" s="51"/>
      <c r="AQ30" s="51"/>
      <c r="AR30" s="51"/>
      <c r="AS30" s="51"/>
    </row>
    <row r="31" spans="1:45" x14ac:dyDescent="0.25">
      <c r="AB31" s="51"/>
      <c r="AC31" s="51"/>
      <c r="AD31" s="51"/>
      <c r="AE31" s="51"/>
      <c r="AF31" s="51"/>
      <c r="AG31" s="51"/>
      <c r="AI31" s="51"/>
      <c r="AJ31" s="51"/>
      <c r="AK31" s="51"/>
      <c r="AL31" s="51"/>
      <c r="AM31" s="51"/>
      <c r="AN31" s="51"/>
      <c r="AO31" s="51"/>
      <c r="AP31" s="51"/>
      <c r="AQ31" s="51"/>
      <c r="AR31" s="51"/>
      <c r="AS31" s="51"/>
    </row>
    <row r="32" spans="1:45" x14ac:dyDescent="0.25">
      <c r="AB32" s="51"/>
      <c r="AC32" s="51"/>
      <c r="AD32" s="51"/>
      <c r="AE32" s="51"/>
      <c r="AF32" s="51"/>
      <c r="AG32" s="51"/>
      <c r="AI32" s="51"/>
      <c r="AJ32" s="51"/>
      <c r="AK32" s="51"/>
      <c r="AL32" s="51"/>
      <c r="AM32" s="51"/>
      <c r="AN32" s="51"/>
      <c r="AO32" s="51"/>
      <c r="AP32" s="51"/>
      <c r="AQ32" s="51"/>
      <c r="AR32" s="51"/>
      <c r="AS32" s="51"/>
    </row>
    <row r="33" spans="28:45" x14ac:dyDescent="0.25">
      <c r="AB33" s="51"/>
      <c r="AC33" s="51"/>
      <c r="AD33" s="51"/>
      <c r="AE33" s="51"/>
      <c r="AF33" s="51"/>
      <c r="AG33" s="51"/>
      <c r="AI33" s="51"/>
      <c r="AJ33" s="51"/>
      <c r="AK33" s="51"/>
      <c r="AL33" s="51"/>
      <c r="AM33" s="51"/>
      <c r="AN33" s="51"/>
      <c r="AO33" s="51"/>
      <c r="AP33" s="51"/>
      <c r="AQ33" s="51"/>
      <c r="AR33" s="51"/>
      <c r="AS33" s="51"/>
    </row>
    <row r="34" spans="28:45" x14ac:dyDescent="0.25">
      <c r="AB34" s="51"/>
      <c r="AC34" s="51"/>
      <c r="AD34" s="51"/>
      <c r="AE34" s="51"/>
      <c r="AF34" s="51"/>
      <c r="AG34" s="51"/>
      <c r="AI34" s="51"/>
      <c r="AJ34" s="51"/>
      <c r="AK34" s="51"/>
      <c r="AL34" s="51"/>
      <c r="AM34" s="51"/>
      <c r="AN34" s="51"/>
      <c r="AO34" s="51"/>
      <c r="AP34" s="51"/>
      <c r="AQ34" s="51"/>
      <c r="AR34" s="51"/>
      <c r="AS34" s="51"/>
    </row>
    <row r="35" spans="28:45" x14ac:dyDescent="0.25">
      <c r="AB35" s="51"/>
      <c r="AC35" s="51"/>
      <c r="AD35" s="51"/>
      <c r="AE35" s="51"/>
      <c r="AF35" s="51"/>
      <c r="AG35" s="51"/>
      <c r="AI35" s="51"/>
      <c r="AJ35" s="51"/>
      <c r="AK35" s="51"/>
      <c r="AL35" s="51"/>
      <c r="AM35" s="51"/>
      <c r="AN35" s="51"/>
      <c r="AO35" s="51"/>
      <c r="AP35" s="51"/>
      <c r="AQ35" s="51"/>
      <c r="AR35" s="51"/>
      <c r="AS35" s="51"/>
    </row>
    <row r="36" spans="28:45" x14ac:dyDescent="0.25">
      <c r="AB36" s="51"/>
      <c r="AC36" s="51"/>
      <c r="AD36" s="51"/>
      <c r="AE36" s="51"/>
      <c r="AF36" s="51"/>
      <c r="AG36" s="51"/>
      <c r="AI36" s="51"/>
      <c r="AJ36" s="51"/>
      <c r="AK36" s="51"/>
      <c r="AL36" s="51"/>
      <c r="AM36" s="51"/>
      <c r="AN36" s="51"/>
      <c r="AO36" s="51"/>
      <c r="AP36" s="51"/>
      <c r="AQ36" s="51"/>
      <c r="AR36" s="51"/>
      <c r="AS36" s="51"/>
    </row>
    <row r="37" spans="28:45" x14ac:dyDescent="0.25">
      <c r="AB37" s="51"/>
      <c r="AC37" s="51"/>
      <c r="AD37" s="51"/>
      <c r="AE37" s="51"/>
      <c r="AF37" s="51"/>
      <c r="AG37" s="51"/>
      <c r="AI37" s="51"/>
      <c r="AJ37" s="51"/>
      <c r="AK37" s="51"/>
      <c r="AL37" s="51"/>
      <c r="AM37" s="51"/>
      <c r="AN37" s="51"/>
      <c r="AO37" s="51"/>
      <c r="AP37" s="51"/>
      <c r="AQ37" s="51"/>
      <c r="AR37" s="51"/>
      <c r="AS37" s="51"/>
    </row>
    <row r="38" spans="28:45" x14ac:dyDescent="0.25">
      <c r="AB38" s="51"/>
      <c r="AC38" s="51"/>
      <c r="AD38" s="51"/>
      <c r="AE38" s="51"/>
      <c r="AF38" s="51"/>
      <c r="AG38" s="51"/>
      <c r="AI38" s="51"/>
      <c r="AJ38" s="51"/>
      <c r="AK38" s="51"/>
      <c r="AL38" s="51"/>
      <c r="AM38" s="51"/>
      <c r="AN38" s="51"/>
      <c r="AO38" s="51"/>
      <c r="AP38" s="51"/>
      <c r="AQ38" s="51"/>
      <c r="AR38" s="51"/>
      <c r="AS38" s="51"/>
    </row>
    <row r="39" spans="28:45" x14ac:dyDescent="0.25">
      <c r="AB39" s="51"/>
      <c r="AC39" s="51"/>
      <c r="AD39" s="51"/>
      <c r="AE39" s="51"/>
      <c r="AF39" s="51"/>
      <c r="AG39" s="51"/>
      <c r="AI39" s="51"/>
      <c r="AJ39" s="51"/>
      <c r="AK39" s="51"/>
      <c r="AL39" s="51"/>
      <c r="AM39" s="51"/>
      <c r="AN39" s="51"/>
      <c r="AO39" s="51"/>
      <c r="AP39" s="51"/>
      <c r="AQ39" s="51"/>
      <c r="AR39" s="51"/>
      <c r="AS39" s="51"/>
    </row>
    <row r="40" spans="28:45" x14ac:dyDescent="0.25">
      <c r="AB40" s="51"/>
      <c r="AC40" s="51"/>
      <c r="AD40" s="51"/>
      <c r="AE40" s="51"/>
      <c r="AF40" s="51"/>
      <c r="AG40" s="51"/>
      <c r="AI40" s="51"/>
      <c r="AJ40" s="51"/>
      <c r="AK40" s="51"/>
      <c r="AL40" s="51"/>
      <c r="AM40" s="51"/>
      <c r="AN40" s="51"/>
      <c r="AO40" s="51"/>
      <c r="AP40" s="51"/>
      <c r="AQ40" s="51"/>
      <c r="AR40" s="51"/>
      <c r="AS40" s="51"/>
    </row>
    <row r="41" spans="28:45" x14ac:dyDescent="0.25">
      <c r="AB41" s="51"/>
      <c r="AC41" s="51"/>
      <c r="AD41" s="51"/>
      <c r="AE41" s="51"/>
      <c r="AF41" s="51"/>
      <c r="AG41" s="51"/>
      <c r="AI41" s="51"/>
      <c r="AJ41" s="51"/>
      <c r="AK41" s="51"/>
      <c r="AL41" s="51"/>
      <c r="AM41" s="51"/>
      <c r="AN41" s="51"/>
      <c r="AO41" s="51"/>
      <c r="AP41" s="51"/>
      <c r="AQ41" s="51"/>
      <c r="AR41" s="51"/>
      <c r="AS41" s="51"/>
    </row>
  </sheetData>
  <mergeCells count="58">
    <mergeCell ref="Z6:AA6"/>
    <mergeCell ref="B2:C4"/>
    <mergeCell ref="D2:AA2"/>
    <mergeCell ref="AB2:AS2"/>
    <mergeCell ref="D3:Q3"/>
    <mergeCell ref="R3:AA3"/>
    <mergeCell ref="AB3:AS3"/>
    <mergeCell ref="D4:AA4"/>
    <mergeCell ref="AB4:AS4"/>
    <mergeCell ref="R12:R14"/>
    <mergeCell ref="AB6:AS6"/>
    <mergeCell ref="A8:A20"/>
    <mergeCell ref="B8:B20"/>
    <mergeCell ref="C8:C20"/>
    <mergeCell ref="D8:D20"/>
    <mergeCell ref="E8:E20"/>
    <mergeCell ref="F8:F20"/>
    <mergeCell ref="G8:G20"/>
    <mergeCell ref="H8:H20"/>
    <mergeCell ref="I8:I20"/>
    <mergeCell ref="A6:A7"/>
    <mergeCell ref="B6:J6"/>
    <mergeCell ref="K6:R6"/>
    <mergeCell ref="S6:V6"/>
    <mergeCell ref="X6:X7"/>
    <mergeCell ref="N12:N14"/>
    <mergeCell ref="O12:O14"/>
    <mergeCell ref="P12:P14"/>
    <mergeCell ref="Q12:Q14"/>
    <mergeCell ref="K8:K11"/>
    <mergeCell ref="L8:L11"/>
    <mergeCell ref="M8:M11"/>
    <mergeCell ref="N8:N11"/>
    <mergeCell ref="O8:O11"/>
    <mergeCell ref="O15:O17"/>
    <mergeCell ref="P15:P17"/>
    <mergeCell ref="Q15:Q17"/>
    <mergeCell ref="R15:R17"/>
    <mergeCell ref="J8:J14"/>
    <mergeCell ref="J15:J20"/>
    <mergeCell ref="K15:K17"/>
    <mergeCell ref="L15:L17"/>
    <mergeCell ref="M15:M17"/>
    <mergeCell ref="N15:N17"/>
    <mergeCell ref="P8:P11"/>
    <mergeCell ref="Q8:Q11"/>
    <mergeCell ref="R8:R11"/>
    <mergeCell ref="K12:K14"/>
    <mergeCell ref="L12:L14"/>
    <mergeCell ref="M12:M14"/>
    <mergeCell ref="Q18:Q20"/>
    <mergeCell ref="R18:R20"/>
    <mergeCell ref="K18:K20"/>
    <mergeCell ref="L18:L20"/>
    <mergeCell ref="M18:M20"/>
    <mergeCell ref="N18:N20"/>
    <mergeCell ref="O18:O20"/>
    <mergeCell ref="P18:P20"/>
  </mergeCells>
  <conditionalFormatting sqref="AH18:AH20">
    <cfRule type="cellIs" dxfId="141" priority="5" operator="equal">
      <formula>"Aplica"</formula>
    </cfRule>
  </conditionalFormatting>
  <conditionalFormatting sqref="AQ12">
    <cfRule type="cellIs" dxfId="140" priority="4" operator="equal">
      <formula>"Aplica"</formula>
    </cfRule>
  </conditionalFormatting>
  <conditionalFormatting sqref="AQ13">
    <cfRule type="cellIs" dxfId="139" priority="3" operator="equal">
      <formula>"Aplica"</formula>
    </cfRule>
  </conditionalFormatting>
  <conditionalFormatting sqref="AQ14">
    <cfRule type="cellIs" dxfId="138" priority="2" operator="equal">
      <formula>"Aplica"</formula>
    </cfRule>
  </conditionalFormatting>
  <conditionalFormatting sqref="AR12">
    <cfRule type="cellIs" dxfId="137" priority="1" operator="equal">
      <formula>"Aplica"</formula>
    </cfRule>
  </conditionalFormatting>
  <conditionalFormatting sqref="AB21:AG541 AI21:AS541 AB8:AS11">
    <cfRule type="cellIs" dxfId="136" priority="12" operator="equal">
      <formula>"Aplica"</formula>
    </cfRule>
  </conditionalFormatting>
  <conditionalFormatting sqref="AB12:AG14 AI12:AP14 AR13:AS14 AS12">
    <cfRule type="cellIs" dxfId="135" priority="11" operator="equal">
      <formula>"Aplica"</formula>
    </cfRule>
  </conditionalFormatting>
  <conditionalFormatting sqref="AB15:AG17 AI15:AS17">
    <cfRule type="cellIs" dxfId="134" priority="10" operator="equal">
      <formula>"Aplica"</formula>
    </cfRule>
  </conditionalFormatting>
  <conditionalFormatting sqref="AB18:AG20 AI18:AS20">
    <cfRule type="cellIs" dxfId="133" priority="9" operator="equal">
      <formula>"Aplica"</formula>
    </cfRule>
  </conditionalFormatting>
  <conditionalFormatting sqref="AH21:AH541">
    <cfRule type="cellIs" dxfId="132" priority="8" operator="equal">
      <formula>"Aplica"</formula>
    </cfRule>
  </conditionalFormatting>
  <conditionalFormatting sqref="AH12:AH14">
    <cfRule type="cellIs" dxfId="131" priority="7" operator="equal">
      <formula>"Aplica"</formula>
    </cfRule>
  </conditionalFormatting>
  <conditionalFormatting sqref="AH15:AH17">
    <cfRule type="cellIs" dxfId="130" priority="6" operator="equal">
      <formula>"Aplica"</formula>
    </cfRule>
  </conditionalFormatting>
  <dataValidations count="3">
    <dataValidation type="list" allowBlank="1" showInputMessage="1" showErrorMessage="1" sqref="AB8:AS20">
      <formula1>"Aplica, -"</formula1>
    </dataValidation>
    <dataValidation type="list" allowBlank="1" showInputMessage="1" showErrorMessage="1" sqref="AI21:AS340 AB21:AG340">
      <formula1>"Aplica"</formula1>
    </dataValidation>
    <dataValidation type="list" allowBlank="1" showInputMessage="1" showErrorMessage="1" sqref="E8">
      <formula1>INDIRECT(D8)</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'C:\Users\alexander.perea\Downloads\[DESI-FM-005-V10_Formulacion Plan_de_Accion GDOC 2020.xlsx]Instructivo'!#REF!</xm:f>
          </x14:formula1>
          <xm:sqref>R8:R20</xm:sqref>
        </x14:dataValidation>
        <x14:dataValidation type="list" allowBlank="1" showInputMessage="1" showErrorMessage="1">
          <x14:formula1>
            <xm:f>'C:\Users\alexander.perea\Downloads\[DESI-FM-005-V10_Formulacion Plan_de_Accion GDOC 2020.xlsx]Hoja2'!#REF!</xm:f>
          </x14:formula1>
          <xm:sqref>X8:X20 B8:D8 F8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7b8cc3b4c5faf3be2493630c7aa6a1c1">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9c3c92363dfb90a8f0864234aec3e885"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C30694-F14E-472A-A6FB-60077AA45FD7}">
  <ds:schemaRefs>
    <ds:schemaRef ds:uri="http://schemas.microsoft.com/office/2006/metadata/properties"/>
    <ds:schemaRef ds:uri="http://purl.org/dc/dcmitype/"/>
    <ds:schemaRef ds:uri="http://purl.org/dc/elements/1.1/"/>
    <ds:schemaRef ds:uri="1d5d787f-d619-4ed2-ae72-20f7b97ca2d2"/>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a094bdd-a36f-422c-aad8-60d4e7e2607b"/>
    <ds:schemaRef ds:uri="http://www.w3.org/XML/1998/namespace"/>
  </ds:schemaRefs>
</ds:datastoreItem>
</file>

<file path=customXml/itemProps2.xml><?xml version="1.0" encoding="utf-8"?>
<ds:datastoreItem xmlns:ds="http://schemas.openxmlformats.org/officeDocument/2006/customXml" ds:itemID="{A10ED110-80EB-4D4A-B32D-2BF8B9E9B17D}">
  <ds:schemaRefs>
    <ds:schemaRef ds:uri="http://schemas.microsoft.com/sharepoint/v3/contenttype/forms"/>
  </ds:schemaRefs>
</ds:datastoreItem>
</file>

<file path=customXml/itemProps3.xml><?xml version="1.0" encoding="utf-8"?>
<ds:datastoreItem xmlns:ds="http://schemas.openxmlformats.org/officeDocument/2006/customXml" ds:itemID="{187CA191-187B-4D1B-A089-34C8B512D6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Hoja2</vt:lpstr>
      <vt:lpstr>PA UMV 2020</vt:lpstr>
      <vt:lpstr>DESI</vt:lpstr>
      <vt:lpstr>APIC</vt:lpstr>
      <vt:lpstr>PIV</vt:lpstr>
      <vt:lpstr>PPMQ</vt:lpstr>
      <vt:lpstr>IMVI</vt:lpstr>
      <vt:lpstr>GSIT</vt:lpstr>
      <vt:lpstr>GDOC</vt:lpstr>
      <vt:lpstr>GFRE</vt:lpstr>
      <vt:lpstr>GTHU</vt:lpstr>
      <vt:lpstr>GJUR</vt:lpstr>
      <vt:lpstr>GAM</vt:lpstr>
      <vt:lpstr>GEFI</vt:lpstr>
      <vt:lpstr>GCON</vt:lpstr>
      <vt:lpstr>GLAB</vt:lpstr>
      <vt:lpstr>CODI</vt:lpstr>
      <vt:lpstr>CEM</vt:lpstr>
      <vt:lpstr>EGTI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Perea Mena</dc:creator>
  <cp:keywords/>
  <dc:description/>
  <cp:lastModifiedBy>Andrea del Pilar Zambrano Barrios</cp:lastModifiedBy>
  <cp:revision/>
  <dcterms:created xsi:type="dcterms:W3CDTF">2020-03-03T15:57:23Z</dcterms:created>
  <dcterms:modified xsi:type="dcterms:W3CDTF">2020-04-08T17:07:26Z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