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.xml" ContentType="application/vnd.openxmlformats-officedocument.drawingml.chart+xml"/>
  <Override PartName="/xl/drawings/drawing2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zambrano\Desktop\Julio 2018\Informacion para publicar\"/>
    </mc:Choice>
  </mc:AlternateContent>
  <bookViews>
    <workbookView xWindow="0" yWindow="0" windowWidth="20490" windowHeight="7530" tabRatio="540"/>
  </bookViews>
  <sheets>
    <sheet name="PES" sheetId="5" r:id="rId1"/>
    <sheet name="SIG" sheetId="6" r:id="rId2"/>
    <sheet name="COM" sheetId="7" r:id="rId3"/>
    <sheet name="PRO" sheetId="23" r:id="rId4"/>
    <sheet name="ODM" sheetId="24" r:id="rId5"/>
    <sheet name="PDV" sheetId="8" r:id="rId6"/>
    <sheet name="AII" sheetId="9" r:id="rId7"/>
    <sheet name="IMV" sheetId="10" r:id="rId8"/>
    <sheet name="SAP" sheetId="11" r:id="rId9"/>
    <sheet name="GAM" sheetId="12" r:id="rId10"/>
    <sheet name="CON" sheetId="22" r:id="rId11"/>
    <sheet name="ABI" sheetId="21" r:id="rId12"/>
    <sheet name="FIN" sheetId="20" r:id="rId13"/>
    <sheet name="ACI" sheetId="19" r:id="rId14"/>
    <sheet name="SIT" sheetId="18" r:id="rId15"/>
    <sheet name="JUR" sheetId="13" r:id="rId16"/>
    <sheet name="GDO" sheetId="25" r:id="rId17"/>
    <sheet name="THU" sheetId="17" r:id="rId18"/>
    <sheet name="CDI" sheetId="26" r:id="rId19"/>
    <sheet name="CMG" sheetId="16" r:id="rId20"/>
    <sheet name="Plan Estratégico" sheetId="27" r:id="rId21"/>
    <sheet name="PES-IND-001" sheetId="28" state="hidden" r:id="rId22"/>
    <sheet name="PES-IND-002" sheetId="29" state="hidden" r:id="rId23"/>
  </sheets>
  <definedNames>
    <definedName name="_xlnm._FilterDatabase" localSheetId="20" hidden="1">'Plan Estratégico'!$H$8:$W$186</definedName>
    <definedName name="_xlnm.Print_Area" localSheetId="21">'PES-IND-001'!$A$1:$AA$69</definedName>
    <definedName name="_xlnm.Print_Area" localSheetId="22">'PES-IND-002'!$A$1:$Z$52</definedName>
    <definedName name="_xlnm.Print_Area" localSheetId="20">'Plan Estratégico'!$A$1:$X$187</definedName>
    <definedName name="_xlnm.Print_Titles" localSheetId="20">'Plan Estratégico'!$6:$8</definedName>
  </definedNames>
  <calcPr calcId="171027"/>
</workbook>
</file>

<file path=xl/calcChain.xml><?xml version="1.0" encoding="utf-8"?>
<calcChain xmlns="http://schemas.openxmlformats.org/spreadsheetml/2006/main">
  <c r="S147" i="27" l="1"/>
  <c r="S145" i="27"/>
  <c r="S142" i="27"/>
  <c r="S139" i="27"/>
  <c r="W185" i="27" l="1"/>
  <c r="W186" i="27"/>
  <c r="W170" i="27"/>
  <c r="W169" i="27"/>
  <c r="W168" i="27"/>
  <c r="W162" i="27"/>
  <c r="W163" i="27"/>
  <c r="W160" i="27"/>
  <c r="W159" i="27"/>
  <c r="W156" i="27"/>
  <c r="W157" i="27"/>
  <c r="W158" i="27"/>
  <c r="W155" i="27"/>
  <c r="W150" i="27"/>
  <c r="W151" i="27"/>
  <c r="W152" i="27"/>
  <c r="W153" i="27"/>
  <c r="W154" i="27"/>
  <c r="AG32" i="9"/>
  <c r="W148" i="27" s="1"/>
  <c r="AG31" i="9"/>
  <c r="W147" i="27"/>
  <c r="W146" i="27"/>
  <c r="W145" i="27"/>
  <c r="W143" i="27"/>
  <c r="W144" i="27"/>
  <c r="W139" i="27"/>
  <c r="W132" i="27"/>
  <c r="W135" i="27"/>
  <c r="W138" i="27"/>
  <c r="W127" i="27"/>
  <c r="W128" i="27"/>
  <c r="W129" i="27"/>
  <c r="W130" i="27"/>
  <c r="W107" i="27"/>
  <c r="W106" i="27"/>
  <c r="W105" i="27"/>
  <c r="W104" i="27"/>
  <c r="W103" i="27"/>
  <c r="V103" i="27" s="1"/>
  <c r="W102" i="27"/>
  <c r="V102" i="27" s="1"/>
  <c r="W97" i="27"/>
  <c r="W98" i="27"/>
  <c r="W99" i="27"/>
  <c r="W95" i="27"/>
  <c r="W90" i="27"/>
  <c r="W91" i="27"/>
  <c r="W92" i="27"/>
  <c r="W93" i="27"/>
  <c r="W94" i="27"/>
  <c r="W89" i="27"/>
  <c r="W88" i="27"/>
  <c r="W87" i="27"/>
  <c r="W86" i="27"/>
  <c r="W84" i="27"/>
  <c r="W83" i="27"/>
  <c r="W79" i="27"/>
  <c r="W80" i="27"/>
  <c r="W81" i="27"/>
  <c r="W82" i="27"/>
  <c r="W78" i="27"/>
  <c r="W71" i="27"/>
  <c r="W68" i="27"/>
  <c r="W64" i="27"/>
  <c r="AF25" i="26"/>
  <c r="AG25" i="26"/>
  <c r="W62" i="27" s="1"/>
  <c r="W53" i="27"/>
  <c r="W54" i="27"/>
  <c r="W48" i="27"/>
  <c r="W45" i="27"/>
  <c r="W46" i="27"/>
  <c r="W37" i="27"/>
  <c r="W40" i="27"/>
  <c r="W41" i="27"/>
  <c r="W36" i="27"/>
  <c r="W34" i="27"/>
  <c r="AF32" i="5"/>
  <c r="AG32" i="5"/>
  <c r="W15" i="27" s="1"/>
  <c r="AF44" i="5"/>
  <c r="AG44" i="5"/>
  <c r="W19" i="27" s="1"/>
  <c r="AF45" i="5"/>
  <c r="AG45" i="5"/>
  <c r="W20" i="27" s="1"/>
  <c r="W31" i="27"/>
  <c r="W27" i="27"/>
  <c r="W28" i="27"/>
  <c r="W29" i="27"/>
  <c r="W30" i="27"/>
  <c r="W26" i="27"/>
  <c r="W22" i="27"/>
  <c r="W23" i="27"/>
  <c r="W24" i="27"/>
  <c r="W25" i="27"/>
  <c r="W21" i="27"/>
  <c r="W18" i="27"/>
  <c r="W16" i="27"/>
  <c r="W14" i="27"/>
  <c r="W12" i="27"/>
  <c r="W10" i="27"/>
  <c r="W11" i="27"/>
  <c r="W9" i="27"/>
  <c r="S102" i="27" l="1"/>
  <c r="V91" i="27"/>
  <c r="V90" i="27"/>
  <c r="V88" i="27"/>
  <c r="V127" i="27" l="1"/>
  <c r="V68" i="27"/>
  <c r="V185" i="27" l="1"/>
  <c r="BP13" i="28" l="1"/>
  <c r="BP12" i="28"/>
  <c r="BP11" i="28"/>
  <c r="BP10" i="28"/>
  <c r="BP9" i="28"/>
  <c r="BP8" i="28"/>
  <c r="BO13" i="28"/>
  <c r="BO12" i="28"/>
  <c r="BO11" i="28"/>
  <c r="BO10" i="28"/>
  <c r="BO9" i="28"/>
  <c r="BO8" i="28"/>
  <c r="BN13" i="28"/>
  <c r="BN12" i="28"/>
  <c r="BN11" i="28"/>
  <c r="BN10" i="28"/>
  <c r="BN9" i="28"/>
  <c r="BN8" i="28"/>
  <c r="BM13" i="28"/>
  <c r="BM12" i="28"/>
  <c r="BM11" i="28"/>
  <c r="BM10" i="28"/>
  <c r="BM9" i="28"/>
  <c r="BM8" i="28"/>
  <c r="BL13" i="28"/>
  <c r="BL12" i="28"/>
  <c r="BL11" i="28"/>
  <c r="BL10" i="28"/>
  <c r="BL9" i="28"/>
  <c r="BL8" i="28"/>
  <c r="BK13" i="28"/>
  <c r="BK12" i="28"/>
  <c r="BK11" i="28"/>
  <c r="BK10" i="28"/>
  <c r="BK9" i="28"/>
  <c r="BK8" i="28"/>
  <c r="BJ13" i="28"/>
  <c r="BJ12" i="28"/>
  <c r="BJ11" i="28"/>
  <c r="BJ10" i="28"/>
  <c r="BJ9" i="28"/>
  <c r="BJ8" i="28"/>
  <c r="BI13" i="28"/>
  <c r="BI12" i="28"/>
  <c r="BI11" i="28"/>
  <c r="BI10" i="28"/>
  <c r="BI9" i="28"/>
  <c r="BI8" i="28"/>
  <c r="BH13" i="28"/>
  <c r="BH12" i="28"/>
  <c r="BH11" i="28"/>
  <c r="BH10" i="28"/>
  <c r="BH9" i="28"/>
  <c r="BH8" i="28"/>
  <c r="BG13" i="28"/>
  <c r="BG12" i="28"/>
  <c r="BG11" i="28"/>
  <c r="BG10" i="28"/>
  <c r="BG9" i="28"/>
  <c r="BG8" i="28"/>
  <c r="BF13" i="28"/>
  <c r="BF12" i="28"/>
  <c r="BF11" i="28"/>
  <c r="BF10" i="28"/>
  <c r="BF9" i="28"/>
  <c r="BF8" i="28"/>
  <c r="BE13" i="28"/>
  <c r="BE12" i="28"/>
  <c r="BE11" i="28"/>
  <c r="BE10" i="28"/>
  <c r="BE9" i="28"/>
  <c r="BE8" i="28"/>
  <c r="BD13" i="28"/>
  <c r="BD12" i="28"/>
  <c r="BD11" i="28"/>
  <c r="BD10" i="28"/>
  <c r="BD9" i="28"/>
  <c r="BD8" i="28"/>
  <c r="BC13" i="28"/>
  <c r="BC12" i="28"/>
  <c r="BC11" i="28"/>
  <c r="BC10" i="28"/>
  <c r="BC9" i="28"/>
  <c r="BC8" i="28"/>
  <c r="BB13" i="28"/>
  <c r="BB12" i="28"/>
  <c r="BB11" i="28"/>
  <c r="BB10" i="28"/>
  <c r="BB9" i="28"/>
  <c r="BB8" i="28"/>
  <c r="BA13" i="28"/>
  <c r="BA12" i="28"/>
  <c r="BA11" i="28"/>
  <c r="BA10" i="28"/>
  <c r="BA9" i="28"/>
  <c r="BA8" i="28"/>
  <c r="AZ13" i="28"/>
  <c r="AZ12" i="28"/>
  <c r="AZ11" i="28"/>
  <c r="AZ10" i="28"/>
  <c r="AZ9" i="28"/>
  <c r="AZ8" i="28"/>
  <c r="AY13" i="28"/>
  <c r="AY12" i="28"/>
  <c r="AY11" i="28"/>
  <c r="AY10" i="28"/>
  <c r="AY9" i="28"/>
  <c r="AY8" i="28"/>
  <c r="AX13" i="28"/>
  <c r="AX12" i="28"/>
  <c r="AX11" i="28"/>
  <c r="AX10" i="28"/>
  <c r="AX9" i="28"/>
  <c r="AX8" i="28"/>
  <c r="AW13" i="28"/>
  <c r="AW12" i="28"/>
  <c r="AW11" i="28"/>
  <c r="AW10" i="28"/>
  <c r="AW9" i="28"/>
  <c r="AW8" i="28"/>
  <c r="AV13" i="28"/>
  <c r="AV12" i="28"/>
  <c r="AV11" i="28"/>
  <c r="AV10" i="28"/>
  <c r="AV9" i="28"/>
  <c r="AV8" i="28"/>
  <c r="AU13" i="28"/>
  <c r="AU12" i="28"/>
  <c r="AU11" i="28"/>
  <c r="AU10" i="28"/>
  <c r="AU9" i="28"/>
  <c r="AU8" i="28"/>
  <c r="AT13" i="28"/>
  <c r="AT12" i="28"/>
  <c r="AT11" i="28"/>
  <c r="AT10" i="28"/>
  <c r="AT9" i="28"/>
  <c r="AT8" i="28"/>
  <c r="AS13" i="28"/>
  <c r="AS12" i="28"/>
  <c r="AS11" i="28"/>
  <c r="AS10" i="28"/>
  <c r="AS9" i="28"/>
  <c r="AS8" i="28"/>
  <c r="AR13" i="28"/>
  <c r="AR12" i="28"/>
  <c r="AR11" i="28"/>
  <c r="AR10" i="28"/>
  <c r="AR9" i="28"/>
  <c r="AR8" i="28"/>
  <c r="AQ13" i="28"/>
  <c r="AQ12" i="28"/>
  <c r="AQ11" i="28"/>
  <c r="AQ10" i="28"/>
  <c r="AQ9" i="28"/>
  <c r="AQ8" i="28"/>
  <c r="AP13" i="28"/>
  <c r="AP12" i="28"/>
  <c r="AP11" i="28"/>
  <c r="AP10" i="28"/>
  <c r="AP9" i="28"/>
  <c r="AP8" i="28"/>
  <c r="AO13" i="28"/>
  <c r="AO12" i="28"/>
  <c r="AO11" i="28"/>
  <c r="AO10" i="28"/>
  <c r="AO9" i="28"/>
  <c r="AO8" i="28"/>
  <c r="AN13" i="28" l="1"/>
  <c r="AN12" i="28"/>
  <c r="AN11" i="28"/>
  <c r="AN10" i="28"/>
  <c r="AN9" i="28"/>
  <c r="AN8" i="28"/>
  <c r="AM13" i="28"/>
  <c r="AM12" i="28"/>
  <c r="AM11" i="28"/>
  <c r="AM10" i="28"/>
  <c r="AM9" i="28"/>
  <c r="AM8" i="28"/>
  <c r="AL13" i="28"/>
  <c r="AL12" i="28"/>
  <c r="AL11" i="28"/>
  <c r="AL10" i="28"/>
  <c r="AL9" i="28"/>
  <c r="AL8" i="28"/>
  <c r="AK13" i="28"/>
  <c r="AK12" i="28"/>
  <c r="AK11" i="28"/>
  <c r="AK10" i="28"/>
  <c r="AK9" i="28"/>
  <c r="AK8" i="28"/>
  <c r="AJ13" i="28"/>
  <c r="AJ12" i="28"/>
  <c r="AJ11" i="28"/>
  <c r="AJ10" i="28"/>
  <c r="AJ9" i="28"/>
  <c r="AJ8" i="28"/>
  <c r="AI13" i="28"/>
  <c r="AI12" i="28"/>
  <c r="AI11" i="28"/>
  <c r="AI10" i="28"/>
  <c r="AI9" i="28"/>
  <c r="AI8" i="28"/>
  <c r="AH13" i="28"/>
  <c r="AH12" i="28"/>
  <c r="AH11" i="28"/>
  <c r="AH10" i="28"/>
  <c r="AH9" i="28"/>
  <c r="AH8" i="28"/>
  <c r="AG13" i="28"/>
  <c r="AG12" i="28"/>
  <c r="AG11" i="28"/>
  <c r="AG10" i="28"/>
  <c r="AG9" i="28"/>
  <c r="AG8" i="28"/>
  <c r="AF13" i="28"/>
  <c r="AF12" i="28"/>
  <c r="AF11" i="28"/>
  <c r="AF10" i="28"/>
  <c r="AF9" i="28"/>
  <c r="AF8" i="28"/>
  <c r="AE13" i="28"/>
  <c r="AE12" i="28"/>
  <c r="AE11" i="28"/>
  <c r="AE10" i="28"/>
  <c r="AE9" i="28"/>
  <c r="AE8" i="28"/>
  <c r="AD13" i="28" l="1"/>
  <c r="AD12" i="28"/>
  <c r="AD11" i="28"/>
  <c r="AD10" i="28"/>
  <c r="AD9" i="28"/>
  <c r="AD8" i="28"/>
  <c r="AC13" i="28"/>
  <c r="AC12" i="28"/>
  <c r="AC11" i="28"/>
  <c r="AC10" i="28"/>
  <c r="AC9" i="28"/>
  <c r="AC8" i="28"/>
  <c r="V163" i="27" l="1"/>
  <c r="V162" i="27"/>
  <c r="V156" i="27"/>
  <c r="V157" i="27"/>
  <c r="V158" i="27"/>
  <c r="V159" i="27"/>
  <c r="V160" i="27"/>
  <c r="V151" i="27"/>
  <c r="V150" i="27"/>
  <c r="V9" i="27"/>
  <c r="V10" i="27"/>
  <c r="V11" i="27"/>
  <c r="V12" i="27"/>
  <c r="V14" i="27"/>
  <c r="V15" i="27"/>
  <c r="V16" i="27"/>
  <c r="V18" i="27"/>
  <c r="V19" i="27"/>
  <c r="V20" i="27"/>
  <c r="V21" i="27"/>
  <c r="V22" i="27"/>
  <c r="V23" i="27"/>
  <c r="V24" i="27"/>
  <c r="V25" i="27"/>
  <c r="V26" i="27"/>
  <c r="V27" i="27"/>
  <c r="V28" i="27"/>
  <c r="V29" i="27"/>
  <c r="V30" i="27"/>
  <c r="V31" i="27"/>
  <c r="S31" i="27" s="1"/>
  <c r="V34" i="27"/>
  <c r="V36" i="27"/>
  <c r="V37" i="27"/>
  <c r="V40" i="27"/>
  <c r="V41" i="27"/>
  <c r="V45" i="27"/>
  <c r="V46" i="27"/>
  <c r="V48" i="27"/>
  <c r="V53" i="27"/>
  <c r="V54" i="27"/>
  <c r="V62" i="27"/>
  <c r="V64" i="27"/>
  <c r="V71" i="27"/>
  <c r="V78" i="27"/>
  <c r="V79" i="27"/>
  <c r="V80" i="27"/>
  <c r="V81" i="27"/>
  <c r="V82" i="27"/>
  <c r="V83" i="27"/>
  <c r="V84" i="27"/>
  <c r="V86" i="27"/>
  <c r="S86" i="27" s="1"/>
  <c r="V87" i="27"/>
  <c r="S87" i="27" s="1"/>
  <c r="V89" i="27"/>
  <c r="V92" i="27"/>
  <c r="V93" i="27"/>
  <c r="V94" i="27"/>
  <c r="V95" i="27"/>
  <c r="V97" i="27"/>
  <c r="V98" i="27"/>
  <c r="V99" i="27"/>
  <c r="V104" i="27"/>
  <c r="V105" i="27"/>
  <c r="V106" i="27"/>
  <c r="V107" i="27"/>
  <c r="V128" i="27"/>
  <c r="V129" i="27"/>
  <c r="V130" i="27"/>
  <c r="V132" i="27"/>
  <c r="V135" i="27"/>
  <c r="V138" i="27"/>
  <c r="V139" i="27"/>
  <c r="V143" i="27"/>
  <c r="V144" i="27"/>
  <c r="V145" i="27"/>
  <c r="V146" i="27"/>
  <c r="V147" i="27"/>
  <c r="V148" i="27"/>
  <c r="V152" i="27"/>
  <c r="V153" i="27"/>
  <c r="V154" i="27"/>
  <c r="V155" i="27"/>
  <c r="V168" i="27"/>
  <c r="V169" i="27"/>
  <c r="V170" i="27"/>
  <c r="V186" i="27"/>
  <c r="S104" i="27" l="1"/>
  <c r="S89" i="27"/>
  <c r="S83" i="27"/>
  <c r="S169" i="27"/>
  <c r="S159" i="27"/>
  <c r="S9" i="27"/>
  <c r="S155" i="27"/>
  <c r="S26" i="27"/>
  <c r="S21" i="27"/>
  <c r="S18" i="27"/>
  <c r="S14" i="27"/>
  <c r="AA40" i="28"/>
  <c r="BP25" i="28"/>
  <c r="O49" i="28" s="1"/>
  <c r="BO25" i="28"/>
  <c r="N49" i="28" s="1"/>
  <c r="BN25" i="28"/>
  <c r="O48" i="28" s="1"/>
  <c r="BM25" i="28"/>
  <c r="N48" i="28" s="1"/>
  <c r="BL25" i="28"/>
  <c r="O47" i="28" s="1"/>
  <c r="BK25" i="28"/>
  <c r="N47" i="28" s="1"/>
  <c r="BJ25" i="28"/>
  <c r="O46" i="28" s="1"/>
  <c r="BI25" i="28"/>
  <c r="N46" i="28" s="1"/>
  <c r="BH25" i="28"/>
  <c r="O45" i="28" s="1"/>
  <c r="BG25" i="28"/>
  <c r="N45" i="28" s="1"/>
  <c r="BF25" i="28"/>
  <c r="O44" i="28" s="1"/>
  <c r="BE25" i="28"/>
  <c r="N44" i="28" s="1"/>
  <c r="BD25" i="28"/>
  <c r="O43" i="28" s="1"/>
  <c r="BC25" i="28"/>
  <c r="N43" i="28" s="1"/>
  <c r="BB25" i="28"/>
  <c r="O42" i="28" s="1"/>
  <c r="BA25" i="28"/>
  <c r="N42" i="28" s="1"/>
  <c r="AZ25" i="28"/>
  <c r="O41" i="28" s="1"/>
  <c r="AY25" i="28"/>
  <c r="N41" i="28" s="1"/>
  <c r="AX25" i="28"/>
  <c r="O40" i="28" s="1"/>
  <c r="AW25" i="28"/>
  <c r="N40" i="28" s="1"/>
  <c r="AV25" i="28"/>
  <c r="O39" i="28" s="1"/>
  <c r="AU25" i="28"/>
  <c r="N39" i="28" s="1"/>
  <c r="AT25" i="28"/>
  <c r="O38" i="28" s="1"/>
  <c r="AS25" i="28"/>
  <c r="N38" i="28" s="1"/>
  <c r="AR25" i="28"/>
  <c r="O37" i="28" s="1"/>
  <c r="AQ25" i="28"/>
  <c r="N37" i="28" s="1"/>
  <c r="AP25" i="28"/>
  <c r="O36" i="28" s="1"/>
  <c r="AO25" i="28"/>
  <c r="N36" i="28" s="1"/>
  <c r="AN25" i="28"/>
  <c r="O35" i="28" s="1"/>
  <c r="AM25" i="28"/>
  <c r="N35" i="28" s="1"/>
  <c r="AL25" i="28"/>
  <c r="O34" i="28" s="1"/>
  <c r="AK25" i="28"/>
  <c r="N34" i="28" s="1"/>
  <c r="AJ25" i="28"/>
  <c r="O33" i="28" s="1"/>
  <c r="AI25" i="28"/>
  <c r="N33" i="28" s="1"/>
  <c r="AH25" i="28"/>
  <c r="O32" i="28" s="1"/>
  <c r="AG25" i="28"/>
  <c r="N32" i="28" s="1"/>
  <c r="AF25" i="28"/>
  <c r="O31" i="28" s="1"/>
  <c r="AE25" i="28"/>
  <c r="N31" i="28" s="1"/>
  <c r="AD25" i="28"/>
  <c r="O30" i="28" s="1"/>
  <c r="AC25" i="28"/>
  <c r="N30" i="28" s="1"/>
  <c r="BP24" i="28"/>
  <c r="M49" i="28" s="1"/>
  <c r="BO24" i="28"/>
  <c r="L49" i="28" s="1"/>
  <c r="BN24" i="28"/>
  <c r="M48" i="28" s="1"/>
  <c r="BM24" i="28"/>
  <c r="L48" i="28" s="1"/>
  <c r="BL24" i="28"/>
  <c r="M47" i="28" s="1"/>
  <c r="BK24" i="28"/>
  <c r="L47" i="28" s="1"/>
  <c r="BJ24" i="28"/>
  <c r="M46" i="28" s="1"/>
  <c r="BI24" i="28"/>
  <c r="L46" i="28" s="1"/>
  <c r="BH24" i="28"/>
  <c r="M45" i="28" s="1"/>
  <c r="BG24" i="28"/>
  <c r="L45" i="28" s="1"/>
  <c r="BF24" i="28"/>
  <c r="M44" i="28" s="1"/>
  <c r="BE24" i="28"/>
  <c r="L44" i="28" s="1"/>
  <c r="BD24" i="28"/>
  <c r="M43" i="28" s="1"/>
  <c r="BC24" i="28"/>
  <c r="L43" i="28" s="1"/>
  <c r="BB24" i="28"/>
  <c r="M42" i="28" s="1"/>
  <c r="BA24" i="28"/>
  <c r="L42" i="28" s="1"/>
  <c r="AZ24" i="28"/>
  <c r="M41" i="28" s="1"/>
  <c r="AY24" i="28"/>
  <c r="L41" i="28" s="1"/>
  <c r="AX24" i="28"/>
  <c r="M40" i="28" s="1"/>
  <c r="AW24" i="28"/>
  <c r="L40" i="28" s="1"/>
  <c r="AV24" i="28"/>
  <c r="M39" i="28" s="1"/>
  <c r="AU24" i="28"/>
  <c r="L39" i="28" s="1"/>
  <c r="AT24" i="28"/>
  <c r="M38" i="28" s="1"/>
  <c r="AS24" i="28"/>
  <c r="L38" i="28" s="1"/>
  <c r="AR24" i="28"/>
  <c r="M37" i="28" s="1"/>
  <c r="AQ24" i="28"/>
  <c r="L37" i="28" s="1"/>
  <c r="AP24" i="28"/>
  <c r="M36" i="28" s="1"/>
  <c r="AO24" i="28"/>
  <c r="L36" i="28" s="1"/>
  <c r="AN24" i="28"/>
  <c r="M35" i="28" s="1"/>
  <c r="AM24" i="28"/>
  <c r="L35" i="28" s="1"/>
  <c r="AL24" i="28"/>
  <c r="M34" i="28" s="1"/>
  <c r="AK24" i="28"/>
  <c r="L34" i="28" s="1"/>
  <c r="AJ24" i="28"/>
  <c r="M33" i="28" s="1"/>
  <c r="AI24" i="28"/>
  <c r="L33" i="28" s="1"/>
  <c r="AH24" i="28"/>
  <c r="M32" i="28" s="1"/>
  <c r="AG24" i="28"/>
  <c r="L32" i="28" s="1"/>
  <c r="AF24" i="28"/>
  <c r="M31" i="28" s="1"/>
  <c r="AE24" i="28"/>
  <c r="L31" i="28" s="1"/>
  <c r="AD24" i="28"/>
  <c r="M30" i="28" s="1"/>
  <c r="AC24" i="28"/>
  <c r="L30" i="28" s="1"/>
  <c r="BP23" i="28"/>
  <c r="K49" i="28" s="1"/>
  <c r="BO23" i="28"/>
  <c r="J49" i="28" s="1"/>
  <c r="BN23" i="28"/>
  <c r="K48" i="28" s="1"/>
  <c r="BM23" i="28"/>
  <c r="J48" i="28" s="1"/>
  <c r="BL23" i="28"/>
  <c r="K47" i="28" s="1"/>
  <c r="BK23" i="28"/>
  <c r="J47" i="28" s="1"/>
  <c r="BJ23" i="28"/>
  <c r="K46" i="28" s="1"/>
  <c r="BI23" i="28"/>
  <c r="J46" i="28" s="1"/>
  <c r="BH23" i="28"/>
  <c r="K45" i="28" s="1"/>
  <c r="BG23" i="28"/>
  <c r="J45" i="28" s="1"/>
  <c r="BF23" i="28"/>
  <c r="K44" i="28" s="1"/>
  <c r="BE23" i="28"/>
  <c r="J44" i="28" s="1"/>
  <c r="BD23" i="28"/>
  <c r="K43" i="28" s="1"/>
  <c r="BC23" i="28"/>
  <c r="J43" i="28" s="1"/>
  <c r="BB23" i="28"/>
  <c r="K42" i="28" s="1"/>
  <c r="BA23" i="28"/>
  <c r="J42" i="28" s="1"/>
  <c r="AZ23" i="28"/>
  <c r="K41" i="28" s="1"/>
  <c r="AY23" i="28"/>
  <c r="J41" i="28" s="1"/>
  <c r="AX23" i="28"/>
  <c r="K40" i="28" s="1"/>
  <c r="AW23" i="28"/>
  <c r="J40" i="28" s="1"/>
  <c r="AV23" i="28"/>
  <c r="K39" i="28" s="1"/>
  <c r="AU23" i="28"/>
  <c r="J39" i="28" s="1"/>
  <c r="AT23" i="28"/>
  <c r="K38" i="28" s="1"/>
  <c r="AS23" i="28"/>
  <c r="J38" i="28" s="1"/>
  <c r="AR23" i="28"/>
  <c r="K37" i="28" s="1"/>
  <c r="AQ23" i="28"/>
  <c r="J37" i="28" s="1"/>
  <c r="AP23" i="28"/>
  <c r="K36" i="28" s="1"/>
  <c r="AO23" i="28"/>
  <c r="J36" i="28" s="1"/>
  <c r="AN23" i="28"/>
  <c r="K35" i="28" s="1"/>
  <c r="AM23" i="28"/>
  <c r="J35" i="28" s="1"/>
  <c r="AL23" i="28"/>
  <c r="K34" i="28" s="1"/>
  <c r="AK23" i="28"/>
  <c r="J34" i="28" s="1"/>
  <c r="AJ23" i="28"/>
  <c r="K33" i="28" s="1"/>
  <c r="AI23" i="28"/>
  <c r="J33" i="28" s="1"/>
  <c r="AH23" i="28"/>
  <c r="K32" i="28" s="1"/>
  <c r="AG23" i="28"/>
  <c r="J32" i="28" s="1"/>
  <c r="AF23" i="28"/>
  <c r="K31" i="28" s="1"/>
  <c r="AE23" i="28"/>
  <c r="J31" i="28" s="1"/>
  <c r="AD23" i="28"/>
  <c r="K30" i="28" s="1"/>
  <c r="AC23" i="28"/>
  <c r="J30" i="28" s="1"/>
  <c r="BP22" i="28"/>
  <c r="I49" i="28" s="1"/>
  <c r="BO22" i="28"/>
  <c r="H49" i="28" s="1"/>
  <c r="BN22" i="28"/>
  <c r="I48" i="28" s="1"/>
  <c r="BM22" i="28"/>
  <c r="H48" i="28" s="1"/>
  <c r="P48" i="28" s="1"/>
  <c r="BL22" i="28"/>
  <c r="I47" i="28" s="1"/>
  <c r="BK22" i="28"/>
  <c r="H47" i="28" s="1"/>
  <c r="BJ22" i="28"/>
  <c r="I46" i="28" s="1"/>
  <c r="BI22" i="28"/>
  <c r="H46" i="28" s="1"/>
  <c r="BH22" i="28"/>
  <c r="I45" i="28" s="1"/>
  <c r="BG22" i="28"/>
  <c r="H45" i="28" s="1"/>
  <c r="BF22" i="28"/>
  <c r="I44" i="28" s="1"/>
  <c r="BE22" i="28"/>
  <c r="H44" i="28" s="1"/>
  <c r="P44" i="28" s="1"/>
  <c r="BD22" i="28"/>
  <c r="I43" i="28" s="1"/>
  <c r="BC22" i="28"/>
  <c r="H43" i="28" s="1"/>
  <c r="BB22" i="28"/>
  <c r="I42" i="28" s="1"/>
  <c r="BA22" i="28"/>
  <c r="H42" i="28" s="1"/>
  <c r="P42" i="28" s="1"/>
  <c r="AZ22" i="28"/>
  <c r="I41" i="28" s="1"/>
  <c r="AY22" i="28"/>
  <c r="H41" i="28" s="1"/>
  <c r="AX22" i="28"/>
  <c r="I40" i="28" s="1"/>
  <c r="AW22" i="28"/>
  <c r="H40" i="28" s="1"/>
  <c r="AV22" i="28"/>
  <c r="I39" i="28" s="1"/>
  <c r="AU22" i="28"/>
  <c r="H39" i="28" s="1"/>
  <c r="AT22" i="28"/>
  <c r="I38" i="28" s="1"/>
  <c r="AS22" i="28"/>
  <c r="H38" i="28" s="1"/>
  <c r="AR22" i="28"/>
  <c r="I37" i="28" s="1"/>
  <c r="AQ22" i="28"/>
  <c r="H37" i="28" s="1"/>
  <c r="AP22" i="28"/>
  <c r="I36" i="28" s="1"/>
  <c r="AO22" i="28"/>
  <c r="H36" i="28" s="1"/>
  <c r="AN22" i="28"/>
  <c r="I35" i="28" s="1"/>
  <c r="AM22" i="28"/>
  <c r="H35" i="28" s="1"/>
  <c r="AL22" i="28"/>
  <c r="I34" i="28" s="1"/>
  <c r="AK22" i="28"/>
  <c r="H34" i="28" s="1"/>
  <c r="P34" i="28" s="1"/>
  <c r="AJ22" i="28"/>
  <c r="I33" i="28" s="1"/>
  <c r="AI22" i="28"/>
  <c r="H33" i="28" s="1"/>
  <c r="AH22" i="28"/>
  <c r="I32" i="28" s="1"/>
  <c r="AG22" i="28"/>
  <c r="H32" i="28" s="1"/>
  <c r="AF22" i="28"/>
  <c r="I31" i="28" s="1"/>
  <c r="AE22" i="28"/>
  <c r="H31" i="28" s="1"/>
  <c r="AD22" i="28"/>
  <c r="I30" i="28" s="1"/>
  <c r="AC22" i="28"/>
  <c r="H30" i="28" s="1"/>
  <c r="S71" i="27"/>
  <c r="Q49" i="28" l="1"/>
  <c r="P49" i="28"/>
  <c r="Q48" i="28"/>
  <c r="AA48" i="28" s="1"/>
  <c r="Q47" i="28"/>
  <c r="AA47" i="28" s="1"/>
  <c r="Q46" i="28"/>
  <c r="P46" i="28"/>
  <c r="Q45" i="28"/>
  <c r="P45" i="28"/>
  <c r="Q44" i="28"/>
  <c r="AA44" i="28" s="1"/>
  <c r="Q43" i="28"/>
  <c r="P43" i="28"/>
  <c r="Q42" i="28"/>
  <c r="AA42" i="28" s="1"/>
  <c r="Q41" i="28"/>
  <c r="P41" i="28"/>
  <c r="Q39" i="28"/>
  <c r="P39" i="28"/>
  <c r="Q38" i="28"/>
  <c r="AA38" i="28" s="1"/>
  <c r="Q37" i="28"/>
  <c r="P37" i="28"/>
  <c r="Q36" i="28"/>
  <c r="AA36" i="28" s="1"/>
  <c r="P36" i="28"/>
  <c r="Q35" i="28"/>
  <c r="P35" i="28"/>
  <c r="Q34" i="28"/>
  <c r="AA34" i="28" s="1"/>
  <c r="Q33" i="28"/>
  <c r="P33" i="28"/>
  <c r="Q32" i="28"/>
  <c r="P32" i="28"/>
  <c r="Q31" i="28"/>
  <c r="P31" i="28"/>
  <c r="H33" i="29"/>
  <c r="J50" i="28"/>
  <c r="K50" i="28"/>
  <c r="S78" i="27"/>
  <c r="I50" i="28"/>
  <c r="Q30" i="28"/>
  <c r="H50" i="28"/>
  <c r="P30" i="28"/>
  <c r="M50" i="28"/>
  <c r="O50" i="28"/>
  <c r="K33" i="29"/>
  <c r="L50" i="28"/>
  <c r="N50" i="28"/>
  <c r="AA49" i="28" l="1"/>
  <c r="AA46" i="28"/>
  <c r="AA45" i="28"/>
  <c r="AA43" i="28"/>
  <c r="AA41" i="28"/>
  <c r="AA39" i="28"/>
  <c r="AA37" i="28"/>
  <c r="AA35" i="28"/>
  <c r="AA33" i="28"/>
  <c r="AA32" i="28"/>
  <c r="AA31" i="28"/>
  <c r="P50" i="28"/>
  <c r="P142" i="27"/>
  <c r="AA30" i="28"/>
  <c r="Q50" i="28"/>
  <c r="P21" i="27"/>
  <c r="AA50" i="28" l="1"/>
  <c r="AG30" i="13" l="1"/>
  <c r="W73" i="27" s="1"/>
  <c r="V73" i="27" s="1"/>
  <c r="AG29" i="13"/>
  <c r="W72" i="27" s="1"/>
  <c r="V72" i="27" s="1"/>
  <c r="S72" i="27" s="1"/>
  <c r="AG26" i="12" l="1"/>
  <c r="W180" i="27" s="1"/>
  <c r="V180" i="27" s="1"/>
  <c r="S180" i="27" s="1"/>
  <c r="AG53" i="16" l="1"/>
  <c r="AF53" i="16"/>
  <c r="AG52" i="16"/>
  <c r="AF52" i="16"/>
  <c r="E48" i="16"/>
  <c r="AG47" i="16"/>
  <c r="AF47" i="16"/>
  <c r="AG46" i="16"/>
  <c r="AF46" i="16"/>
  <c r="AG41" i="16"/>
  <c r="W101" i="27" s="1"/>
  <c r="V101" i="27" s="1"/>
  <c r="AF41" i="16"/>
  <c r="AG40" i="16"/>
  <c r="W100" i="27" s="1"/>
  <c r="V100" i="27" s="1"/>
  <c r="AF40" i="16"/>
  <c r="AG39" i="16"/>
  <c r="AF39" i="16"/>
  <c r="AG38" i="16"/>
  <c r="AF38" i="16"/>
  <c r="AG37" i="16"/>
  <c r="AF37" i="16"/>
  <c r="AG36" i="16"/>
  <c r="W96" i="27" s="1"/>
  <c r="V96" i="27" s="1"/>
  <c r="AF36" i="16"/>
  <c r="AG35" i="16"/>
  <c r="AF35" i="16"/>
  <c r="AG30" i="16"/>
  <c r="AF30" i="16"/>
  <c r="AG28" i="16"/>
  <c r="AF28" i="16"/>
  <c r="AG27" i="16"/>
  <c r="AF27" i="16"/>
  <c r="AG26" i="16"/>
  <c r="AF26" i="16"/>
  <c r="AG25" i="16"/>
  <c r="AF25" i="16"/>
  <c r="AG20" i="16"/>
  <c r="AF20" i="16"/>
  <c r="AG19" i="16"/>
  <c r="AF19" i="16"/>
  <c r="S95" i="27" l="1"/>
  <c r="P87" i="27" s="1"/>
  <c r="AG26" i="26"/>
  <c r="W63" i="27" s="1"/>
  <c r="V63" i="27" s="1"/>
  <c r="AF26" i="26"/>
  <c r="AG24" i="26"/>
  <c r="W61" i="27" s="1"/>
  <c r="V61" i="27" s="1"/>
  <c r="AF24" i="26"/>
  <c r="AG19" i="26"/>
  <c r="W60" i="27" s="1"/>
  <c r="V60" i="27" s="1"/>
  <c r="AF19" i="26"/>
  <c r="AG18" i="26"/>
  <c r="W59" i="27" s="1"/>
  <c r="V59" i="27" s="1"/>
  <c r="S59" i="27" s="1"/>
  <c r="AF18" i="26"/>
  <c r="AG38" i="17"/>
  <c r="AF38" i="17"/>
  <c r="AG33" i="17"/>
  <c r="W85" i="27" s="1"/>
  <c r="V85" i="27" s="1"/>
  <c r="S85" i="27" s="1"/>
  <c r="P78" i="27" s="1"/>
  <c r="AF33" i="17"/>
  <c r="AG28" i="17"/>
  <c r="AF28" i="17"/>
  <c r="AG27" i="17"/>
  <c r="AF27" i="17"/>
  <c r="AG22" i="17"/>
  <c r="AF22" i="17"/>
  <c r="AG21" i="17"/>
  <c r="AF21" i="17"/>
  <c r="AG20" i="17"/>
  <c r="AF20" i="17"/>
  <c r="AG19" i="17"/>
  <c r="AF19" i="17"/>
  <c r="AG18" i="17"/>
  <c r="AF18" i="17"/>
  <c r="AG31" i="25"/>
  <c r="W51" i="27" s="1"/>
  <c r="V51" i="27" s="1"/>
  <c r="AF31" i="25"/>
  <c r="AG30" i="25"/>
  <c r="W50" i="27" s="1"/>
  <c r="V50" i="27" s="1"/>
  <c r="AF30" i="25"/>
  <c r="AG29" i="25"/>
  <c r="W49" i="27" s="1"/>
  <c r="V49" i="27" s="1"/>
  <c r="AF29" i="25"/>
  <c r="AG28" i="25"/>
  <c r="AF28" i="25"/>
  <c r="AG27" i="25"/>
  <c r="W47" i="27" s="1"/>
  <c r="V47" i="27" s="1"/>
  <c r="AF27" i="25"/>
  <c r="AG22" i="25"/>
  <c r="AF22" i="25"/>
  <c r="AG21" i="25"/>
  <c r="AF21" i="25"/>
  <c r="AG20" i="25"/>
  <c r="W44" i="27" s="1"/>
  <c r="V44" i="27" s="1"/>
  <c r="AF20" i="25"/>
  <c r="AG19" i="25"/>
  <c r="W43" i="27" s="1"/>
  <c r="V43" i="27" s="1"/>
  <c r="AF19" i="25"/>
  <c r="AG18" i="25"/>
  <c r="W42" i="27" s="1"/>
  <c r="V42" i="27" s="1"/>
  <c r="S42" i="27" s="1"/>
  <c r="AF18" i="25"/>
  <c r="AG24" i="13"/>
  <c r="AG19" i="13"/>
  <c r="W70" i="27" s="1"/>
  <c r="V70" i="27" s="1"/>
  <c r="S69" i="27" s="1"/>
  <c r="P69" i="27" s="1"/>
  <c r="AG18" i="13"/>
  <c r="W69" i="27" s="1"/>
  <c r="V69" i="27" s="1"/>
  <c r="AG44" i="18"/>
  <c r="AF44" i="18"/>
  <c r="AG43" i="18"/>
  <c r="AF43" i="18"/>
  <c r="AG42" i="18"/>
  <c r="AF42" i="18"/>
  <c r="AG41" i="18"/>
  <c r="AF41" i="18"/>
  <c r="AG40" i="18"/>
  <c r="W126" i="27" s="1"/>
  <c r="V126" i="27" s="1"/>
  <c r="AF40" i="18"/>
  <c r="AG39" i="18"/>
  <c r="W125" i="27" s="1"/>
  <c r="V125" i="27" s="1"/>
  <c r="AF39" i="18"/>
  <c r="AG38" i="18"/>
  <c r="W124" i="27" s="1"/>
  <c r="V124" i="27" s="1"/>
  <c r="S124" i="27" s="1"/>
  <c r="AF38" i="18"/>
  <c r="AG33" i="18"/>
  <c r="W123" i="27" s="1"/>
  <c r="V123" i="27" s="1"/>
  <c r="AF33" i="18"/>
  <c r="AG32" i="18"/>
  <c r="W122" i="27" s="1"/>
  <c r="V122" i="27" s="1"/>
  <c r="AF32" i="18"/>
  <c r="AG31" i="18"/>
  <c r="W121" i="27" s="1"/>
  <c r="V121" i="27" s="1"/>
  <c r="AF31" i="18"/>
  <c r="AG30" i="18"/>
  <c r="W120" i="27" s="1"/>
  <c r="V120" i="27" s="1"/>
  <c r="AF30" i="18"/>
  <c r="AG25" i="18"/>
  <c r="W119" i="27" s="1"/>
  <c r="V119" i="27" s="1"/>
  <c r="AF25" i="18"/>
  <c r="AG24" i="18"/>
  <c r="W118" i="27" s="1"/>
  <c r="V118" i="27" s="1"/>
  <c r="AF24" i="18"/>
  <c r="AG23" i="18"/>
  <c r="W117" i="27" s="1"/>
  <c r="V117" i="27" s="1"/>
  <c r="AF23" i="18"/>
  <c r="AG22" i="18"/>
  <c r="W116" i="27" s="1"/>
  <c r="V116" i="27" s="1"/>
  <c r="AF22" i="18"/>
  <c r="AG21" i="18"/>
  <c r="W115" i="27" s="1"/>
  <c r="V115" i="27" s="1"/>
  <c r="AF21" i="18"/>
  <c r="AG20" i="18"/>
  <c r="W114" i="27" s="1"/>
  <c r="V114" i="27" s="1"/>
  <c r="AF20" i="18"/>
  <c r="AG19" i="18"/>
  <c r="W113" i="27" s="1"/>
  <c r="V113" i="27" s="1"/>
  <c r="AF19" i="18"/>
  <c r="AG18" i="18"/>
  <c r="W112" i="27" s="1"/>
  <c r="V112" i="27" s="1"/>
  <c r="AF18" i="18"/>
  <c r="AG28" i="19"/>
  <c r="AF28" i="19"/>
  <c r="AG27" i="19"/>
  <c r="AF27" i="19"/>
  <c r="AG26" i="19"/>
  <c r="W39" i="27" s="1"/>
  <c r="V39" i="27" s="1"/>
  <c r="AF26" i="19"/>
  <c r="AG25" i="19"/>
  <c r="W38" i="27" s="1"/>
  <c r="V38" i="27" s="1"/>
  <c r="AF25" i="19"/>
  <c r="AG24" i="19"/>
  <c r="AF24" i="19"/>
  <c r="AG23" i="19"/>
  <c r="AF23" i="19"/>
  <c r="AG18" i="19"/>
  <c r="W35" i="27" s="1"/>
  <c r="V35" i="27" s="1"/>
  <c r="S35" i="27" s="1"/>
  <c r="AF18" i="19"/>
  <c r="AG26" i="20"/>
  <c r="AF26" i="20"/>
  <c r="AG25" i="20"/>
  <c r="W67" i="27" s="1"/>
  <c r="V67" i="27" s="1"/>
  <c r="S67" i="27" s="1"/>
  <c r="AF25" i="20"/>
  <c r="AG20" i="20"/>
  <c r="W66" i="27" s="1"/>
  <c r="V66" i="27" s="1"/>
  <c r="AF20" i="20"/>
  <c r="AG19" i="20"/>
  <c r="W65" i="27" s="1"/>
  <c r="V65" i="27" s="1"/>
  <c r="AF19" i="20"/>
  <c r="AG18" i="20"/>
  <c r="AF18" i="20"/>
  <c r="AG23" i="21"/>
  <c r="W111" i="27" s="1"/>
  <c r="V111" i="27" s="1"/>
  <c r="AF23" i="21"/>
  <c r="AG22" i="21"/>
  <c r="W110" i="27" s="1"/>
  <c r="V110" i="27" s="1"/>
  <c r="S110" i="27" s="1"/>
  <c r="AF22" i="21"/>
  <c r="AG17" i="21"/>
  <c r="W109" i="27" s="1"/>
  <c r="V109" i="27" s="1"/>
  <c r="AF17" i="21"/>
  <c r="AG16" i="21"/>
  <c r="W108" i="27" s="1"/>
  <c r="V108" i="27" s="1"/>
  <c r="AF16" i="21"/>
  <c r="AG15" i="21"/>
  <c r="AF15" i="21"/>
  <c r="AG14" i="21"/>
  <c r="AF14" i="21"/>
  <c r="AG21" i="22"/>
  <c r="W77" i="27" s="1"/>
  <c r="V77" i="27" s="1"/>
  <c r="AF21" i="22"/>
  <c r="AG20" i="22"/>
  <c r="W76" i="27" s="1"/>
  <c r="V76" i="27" s="1"/>
  <c r="AF20" i="22"/>
  <c r="AG19" i="22"/>
  <c r="W75" i="27" s="1"/>
  <c r="V75" i="27" s="1"/>
  <c r="AF19" i="22"/>
  <c r="AG18" i="22"/>
  <c r="W74" i="27" s="1"/>
  <c r="V74" i="27" s="1"/>
  <c r="AF18" i="22"/>
  <c r="AG40" i="12"/>
  <c r="AG39" i="12"/>
  <c r="AG38" i="12"/>
  <c r="W184" i="27" s="1"/>
  <c r="V184" i="27" s="1"/>
  <c r="S184" i="27" s="1"/>
  <c r="AG33" i="12"/>
  <c r="W183" i="27" s="1"/>
  <c r="V183" i="27" s="1"/>
  <c r="AF33" i="12"/>
  <c r="AG32" i="12"/>
  <c r="W182" i="27" s="1"/>
  <c r="V182" i="27" s="1"/>
  <c r="AF32" i="12"/>
  <c r="AG31" i="12"/>
  <c r="W181" i="27" s="1"/>
  <c r="V181" i="27" s="1"/>
  <c r="AF31" i="12"/>
  <c r="AF26" i="12"/>
  <c r="AG21" i="12"/>
  <c r="W179" i="27" s="1"/>
  <c r="V179" i="27" s="1"/>
  <c r="AF21" i="12"/>
  <c r="AG20" i="12"/>
  <c r="W178" i="27" s="1"/>
  <c r="V178" i="27" s="1"/>
  <c r="AF20" i="12"/>
  <c r="AG19" i="12"/>
  <c r="W177" i="27" s="1"/>
  <c r="V177" i="27" s="1"/>
  <c r="AF19" i="12"/>
  <c r="AG18" i="12"/>
  <c r="W176" i="27" s="1"/>
  <c r="V176" i="27" s="1"/>
  <c r="S176" i="27" s="1"/>
  <c r="AF18" i="12"/>
  <c r="AG32" i="11"/>
  <c r="W58" i="27" s="1"/>
  <c r="V58" i="27" s="1"/>
  <c r="AG31" i="11"/>
  <c r="W57" i="27" s="1"/>
  <c r="V57" i="27" s="1"/>
  <c r="AG30" i="11"/>
  <c r="W56" i="27" s="1"/>
  <c r="V56" i="27" s="1"/>
  <c r="S56" i="27" s="1"/>
  <c r="AG25" i="11"/>
  <c r="W55" i="27" s="1"/>
  <c r="V55" i="27" s="1"/>
  <c r="S55" i="27" s="1"/>
  <c r="AF25" i="11"/>
  <c r="AG20" i="11"/>
  <c r="AF20" i="11"/>
  <c r="AG19" i="11"/>
  <c r="AF19" i="11"/>
  <c r="AG18" i="11"/>
  <c r="W52" i="27" s="1"/>
  <c r="V52" i="27" s="1"/>
  <c r="S52" i="27" s="1"/>
  <c r="AF18" i="11"/>
  <c r="AG22" i="10"/>
  <c r="W175" i="27" s="1"/>
  <c r="V175" i="27" s="1"/>
  <c r="AF22" i="10"/>
  <c r="AG21" i="10"/>
  <c r="W174" i="27" s="1"/>
  <c r="V174" i="27" s="1"/>
  <c r="AF21" i="10"/>
  <c r="AG20" i="10"/>
  <c r="W173" i="27" s="1"/>
  <c r="V173" i="27" s="1"/>
  <c r="AF20" i="10"/>
  <c r="AG19" i="10"/>
  <c r="W172" i="27" s="1"/>
  <c r="V172" i="27" s="1"/>
  <c r="AF19" i="10"/>
  <c r="AG18" i="10"/>
  <c r="W171" i="27" s="1"/>
  <c r="V171" i="27" s="1"/>
  <c r="S171" i="27" s="1"/>
  <c r="P171" i="27" s="1"/>
  <c r="AF18" i="10"/>
  <c r="AG26" i="9"/>
  <c r="AG25" i="9"/>
  <c r="AG20" i="9"/>
  <c r="AF20" i="9"/>
  <c r="AG19" i="9"/>
  <c r="AF19" i="9"/>
  <c r="AG18" i="9"/>
  <c r="W142" i="27" s="1"/>
  <c r="V142" i="27" s="1"/>
  <c r="AF18" i="9"/>
  <c r="AG32" i="8"/>
  <c r="W141" i="27" s="1"/>
  <c r="V141" i="27" s="1"/>
  <c r="AG31" i="8"/>
  <c r="W140" i="27" s="1"/>
  <c r="V140" i="27" s="1"/>
  <c r="AG30" i="8"/>
  <c r="AG25" i="8"/>
  <c r="AG24" i="8"/>
  <c r="W137" i="27" s="1"/>
  <c r="V137" i="27" s="1"/>
  <c r="AG23" i="8"/>
  <c r="W136" i="27" s="1"/>
  <c r="V136" i="27" s="1"/>
  <c r="AG21" i="8"/>
  <c r="W134" i="27" s="1"/>
  <c r="V134" i="27" s="1"/>
  <c r="AG20" i="8"/>
  <c r="W133" i="27" s="1"/>
  <c r="V133" i="27" s="1"/>
  <c r="AG18" i="8"/>
  <c r="W131" i="27" s="1"/>
  <c r="V131" i="27" s="1"/>
  <c r="AG36" i="24"/>
  <c r="AF36" i="24"/>
  <c r="AG35" i="24"/>
  <c r="AF35" i="24"/>
  <c r="AG30" i="24"/>
  <c r="AF30" i="24"/>
  <c r="AG29" i="24"/>
  <c r="W167" i="27" s="1"/>
  <c r="V167" i="27" s="1"/>
  <c r="S167" i="27" s="1"/>
  <c r="AF29" i="24"/>
  <c r="AG23" i="24"/>
  <c r="W166" i="27" s="1"/>
  <c r="V166" i="27" s="1"/>
  <c r="AF23" i="24"/>
  <c r="AG22" i="24"/>
  <c r="W165" i="27" s="1"/>
  <c r="V165" i="27" s="1"/>
  <c r="AF22" i="24"/>
  <c r="AG21" i="24"/>
  <c r="W164" i="27" s="1"/>
  <c r="V164" i="27" s="1"/>
  <c r="AF21" i="24"/>
  <c r="AG20" i="24"/>
  <c r="AF20" i="24"/>
  <c r="AG19" i="24"/>
  <c r="AF19" i="24"/>
  <c r="AG18" i="24"/>
  <c r="W161" i="27" s="1"/>
  <c r="V161" i="27" s="1"/>
  <c r="AF18" i="24"/>
  <c r="AG37" i="23"/>
  <c r="AF37" i="23"/>
  <c r="AG36" i="23"/>
  <c r="AF36" i="23"/>
  <c r="AG31" i="23"/>
  <c r="AF31" i="23"/>
  <c r="AG30" i="23"/>
  <c r="AF30" i="23"/>
  <c r="AG29" i="23"/>
  <c r="AF29" i="23"/>
  <c r="AG28" i="23"/>
  <c r="AF28" i="23"/>
  <c r="AG23" i="23"/>
  <c r="AF23" i="23"/>
  <c r="AG22" i="23"/>
  <c r="AF22" i="23"/>
  <c r="AG21" i="23"/>
  <c r="AF21" i="23"/>
  <c r="AG20" i="23"/>
  <c r="AF20" i="23"/>
  <c r="AG19" i="23"/>
  <c r="AF19" i="23"/>
  <c r="AG18" i="23"/>
  <c r="W149" i="27" s="1"/>
  <c r="V149" i="27" s="1"/>
  <c r="S149" i="27" s="1"/>
  <c r="P149" i="27" s="1"/>
  <c r="AF18" i="23"/>
  <c r="AG35" i="7"/>
  <c r="AF35" i="7"/>
  <c r="AF30" i="7"/>
  <c r="AF29" i="7"/>
  <c r="AF28" i="7"/>
  <c r="AF27" i="7"/>
  <c r="AF26" i="7"/>
  <c r="AF21" i="7"/>
  <c r="AF20" i="7"/>
  <c r="AF19" i="7"/>
  <c r="AG20" i="6"/>
  <c r="AF20" i="6"/>
  <c r="AG19" i="6"/>
  <c r="W33" i="27" s="1"/>
  <c r="V33" i="27" s="1"/>
  <c r="AF19" i="6"/>
  <c r="AG18" i="6"/>
  <c r="W32" i="27" s="1"/>
  <c r="V32" i="27" s="1"/>
  <c r="S32" i="27" s="1"/>
  <c r="P32" i="27" s="1"/>
  <c r="AF18" i="6"/>
  <c r="AG43" i="5"/>
  <c r="AF43" i="5"/>
  <c r="AG38" i="5"/>
  <c r="W17" i="27" s="1"/>
  <c r="V17" i="27" s="1"/>
  <c r="S16" i="27" s="1"/>
  <c r="AF38" i="5"/>
  <c r="AG37" i="5"/>
  <c r="AF37" i="5"/>
  <c r="AG31" i="5"/>
  <c r="AF31" i="5"/>
  <c r="AG26" i="5"/>
  <c r="W13" i="27" s="1"/>
  <c r="V13" i="27" s="1"/>
  <c r="S12" i="27" s="1"/>
  <c r="P9" i="27" s="1"/>
  <c r="AF26" i="5"/>
  <c r="AG25" i="5"/>
  <c r="AF25" i="5"/>
  <c r="AG20" i="5"/>
  <c r="AF20" i="5"/>
  <c r="AG19" i="5"/>
  <c r="AF19" i="5"/>
  <c r="AG18" i="5"/>
  <c r="AF18" i="5"/>
  <c r="S61" i="27" l="1"/>
  <c r="P59" i="27" s="1"/>
  <c r="S47" i="27"/>
  <c r="P42" i="27"/>
  <c r="S112" i="27"/>
  <c r="S120" i="27"/>
  <c r="S36" i="27"/>
  <c r="P35" i="27"/>
  <c r="S64" i="27"/>
  <c r="P64" i="27" s="1"/>
  <c r="S106" i="27"/>
  <c r="P106" i="27" s="1"/>
  <c r="K106" i="27" s="1"/>
  <c r="I32" i="29" s="1"/>
  <c r="Q32" i="29" s="1"/>
  <c r="S74" i="27"/>
  <c r="P74" i="27" s="1"/>
  <c r="S181" i="27"/>
  <c r="P176" i="27" s="1"/>
  <c r="P52" i="27"/>
  <c r="S131" i="27"/>
  <c r="P131" i="27"/>
  <c r="S161" i="27"/>
  <c r="P161" i="27"/>
  <c r="P112" i="27" l="1"/>
  <c r="K112" i="27" s="1"/>
  <c r="I31" i="29" s="1"/>
  <c r="Q31" i="29" s="1"/>
  <c r="K9" i="27"/>
  <c r="K131" i="27"/>
  <c r="H9" i="27" l="1"/>
  <c r="I29" i="29"/>
  <c r="Q29" i="29" s="1"/>
  <c r="I30" i="29"/>
  <c r="Q30" i="29" s="1"/>
  <c r="Q33" i="29" l="1"/>
  <c r="I33" i="29"/>
</calcChain>
</file>

<file path=xl/comments1.xml><?xml version="1.0" encoding="utf-8"?>
<comments xmlns="http://schemas.openxmlformats.org/spreadsheetml/2006/main">
  <authors>
    <author>jose fernando franco buitrago</author>
  </authors>
  <commentList>
    <comment ref="I26" authorId="0" shapeId="0">
      <text>
        <r>
          <rPr>
            <b/>
            <sz val="9"/>
            <color indexed="81"/>
            <rFont val="Tahoma"/>
            <family val="2"/>
          </rPr>
          <t>jose fernando franco buitrago:</t>
        </r>
        <r>
          <rPr>
            <sz val="9"/>
            <color indexed="81"/>
            <rFont val="Tahoma"/>
            <family val="2"/>
          </rPr>
          <t xml:space="preserve">
por</t>
        </r>
      </text>
    </comment>
    <comment ref="AK26" authorId="0" shapeId="0">
      <text>
        <r>
          <rPr>
            <b/>
            <sz val="9"/>
            <color indexed="81"/>
            <rFont val="Tahoma"/>
            <family val="2"/>
          </rPr>
          <t>jose fernando franco buitrago:</t>
        </r>
        <r>
          <rPr>
            <sz val="9"/>
            <color indexed="81"/>
            <rFont val="Tahoma"/>
            <family val="2"/>
          </rPr>
          <t xml:space="preserve">
eso ya es 100</t>
        </r>
      </text>
    </comment>
    <comment ref="AK32" authorId="0" shapeId="0">
      <text>
        <r>
          <rPr>
            <b/>
            <sz val="9"/>
            <color indexed="81"/>
            <rFont val="Tahoma"/>
            <family val="2"/>
          </rPr>
          <t>jose fernando franco buitrago:</t>
        </r>
        <r>
          <rPr>
            <sz val="9"/>
            <color indexed="81"/>
            <rFont val="Tahoma"/>
            <family val="2"/>
          </rPr>
          <t xml:space="preserve">
colaboradores</t>
        </r>
      </text>
    </comment>
  </commentList>
</comments>
</file>

<file path=xl/comments2.xml><?xml version="1.0" encoding="utf-8"?>
<comments xmlns="http://schemas.openxmlformats.org/spreadsheetml/2006/main">
  <authors>
    <author>claudia paipa</author>
  </authors>
  <commentList>
    <comment ref="P31" authorId="0" shapeId="0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Hasta aquí sería la contratación  X  Selección abreviada
</t>
        </r>
      </text>
    </comment>
    <comment ref="P38" authorId="0" shapeId="0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Contratación  X selección abreviada
</t>
        </r>
      </text>
    </comment>
    <comment ref="N39" authorId="0" shapeId="0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Correspondiente a la contratación X subasta</t>
        </r>
      </text>
    </comment>
    <comment ref="P39" authorId="0" shapeId="0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Claudia Paipa:
Correspondiente a la contratación X subasta
</t>
        </r>
      </text>
    </comment>
    <comment ref="P43" authorId="0" shapeId="0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Hasta aquí proceso  de adquisición
</t>
        </r>
      </text>
    </comment>
    <comment ref="G44" authorId="0" shapeId="0">
      <text>
        <r>
          <rPr>
            <b/>
            <sz val="12"/>
            <color indexed="81"/>
            <rFont val="Tahoma"/>
            <family val="2"/>
          </rPr>
          <t>Claudia Paipa:</t>
        </r>
        <r>
          <rPr>
            <sz val="12"/>
            <color indexed="81"/>
            <rFont val="Tahoma"/>
            <family val="2"/>
          </rPr>
          <t xml:space="preserve">
Este  ´proyecto nos  encuentra en el presupuesto ya se que planeó realizar lo con los recursos contratados</t>
        </r>
      </text>
    </comment>
    <comment ref="P44" authorId="0" shapeId="0">
      <text>
        <r>
          <rPr>
            <b/>
            <sz val="9"/>
            <color indexed="81"/>
            <rFont val="Tahoma"/>
            <family val="2"/>
          </rPr>
          <t>Claudia Paipa:</t>
        </r>
        <r>
          <rPr>
            <sz val="9"/>
            <color indexed="81"/>
            <rFont val="Tahoma"/>
            <family val="2"/>
          </rPr>
          <t xml:space="preserve">
Hasta aquí proceso  de adquisición
</t>
        </r>
      </text>
    </comment>
  </commentList>
</comments>
</file>

<file path=xl/sharedStrings.xml><?xml version="1.0" encoding="utf-8"?>
<sst xmlns="http://schemas.openxmlformats.org/spreadsheetml/2006/main" count="4473" uniqueCount="853">
  <si>
    <t>Nombre del Proceso:</t>
  </si>
  <si>
    <t>Responsable(s) del Proceso: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</si>
  <si>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</si>
  <si>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</si>
  <si>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</si>
  <si>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</si>
  <si>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</si>
  <si>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</si>
  <si>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</si>
  <si>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</si>
  <si>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</si>
  <si>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</si>
  <si>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</si>
  <si>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</si>
  <si>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Macroproceso:</t>
  </si>
  <si>
    <t xml:space="preserve">Programa:  </t>
  </si>
  <si>
    <t xml:space="preserve">Estrategia: </t>
  </si>
  <si>
    <t>ACCIÓN ESTRATÉGICA:</t>
  </si>
  <si>
    <t>PROG</t>
  </si>
  <si>
    <t>EJEC</t>
  </si>
  <si>
    <t>PLAN ESTRATÉGICO</t>
  </si>
  <si>
    <t>PLAN DE DESARROLLO DISTRITAL</t>
  </si>
  <si>
    <t>AVANCE (MES/AÑO)</t>
  </si>
  <si>
    <t xml:space="preserve">Objetivo: </t>
  </si>
  <si>
    <t>AÑO</t>
  </si>
  <si>
    <t>CÓDIGO: PES-FM-002</t>
  </si>
  <si>
    <t>Meta</t>
  </si>
  <si>
    <t>Producto o  Resultado</t>
  </si>
  <si>
    <t># de la Actividad</t>
  </si>
  <si>
    <t>% de Ponderación de la Acción Estratégica</t>
  </si>
  <si>
    <t>Ponderación de la Actividad</t>
  </si>
  <si>
    <t>FORMULACIÓN, SEGUIMIENTO, REFORMULACIÓN Y EVALUACIÓN DEL PLAN DE ACCIÓN</t>
  </si>
  <si>
    <t>Actividades y/o proyectos</t>
  </si>
  <si>
    <t>Meta Plan de Desarrollo:</t>
  </si>
  <si>
    <t>Meta Unidad:</t>
  </si>
  <si>
    <t>Pilar-Eje Transaversal:</t>
  </si>
  <si>
    <t>VERSIÓN: 7.0</t>
  </si>
  <si>
    <t>FECHA DE APLICACIÓN:  SEPTIEMBRE DE 2016</t>
  </si>
  <si>
    <t>Planeación Estratégica</t>
  </si>
  <si>
    <t xml:space="preserve">Jefe Oficina Asesora de Planeación </t>
  </si>
  <si>
    <t>2.1</t>
  </si>
  <si>
    <t>2.2</t>
  </si>
  <si>
    <t>1.1</t>
  </si>
  <si>
    <t>1.2</t>
  </si>
  <si>
    <t>3.1</t>
  </si>
  <si>
    <t>1.3</t>
  </si>
  <si>
    <t>Fortalecimiento de los mecanismos de medición institucional</t>
  </si>
  <si>
    <t>Mejoramiento de la Plataforma Estrategica Institucional</t>
  </si>
  <si>
    <t>Fortalecer la transparencia, probidad y acceso a la información en la entidad.</t>
  </si>
  <si>
    <t>Formular y Ejecutar un Plan de trabajo para aumentar el Indice de Transparencia.</t>
  </si>
  <si>
    <t>Formular e implementar un Plan para aumentar el Indice de Gobierno en Linea.</t>
  </si>
  <si>
    <t>3.3</t>
  </si>
  <si>
    <t>4.1</t>
  </si>
  <si>
    <t>Realizar boletines tecnicos de alerta mensual sobre los resultados en presupuesto de inversión</t>
  </si>
  <si>
    <t>4.2</t>
  </si>
  <si>
    <t>Seguimiento a los avances de los proyectos de inversión</t>
  </si>
  <si>
    <t>5.1</t>
  </si>
  <si>
    <t>5.2</t>
  </si>
  <si>
    <t>Fortalecimiento del proceso de Planeación Estrategica</t>
  </si>
  <si>
    <t>Actualizar la documentación del proceso</t>
  </si>
  <si>
    <t>Formular y ejecutar un plan de asesorias</t>
  </si>
  <si>
    <t>5.3</t>
  </si>
  <si>
    <t xml:space="preserve">Realizar una propuesta de Reformulación de plataforma estrategica institucional en conjunto con la Alta Dirección. </t>
  </si>
  <si>
    <t>Una bateria de indicadores</t>
  </si>
  <si>
    <t xml:space="preserve">Informe con los resultados de los indicadores que resalta la gestión de la entidad para ser publicado en los ditintos canales de comunicación de la entidad. </t>
  </si>
  <si>
    <t>Un informe que relacione las acciones establecidas y los resultados para aumentar el indice de Gobierno en Línea</t>
  </si>
  <si>
    <t>Propuesta de modificación de la plataforma estrategica (misión, visión, objetivos institucionales y estrategias)</t>
  </si>
  <si>
    <t>Una propuesta de reformulación de la plataforma estrategica</t>
  </si>
  <si>
    <t>Metodologia para la gestión de proyectos</t>
  </si>
  <si>
    <t xml:space="preserve">100% de la información documentada y actualizada </t>
  </si>
  <si>
    <t xml:space="preserve">Información documentada actualizada conforme a las necssidades del proceso. </t>
  </si>
  <si>
    <t>Gobierno legítimo, fortalecimiento local y eficiencia.</t>
  </si>
  <si>
    <t>Transparencia, gestión pública y servicio a la ciudadanía.</t>
  </si>
  <si>
    <t>Aumentar al 88% el índice de satisfacción ciudadana.</t>
  </si>
  <si>
    <t>Mantener el 80% de satisfacción de los ciudadanos y partes interesadas.</t>
  </si>
  <si>
    <t>Mejorar la gestión y que hacer institucional de la Entidad a través de la implementación de acciones que promuevan la transparencia, el fortalecimiento del servicio al ciudadano y partes interesadas, así como la eficiencia de los procesos y procedimientos.</t>
  </si>
  <si>
    <t>Fortalecer el seguimiento y la medición a los procesos.</t>
  </si>
  <si>
    <t>Pilar-Eje Transversal:</t>
  </si>
  <si>
    <t xml:space="preserve">Comunicación  Interna </t>
  </si>
  <si>
    <t>Ponderacion de la Actividad</t>
  </si>
  <si>
    <t>ENERO</t>
  </si>
  <si>
    <t>Diseñar y publicar la revista virtual Mi Calle</t>
  </si>
  <si>
    <t>1.4</t>
  </si>
  <si>
    <t xml:space="preserve">Realizar encuentros entorno  a la   comunicación  organizacional </t>
  </si>
  <si>
    <t>1.5</t>
  </si>
  <si>
    <t xml:space="preserve">Comunicación Externa </t>
  </si>
  <si>
    <t>2.3</t>
  </si>
  <si>
    <t>2.4</t>
  </si>
  <si>
    <t>2.5</t>
  </si>
  <si>
    <t>2.6</t>
  </si>
  <si>
    <t>ACCIÓN ESTRATÉGICA</t>
  </si>
  <si>
    <t>MEJORAMIENTO PARA LA GESTIÓN DEL PROCESO</t>
  </si>
  <si>
    <t>Producto o  Resultado</t>
  </si>
  <si>
    <t>Actualizar y/o verificar de la informacion documentada del proceso por parte del Equipo Operativo SIG con el acompañamiento del Equipo Tecnico SIG, y diligenciar su formato de Listado Maestro de Informacion Documentada del Proceso.</t>
  </si>
  <si>
    <t>100% de la informacion documentada del proceso vigente</t>
  </si>
  <si>
    <t>Informacion Documentada del Proceso actualizada y aprobada (con Formato de Aprobacion Documental) y Listado de Maestro Informacion Documentada al dia.</t>
  </si>
  <si>
    <t xml:space="preserve">Planificación del Desarrollo Vial Local </t>
  </si>
  <si>
    <t xml:space="preserve">Subdirectora Técnica de Mejoramiento de la Malla Vial Local </t>
  </si>
  <si>
    <t>Democracia Urbana</t>
  </si>
  <si>
    <t>Mejorar las condiciones de movilidad y seguridad vial de la malla vial local a través de los programas de mantenimiento y/o rehabilitación de la Entidad, así como  la atención de situaciones imprevistas que impidan la movilidad en el Distrito Capital.</t>
  </si>
  <si>
    <t>Mejor Movilidad para Todos</t>
  </si>
  <si>
    <t>Alcanzar el 50 % de Malla Vial en buen estado</t>
  </si>
  <si>
    <t>Optimizar los mecanismos para priorizar las vías y desarrollar nuevas tecnologías dentro del proceso de planificación.</t>
  </si>
  <si>
    <t>1.083 km-carril de Conservación y Rehabilitación de la Infraestructura Vial Local (por donde no circulan rutas de Transmilenio zonal)</t>
  </si>
  <si>
    <t xml:space="preserve">COMUNICACIONES </t>
  </si>
  <si>
    <t>Transparencia, gestión pública  y servicio a la ciudadanía.</t>
  </si>
  <si>
    <t>MEJORAR LA GESTIÓN Y QUE HACER INSTITUCIONAL DE LA ENTIDAD A TRAVES DE LA IMPLEMENTACIÓN DE ACCIONES QUE PROMUEVAN  LA TRANSPARENCIA, EL FORTALECIMIENTO DEL SERVICIO AL CIUDADANO Y PARTES INTERESADAS , ASÌ COMO LA EFICIENCIA DE LOS PROCESOS Y PROCEDIMIENTOS.</t>
  </si>
  <si>
    <t xml:space="preserve">Gobierno legítimo, fortalecimiento local  y eficiencia </t>
  </si>
  <si>
    <t xml:space="preserve">Aumentar al 88% el índice de la satisfacción ciudadana </t>
  </si>
  <si>
    <t>Mantener el 80% de satisfacción de los ciudadanos y partes interesadas</t>
  </si>
  <si>
    <t>3.2</t>
  </si>
  <si>
    <t>Mejorar los mecanismos de diagnostico, diseño y priorización de la malla vial local incluyendo nuevas tecnologias.</t>
  </si>
  <si>
    <t xml:space="preserve">Diagnosticar  la malla vial para seleccionar las vías posibles de intervención en los diferentes Programas que adelante la Entidad </t>
  </si>
  <si>
    <t>Diagnosticar a través del aplicativo Collector For Arcgis, 6000 segmentos viales por elemento (PK_ID) en la vigencia 2018.</t>
  </si>
  <si>
    <t xml:space="preserve"> Información mensual actualizada (Listado) de los segmentos viales diagnosticados </t>
  </si>
  <si>
    <t>Contratar el servicio de laboratorio de suelos con un laboratorio externo a la UAERMV.</t>
  </si>
  <si>
    <t>Programar la exploración geotécnica para los segmentos viales con diagnostico inicial de Cambio de Carpeta (CC) y Rehabilitación (RH)</t>
  </si>
  <si>
    <t>Programar exploraciones geotecnica para 90 km-carril que corresponde al 30% de la meta de intervención de la UAERMV para la vigencia 2018,</t>
  </si>
  <si>
    <t>Realizar y entregar a la SPI 90 km-carril que corresponde al 30% de la meta de intervención de la UAERMV para la vigencia 2018,</t>
  </si>
  <si>
    <t>Planificar la priorización de los segmentos viales mediante la implementación de una metodología utilizando herramientas administrativas y tecnologicas, como complemento al Procedimiento de Evaluación de Vías (PEV) de la UAERMV.</t>
  </si>
  <si>
    <t>Priorizar 300 Kilometros carril de malla vial, en las cinco zonas definidas por la UAERMV.</t>
  </si>
  <si>
    <t>Memorandos de Entrega con los listados de segmentos viales priorizados para intervenir por la UAERMV en la vigencia 2018.</t>
  </si>
  <si>
    <t>Coordinar con las Alcaldías  Locales del D.C.  Las intervenciones programadas en la malla vial del distrito.</t>
  </si>
  <si>
    <t>Llevar a cabo 38 mesas de trabajo y reuniones de coordinación interinstitucional y planificación de las intervenciones con las alcaldías locales.</t>
  </si>
  <si>
    <t>Documentos y evidencias de las mesas de trabajo.</t>
  </si>
  <si>
    <t>Desarrollar el proyecto de investigación para caracterizar mecanica y dinamicamente mezclas asfalticas a partir del RAP.</t>
  </si>
  <si>
    <t>Caracterizar mecanica y dinamicamente mezclas asfalticas a partir del RAP.</t>
  </si>
  <si>
    <t>Informe de avances del proyecto de investigación.</t>
  </si>
  <si>
    <t>Realizar el seguimiento de las vías ejecutadas por la UAERMV mediante actividades de Cambio de Carpeta (CC) y Rehabilitación (RH), con metodos directos o indirectos que evaluen la condición superficial y estructural.</t>
  </si>
  <si>
    <t>Realizar 600 vísitas de seguimiento a segmentos viales cuya intervención fue Cambio de Carpeta y Rehabilitación.</t>
  </si>
  <si>
    <t>Listados de vías con visitas de seguimiento.</t>
  </si>
  <si>
    <t>Mejoramiento para la gestión del proceso</t>
  </si>
  <si>
    <t>Actualizar y/o verificar la información documentada del proceso con el acompañamiento del Equipo Técnico SIG.</t>
  </si>
  <si>
    <t>100% de la información documentada del proceso vigente</t>
  </si>
  <si>
    <t>Información Documentada del Proceso actualizada y aprobada (con Formato de Aprobación Documental).</t>
  </si>
  <si>
    <t>Revisar y/o Actualizar el Mapa de Riesgos (Gestión y Corrupción) del Proceso</t>
  </si>
  <si>
    <t>Un (1) Mapa de Riesgos del Proceso actualizado y aprobado</t>
  </si>
  <si>
    <t>Mapa de Riesgos actualizado y aprobado (con Memorando del Responsable del Proceso)</t>
  </si>
  <si>
    <t>Realizar las actividades para el Cumplimiento de acciones de atención del Riesgo del Mapa de Riesgos de Gestión y Corrupción del Proceso</t>
  </si>
  <si>
    <t>Cuatro (4) informes trimestrales de acciones para mitigar los riesgos</t>
  </si>
  <si>
    <t>Informe de las acciones que se ejecutaron para mitigar los Riesgos del Proceso</t>
  </si>
  <si>
    <t>Apoyo Interinstitucional</t>
  </si>
  <si>
    <t>Subdirector Técnico de Producción e Intervención</t>
  </si>
  <si>
    <t>Fortalecer el proceso con miras a la atención oportuna de emergencias y a la realización de obras de bioingeniería y civiles.</t>
  </si>
  <si>
    <t>Realizar acciones de mejora en el proceso</t>
  </si>
  <si>
    <t>AVANCE ENERO</t>
  </si>
  <si>
    <t>Realizar socialización en "Preparación y atención de respuesta institucional a emergencias. Tema 1:  Planeación general respuesta a emergencias.</t>
  </si>
  <si>
    <t>una socialización a los servidores públicos y contratistas de las subdirecciones</t>
  </si>
  <si>
    <t>Actas de reunión.</t>
  </si>
  <si>
    <t>Realizar socialización en "Preparación y atención de respuesta institucional a emergencias. Tema 2:  preparación para respuesta a emergencias.</t>
  </si>
  <si>
    <t>Realizar socialización en "Preparación y atención de respuesta institucional a emergencias. Tema 3:  gestión del riesgo de desastres, caracterización general del escesario de riesgo por movimientos en masa y atención de emergencias por eventos que dificulten la movilidad en bogotá.</t>
  </si>
  <si>
    <t>Garantizar una atención efectiva, eficiente y eficaz a las emergencias presentadas y realización de obras de bioingeniería y civiles</t>
  </si>
  <si>
    <t>Programar los grupos de atención de emergencias para atender las emergencias presentadas.</t>
  </si>
  <si>
    <t>Lograr el 100% de la atención eficiente y efectiva de la emergencia presentada.</t>
  </si>
  <si>
    <t>Programación trimestralde grupos de atención a emergencias.</t>
  </si>
  <si>
    <t>Cuantificar los recursos dispuestos por la Unidad en la situación imprevista que dificulte la movilidad.</t>
  </si>
  <si>
    <t>Diligenciar el forma informe de apoyo a emergencias presentadas.</t>
  </si>
  <si>
    <t>Intervención de la Malla Vial Local</t>
  </si>
  <si>
    <t>Optimizar la calidad de la intervención a través del fortalecimiento de la estructura del proceso.</t>
  </si>
  <si>
    <t>Mejoramiento de la Gestión y Operación del Proceso</t>
  </si>
  <si>
    <t>Realizar la programación, control y seguimiento de obra,  con base en las actividades de cada segmento vial</t>
  </si>
  <si>
    <t xml:space="preserve">Elaboración de la Programación,  control y seguimiento a la ejecución de los segmentos viales. </t>
  </si>
  <si>
    <t xml:space="preserve"> Archivo de Programación que incluye fechas de inicio y fin, porcentaje de avance, por zonas y tipos de intervención</t>
  </si>
  <si>
    <t xml:space="preserve">Realizar  seguimiento y control de calidad a las intervenciones realizadas por la Gerencia de Intervención </t>
  </si>
  <si>
    <t>Verificación minimo del 70% de las rehabilitaciones y cambios de carpeta ejecutadas.</t>
  </si>
  <si>
    <t>Informe de calidad y control de la obra</t>
  </si>
  <si>
    <t>Consolidar las cantidades de insumos utilizados por segmento vial ejecutado</t>
  </si>
  <si>
    <t>Consolidar el 100% de las cantidades de insumos utilizados por segmento vial ejecutado</t>
  </si>
  <si>
    <t xml:space="preserve"> Consolidado diario de cantidades de insumos utilizados por segmento vial ejecutado</t>
  </si>
  <si>
    <t>Realizar comité de intervención con el fin de hacer seguimiento a la programación, control y ejecución de las obras.</t>
  </si>
  <si>
    <t>Realizar doce (12) comites de intervención</t>
  </si>
  <si>
    <t xml:space="preserve">Realizar capacitación al personal de la Gerencia de intervención en temas relacionados con el mantenimiento o rehabilitación de la malla vial local o contratación pública o interventoría o supervisión. </t>
  </si>
  <si>
    <t>Realizar cuatro (4) capacitaciones</t>
  </si>
  <si>
    <t>Gestión Social y Atención a Partes Interesadas</t>
  </si>
  <si>
    <t>Gerente Ambiental, Social y de Atención al Usuario</t>
  </si>
  <si>
    <t>Mejorar la gestión institucional a través de las relaciones comunidad - Unidad.</t>
  </si>
  <si>
    <t>Fortalecimiento de la atención a Partes Interesadas.</t>
  </si>
  <si>
    <t xml:space="preserve">Estrategia de relacionamiento. </t>
  </si>
  <si>
    <r>
      <rPr>
        <sz val="12"/>
        <rFont val="Arial"/>
        <family val="2"/>
      </rPr>
      <t>Diseñar una (1)</t>
    </r>
    <r>
      <rPr>
        <sz val="12"/>
        <color indexed="8"/>
        <rFont val="Arial"/>
        <family val="2"/>
      </rPr>
      <t xml:space="preserve"> Estrategia de relacionamiento con partes interesadas. </t>
    </r>
  </si>
  <si>
    <t xml:space="preserve"> Estrategia de relacionamiento que contiene: 
1. Documento con identificaciòn de Partes Interesadas
2.Informe de ejecuciòn de cinco (5) sesiones de dialogo con dos (2) Partes Interesadas
3.Documento con validaciòn y priorizaciòn de Partes Interesadas
4.Informe de captura de expectativas de las partes interesadas frente a la UAERMV y el sector Movilidad en términos de servicios y sostenibilidad.
5.Documento con estrategia de relacionamiento con las partes interesadas</t>
  </si>
  <si>
    <t>Modelo de Sostenibilidad .</t>
  </si>
  <si>
    <t>Diseñar un (1) Modelo de Sostenibilidad</t>
  </si>
  <si>
    <t xml:space="preserve">Modelo de sostenibilidad que contiene: 1. Diagnóstico gestión RS UAERMV.   
2. Anàlisis sectorial de RS.
3.Documento con la definición y caracterización de los asuntos materiales.
4.Documento de priorización de asuntos materiales.
5. Documento con la estrategia de divulgaciòn de RS.
6. Elaboraciòn y diseño del Modelo de Sostenibilidad.
</t>
  </si>
  <si>
    <t>Aplicar las encuestas al 80% de los usuarios/beneficiarios que fueron socializados al iniciar las Intervenciones de rehabilitación y mantenimiento  en el formato SAP-FM-004, generando informe semestralmente.</t>
  </si>
  <si>
    <t>Dos Informes Encuestas de satisfacción de partes interesadas usuarios/beneficiarios</t>
  </si>
  <si>
    <t>Fortalecimiento de la Gestión Social en las intervenciones misionales.</t>
  </si>
  <si>
    <t xml:space="preserve">Implementar el procedimiento de Gestión Social en obra (SAP-PR-002)  </t>
  </si>
  <si>
    <t xml:space="preserve">Implentar el 100% del procedimiento SAP-PR-002 en las intervenciones misionales de rehabilitación y mantenimiento </t>
  </si>
  <si>
    <t>Soportes de gestion social para el complemento de las Hojas de Vida de los CIVs</t>
  </si>
  <si>
    <t>Realizar las actividades, que dentro de su competencia, se encuentren los temas ambientales de la entidad y los incluidos en el PIGA, programados para su implementación.</t>
  </si>
  <si>
    <t>Cuatro (4) informes de seguimiento del cumplimiento de las actividades programadas para la implementación SGA, SG-SST y del PIGA</t>
  </si>
  <si>
    <t>Actividades ambientales implementadas por el Proceso.</t>
  </si>
  <si>
    <t>Gestión Ambiental</t>
  </si>
  <si>
    <t>Jose Fernando Franco Buitrago</t>
  </si>
  <si>
    <t>Mejorar las condiciones de movilidad y seguridad vial de la malla vial local a traves de los programas de mantenimiento y/o rehabilitaci¢n de la Entidad, as¡ como la atenci¢n de situaciones imprevistas que impidan la movilidad en el Distrito Capital</t>
  </si>
  <si>
    <t>Estructuración e implementación de Estrategias que mitiguen los impactos ambientales generados por las obras viales</t>
  </si>
  <si>
    <t>1,083 km-carril de conservaci¢n y rehabilitación de la infraestructura vial local (por donde no circulan rutas de Transmilenio zonal)</t>
  </si>
  <si>
    <t>FORTALECIMIENTO DEL PLAN INSTITUCIONAL DE GESTION AMBIENTAL - PIGA-PACA DE LA UAERMV</t>
  </si>
  <si>
    <t>Ejecutar las acciones formuladas en el Plan de Accion PIGA 2018</t>
  </si>
  <si>
    <t>Cumplir con las actividades 18 formuladas en el Plan de Acción PIGA 2018</t>
  </si>
  <si>
    <t>Plan de Accion PIGA implementado 100%</t>
  </si>
  <si>
    <t>Realizar seguimiento a los proyectos de inversión incluidos en el PACA (Plan de Acción Ambiental Cuatrianual) para la vigencia 2018</t>
  </si>
  <si>
    <t xml:space="preserve">Realizar dos seguimientos a la ejecución de los proyectos de inversión </t>
  </si>
  <si>
    <t>Dos Informes PACA (Plan de Acción Ambiental Cuatrianual)</t>
  </si>
  <si>
    <t>Desarrollar el Plan de Manejo Ambiental de la Sede de Producción</t>
  </si>
  <si>
    <t xml:space="preserve">
Cumplir con las medidas de manejo y mitigacion de las afectaciones ambientales generadas en la sede de produccion de la UAERMV, determinadas en del PMA</t>
  </si>
  <si>
    <t>Plan de Manejo Ambiental Sede de Producción</t>
  </si>
  <si>
    <t>Ejecución del cronograma de educación ambiental</t>
  </si>
  <si>
    <t>Realizar el 100% de las actividades de sensibilización, comunicación, divulgación, capacitación y socialización planteadas en el cronograma de educación ambiental</t>
  </si>
  <si>
    <t>Matriz de seguimiento a las actividades   de educación ambiental realizadas</t>
  </si>
  <si>
    <t>Garantizar que  el desarrollo de las intervenciones se realice cumpliendo los estándares de desempeño ambiental, mediante la prevención y el control de los impactos que las diferentes actividades de obra de Rehabilitación y mantenimiento vial generan.</t>
  </si>
  <si>
    <t xml:space="preserve">D esarrollar el 100% de las acciones tendientes a prevenir y controlar los impactos generados en las obras de Rehabilitación y mantenimiento vial (Cambios de carpeta).  .  </t>
  </si>
  <si>
    <t xml:space="preserve">Formato de Cierre Ambiental (Cumplimiento de Requisitos ambientales) aplicado al 100% de las obras de Rehabilitación y mantenimiento vial (Cambios de carpeta).  </t>
  </si>
  <si>
    <t>FORTALECIMIENTO DEL SISTEMA DE GESTIÓN DE SEGURIDAD Y SALUD EN EL TRABAJO SG-SST DE LA UAERMV</t>
  </si>
  <si>
    <t xml:space="preserve">Hacer seguimiento a las condiciones de seguridad de los diferentes frentes de obra </t>
  </si>
  <si>
    <t>Inspección y seguimiento de condiciones de seguridad de 80% de los frentes de obra a cargo de la UAERMV</t>
  </si>
  <si>
    <t>Registro de inspección general de Seguridad y salud en el trabajo</t>
  </si>
  <si>
    <t>Realizar sensibilización en Cultura de seguridad y salud en el trabajo  al personal que ejecuta las obras de rehabilitación y mantenimiento de la malla vial del distrito a cargo de la UAERMV</t>
  </si>
  <si>
    <t>Sensibilizar al 100% de los trabajadores de la UAERMV</t>
  </si>
  <si>
    <t>Registro de asistencia a charlas, capacitaciones y/o sensibilizaciones</t>
  </si>
  <si>
    <t>Controlar los riesgos (Fuente, medio o individuo) asociados las actividades  de los diferentes frentes de obra a cargo de la UAERMV</t>
  </si>
  <si>
    <t>Gestionar el control* (Fuente, medio o individuo) del 80%  de los riesgos identificados por el desarrollo de las actividades en los frentes de obra a cargo de la UAERMV. 
*GTC 45:2012</t>
  </si>
  <si>
    <t>Informes de gestión SST mensual</t>
  </si>
  <si>
    <t>4.3</t>
  </si>
  <si>
    <t xml:space="preserve">Jurídica </t>
  </si>
  <si>
    <t>Jefe Oficina Asesora Jurídica</t>
  </si>
  <si>
    <t>Implementar acciones encaminadas a prevenir el daño antijurídico a través de las acciones institucionales.</t>
  </si>
  <si>
    <t>Prevención del daño antijurídico</t>
  </si>
  <si>
    <t xml:space="preserve">Seguimieno a las respuesta de derechos de peticion </t>
  </si>
  <si>
    <t xml:space="preserve">Indices de seguimiento trimestrales </t>
  </si>
  <si>
    <t>Actualizaciòn del Proceso de Expedicion de conceptos</t>
  </si>
  <si>
    <t>Un (1) proceso actualizado</t>
  </si>
  <si>
    <t>Fortalecimiento de la actividad normativa y conceptual</t>
  </si>
  <si>
    <t xml:space="preserve">Compilacion de concpetos expedidos por la OAJ </t>
  </si>
  <si>
    <t>Una (1) compilación</t>
  </si>
  <si>
    <t>Actualizar y/o verificar de la información documentada del proceso por parte del Equipo Operativo SIG con el acompañamiento del Equipo Técnico SIG, y diligenciar su formato de Listado Maestro de Información Documentada del Proceso.</t>
  </si>
  <si>
    <t>Información Documentada del Proceso actualizada y aprobada (con Formato de Aprobación Documental) y Listado de Maestro Información Documentada al día.</t>
  </si>
  <si>
    <t>3.6</t>
  </si>
  <si>
    <t xml:space="preserve">Control Disciplinario Interno </t>
  </si>
  <si>
    <t xml:space="preserve">Secretario General </t>
  </si>
  <si>
    <t>Mejorar el proceso disciplinario.</t>
  </si>
  <si>
    <t>Fortalecimiento de canales de comunicación dentro del proceso</t>
  </si>
  <si>
    <t>Seis (6) mesas de trabajo</t>
  </si>
  <si>
    <t xml:space="preserve">Actas de reunión de mesas de trabajo </t>
  </si>
  <si>
    <t>Seis (6) flash preventivos</t>
  </si>
  <si>
    <t>Flash informativos publicados por correo institucional UMV y pantallas</t>
  </si>
  <si>
    <t>Seguimiento a los procesos y relación de las acciones particulares tomadas</t>
  </si>
  <si>
    <t>Impulsar los expedientes disciplinarios comenzando por la vigencia 2014 a 2015 para evitar posibles prescripciones</t>
  </si>
  <si>
    <t xml:space="preserve">Impulsar los procesos activos vigencia 2014 (7) y 2015 (7) para un total de 14 expedientes </t>
  </si>
  <si>
    <t>Proceso Terminado</t>
  </si>
  <si>
    <t>Mantener la base de datos de los procesos vigentes, que permita verificar el estado real de los mismos y así poder determinar que acciones se deben tomar en cada uno.</t>
  </si>
  <si>
    <t>Socializar nuevas directrices, normas y procedimientos internos.</t>
  </si>
  <si>
    <t xml:space="preserve">Control para el Mejoramiento Continuo de la Gestión </t>
  </si>
  <si>
    <t>Jefe Oficina de Control Interno</t>
  </si>
  <si>
    <t>Fortalecer el seguimiento, evaluación y control de los procesos  de la Entidad.</t>
  </si>
  <si>
    <t>Evaluación de la Gestión del Riesgo</t>
  </si>
  <si>
    <t>Hacer seguimiento al Plan Anticorrupción y de Atención al Ciudadano.</t>
  </si>
  <si>
    <t>Realizar visitas de seguimiento a las sedes operativa y de producción de la Entidad</t>
  </si>
  <si>
    <t>Evaluación y Seguimiento</t>
  </si>
  <si>
    <t>TALENTO HUMANO</t>
  </si>
  <si>
    <t>SECRETARIA GENERAL</t>
  </si>
  <si>
    <t>Gobierno legítimo, fortalecimiento local y eficiencia</t>
  </si>
  <si>
    <t>Mejorar la gestión y que-hacer institucional de la Entidad a través de la implementación de acciones que promuevan la transparencia, el fortalecimiento del servicio al ciudadano y partes interesadas, as¡ como la eficiencia de los procesos y procedimientos.</t>
  </si>
  <si>
    <t>Transparencia, gestión pública y servicio a la ciudadanía</t>
  </si>
  <si>
    <t>Mantener el 80% de satisfacción con los servicios prestados por las entidades del Sector Movilidad</t>
  </si>
  <si>
    <t>Dar cumplimiento a lo establecido en las normas para la administración del Talento Humano</t>
  </si>
  <si>
    <t>Aumentar al 88% el índice de satisfacción ciudadana</t>
  </si>
  <si>
    <t>IMPLEMENTACIÓN DE LA POLÍTICA DE SEGURIDAD Y SALUD EN EL TRABAJO</t>
  </si>
  <si>
    <t>Ejecutar el cronograma de actividades de Salud y Seguridad en el Trabajo para la vigencia 2018</t>
  </si>
  <si>
    <t>Continuar con la implementación del Sistema de Seguridad y Salud en el Trabajo</t>
  </si>
  <si>
    <t>Informe final de implementación del Sistema de Seguridad y Salud en el Trabajo</t>
  </si>
  <si>
    <t>Realizar seguimiento a casos de enfermedades laborales existentes</t>
  </si>
  <si>
    <t>Seguimiento al 100% de las enfermedades laborales existentes</t>
  </si>
  <si>
    <t>Informe de seguimiento de enfermedades laborales</t>
  </si>
  <si>
    <t>Realizar mediciones de higiene ocupacional</t>
  </si>
  <si>
    <t>CAPACITACIÓN Y BIENESTAR</t>
  </si>
  <si>
    <t>Elaborar y aprobar el Plan Institucional de Capacitación 2018</t>
  </si>
  <si>
    <t>Plan Institucional de Capacitación 2018 aprobado</t>
  </si>
  <si>
    <t>Plan Institucional de Capacitación 2018 adoptado mediante resolución</t>
  </si>
  <si>
    <t>Elaborar  y  aprobar el Plan Anual de Estímulos e Incentivos 2018</t>
  </si>
  <si>
    <t>Plan Anual de Estímulos e Incentivos 2018 aprobado</t>
  </si>
  <si>
    <t>Plan Anual de Estímulos e Incentivos 2018 adoptado mediante resolución</t>
  </si>
  <si>
    <t>ADMINISTRACIÓN DE HISTORIAS LABORALES</t>
  </si>
  <si>
    <t>SISTEMAS DE INFORMACIÓN Y TECNOLOGÍA</t>
  </si>
  <si>
    <t>GOBIERNO LEGÍTIMO, FORTALECIMIENTO LOCAL Y EFICIENCIA</t>
  </si>
  <si>
    <t>Integrar la gestión de la información normalizada, asertiva y oportuna, acorde con el plan estratégico y visión de entidad con el propósito de generar confianza para la toma de decisiones y soporte para las diferentes políticas del Distrito.</t>
  </si>
  <si>
    <t>Gobierno y ciudadanía digital</t>
  </si>
  <si>
    <t>Mantener el índice de desempeño integral en el nivel satisfactorio o sobresaliente</t>
  </si>
  <si>
    <t>Implementación de herramientas TIC con el fin de modernizar tecnológicamente la Entidad</t>
  </si>
  <si>
    <t>Fortalecer y modernizar en un 80% el recurso tecnológico y de sistemas de información de las entidades del sector movilidad</t>
  </si>
  <si>
    <t>MODERNIZACIÓN DE SOFTWARE Y HARDWARE</t>
  </si>
  <si>
    <t>100% de los computadores a renovar de acuerdo al requerimiento</t>
  </si>
  <si>
    <t>Computadores renovados de acuerdo a las necesidades de cada puesto de trabajo</t>
  </si>
  <si>
    <t>100% de licencias de software instaladas y en funcionamiento</t>
  </si>
  <si>
    <t xml:space="preserve">Software operando de acuerdo a las especificaciones y necesidades de los usuarios  </t>
  </si>
  <si>
    <t xml:space="preserve">Disponer del 100 % del espacio de almacenamiento en la nube (backup -  cross conection) requerido para respaldar la generación de información y el back up de la unidad </t>
  </si>
  <si>
    <t>Sistema de almacenamiento en la nube arrendado en funcionamiento para el almacenamiento y preservación de la información de la unidad</t>
  </si>
  <si>
    <t xml:space="preserve">100% de periféricos y elementos de tecnología instalados y en funcionamiento </t>
  </si>
  <si>
    <t xml:space="preserve">Periféricos y elementos de tecnología instalados y en operación </t>
  </si>
  <si>
    <t xml:space="preserve">80% del Sistema de información Georeferenciado -GIS- </t>
  </si>
  <si>
    <t>Sistema de información Georeferenciado -GIS- operando, de acuerdo al requerimiento definido por la Unidad</t>
  </si>
  <si>
    <t>Red de datos de la Unidad mantenida y en operación</t>
  </si>
  <si>
    <t>GASTOS OPERATIVOS ASOCIADOS AL PROCESO</t>
  </si>
  <si>
    <t>Sistema de seguridad de la información implementado</t>
  </si>
  <si>
    <t>DESARROLLO PROYECTOS TECNOLÓGICOS</t>
  </si>
  <si>
    <t>90% de los acuerdos de servicio de mesa de ayuda implementados</t>
  </si>
  <si>
    <t>Mesa de ayuda con acuerdos de servicio implementados</t>
  </si>
  <si>
    <t>60% del módulo SISCO implementado</t>
  </si>
  <si>
    <t>Módulo SISCO implementado en un 60%</t>
  </si>
  <si>
    <t>ATENCIÓN AL CIUDADANO</t>
  </si>
  <si>
    <t>Fortalecer el servicio al ciudadano</t>
  </si>
  <si>
    <t>FORTALECIMIENTO DEL PROCESO</t>
  </si>
  <si>
    <t>Informe mensual de las PQRSFD atendidas por la UAERMV</t>
  </si>
  <si>
    <t>Un (1) informe mensual de las PQRSFD atendidas por la UAERMV</t>
  </si>
  <si>
    <t>SEGUIMIENTO Y MEJORAMIENTO PARA LA GESTIÓN DEL PROCESO</t>
  </si>
  <si>
    <t>Procedimiento ACI-PR-001 revisado y ajustado</t>
  </si>
  <si>
    <t>Actualización normativa interna de Defensor del Ciudadano</t>
  </si>
  <si>
    <t>Normativa interna de Defensor del Ciudadano actualizada</t>
  </si>
  <si>
    <t>PQRSFD atendidos dentro términos establecidos</t>
  </si>
  <si>
    <t>Diseño de encuesta de satisfacción de partes interesadas (ciudadanía) para aplicarse en los medios en que más interactúa la ciudadanía con la UAERMV</t>
  </si>
  <si>
    <t>Diseñar una (1) encuesta de satisfacción de partes interesadas (ciudadanía)</t>
  </si>
  <si>
    <t>Encuesta de satisfacción de partes interesadas (ciudadanía) aprobada</t>
  </si>
  <si>
    <t>Aplicación de encuesta de satisfacción de partes interesadas (ciudadanía) en los medios en que más interactúa la ciudadanía con la UAERMV</t>
  </si>
  <si>
    <t>Aplicar encuesta de satisfacción de partes interesadas (ciudadanía)</t>
  </si>
  <si>
    <t>Encuesta de satisfacción de partes interesadas (ciudadanía) aplicada a través de los medios en que más interactúa la ciudadanía con la UAERMV</t>
  </si>
  <si>
    <t>Análisis de resultados de la encuesta de satisfacción de partes interesadas (ciudadanía)</t>
  </si>
  <si>
    <t>Elaborar un (1) informe de análisis de resultados de la encuesta de satisfacción de partes interesadas (ciudadanía)</t>
  </si>
  <si>
    <t>Informe de análisis de resultados de la encuesta de satisfacción de partes interesadas (ciudadanía)</t>
  </si>
  <si>
    <t>FINANCIERA</t>
  </si>
  <si>
    <t>Aumentar al 88% el Índice de satisfacción ciudadana con los servicios prestados por las entidades del sector movilidad</t>
  </si>
  <si>
    <t>Optimizar la gestión financiera de la Entidad</t>
  </si>
  <si>
    <t>Integración Sistema de información financiera</t>
  </si>
  <si>
    <t>Continuar con el  seguimiento a la implementación de las Normas Internacionales de Contabilidad (NISPC)</t>
  </si>
  <si>
    <t>Presentar bimensualmente informe de avance en ejecución del PAC a los Gerentes de Proyectos de Inversión</t>
  </si>
  <si>
    <t>Reporte bimensual de la ejecución del PAC para fomentar el cumplimiento del PAC programado</t>
  </si>
  <si>
    <t>6 informes de ejecución del PAC</t>
  </si>
  <si>
    <t>Fortalecimiento y empoderamiento equipo Financiero</t>
  </si>
  <si>
    <t>Minimizar el riesgo de errores en la presentación de la información financiera</t>
  </si>
  <si>
    <t>ADMINISTRACIÓN DE BIENES E INFRAESTRUCTURA</t>
  </si>
  <si>
    <t>Adecuar la infraestructura física y organizacional de la UAERMV, con el fin que esta responda a la capacidad instalada con que cuenta la Entidad para el cumplimiento de su misionalidad.</t>
  </si>
  <si>
    <t>Modernización Institucional</t>
  </si>
  <si>
    <t>Lograr un alto índice de desarrollo institucional</t>
  </si>
  <si>
    <t>Establecer mecanismos que permitan ejercer el control adecuado del patrimonio de la Entidad</t>
  </si>
  <si>
    <t>Alcanzar el 75% del índice de desarrollo institucional</t>
  </si>
  <si>
    <t>Sistema de Información Articulado</t>
  </si>
  <si>
    <t xml:space="preserve">Contar con un sistema de administración de inventarios definido por la entidad actualizado y en operación </t>
  </si>
  <si>
    <t>Tener un sistema de inventarios actualizado y verídico</t>
  </si>
  <si>
    <t>Finalizar-continuar con la implementación de las Normas Internacionales de Contabilidad (NMNC) que afectan el manejo de Almacén</t>
  </si>
  <si>
    <t>Implementar el 100% de las normas del NMNC que afectan al funcionamiento del Almacén</t>
  </si>
  <si>
    <t>Tener un inventario que refleje la operación diaria de Almacén</t>
  </si>
  <si>
    <t>Inventario 100% actualizado a la operación diaria de Almacén</t>
  </si>
  <si>
    <t xml:space="preserve">Personal sensibilizado sobre la correcta utilización de los servicios </t>
  </si>
  <si>
    <t>CONTRATACIÓN</t>
  </si>
  <si>
    <t>SECRETARÍA GENERAL</t>
  </si>
  <si>
    <t>Mejorar la gestión y que-hacer institucional de la Entidad a través de la implementación de acciones que promuevan la transparencia, el fortalecimiento del servicio al ciudadano y partes interesadas, así como la eficiencia de los procesos y procedimientos.</t>
  </si>
  <si>
    <t>Aumentar al 88% el índica de satisfacción ciudadana</t>
  </si>
  <si>
    <t>Fortalecer el proceso de contratación mediante acciones preventivas dentro de sus diferentes etapas</t>
  </si>
  <si>
    <t>Mantener el 80% de satisfacción con los servicios prestados por las entidades del sector movilidad</t>
  </si>
  <si>
    <t>Definición del proceso de contratación y cierre de contratos</t>
  </si>
  <si>
    <t>Elaborar Flash bimensuales, que contribuyan a prevenir acciones que puedan generar investigaciones disciplinarias</t>
  </si>
  <si>
    <t>Sistema Integrado de gestión</t>
  </si>
  <si>
    <t>Desarrollar la Apropiación, Fortalecimiento y Consolidación Del SIG</t>
  </si>
  <si>
    <t xml:space="preserve">Matrices de seguimiento del cumplimiento de las actividades </t>
  </si>
  <si>
    <t>Realizar la feria del SIG</t>
  </si>
  <si>
    <t>Un (1) Feria de SIG</t>
  </si>
  <si>
    <t>Feria realizada</t>
  </si>
  <si>
    <t>Producción</t>
  </si>
  <si>
    <t>Gerente de Producción</t>
  </si>
  <si>
    <t>1,083 km-carril de conservación y rehabilitación de la infraestructura vial local (por donde no circulan rutas de Transmilenio zonal)</t>
  </si>
  <si>
    <t>Mejorar la Malla Vial Local priorizada a partir de los Presupuestos Participativos fortaleciendo la participación</t>
  </si>
  <si>
    <t>GOBIERNO LEGITIMO, FORTALECIMIENTO LOCAL Y EFICIENCIA</t>
  </si>
  <si>
    <t>Administrar haciendo buen uso de los recursos de la entidad, de manera transparente, coordinada y efectiva con practicas amigables con el medio ambiente asegurando continuamente el proceso de producción e intervención.</t>
  </si>
  <si>
    <t>Producir la mezcla asfáltica en caliente, en frío y concreto hidráulico.</t>
  </si>
  <si>
    <t>Cumplir mínimo con el 80% de las necesidades de mezcla asfáltica, concreto, fresado y materiales granulares suministradas por la Gerencia de Producción a las intervenciones de la UMV y clientes externos.</t>
  </si>
  <si>
    <t>80%  Mínimo de cumplimiento a los requerimientos programados de producción.</t>
  </si>
  <si>
    <t>Verificar las necesidades materiales e insumos de las intervenciones a realizar por la UAERMV para realizar la planificación de los recursos necesarios y el seguimiento de lo programado vs ejecutado.</t>
  </si>
  <si>
    <t>4 Verificaciones de las necesidades de la Gerencia de Intervención  y la planificación y seguimiento a la programación vs ejecución.</t>
  </si>
  <si>
    <t>Realizar el control y seguimiento a los contratos que buscan cumplir con la programación de las necesidades de la entidad (materia prima, insumos, equipos, mantenimiento y personal para la producción).</t>
  </si>
  <si>
    <t>Ejecutar el plan de mantenimiento en el proceso de  producción.</t>
  </si>
  <si>
    <t>1 Plan de Mantenimiento desarrollado en el proceso de producción.</t>
  </si>
  <si>
    <t xml:space="preserve">Mantener el inventario de materia prima y material producido. </t>
  </si>
  <si>
    <t>Inventario actualizado de materia prima y material producido.</t>
  </si>
  <si>
    <t>Controlar la calidad de los insumos para la producción de la mezcla asfáltica y de las obras que se ejecuten directamente.</t>
  </si>
  <si>
    <t>Cumplir mínimo con el 80% del control de calidad realizado a los productos generados por la Gerencia de Producción, ensayos realizados por laboratorio.</t>
  </si>
  <si>
    <t>80%  Mínimo de cumplimiento del control de calidad realizado a los productos generados</t>
  </si>
  <si>
    <t>Desarrollar el Plan de Inspección y Ensayos.</t>
  </si>
  <si>
    <t>Implementar la norma NTC ISO / IEC 17025.</t>
  </si>
  <si>
    <t>Implementar la norma NTC ISO - IEC 17025.</t>
  </si>
  <si>
    <t>Desarrollar los procesos de compra de equipos e insumos de laboratorio.</t>
  </si>
  <si>
    <t>ACCIÓN ESTRATÉGICA: 3</t>
  </si>
  <si>
    <t>Mejoramiento Para La Gestión Del Proceso</t>
  </si>
  <si>
    <t>Verificar y/o actualizar la información documentada del proceso.</t>
  </si>
  <si>
    <t>Revisar, actualizar y realizar el seguimiento del Mapa de Riesgos (Gestión y Corrupción) del Proceso</t>
  </si>
  <si>
    <t>1Un (1) Mapa de Riesgos del Proceso actualizado, aprobado y con seguimiento.</t>
  </si>
  <si>
    <t>Mapa de Riesgos actualizado, aprobado y con seguimiento.</t>
  </si>
  <si>
    <t>Operación de Maquinaria</t>
  </si>
  <si>
    <t xml:space="preserve"> Controlar la disponibilidad y operación de la maquinaria y del parque automotor de la entidad.</t>
  </si>
  <si>
    <t>Mantener en mínimo el 70% la disponibilidad de los vehículos, maquinarias y equipos de la entidad.</t>
  </si>
  <si>
    <t>70% mínimo de la disponibilidad los vehículos, maquinarias y equipos de la entidad.</t>
  </si>
  <si>
    <t>Verificar las necesidades de vehiculos, maquinaria y equipos para el desarrollo de las actividades de la UAERMV.</t>
  </si>
  <si>
    <t>4 Verificaciones de las necesidades de de vehiculos, maquinaria y equipos.</t>
  </si>
  <si>
    <t>Efectuar reuniones con el equipo de trabajo para la revisión de las necesidades de mantenimiento y la planificación y seguimiento para la disponibilidad de los vehículos, maquinaria y equipos de la entidad.</t>
  </si>
  <si>
    <t>4 Reuniones realizadas con el equipo de trabajo para la revisión de las necesidades de mantenimiento y la planificación y seguimiento para la disponibilidad de los vehículos, maquinaria y equipos de la entidad.</t>
  </si>
  <si>
    <t>Realizar el control y seguimiento a los contratos que buscan cumplir con la  disponibilidad de los vehículos, maquinaria y equipos de la entidad y de alquiler.</t>
  </si>
  <si>
    <t>Ejecutar el Plan Estratégico de Seguridad Vial - PESV.</t>
  </si>
  <si>
    <t>70% del PESV ejecutado.</t>
  </si>
  <si>
    <t>Realizar monitoreo satelital de vehículos y maquinaria de la UAERMV en jornadas diurnas y nocturnas.</t>
  </si>
  <si>
    <t>Monitoreo realizado</t>
  </si>
  <si>
    <t>Fortalecer el mantenimiento preventivo y correctivo de los bienes, maquinaria, equipos, parque automotor y herramientas.</t>
  </si>
  <si>
    <t>Ejecutar el plan de mantenimiento para los vehículos, maquinaria y equipos de la entidad.</t>
  </si>
  <si>
    <t>1 Plan de mantenimiento ejecutado para los vehículos, maquinaria y equipos de la entidad.</t>
  </si>
  <si>
    <t>Plan de mantenimiento ejecutado.</t>
  </si>
  <si>
    <t>Desarrollar procesos compractuales de adquisición de vehiculos, maquinaria y equipos para la entidad.</t>
  </si>
  <si>
    <t>Formular e Implementar un Plan de asesoría y acompañamiento para identificar mejoras y el sostenimiento de los procesos</t>
  </si>
  <si>
    <t>Ejecución del plan de asesoría</t>
  </si>
  <si>
    <t xml:space="preserve">Acompañar a los responsables directivos en la implementación de las brechas identificadas para los subsistemas </t>
  </si>
  <si>
    <t>Implementar los lineamientos y disposiciones del SIG.</t>
  </si>
  <si>
    <t xml:space="preserve">Un (1) plan
Dos (2) Informes  de asesoría </t>
  </si>
  <si>
    <t xml:space="preserve">Un (1) matriz
Tres (3) informes de seguimiento </t>
  </si>
  <si>
    <t xml:space="preserve">  Revista  mensual  mi Calle  publicada  </t>
  </si>
  <si>
    <t>once ( 11)  revistas virtuales  publicadas</t>
  </si>
  <si>
    <t>Generar  y socializar las  campañas internas  de la UMV</t>
  </si>
  <si>
    <t xml:space="preserve">   informe    sobre  las campañas internas  socializadas</t>
  </si>
  <si>
    <t xml:space="preserve">tres (3)   campañas  internas   en el año </t>
  </si>
  <si>
    <t xml:space="preserve"> Implementaciòn  de las pantallas de la UMV</t>
  </si>
  <si>
    <t xml:space="preserve">Registro fotogràfico de las actualizaciones de las pantallas   </t>
  </si>
  <si>
    <t>tres (3) actualizaciones  semanales  de las pantallas  de la UMV</t>
  </si>
  <si>
    <t xml:space="preserve">tres (3  ) encuentros entorno  a la comunicaciòn  organizacional  </t>
  </si>
  <si>
    <t xml:space="preserve">Establecer  estrategìas   de comunicaciòn interna para las sedes  de la  UMV </t>
  </si>
  <si>
    <t xml:space="preserve">un ABC sobre las estrategias realizadas  </t>
  </si>
  <si>
    <t xml:space="preserve">Cuatro (4) informes trimestrales de las estrategias  de comunicación interna para las sedes  de la Umv </t>
  </si>
  <si>
    <t xml:space="preserve">Producir y emitir los programas de radio "Obremos en la Via". </t>
  </si>
  <si>
    <t xml:space="preserve">estadistica del reiting  del Programa radial obremos en la via en la  emisora  DC Radio </t>
  </si>
  <si>
    <t xml:space="preserve">tres (3 ) programas de radio  mensuales  </t>
  </si>
  <si>
    <t>Fortalecer el  Manejo de las redes sociales de la UMV</t>
  </si>
  <si>
    <t xml:space="preserve"> Informe    los registros y  avances de los  seguidores  en las redes sociales de la UMV  </t>
  </si>
  <si>
    <t xml:space="preserve">cuatro (4 )  informes  trimestrales   que registren  los  incrementos  y las interacciones de los seguidores en las redes sociales </t>
  </si>
  <si>
    <t>Estructurar  un Plan con Medios de Comunicación.</t>
  </si>
  <si>
    <t>Registro fotogràfico  sobre las  notas publicadas  en los medios de comunicación.</t>
  </si>
  <si>
    <t>cinco (5 ) Notas mensuales en los medios de comunicación sobre la gestiòn de la UMV.</t>
  </si>
  <si>
    <t>Elaborar y socializar boletines,  free press y comunicados de prensa.</t>
  </si>
  <si>
    <t>Informe semestral sobre los boletines, free press  y comunicados de prensa</t>
  </si>
  <si>
    <t>diezciseis  (16 ) insumos para prensa.</t>
  </si>
  <si>
    <t>Generar y socializar campañas externas de la UMV.</t>
  </si>
  <si>
    <t xml:space="preserve">Paquete gràfico sobre las Piezas diseñadas   para las campañas  </t>
  </si>
  <si>
    <t>2 campañas externas en el año.</t>
  </si>
  <si>
    <t xml:space="preserve">Información documentada actualizada conforme a las necesidades del proceso. </t>
  </si>
  <si>
    <t>Adelantar un proceso licitatorio con el objeto de contratar el servicio de laboratorio de suelos para apoyar a la SMVL en la elaboración de estudios y diseños de pavimentos.</t>
  </si>
  <si>
    <t>Programar  y realizar, los diseños de estructura de pavimento, de los segmentos viales priorizados con diagnóstico de Cambio de Carpeta (CC) y Rehabilitación (RH) correspondiente a la vigencia 2018.</t>
  </si>
  <si>
    <t>1.6</t>
  </si>
  <si>
    <t>1.7</t>
  </si>
  <si>
    <t>1.8</t>
  </si>
  <si>
    <t xml:space="preserve">Un (1) Contrato Suscrito </t>
  </si>
  <si>
    <t xml:space="preserve">Un (1) Listado de programación de  exploraciones geotécnicas (apíques) </t>
  </si>
  <si>
    <t xml:space="preserve"> Cuatro (4) Memorandos de entrega de Diseños de estructura de pavimento para los segmentos viales con diagnostico de cambio de carpeta y rehabilitaciónpriorizados para la vigencia 2018,</t>
  </si>
  <si>
    <t>Identificar, verificar y reformular los  indicadores existentes en la entidad.</t>
  </si>
  <si>
    <t xml:space="preserve">Bateria de indicadores </t>
  </si>
  <si>
    <t xml:space="preserve">Consolidar, revisar y publicar los informes ejecutivos asociados a los resultados de los indicadores de gestión de la entidad. </t>
  </si>
  <si>
    <t>Tres (3) informes ejecutivos de resultados de los indicadores</t>
  </si>
  <si>
    <t>Adelantar actividades para fortalecer la cultura del reporte</t>
  </si>
  <si>
    <t>documento con los resultados y analisis de las actividades adelantadas</t>
  </si>
  <si>
    <t>Cuatro (4) actividades</t>
  </si>
  <si>
    <t xml:space="preserve">Aumentar el Indice de Transparencia en un 5% con respecto a la medición de la vigencia naterior  </t>
  </si>
  <si>
    <t>Un (1) informe que relacione las acciones establecidas y los resultados para aumentar el indice de transparencia</t>
  </si>
  <si>
    <t xml:space="preserve">Aumentar el Indice de Gobierno en Linea un 3% con respecto a la medición de la vigencia naterior </t>
  </si>
  <si>
    <t>Identificar las necesidades para realizar el diseño y construcción de un sistema de información destinado al avance del direccionamiento estrategico de la entidad.</t>
  </si>
  <si>
    <t xml:space="preserve"> Identificación de  necesidades para diseño y construcción de un sistema de información destinado al avance del direccionamiento estrategico de la entidad.  </t>
  </si>
  <si>
    <t>Un (1) documento donde se identifique las necesidades y pasos para apalancar direccionamiento estrategico</t>
  </si>
  <si>
    <t>Generar alertas periodicas en el avance de la meta fisica y presupuestal de los proyectos de inversión</t>
  </si>
  <si>
    <t xml:space="preserve">Un boletin trimestral </t>
  </si>
  <si>
    <t>Realizar reuniones y/ó mesas de trabajo  bimensuales con los Gerentes de Proyecto de Inversión.</t>
  </si>
  <si>
    <t>seguimiento a los proyectos de inversión.</t>
  </si>
  <si>
    <t>Seis (6) reuniones para el seguimiento a la ejecución física y presupuestal de los proyectos de inversión de la entidad.</t>
  </si>
  <si>
    <t>Formular y adoptar una metodologia para la gestión de los proyectos institucionales de la entidad.</t>
  </si>
  <si>
    <t>Metodologia formulada yu adoptada para la gestión de proyectos</t>
  </si>
  <si>
    <t xml:space="preserve">100% de los porcesos asesorados en los temas de competencia de la OAP </t>
  </si>
  <si>
    <t>Un informe tremestral  que contenga la porgramación y resultados de la implementación de las asesorias a los procesos de la entidad</t>
  </si>
  <si>
    <t xml:space="preserve">Reporte de Control de  producción y despacho, Un (1) archivo en excel consolidado  mensual </t>
  </si>
  <si>
    <t xml:space="preserve">Cuatro (4) actas de  reunion </t>
  </si>
  <si>
    <t>100% de los contratos con Seguimiento y  supervision  realizadas.</t>
  </si>
  <si>
    <t xml:space="preserve">Cuatro (4) actas de reunión </t>
  </si>
  <si>
    <t>Cuatro  (4) registros de avance del Plan de Mantenimiento ejecutado.</t>
  </si>
  <si>
    <t xml:space="preserve">Desarrollar el proceso compractual para la adquisición de la planta eléctrica como equipo de respaldo para la continuidad de la producción. </t>
  </si>
  <si>
    <t>Proceso contractual desarrollado para la adquisición de la planta eléctrica de la sede de producción.</t>
  </si>
  <si>
    <t>Un (1) Proceso contractual desarrollado.</t>
  </si>
  <si>
    <t>Cuatro (4) documentos del Inventario de materia prima y material producido (excel).</t>
  </si>
  <si>
    <t xml:space="preserve">Cuatro (4) reportes de cumplimiento de control de calidad </t>
  </si>
  <si>
    <t>Cuatro (4) Informes o resultados del Plan de Inspección y Ensayos.</t>
  </si>
  <si>
    <t>Cuatro (4) Informes  de avance.</t>
  </si>
  <si>
    <t>proceso de  compra de equipos e insumos de laboratorio.</t>
  </si>
  <si>
    <t>Un (1) Proceso de compra realizado.</t>
  </si>
  <si>
    <t>1 Un (1) Mapa de Riesgos del Proceso actualizado, aprobado y con seguimiento.</t>
  </si>
  <si>
    <t>Reporte mensual de disponibilidad los vehículos, maquinarias y equipos de la entidad.</t>
  </si>
  <si>
    <t xml:space="preserve">Una (1) de avance </t>
  </si>
  <si>
    <t>Monitoreo a la totalidad de la maquinaria y equipo de la UAERMV</t>
  </si>
  <si>
    <t>proceso de  compra de vehiculos, maquinaria y equipos para la entidad.</t>
  </si>
  <si>
    <t>Doce (12) Formatos de registro de asistencia o Acta de la reunión</t>
  </si>
  <si>
    <t>cuatro (4) Formato de registro de asistencia y presentación</t>
  </si>
  <si>
    <t>Diagnosticar condiciones laborales</t>
  </si>
  <si>
    <t>Diagnóstico de condiciones laborales</t>
  </si>
  <si>
    <t>Una (1) matriz por cada sede</t>
  </si>
  <si>
    <t>Diseñar procedimientos para trabajos de alto riesgo</t>
  </si>
  <si>
    <t>Procedimientos para trabajos de alto riesgo en las sedes en que se realizan trabajos de alto riesgo</t>
  </si>
  <si>
    <t>Tres (3) procedimientos diseñados en las sedes en que se realizan trabajos de alto riesgo</t>
  </si>
  <si>
    <t>Realizar la medición de material particulado en las sedes operativa y de producción</t>
  </si>
  <si>
    <t>Informe de análisis de la medición de material particulado</t>
  </si>
  <si>
    <t>Apoyar la organización y parametrización de las historias laborales de los empleados activos</t>
  </si>
  <si>
    <t>30% de historias laborales organizadas y parametrizadas de los empleados activos</t>
  </si>
  <si>
    <t>Historias laborales de los empleados activos organizadas y parametrizadas.</t>
  </si>
  <si>
    <t>Fortalecimiento del proceso de talento humano</t>
  </si>
  <si>
    <t>Revisar y actualizar los procedimientos, manuales y formatos asociados al proceso</t>
  </si>
  <si>
    <t>100% del plan de acción para la revisión y actualización de los documentos del proceso</t>
  </si>
  <si>
    <t xml:space="preserve">Procedimientos, manuales y formatos del proceso de talento humano actualizados </t>
  </si>
  <si>
    <t>Elaborar mensualmente un informe del estado de las PQRSFD atendidas por la UAERMV recibidas por los distintos medios con destino a los órganos de control y las entidades que así lo requieran</t>
  </si>
  <si>
    <t>Revisar y ajustar el procedimiento ACI-PR-001 V8</t>
  </si>
  <si>
    <t>Un (1) procedimiento revisado y ajustado</t>
  </si>
  <si>
    <t>Reglamento Defensor del Ciudadano entregado para aprobación</t>
  </si>
  <si>
    <t>Seguimiento semanal a las PQRSFD próximas a vencer su tiempo de respuesta</t>
  </si>
  <si>
    <t>100% de las PQRSFD contestadas dentro de los términos establecidos</t>
  </si>
  <si>
    <t>Desarrollar reuniones con el Titular de la Acción Disciplinaria en la Instancia, con el fin de tratar temas relacionados con el Proceso</t>
  </si>
  <si>
    <t>Impulsar los expedientes disciplinarios comenzando por la vigencia 2016 a 2018 para evitar posibles prescripciones</t>
  </si>
  <si>
    <t>Impulsar el 100% de los expedientes vigentes</t>
  </si>
  <si>
    <t>Informe trimestral de los procesos tramitados</t>
  </si>
  <si>
    <t>100% de las acciones adelantadas en cada proceso ingresadas al Sistema de Informacion de Procesos Disciplinarios</t>
  </si>
  <si>
    <t>Sistema de procesos Disciplinarios actualizado</t>
  </si>
  <si>
    <t>Hacer seguimiento a la ejecución de las acciones  para mitigar los riesgos del Mapa de Riesgos  de todos los procesos.</t>
  </si>
  <si>
    <t>100%  de las acciones para mitigar los riesgos de los procesos de la entidad con seguimiento en OCI</t>
  </si>
  <si>
    <t xml:space="preserve">Cuatro (4) informes  trimestrales de seguimiento presentados (meses: 04-07-10-12) </t>
  </si>
  <si>
    <t>100% de las actividades del Plan Anticorrupción y de Atención al Ciudadano con seguimiento en OCI</t>
  </si>
  <si>
    <t>Tres (3) informes de seguimiento presentados: meses: 01 (corte 12) - 05 (corte 04)  -09  (corte 08)</t>
  </si>
  <si>
    <t>Enfoque hacia la Prevención</t>
  </si>
  <si>
    <t>Acompañar  a los procesos auditados en  la formulación de sus planes de mejoramiento</t>
  </si>
  <si>
    <t>100%  de los planes de mejoramiento formulados por los procesos auditados  con acompañamiento de OCI</t>
  </si>
  <si>
    <t xml:space="preserve">Dos (2) Informes de acompañamiento presentados: meses: 06 y 12 </t>
  </si>
  <si>
    <t>Hacer seguimiento a los planes de mejoramiento de los procesos de la entidad.</t>
  </si>
  <si>
    <t>100% de las acciones formuladas en los planes de mejoramiento de los procesos con seguimiento en OCI</t>
  </si>
  <si>
    <t>Cuatro (4) informes de seguimiento presentados: meses 04-07-10-12</t>
  </si>
  <si>
    <t xml:space="preserve">Inspeccionar selectivamente intervenciones en frentes de trabajo en ejecución y en diferentes localidades </t>
  </si>
  <si>
    <t>100% de frentes de trabajo seleccionados en las diferentes localidades con registro de inspección de OCI</t>
  </si>
  <si>
    <t>Diez (10) informes  mensuales de inspecciones presentados, meses 02 al 11.</t>
  </si>
  <si>
    <t>100% de visitas programadas de seguimiento a las sedes operativa y de producción realizadas por OCI</t>
  </si>
  <si>
    <t>Once (11) informes de visitas de seguimiento presentados, meses 2 al 12.</t>
  </si>
  <si>
    <t>Hacer seguimiento al cumplimiento de las acciones registradas en el Plan de Mejoramiento producto de las auditorías ejecutadas por Contraloría de Bogotà D.C.</t>
  </si>
  <si>
    <t>100% de informes de las acciones formuladas en el plan de mejoramiento de la Contraloría de Bogotá D.C. con seguimiento en OCI.</t>
  </si>
  <si>
    <t xml:space="preserve">Cuatro (4)  informes de seguimiento presentados: meses: 01-04-07-10 </t>
  </si>
  <si>
    <t xml:space="preserve">Promover  piezas comunicativas sobre el fomento de la prevención y  cultura de autocontrol  al interior de la Entidad. </t>
  </si>
  <si>
    <t>100% de  piezas comunicativas con temas de fomento de prevención y  cultura de autocontrol  enviadas a Comunicaciones Internas para su divulgación.</t>
  </si>
  <si>
    <t>Once (11)   piezas comunicativas divulgadas en la entidad: meses 2 al 12.</t>
  </si>
  <si>
    <t>Setenta y cinco (75) Informes internos presentados oportunamente que fueron establecidos en el PAA (Programa Anual de Auditorías) en Liderazgo Estratégico.(meses: 01:7 - 02:6 - 03:6 - 04:9 - 05:6 - 06:4 - 07:7 - 08:5 - 09:4 - 10:9 - 11:3 - 12:9 = Total 75 informes)</t>
  </si>
  <si>
    <t>3.7</t>
  </si>
  <si>
    <t>Relación con Entes Externos</t>
  </si>
  <si>
    <t>Hacer acompañamiento o asesoría en la elaboración de respuestas a informes preliminares de auditoría de Contraloría de Bogotá D.C., cuando se soliciten a la OCI.</t>
  </si>
  <si>
    <t>100% de acompañamiento o asesoría de la OCI en los documentos de respuesta a los informes preliminares de auditoría de la Contraloría de Bogotá D.C. cuando son solicitados a la OCI.</t>
  </si>
  <si>
    <t>Dos (2) informes sobre el acompañamiento y asesoría  de la OCI  presentados en los meses: 06-12.</t>
  </si>
  <si>
    <t xml:space="preserve">Hacer acompañamiento y asesoría en la elaboración del  plan de mejoramiento de la Contraloría de Bogotá D.C. al cierre de cada auditoría que se desarrolle en la vigencia. </t>
  </si>
  <si>
    <t xml:space="preserve">El 100% de los planes de mejoramiento de la Contraloría de Bogotá D.C. elaborados con acompañamiento y asesoría de la OCI </t>
  </si>
  <si>
    <t>Dos (2) informes con el reportes de acompañamiento y asesoría de la OCI  presentados en los meses: 06-12.</t>
  </si>
  <si>
    <t>Mejoramiento del Proceso</t>
  </si>
  <si>
    <t>Revisar la información documentada del Proceso CMG para el mejoramiento continuo</t>
  </si>
  <si>
    <t>100% de la información documentada del Proceso CMG revisada</t>
  </si>
  <si>
    <t xml:space="preserve">Dos (2) actas de revisiòn de la documentaciòn del  Proceso CMG </t>
  </si>
  <si>
    <t>Realizar las actividades para el Cumplimiento de acciones de atención del Riesgo del Mapa de Riesgos de Gestión y Corrupción del Proceso CMG</t>
  </si>
  <si>
    <t>100%  del cumplimiento de acciones programadas para mitigar los riesgos del Proceso CMG cumplidas</t>
  </si>
  <si>
    <t>Cuatro (4)  informes del cumplimiento de las acciones programadas para mitigar los Riesgos del Proceso CMG presentados</t>
  </si>
  <si>
    <t>Revisar y actualizar el manual de contratación</t>
  </si>
  <si>
    <t xml:space="preserve">Revisión y actualización del manual de contratación </t>
  </si>
  <si>
    <t>Manual de contratación elaborado y entregado para aprobación</t>
  </si>
  <si>
    <t>Revisar y actualizar los procedimientos asociados al proceso de contratación</t>
  </si>
  <si>
    <t>Revisión y actualización de los procedimientos de contratación</t>
  </si>
  <si>
    <t>Procedimientos del proceso de contratación elaborados y entregados para aprobación</t>
  </si>
  <si>
    <t>Revisar y actualizar los formatos asociados al proceso de contratación</t>
  </si>
  <si>
    <t>Revisión y actualización de los formatos asociados al proceso de contratación</t>
  </si>
  <si>
    <t>Formatos del proceso de contratación elaborados y entregados para aprobación</t>
  </si>
  <si>
    <t>Elaboración y difusión de 9 documentos de socialización de directrices, normas y procedimientos.</t>
  </si>
  <si>
    <t>Documentos de socialización vía correo, intranet o en reuniones informativas.</t>
  </si>
  <si>
    <t xml:space="preserve">Gestión Documental </t>
  </si>
  <si>
    <t>Adopción e implementación de la normatividad de Gestión Documental.</t>
  </si>
  <si>
    <t>IMPLEMENTAR EL PROGRAMA DE GESTIÓN DOCUMENTAL</t>
  </si>
  <si>
    <t>Implementación de TRD, una vez sean convalidadas por el Archivo de Bogotá (Consejo Distrital de Archivos)</t>
  </si>
  <si>
    <t>10 TRD Aplicadas</t>
  </si>
  <si>
    <t>TRD Aplicadas</t>
  </si>
  <si>
    <t>Elaborar el Plan Institucional de Archivos - PINAR</t>
  </si>
  <si>
    <t>1 documento de plan presentado</t>
  </si>
  <si>
    <t>Plan institucional de archivos presentado</t>
  </si>
  <si>
    <t>Socializar al personal en el manejo de los procedimientos de gestión documental</t>
  </si>
  <si>
    <t>60 servidores capacitados en el manejo de los procedimientos de gestón documental</t>
  </si>
  <si>
    <t>Servidores capacitados</t>
  </si>
  <si>
    <t>Elaborar el programa de documento electrónico y archivo - PDGA</t>
  </si>
  <si>
    <t>1 documento del programa PDGA presentado</t>
  </si>
  <si>
    <t>Programa de gestión documento electrónico de archivo presentado</t>
  </si>
  <si>
    <t>Elaborar el documento del Sistema Integrado de Conservación - SIC</t>
  </si>
  <si>
    <t>1 documento del sistema integrado de conservación SIC - Presentado</t>
  </si>
  <si>
    <t>Sistema integrado de conservación presentado</t>
  </si>
  <si>
    <t>ORGANIZACIÓN DOCUMENTOS VITALES</t>
  </si>
  <si>
    <t>Organización de contratos e Historial de Intervención de CIV</t>
  </si>
  <si>
    <t>80 metros lineales organizados</t>
  </si>
  <si>
    <t>Metros Lineales organizados</t>
  </si>
  <si>
    <t>Organización Historias Laborales y realización Hoja de Control</t>
  </si>
  <si>
    <t>250 metros lineales organizados</t>
  </si>
  <si>
    <t>Inventariar documentos de Nómina y Parafiscales del FDA - SOP</t>
  </si>
  <si>
    <t>150 metos lineales inventariados</t>
  </si>
  <si>
    <t>Metros Lineales Inventariados</t>
  </si>
  <si>
    <t>Organización de Órdenes de pago 2016, 2017, 2018</t>
  </si>
  <si>
    <t>20 metros lineales organizados</t>
  </si>
  <si>
    <t>Organización de contratos 2016, 2017, 2018</t>
  </si>
  <si>
    <t xml:space="preserve">Tres (3) Informes de indice de respuestas </t>
  </si>
  <si>
    <t>N/A</t>
  </si>
  <si>
    <t xml:space="preserve">FORTALECIMIENTO DE LAS COMUNICACIONES Y POSICIONAMIENTO DE LA ENTIDAD  A NIVEL DISTRITAL </t>
  </si>
  <si>
    <t xml:space="preserve">  Elaborar informe de Encuesta: "Satisfacción de Partes Interesadas" a los usuarios/ beneficiarios  de las Intervenciones de rehabilitación y mantenimiento.</t>
  </si>
  <si>
    <t>Normas NISPC implementadas</t>
  </si>
  <si>
    <t>3 informes de seguimiento a los estados contables</t>
  </si>
  <si>
    <t>Realizar la conciliación de la información presupuestal y tesoral</t>
  </si>
  <si>
    <t>Conciliación del 100% de la información presupuestal y tesoral</t>
  </si>
  <si>
    <t>11 Informes comparativos entre aplicativos Hacienda y aplicativo Sí capital</t>
  </si>
  <si>
    <t>Realizar mesas de trabajo para unificar criterios del proceso financiero</t>
  </si>
  <si>
    <t>4 Actas de compromiso de las mesas de trabajo</t>
  </si>
  <si>
    <t>Revisar y actualizar los procedimientos y formatos asociados al proceso financiero</t>
  </si>
  <si>
    <t>Procedimientos y formatos actualizados y entregados para aprobación</t>
  </si>
  <si>
    <t>Procedimientos y formatos entregados para aprobación</t>
  </si>
  <si>
    <t xml:space="preserve">3 reportes del Sistema de administración de inventarios actualizado y en operación </t>
  </si>
  <si>
    <t>3 Informes de inventarios con las Normas Internacionales de Contabilidad (NMNC) implementadas</t>
  </si>
  <si>
    <t xml:space="preserve">4 Reportes de inventario actualizado de acuerdo a la normatividad legal </t>
  </si>
  <si>
    <t>Revisar y actualizar los procedimientos y formatos asociados al proceso de administraciòn de bienes e infraestructura</t>
  </si>
  <si>
    <t>Mejoramiento del proceso</t>
  </si>
  <si>
    <t>Socializar los diferentes formatos requeridos para la atención de los trámites de Almacén</t>
  </si>
  <si>
    <t>Reducir los reprocesos de solicitudes y entrega de elementos</t>
  </si>
  <si>
    <t>Realizar socializaciones para el uso de herramientas de atención de solicitudes de almacèn</t>
  </si>
  <si>
    <t>Reducir los tiempos de atención de las solicitudes de Almacén</t>
  </si>
  <si>
    <t>3 socializaciones de herramienta de atención de solicitudes de almacen</t>
  </si>
  <si>
    <t>Contratar y gestionar la adquisición de un Sistema de Recursos Humanos</t>
  </si>
  <si>
    <t>Diseño de un nuevo sistema de recursos humanos cumpliendo los requerimientos legales para el pago de las obligaciones laborales y parafiscales</t>
  </si>
  <si>
    <t>Diseño del Sistema de recursos humanos de acuerdo al diagnóstico realizado</t>
  </si>
  <si>
    <t>Contratar y gestionar el mantenimiento de la red de datos de la Unidad Administrativa Especial de Rehabilitación y Mantenimiento Vial</t>
  </si>
  <si>
    <t>100% de la red de datos mantenida y en funcionamiento</t>
  </si>
  <si>
    <t>Adquirir  e implementar licencias de software para la gestión de los procesos de la Unidad Administrativa Especial de Rehabilitación y Mantenimiento Vial</t>
  </si>
  <si>
    <t xml:space="preserve">Adquirir y gestionar la implementación de los servicios de almacenamiento en la nube, para soportar los requerimientos de procesamiento y gestión de la Unidad Administrativa Especial de Rehabilitación y Mantenimiento Vial (Licenciamiento de Oracle). </t>
  </si>
  <si>
    <t>Contratar y gestionar la construcción, implementación y puesta en marcha del Sistema de Información Georeferenciado -GIS- Fase II para la UAERMV.</t>
  </si>
  <si>
    <t>Contratar y gestionar la instalación de los equipos de computo en alquiler, de acuerdo a las especificaciones técnicas para la Unidad Administrativa Especial de Rehabilitación y Mantenimiento Vial</t>
  </si>
  <si>
    <t>Adquirir elementos de tecnología de la información -TI- y periféricos para apoyar la gestión de las diferentes áreas de la Unidad Administrativa Especial de Rehabilitación y Mantenimiento Vial</t>
  </si>
  <si>
    <t>Adquirir Tóner y tintas para impresoras de la Unidad Administrativa Especial de Rehabilitación y Mantenimiento Vial</t>
  </si>
  <si>
    <t>100% de unidades de Tóner y tintas adquiridas para el funcionamiento de las impresoras de la UAERMV</t>
  </si>
  <si>
    <t xml:space="preserve">Tintas y Tóner para el funcionamiento de las impresoras de la Unidad </t>
  </si>
  <si>
    <t>Contratar y gestionar el servicio de soporte del Sistema Sí capital (Módulos financieros y de Almacén) en la UAERMV</t>
  </si>
  <si>
    <t xml:space="preserve">100% de las funcionalidades de SI-Capital, para la UMV, de los módulos Financieros y de Almacén operativos con NMN. </t>
  </si>
  <si>
    <t>Módulos financieros y de Almacén integrados y en operación con NMN</t>
  </si>
  <si>
    <t xml:space="preserve">Contratar y gestionar la implementación de acciones de Gobierno y Gestión TICS (GEL) </t>
  </si>
  <si>
    <t>Implementación del 40% de las acciones establecidas en el plan de acción GEL 2017-2018</t>
  </si>
  <si>
    <t>Acciones implementadas</t>
  </si>
  <si>
    <t>Gestionar la prestación de servicios profesionales para apoyar en el análisis del Sistema de Información Georeferenciado de la  UAERMV (GIS)</t>
  </si>
  <si>
    <t xml:space="preserve">Contratar y gestionar la parametrización e implementación de las funcionalidades del sistema Orfeo </t>
  </si>
  <si>
    <t>60% de las funcionales avanzadas del sistema Orfeo parametrizado e implementado</t>
  </si>
  <si>
    <t>Sistema Orfeo con las funcionalidades de clasificación, ordenación, distribución, trámite, firmas digitales, correos certificados y consulta de la documentación producida en la UMV</t>
  </si>
  <si>
    <t>Contratar y gestionar la implementación del Sistema de Seguridad de la Información (ISO 27001)</t>
  </si>
  <si>
    <t xml:space="preserve">90% del sistema de seguridad de la información para la UMV implementado </t>
  </si>
  <si>
    <t>Contratar y gestionar la  implementación Mesa de Ayuda de Tecnología de la Información -TI- de la UAERMV</t>
  </si>
  <si>
    <t>Contratar y gestionar la implementación y adecuación del Módulo Sisco (CONTRATOS) de SI CAPITAL en la UAERMV</t>
  </si>
  <si>
    <t>Contratar la adquisición o arrendamiento y gestionar la implementación del Single Sing On - SSO para la UAERMV</t>
  </si>
  <si>
    <t>100% de implementación del Single Sing On - SSO en la red y los equipos de la UAERMV</t>
  </si>
  <si>
    <t>Single Sing On - SSO implementado y en funcionamiento en la red y los equipos de la UAERMV</t>
  </si>
  <si>
    <t>Contratar la adquisición o arrendamiento y gestionar la implementación de la Arquitectura Orientada a Servicios (SOA)</t>
  </si>
  <si>
    <t>100% de Arquitectura Orientada a Servicios (SOA) implementada en la red de datos de la UAERMV</t>
  </si>
  <si>
    <t>Arquitectura Orientada a Servicios (SOA) implementada en la red de datos de la UAERMV</t>
  </si>
  <si>
    <t>Contratar la adquisición de servicios de análisis, diagnóstico y diseño de Arquitectura Empresarial para la gestión de la tecnología, para los procesos de apoyo, garantizando su alineación con el plan estratégico de la Entidad (Arquitectura Empresarial Fase II)</t>
  </si>
  <si>
    <t>100% del Diseño de la  Arquitectura Empresarial de la UMV</t>
  </si>
  <si>
    <t>Análisis, Diseño, definición de la  Arquitectura empresarial para los procesos no misionales</t>
  </si>
  <si>
    <t>Implementar Gobierno y la Estrategia de TI de acuerdo a los resultados del ejercicio de Arquitectura Empresarial 2017 - FASE I</t>
  </si>
  <si>
    <t>10% de la implementación del Gobierno y Estrategia de TI</t>
  </si>
  <si>
    <t>PETIC actualizado, al menos 3 procesos del mapa de procesos de TI diseñados e implementados</t>
  </si>
  <si>
    <t>Realizar el seguimiento de la implementación y sostenibilidad del SIG en la entidad</t>
  </si>
  <si>
    <t>100% de informes del seguimientos a la implementación y sostenibilidad del SIG a través del FURAG elaborados</t>
  </si>
  <si>
    <t>Dos (2) informes del seguimientos a la implementación y sostenibilidad del SIG a través del FURAG (meses: 06 y 12)</t>
  </si>
  <si>
    <t>Realizar AUDITORÍAS DE GESTIÓN de conformidad con el Programa Anual de Auditorías de los procesos COM - CDI - JUR - FIN - ODM - THU</t>
  </si>
  <si>
    <t>100% de las auditorías de gestión programadas en los meses de: 
03: COM - GDO -  05: JUR - THU - 08: FIN - ODM  -  10: CDI, realizadas</t>
  </si>
  <si>
    <t>Siete (7) auditorías de gestión realizadas en los meses de:  
03: COM - GDO -  05: JUR - THU - 08: FIN - ODM  -  10: CDI</t>
  </si>
  <si>
    <t>Realizar AUDITORÍAS DE SEGUIMIENTO de conformidad con el Programa Anual de Auditorías de los procesos: SIT-PRO-CON-ACI-IMV-ABI y del Plan PESV</t>
  </si>
  <si>
    <t>100% de las auditorías  de seguimiento programadas en los meses de:05: SIT - PRO - 08: CON - 09: ACI - 10: IMV - 11: ABI - PESV, realizadas</t>
  </si>
  <si>
    <t>Siete (7) auditorías de seguimiento realizadas en los meses de:05: SIT - PRO - 08: CON - 09: ACI - 10: IMV - 11: ABI - PESV</t>
  </si>
  <si>
    <t>3.4</t>
  </si>
  <si>
    <t>Liderar y coordinar las PREAUDITORÍAS DE CALIDAD de conformidad con el Programa Anual de Auditorías, a los procesos: SIG-IMV-THU-CMG, realizadas por auditores internos capacitados en la vigencia, de acuerdo con el PIC (Plan Institucional de Capacitación)</t>
  </si>
  <si>
    <t>100% de las Preauditorías de calidad programadas en los meses de:  08: SIG - IMV  y  09: THU - CMG por el equipo de auditores internos capacitados en la vigencia de acuerdo a la programación del PIC (Plan Institucional de Capacitación), realizadas</t>
  </si>
  <si>
    <t>Cuatro (4)  Informes de Preauditorías de calidad realizadas por los auditores internos de la entidad,  que fueron capacitados en la vigencia, de acuerdo a la programación del PIC.</t>
  </si>
  <si>
    <t>3.5</t>
  </si>
  <si>
    <t>Tramitar los requerimientos de entes de control  y otras entidades, radicados en la Oficina de Control Interno, en cumplimiento de los términos de la Ley.</t>
  </si>
  <si>
    <t>100% de los requerimientos de entes de control radicados en la OCI,  tramitados en términos de ley</t>
  </si>
  <si>
    <t xml:space="preserve">Dos (2) informes sobre el trámite de requerimientos radicados en la OCI de entes de  control y otras entidades, que fueron publicados en la página web institucional.(meses: 06 y 12) </t>
  </si>
  <si>
    <t>Elaborar, consolidar y enviar informes internos a otros procesos o a la Alta Dirección establecidos en el PAA (Programa Anual de Auditorías) en Liderazgo Estratégico.</t>
  </si>
  <si>
    <t xml:space="preserve">100% de informes internos elaborados y presentados oportunamente </t>
  </si>
  <si>
    <t>Elaborar Informe Pormenorizado del Estado del Sistema de Control Interno. (Ley 1474 de 2011. Artículo 9).</t>
  </si>
  <si>
    <t>100% de Informes Pormenorizados del Sistema de Control Interno, elaborados y publicados en los tiempos de ley</t>
  </si>
  <si>
    <t>Tres (3) informes Pormenorizados SCI elaborados en las fechas establecidas de ley (meses: 03-07-11)</t>
  </si>
  <si>
    <t>AVANCE (01/2018)</t>
  </si>
  <si>
    <t>AVANCE (02/2018)</t>
  </si>
  <si>
    <t>AVANCE (03/2018)</t>
  </si>
  <si>
    <t>El seguimiento  del Plan Anticorrupción con corte a Diciembre-2017  se publicó en Transparencia: http://www.umv.gov.co/_transparencia2017/Transparencia-Pagina-WEB/7.Control/7.1Informesevaluacionyauditoria/Seguimiento_Plan_Anticorrupciondic-2017.xlsx</t>
  </si>
  <si>
    <t xml:space="preserve">Informe de Inspecciones realizadas en el mes de febrero, el cual fue radicado bajo memorando 20181600023213 del 09 de marzo de 2018 dirigido al Director General con copia  a la Gerencia de Intervención y a la Subdirección de Producción e Intervención. </t>
  </si>
  <si>
    <t>2018-03-21  y 2018-03-27 Se hicieron inspecciones de obra a frentes de trabajo en ejecución por la entidad: Localidades Bosa, Rafael Uribe Uribe</t>
  </si>
  <si>
    <t xml:space="preserve">Se realizó seguimiento e inspección a la sede operativa, se hace registro fílmico al Casino (comidas) verificando la divulgación de la información en el marco de la auditoría. </t>
  </si>
  <si>
    <t>Se realiza  2 visitas a la Sede Operativa:
2018-03-22: Verificación de actividades en el marco de la Auditoría Interna del Proceso de Comunicaciones (Ing. OCI Sandra Guerrero)
2018-03-22: Verificación de los 5 aspectos del PIGA (manejo del agua, uso de energía, residuos, calidad del aire, prácticas sostenibles) con el acompañamiento de GASA (Ing. OCI Miguel Torres)</t>
  </si>
  <si>
    <t>Se cuenta con el Informe  CB-0402S  PLAN DE MEJORAMIENTO del SIVICOF 71_000000227_20171231 cargado y correspondiente al seguimiento al Plan de Mejoramiento de la Contraloría, del último trimestre 2017 con fecha 31-12-2017</t>
  </si>
  <si>
    <t>2018-02-22  se divulga a a través de "LaUMVteinforma" una pieza de AUTOCONTROL sobre el tema; proceso electoral</t>
  </si>
  <si>
    <t>2018-03-22  se divulga a a través de "LaUMVteinforma" una pieza de AUTOCONTROL sobre el tema: Directiva Presidencial 01 de 18-02-2018 Actos contra la Administración}</t>
  </si>
  <si>
    <t>AVANCE (ENERO/2018)</t>
  </si>
  <si>
    <t>AVANCE (FEBRERO/2018)</t>
  </si>
  <si>
    <t>AVANCE (MARZO/2018)</t>
  </si>
  <si>
    <t>AVANCE (Enero/2018)</t>
  </si>
  <si>
    <t>AVANCE (Febrero/2018)</t>
  </si>
  <si>
    <t>AVANCE (Marzo/2018)</t>
  </si>
  <si>
    <t>FORMATO PLAN ESTRATÉGICO</t>
  </si>
  <si>
    <t>CÓDIGO: PES-FM-005</t>
  </si>
  <si>
    <t>VERSIÓN: 4.0</t>
  </si>
  <si>
    <t>FECHA DE APLICACIÓN: SEPTIEMBRE 2016</t>
  </si>
  <si>
    <t>UNIDAD ADMINISTRATIVA ESPECIAL DE REHABILITACIÓN Y MANTENIMIENTO VIAL - UAERMV</t>
  </si>
  <si>
    <t>PLAN DE DESARROLLO DISTRITAL BOGOTÁ MEJOR PARA TODOS 2016 - 2020</t>
  </si>
  <si>
    <t>PILAR - EJE TRANSVERSAL</t>
  </si>
  <si>
    <t>PROGRAMA</t>
  </si>
  <si>
    <t>META PLAN DE DESARROLLO</t>
  </si>
  <si>
    <t>META UAERMV</t>
  </si>
  <si>
    <t>MISIÓN</t>
  </si>
  <si>
    <t>VISIÓN</t>
  </si>
  <si>
    <t>AVANCE PLAN ESTRATÉGICO</t>
  </si>
  <si>
    <t>OBJETIVO INSTITUCIONAL</t>
  </si>
  <si>
    <t>%</t>
  </si>
  <si>
    <t>AVANCE OBJETIVOS INSTITUCIONALES</t>
  </si>
  <si>
    <t>PROCESO ASOCIADO</t>
  </si>
  <si>
    <t>RESPONSABLE</t>
  </si>
  <si>
    <t>ESTRATEGIA</t>
  </si>
  <si>
    <t>AVANCE  POR ESTRATEGIA</t>
  </si>
  <si>
    <t>ACCIONES ESTRATÉGICAS</t>
  </si>
  <si>
    <t>AVANCE  POR ACCIÓN ESTRATÉGICA</t>
  </si>
  <si>
    <t>ACTIVIDADES Y/O PROYECTOS</t>
  </si>
  <si>
    <t>AVANCE  ACTIVIDAD</t>
  </si>
  <si>
    <t>Gobierno legítimo. fortalecimiento local y eficiencia.</t>
  </si>
  <si>
    <t>Mantener y rehabilitar preventiva y correctivamente la malla vial local, producir mezclas asfálticas, atender situaciones imprevistas y brindar apoyo interinstitucional para garantizar una mejor movilidad en beneficio de la ciudad.</t>
  </si>
  <si>
    <t>La UAERMV en el 2025 será reconocida a nivel distrital y nacional por un adecuado y eficiente mantenimiento y rehabilitación de la malla vial a cargo, contribuyendo al mejoramiento de la movilidad del Distrito Capital con talento humano y recurso logístico en la aplicación de tecnologías apropiadas.</t>
  </si>
  <si>
    <t>Jefe Oficina Asesora de Planeación</t>
  </si>
  <si>
    <t>Comunicaciones</t>
  </si>
  <si>
    <t>Fortalecimiento de las comunicaciones y posicionamiento de la Entidad a nivel Distrital.</t>
  </si>
  <si>
    <t>Sistema Integrado de Gestión</t>
  </si>
  <si>
    <t>Atención al Ciudadano</t>
  </si>
  <si>
    <t>Secretaria General</t>
  </si>
  <si>
    <t>Fortalecer el servicio al ciudadano.</t>
  </si>
  <si>
    <t>Gestión Documental</t>
  </si>
  <si>
    <t>Gestión Social y Atención a Partes Interesadas.</t>
  </si>
  <si>
    <t>Gerente de Gestión Ambiental, Social y Atención al Usuario.</t>
  </si>
  <si>
    <t>Control Disciplinario Interno</t>
  </si>
  <si>
    <t>Financiera</t>
  </si>
  <si>
    <t>Optimizar la gestión financiera de la Entidad.</t>
  </si>
  <si>
    <t>Jurídica</t>
  </si>
  <si>
    <t>Contratación</t>
  </si>
  <si>
    <t>Fortalecer el proceso de contratación  mediante acciones preventivas dentro de sus diferentes etapas.</t>
  </si>
  <si>
    <t>Talento Humano</t>
  </si>
  <si>
    <t>Dar cumplimiento a lo establecido en las normas para la administración del talento humano.</t>
  </si>
  <si>
    <t>Control para el mejoramiento continuo de la gestión.</t>
  </si>
  <si>
    <t>Jefe Oficina Control Interno</t>
  </si>
  <si>
    <t>Modernización Institucional.</t>
  </si>
  <si>
    <t>Lograr un índice nivel medio de desarrollo institucional en el sector movilidad.</t>
  </si>
  <si>
    <t xml:space="preserve">Alcanzar el 74.4 % del Índice de Desarrollo Institucional
Adecuar y dotar una (1) sede </t>
  </si>
  <si>
    <t>Administración de Bienes e Infraestructura.</t>
  </si>
  <si>
    <t>Establecer mecanismos que permitan ejercer el control adecuado del patrimonio de la Entidad.</t>
  </si>
  <si>
    <t>Gobierno y ciudadanía digital.</t>
  </si>
  <si>
    <t>Mantener el índice de desempeño integral en el nivel satisfactorio o sobresaliente.</t>
  </si>
  <si>
    <t xml:space="preserve">
Fortalecer y modernizar en un 80 %  el recurso tecnológico y de sistemas de información de las entidades del Sector Movilidad.</t>
  </si>
  <si>
    <t>Integrar la gestión de la información  normalizada, asertiva y oportuna,  acorde con el plan estratégico y visión de entidad con el propósito de generar confianza para la toma de decisiones y soporte para las diferentes políticas del Distrito.</t>
  </si>
  <si>
    <t>Sistemas de Información y Tecnología.</t>
  </si>
  <si>
    <t>Implementación de herramientas TIC's con el fin de modernizar tecnológicamente la Entidad.</t>
  </si>
  <si>
    <t>Democracia Urbana.</t>
  </si>
  <si>
    <t>Mejor Movilidad para Todos.</t>
  </si>
  <si>
    <t>Alcanzar el 50 % de Malla Vial en buen estado.</t>
  </si>
  <si>
    <t>1.083 km-carril de Conservación y Rehabilitación de la Infraestructura Vial Local (por donde no circulan rutas de Transmilenio zonal).</t>
  </si>
  <si>
    <t>Planificación del Desarrollo Vial.</t>
  </si>
  <si>
    <t>Subdirector Técnico de Mejoramiento de la Malla Vial Local</t>
  </si>
  <si>
    <t>Gerente de Intervención</t>
  </si>
  <si>
    <t>Estructuración e implementación e implementación de estrategias que mitiguen impactos ambientales generados por las obras viales.</t>
  </si>
  <si>
    <t>FORMATO INDICADOR DE GESTIÓN</t>
  </si>
  <si>
    <t>Planificación del Desarrollo Vial Local</t>
  </si>
  <si>
    <t>Gestión Social y de Atención a Partes Interesadas</t>
  </si>
  <si>
    <t>Sistemas de Información y Tecnología</t>
  </si>
  <si>
    <t>Talento Iumano</t>
  </si>
  <si>
    <t>Administración de Bienes e Infraestructura</t>
  </si>
  <si>
    <t>Control para el Mejoramiento Continuo de la Gestión</t>
  </si>
  <si>
    <t>CÓDIGO: PES-FM-001</t>
  </si>
  <si>
    <t>VERSIÓN: 3.0</t>
  </si>
  <si>
    <t>FECIA DE APLICACIÓN: OCTUBRE 2016</t>
  </si>
  <si>
    <t>PROCESO:</t>
  </si>
  <si>
    <t>PLANEACIÓN ESTRATÉGICA</t>
  </si>
  <si>
    <t xml:space="preserve">CODÍGO </t>
  </si>
  <si>
    <t>programado</t>
  </si>
  <si>
    <t>ejecutado</t>
  </si>
  <si>
    <t>PES-IND-001</t>
  </si>
  <si>
    <t>FEBRERO</t>
  </si>
  <si>
    <t>NOMBRE DEL INDICADOR:</t>
  </si>
  <si>
    <t>SEGUIMIENTO AL CUMPLIMIENTO DEL PLAN DE ACCIÓN DE CADA UNO DE LOS PROCESOS</t>
  </si>
  <si>
    <t xml:space="preserve"> VERSIÓN:</t>
  </si>
  <si>
    <t>MARZO</t>
  </si>
  <si>
    <t>VERSIÓN: 5.0</t>
  </si>
  <si>
    <t>ABRIL</t>
  </si>
  <si>
    <t>MAYO</t>
  </si>
  <si>
    <t>META:</t>
  </si>
  <si>
    <t>LLEVAR A CABO EL SEGUIMIENTO, EVALUACIÓN Y OBSERVACIONES A QUE IAYA LUGAR EN LO REFERENTE AL AVANCE EN LA EJECUCIÓN DE LA TOTALIDAD DE LOS PLANES DE ACCIÓN DE LOS PROCESOS</t>
  </si>
  <si>
    <t xml:space="preserve">TIPO DE INDICADOR: </t>
  </si>
  <si>
    <t>JUNIO</t>
  </si>
  <si>
    <t>EFICACIA</t>
  </si>
  <si>
    <t>JULIO</t>
  </si>
  <si>
    <t>AGOSTO</t>
  </si>
  <si>
    <t>Verificar el cumplimiento de los Planes de Acción por Procesos</t>
  </si>
  <si>
    <t>SEPTIEMBRE</t>
  </si>
  <si>
    <t>OCTUBRE</t>
  </si>
  <si>
    <t xml:space="preserve">FecIa de Actualización: </t>
  </si>
  <si>
    <t>NOVIEMBRE DE 2016</t>
  </si>
  <si>
    <t>Frecuencia:</t>
  </si>
  <si>
    <t>Unidad de Medida:</t>
  </si>
  <si>
    <t>NOVIEMBRE</t>
  </si>
  <si>
    <t>TRIMESTRAL</t>
  </si>
  <si>
    <t>PORCENTAJE</t>
  </si>
  <si>
    <t>DICIEMBRE</t>
  </si>
  <si>
    <t>Fuente de Información:</t>
  </si>
  <si>
    <t>Proceso(s) generador(es)  de la información:</t>
  </si>
  <si>
    <t xml:space="preserve">Responsable del Indicador: </t>
  </si>
  <si>
    <t xml:space="preserve"> Informes de de ejecución de Planes de Acción de los procesos- Tablero de Control</t>
  </si>
  <si>
    <t>Todos los procesos</t>
  </si>
  <si>
    <t>Oficina Asesora de Planeación</t>
  </si>
  <si>
    <t>PRIMER TRIMESTRE</t>
  </si>
  <si>
    <t>SEGUNDO TRIMESTRE</t>
  </si>
  <si>
    <t xml:space="preserve">Forma de Cálculo: </t>
  </si>
  <si>
    <t>Sumatoria de los porcentajes de avance de la ejecución de los planes de acción por proceso</t>
  </si>
  <si>
    <t>TERCER TRIMESTRE</t>
  </si>
  <si>
    <t>CUARTO TRIMESTRE</t>
  </si>
  <si>
    <t>CUADRO DE SEGUIMIENTO</t>
  </si>
  <si>
    <t>PROCESO</t>
  </si>
  <si>
    <t>TRIMESTRE 1</t>
  </si>
  <si>
    <t>TRIMESTRE 2</t>
  </si>
  <si>
    <t>TRIMESTRE 3</t>
  </si>
  <si>
    <t>TRIMESTRE 4</t>
  </si>
  <si>
    <t>TOTAL
ACUMULADO</t>
  </si>
  <si>
    <t>JUSTIFICACIÓN</t>
  </si>
  <si>
    <t>PROGRAMADO</t>
  </si>
  <si>
    <t>EJECUTADO</t>
  </si>
  <si>
    <t>TOTAL</t>
  </si>
  <si>
    <t>REPRESENTACIÓN GRÁFICA</t>
  </si>
  <si>
    <t>Incluir la gráfica acorde con el indicador</t>
  </si>
  <si>
    <t>FECHA DE APLICACIÓN: OCTUBRE 2016</t>
  </si>
  <si>
    <t>PES-IND-002</t>
  </si>
  <si>
    <t>SEGUIMIENTO A LA EJECUCIÓN DE LOS OBJETIVOS INSTITUCIONALES DE LA UAERMV</t>
  </si>
  <si>
    <t>LLEVAR A CABO EL SEGUIMIENTO, EVALUACIÓN Y OBSERVACIONES A QUE HAYA LUGAR EN LO REFERENTE AL AVANCE EN LA EJECUCIÓN DE LA TOTALIDAD DE LOS OBJETIVOS INSTITUCIONALES DEL PLAN ESTRATÉGICO</t>
  </si>
  <si>
    <t>Verificar el cumplimiento de los objetivos institucionales de la UAERMV para la toma de decisiones por la Alta Dirección</t>
  </si>
  <si>
    <r>
      <rPr>
        <b/>
        <sz val="11"/>
        <rFont val="Arial"/>
        <family val="2"/>
      </rPr>
      <t>Fecha de Actualización:</t>
    </r>
    <r>
      <rPr>
        <sz val="11"/>
        <rFont val="Arial"/>
        <family val="2"/>
      </rPr>
      <t xml:space="preserve"> </t>
    </r>
  </si>
  <si>
    <t>Sumatorias del avance mensual, trimestral y semestral de cada uno de los procesos</t>
  </si>
  <si>
    <t xml:space="preserve">PONDERACIÓN </t>
  </si>
  <si>
    <t>SEMESTRE 1</t>
  </si>
  <si>
    <t>SEMESTRE 2</t>
  </si>
  <si>
    <t>ACUMULADO</t>
  </si>
  <si>
    <t>Mejorar las condiciones de movilidad y seguridad vial de la malla vial local a través de los programas de mantenimiento y/o rehabilitación de la Entidad, así como  la atención de situaciones imprevistas que impidan la movilidad en el Distrito Capital</t>
  </si>
  <si>
    <t>Cumplimiento de estandares ambientales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</si>
</sst>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_(* #,##0_);_(* \(#,##0\);_(* &quot;-&quot;??_);_(@_)"/>
    <numFmt numFmtId="166" formatCode="_(* #,##0.00_);_(* \(#,##0.00\);_(* &quot;-&quot;??_);_(@_)"/>
    <numFmt numFmtId="167" formatCode="_(&quot;$&quot;\ * #,##0.00_);_(&quot;$&quot;\ * \(#,##0.00\);_(&quot;$&quot;\ * &quot;-&quot;??_);_(@_)"/>
  </numFmts>
  <fonts count="4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name val="Arial"/>
      <family val="2"/>
    </font>
    <font>
      <b/>
      <sz val="11"/>
      <color indexed="8"/>
      <name val="Arial"/>
      <family val="2"/>
    </font>
    <font>
      <u/>
      <sz val="7.7"/>
      <color theme="10"/>
      <name val="Calibri"/>
      <family val="2"/>
    </font>
    <font>
      <b/>
      <strike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20"/>
      <color indexed="8"/>
      <name val="Arial"/>
      <family val="2"/>
    </font>
    <font>
      <b/>
      <sz val="18"/>
      <color indexed="8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i/>
      <sz val="11"/>
      <name val="Arial"/>
      <family val="2"/>
    </font>
    <font>
      <sz val="9"/>
      <color rgb="FF000000"/>
      <name val="Century Gothic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7.5"/>
      <color rgb="FF000000"/>
      <name val="Century Gothic"/>
      <family val="2"/>
    </font>
    <font>
      <sz val="8"/>
      <name val="Century Gothic"/>
      <family val="2"/>
    </font>
    <font>
      <sz val="11"/>
      <color theme="0" tint="-0.14999847407452621"/>
      <name val="Arial"/>
      <family val="2"/>
    </font>
    <font>
      <sz val="11"/>
      <color theme="2"/>
      <name val="Arial"/>
      <family val="2"/>
    </font>
    <font>
      <i/>
      <sz val="11"/>
      <color theme="0"/>
      <name val="Arial"/>
      <family val="2"/>
    </font>
    <font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8" fillId="0" borderId="0"/>
    <xf numFmtId="167" fontId="8" fillId="0" borderId="0" applyFont="0" applyFill="0" applyBorder="0" applyAlignment="0" applyProtection="0"/>
  </cellStyleXfs>
  <cellXfs count="1244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9" fontId="3" fillId="3" borderId="19" xfId="1" applyNumberFormat="1" applyFont="1" applyFill="1" applyBorder="1" applyAlignment="1">
      <alignment horizontal="center" vertical="center" wrapText="1"/>
    </xf>
    <xf numFmtId="9" fontId="3" fillId="2" borderId="2" xfId="1" applyNumberFormat="1" applyFont="1" applyFill="1" applyBorder="1" applyAlignment="1">
      <alignment horizontal="center" vertical="center" wrapText="1"/>
    </xf>
    <xf numFmtId="9" fontId="3" fillId="3" borderId="21" xfId="1" applyNumberFormat="1" applyFont="1" applyFill="1" applyBorder="1" applyAlignment="1">
      <alignment horizontal="center" vertical="center" wrapText="1"/>
    </xf>
    <xf numFmtId="9" fontId="3" fillId="2" borderId="5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9" fontId="4" fillId="2" borderId="0" xfId="0" applyNumberFormat="1" applyFont="1" applyFill="1" applyBorder="1" applyAlignment="1">
      <alignment horizontal="center" vertical="center" wrapText="1"/>
    </xf>
    <xf numFmtId="9" fontId="3" fillId="2" borderId="0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9" fontId="3" fillId="2" borderId="7" xfId="1" applyNumberFormat="1" applyFont="1" applyFill="1" applyBorder="1" applyAlignment="1">
      <alignment horizontal="center" vertical="center" wrapText="1"/>
    </xf>
    <xf numFmtId="9" fontId="3" fillId="3" borderId="17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9" fontId="3" fillId="2" borderId="42" xfId="1" applyNumberFormat="1" applyFont="1" applyFill="1" applyBorder="1" applyAlignment="1">
      <alignment horizontal="center" vertical="center" wrapText="1"/>
    </xf>
    <xf numFmtId="9" fontId="3" fillId="3" borderId="44" xfId="1" applyNumberFormat="1" applyFont="1" applyFill="1" applyBorder="1" applyAlignment="1">
      <alignment horizontal="center" vertical="center" wrapText="1"/>
    </xf>
    <xf numFmtId="0" fontId="4" fillId="0" borderId="34" xfId="0" applyFont="1" applyBorder="1" applyAlignment="1">
      <alignment vertical="center" wrapText="1"/>
    </xf>
    <xf numFmtId="0" fontId="4" fillId="0" borderId="46" xfId="0" applyFont="1" applyBorder="1" applyAlignment="1">
      <alignment horizontal="center" vertical="center" wrapText="1"/>
    </xf>
    <xf numFmtId="9" fontId="3" fillId="2" borderId="45" xfId="1" applyNumberFormat="1" applyFont="1" applyFill="1" applyBorder="1" applyAlignment="1">
      <alignment horizontal="center" vertical="center" wrapText="1"/>
    </xf>
    <xf numFmtId="9" fontId="3" fillId="3" borderId="48" xfId="1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center" wrapText="1"/>
    </xf>
    <xf numFmtId="9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justify" vertical="center" wrapText="1"/>
    </xf>
    <xf numFmtId="9" fontId="4" fillId="0" borderId="18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9" fontId="3" fillId="2" borderId="58" xfId="1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justify" vertical="center" wrapText="1"/>
    </xf>
    <xf numFmtId="9" fontId="4" fillId="0" borderId="20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9" fontId="3" fillId="2" borderId="59" xfId="1" applyNumberFormat="1" applyFont="1" applyFill="1" applyBorder="1" applyAlignment="1">
      <alignment horizontal="center" vertical="center" wrapText="1"/>
    </xf>
    <xf numFmtId="0" fontId="4" fillId="0" borderId="30" xfId="0" applyFont="1" applyBorder="1" applyAlignment="1">
      <alignment vertical="center" wrapText="1"/>
    </xf>
    <xf numFmtId="9" fontId="4" fillId="0" borderId="46" xfId="0" applyNumberFormat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9" fontId="4" fillId="3" borderId="17" xfId="1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9" fontId="4" fillId="3" borderId="19" xfId="1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9" fontId="4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9" fontId="3" fillId="0" borderId="58" xfId="1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justify" vertical="center" wrapText="1"/>
    </xf>
    <xf numFmtId="9" fontId="4" fillId="0" borderId="20" xfId="2" applyFont="1" applyBorder="1" applyAlignment="1">
      <alignment horizontal="center" vertical="center" wrapText="1"/>
    </xf>
    <xf numFmtId="9" fontId="4" fillId="3" borderId="21" xfId="1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justify" vertical="center" wrapText="1"/>
    </xf>
    <xf numFmtId="9" fontId="12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9" fontId="12" fillId="0" borderId="60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vertical="center" wrapText="1"/>
    </xf>
    <xf numFmtId="0" fontId="4" fillId="0" borderId="68" xfId="0" applyFont="1" applyBorder="1" applyAlignment="1">
      <alignment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9" fontId="3" fillId="2" borderId="54" xfId="1" applyNumberFormat="1" applyFont="1" applyFill="1" applyBorder="1" applyAlignment="1">
      <alignment horizontal="center" vertical="center" wrapText="1"/>
    </xf>
    <xf numFmtId="9" fontId="3" fillId="3" borderId="56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9" fontId="3" fillId="3" borderId="17" xfId="1" applyFont="1" applyFill="1" applyBorder="1" applyAlignment="1">
      <alignment horizontal="center" vertical="center" wrapText="1"/>
    </xf>
    <xf numFmtId="9" fontId="3" fillId="3" borderId="17" xfId="2" applyFont="1" applyFill="1" applyBorder="1" applyAlignment="1">
      <alignment horizontal="center" vertical="center" wrapText="1"/>
    </xf>
    <xf numFmtId="9" fontId="3" fillId="3" borderId="48" xfId="1" applyFont="1" applyFill="1" applyBorder="1" applyAlignment="1">
      <alignment horizontal="center" vertical="center" wrapText="1"/>
    </xf>
    <xf numFmtId="9" fontId="3" fillId="3" borderId="48" xfId="2" applyFont="1" applyFill="1" applyBorder="1" applyAlignment="1">
      <alignment horizontal="center" vertical="center" wrapText="1"/>
    </xf>
    <xf numFmtId="9" fontId="3" fillId="2" borderId="45" xfId="2" applyFont="1" applyFill="1" applyBorder="1" applyAlignment="1">
      <alignment horizontal="center" vertical="center" wrapText="1"/>
    </xf>
    <xf numFmtId="9" fontId="3" fillId="2" borderId="2" xfId="2" applyFont="1" applyFill="1" applyBorder="1" applyAlignment="1">
      <alignment horizontal="center" vertical="center" wrapText="1"/>
    </xf>
    <xf numFmtId="9" fontId="3" fillId="3" borderId="19" xfId="2" applyFont="1" applyFill="1" applyBorder="1" applyAlignment="1">
      <alignment horizontal="center" vertical="center" wrapText="1"/>
    </xf>
    <xf numFmtId="9" fontId="3" fillId="3" borderId="19" xfId="1" applyFont="1" applyFill="1" applyBorder="1" applyAlignment="1">
      <alignment horizontal="center" vertical="center" wrapText="1"/>
    </xf>
    <xf numFmtId="9" fontId="3" fillId="3" borderId="21" xfId="1" applyFont="1" applyFill="1" applyBorder="1" applyAlignment="1">
      <alignment horizontal="center" vertical="center" wrapText="1"/>
    </xf>
    <xf numFmtId="9" fontId="3" fillId="2" borderId="7" xfId="1" applyFont="1" applyFill="1" applyBorder="1" applyAlignment="1">
      <alignment horizontal="center" vertical="center" wrapText="1"/>
    </xf>
    <xf numFmtId="9" fontId="3" fillId="2" borderId="5" xfId="1" applyFont="1" applyFill="1" applyBorder="1" applyAlignment="1">
      <alignment horizontal="center" vertical="center" wrapText="1"/>
    </xf>
    <xf numFmtId="0" fontId="3" fillId="2" borderId="5" xfId="1" applyNumberFormat="1" applyFont="1" applyFill="1" applyBorder="1" applyAlignment="1">
      <alignment horizontal="center" vertical="center" wrapText="1"/>
    </xf>
    <xf numFmtId="0" fontId="3" fillId="3" borderId="21" xfId="1" applyNumberFormat="1" applyFont="1" applyFill="1" applyBorder="1" applyAlignment="1">
      <alignment horizontal="center" vertical="center" wrapText="1"/>
    </xf>
    <xf numFmtId="9" fontId="3" fillId="2" borderId="5" xfId="2" applyFont="1" applyFill="1" applyBorder="1" applyAlignment="1">
      <alignment horizontal="center" vertical="center" wrapText="1"/>
    </xf>
    <xf numFmtId="9" fontId="3" fillId="3" borderId="21" xfId="2" applyFont="1" applyFill="1" applyBorder="1" applyAlignment="1">
      <alignment horizontal="center" vertical="center" wrapText="1"/>
    </xf>
    <xf numFmtId="0" fontId="3" fillId="2" borderId="7" xfId="1" applyNumberFormat="1" applyFont="1" applyFill="1" applyBorder="1" applyAlignment="1">
      <alignment horizontal="center" vertical="center" wrapText="1"/>
    </xf>
    <xf numFmtId="0" fontId="3" fillId="3" borderId="17" xfId="1" applyNumberFormat="1" applyFont="1" applyFill="1" applyBorder="1" applyAlignment="1">
      <alignment horizontal="center" vertical="center" wrapText="1"/>
    </xf>
    <xf numFmtId="9" fontId="3" fillId="2" borderId="7" xfId="2" applyFont="1" applyFill="1" applyBorder="1" applyAlignment="1">
      <alignment horizontal="center" vertical="center" wrapText="1"/>
    </xf>
    <xf numFmtId="9" fontId="3" fillId="2" borderId="2" xfId="1" applyFont="1" applyFill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3" borderId="19" xfId="1" applyNumberFormat="1" applyFont="1" applyFill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9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9" fontId="4" fillId="0" borderId="20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9" fontId="3" fillId="3" borderId="18" xfId="1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9" fontId="4" fillId="0" borderId="16" xfId="2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9" fontId="4" fillId="0" borderId="16" xfId="2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9" fontId="4" fillId="0" borderId="16" xfId="2" applyFont="1" applyBorder="1" applyAlignment="1">
      <alignment horizontal="center" vertical="center" wrapText="1"/>
    </xf>
    <xf numFmtId="9" fontId="12" fillId="5" borderId="40" xfId="0" applyNumberFormat="1" applyFont="1" applyFill="1" applyBorder="1" applyAlignment="1">
      <alignment horizontal="center" vertical="center" wrapText="1"/>
    </xf>
    <xf numFmtId="9" fontId="13" fillId="5" borderId="17" xfId="0" applyNumberFormat="1" applyFont="1" applyFill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9" fontId="13" fillId="5" borderId="19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9" fontId="3" fillId="2" borderId="18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 wrapText="1"/>
    </xf>
    <xf numFmtId="9" fontId="3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67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31" xfId="0" applyFont="1" applyBorder="1" applyAlignment="1">
      <alignment vertical="center" wrapText="1"/>
    </xf>
    <xf numFmtId="0" fontId="4" fillId="0" borderId="40" xfId="0" applyFont="1" applyBorder="1" applyAlignment="1">
      <alignment horizontal="left" vertical="center" wrapText="1"/>
    </xf>
    <xf numFmtId="9" fontId="4" fillId="0" borderId="18" xfId="2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9" fontId="6" fillId="0" borderId="20" xfId="2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9" fontId="3" fillId="2" borderId="60" xfId="1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9" fontId="3" fillId="2" borderId="73" xfId="1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9" fontId="3" fillId="2" borderId="54" xfId="1" applyFont="1" applyFill="1" applyBorder="1" applyAlignment="1">
      <alignment horizontal="center" vertical="center" wrapText="1"/>
    </xf>
    <xf numFmtId="9" fontId="3" fillId="3" borderId="56" xfId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9" fontId="5" fillId="2" borderId="7" xfId="1" applyNumberFormat="1" applyFont="1" applyFill="1" applyBorder="1" applyAlignment="1">
      <alignment horizontal="center" vertical="center" wrapText="1"/>
    </xf>
    <xf numFmtId="9" fontId="5" fillId="3" borderId="17" xfId="1" applyNumberFormat="1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9" fontId="5" fillId="2" borderId="42" xfId="1" applyNumberFormat="1" applyFont="1" applyFill="1" applyBorder="1" applyAlignment="1">
      <alignment horizontal="center" vertical="center" wrapText="1"/>
    </xf>
    <xf numFmtId="9" fontId="5" fillId="3" borderId="44" xfId="1" applyNumberFormat="1" applyFont="1" applyFill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9" fontId="5" fillId="2" borderId="2" xfId="1" applyNumberFormat="1" applyFont="1" applyFill="1" applyBorder="1" applyAlignment="1">
      <alignment horizontal="center" vertical="center" wrapText="1"/>
    </xf>
    <xf numFmtId="9" fontId="5" fillId="3" borderId="19" xfId="1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justify" vertical="center" wrapText="1"/>
    </xf>
    <xf numFmtId="164" fontId="3" fillId="2" borderId="7" xfId="1" applyNumberFormat="1" applyFont="1" applyFill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justify" vertical="center" wrapText="1"/>
    </xf>
    <xf numFmtId="1" fontId="4" fillId="0" borderId="20" xfId="0" applyNumberFormat="1" applyFont="1" applyBorder="1" applyAlignment="1">
      <alignment horizontal="justify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9" fontId="3" fillId="2" borderId="7" xfId="3" applyNumberFormat="1" applyFont="1" applyFill="1" applyBorder="1" applyAlignment="1">
      <alignment horizontal="center" vertical="center" wrapText="1"/>
    </xf>
    <xf numFmtId="9" fontId="3" fillId="3" borderId="17" xfId="3" applyNumberFormat="1" applyFont="1" applyFill="1" applyBorder="1" applyAlignment="1">
      <alignment horizontal="center" vertical="center" wrapText="1"/>
    </xf>
    <xf numFmtId="164" fontId="5" fillId="3" borderId="16" xfId="3" applyNumberFormat="1" applyFont="1" applyFill="1" applyBorder="1" applyAlignment="1">
      <alignment horizontal="center" vertical="center" wrapText="1"/>
    </xf>
    <xf numFmtId="0" fontId="6" fillId="0" borderId="71" xfId="4" applyFont="1" applyFill="1" applyBorder="1" applyAlignment="1" applyProtection="1">
      <alignment horizontal="justify" vertical="top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9" fontId="3" fillId="2" borderId="5" xfId="3" applyNumberFormat="1" applyFont="1" applyFill="1" applyBorder="1" applyAlignment="1">
      <alignment horizontal="center" vertical="center" wrapText="1"/>
    </xf>
    <xf numFmtId="9" fontId="3" fillId="3" borderId="21" xfId="3" applyNumberFormat="1" applyFont="1" applyFill="1" applyBorder="1" applyAlignment="1">
      <alignment horizontal="center" vertical="center" wrapText="1"/>
    </xf>
    <xf numFmtId="164" fontId="5" fillId="3" borderId="20" xfId="3" applyNumberFormat="1" applyFont="1" applyFill="1" applyBorder="1" applyAlignment="1">
      <alignment horizontal="center" vertical="center" wrapText="1"/>
    </xf>
    <xf numFmtId="9" fontId="3" fillId="3" borderId="19" xfId="3" applyNumberFormat="1" applyFont="1" applyFill="1" applyBorder="1" applyAlignment="1">
      <alignment horizontal="center" vertical="center" wrapText="1"/>
    </xf>
    <xf numFmtId="0" fontId="6" fillId="0" borderId="21" xfId="4" applyFont="1" applyFill="1" applyBorder="1" applyAlignment="1" applyProtection="1">
      <alignment horizontal="justify" vertical="top" wrapText="1"/>
    </xf>
    <xf numFmtId="0" fontId="4" fillId="0" borderId="43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0" fillId="0" borderId="0" xfId="0" applyFont="1"/>
    <xf numFmtId="0" fontId="6" fillId="0" borderId="18" xfId="0" applyFont="1" applyBorder="1" applyAlignment="1">
      <alignment horizontal="center" vertical="center" wrapText="1"/>
    </xf>
    <xf numFmtId="9" fontId="3" fillId="3" borderId="67" xfId="1" applyNumberFormat="1" applyFont="1" applyFill="1" applyBorder="1" applyAlignment="1">
      <alignment horizontal="center" vertical="center" wrapText="1"/>
    </xf>
    <xf numFmtId="9" fontId="3" fillId="3" borderId="40" xfId="1" applyNumberFormat="1" applyFont="1" applyFill="1" applyBorder="1" applyAlignment="1">
      <alignment horizontal="center" vertical="center" wrapText="1"/>
    </xf>
    <xf numFmtId="9" fontId="3" fillId="3" borderId="6" xfId="1" applyNumberFormat="1" applyFont="1" applyFill="1" applyBorder="1" applyAlignment="1">
      <alignment horizontal="center" vertical="center" wrapText="1"/>
    </xf>
    <xf numFmtId="9" fontId="3" fillId="2" borderId="58" xfId="1" applyFont="1" applyFill="1" applyBorder="1" applyAlignment="1">
      <alignment horizontal="center" vertical="center" wrapText="1"/>
    </xf>
    <xf numFmtId="0" fontId="3" fillId="2" borderId="58" xfId="1" applyNumberFormat="1" applyFont="1" applyFill="1" applyBorder="1" applyAlignment="1">
      <alignment horizontal="center" vertical="center" wrapText="1"/>
    </xf>
    <xf numFmtId="0" fontId="3" fillId="2" borderId="60" xfId="1" applyNumberFormat="1" applyFont="1" applyFill="1" applyBorder="1" applyAlignment="1">
      <alignment horizontal="center" vertical="center" wrapText="1"/>
    </xf>
    <xf numFmtId="0" fontId="3" fillId="2" borderId="59" xfId="1" applyNumberFormat="1" applyFont="1" applyFill="1" applyBorder="1" applyAlignment="1">
      <alignment horizontal="center" vertical="center" wrapText="1"/>
    </xf>
    <xf numFmtId="0" fontId="3" fillId="3" borderId="40" xfId="1" applyNumberFormat="1" applyFont="1" applyFill="1" applyBorder="1" applyAlignment="1">
      <alignment horizontal="center" vertical="center" wrapText="1"/>
    </xf>
    <xf numFmtId="0" fontId="3" fillId="3" borderId="67" xfId="1" applyNumberFormat="1" applyFont="1" applyFill="1" applyBorder="1" applyAlignment="1">
      <alignment horizontal="center" vertical="center" wrapText="1"/>
    </xf>
    <xf numFmtId="0" fontId="3" fillId="3" borderId="6" xfId="1" applyNumberFormat="1" applyFont="1" applyFill="1" applyBorder="1" applyAlignment="1">
      <alignment horizontal="center" vertical="center" wrapText="1"/>
    </xf>
    <xf numFmtId="9" fontId="3" fillId="2" borderId="59" xfId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9" fontId="4" fillId="0" borderId="18" xfId="2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9" fontId="4" fillId="0" borderId="20" xfId="2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9" fontId="4" fillId="0" borderId="37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9" fontId="4" fillId="0" borderId="38" xfId="0" applyNumberFormat="1" applyFont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9" fontId="3" fillId="2" borderId="60" xfId="1" applyFont="1" applyFill="1" applyBorder="1" applyAlignment="1">
      <alignment horizontal="center" vertical="center" wrapText="1"/>
    </xf>
    <xf numFmtId="9" fontId="3" fillId="3" borderId="40" xfId="1" applyFont="1" applyFill="1" applyBorder="1" applyAlignment="1">
      <alignment horizontal="center" vertical="center" wrapText="1"/>
    </xf>
    <xf numFmtId="9" fontId="3" fillId="3" borderId="67" xfId="1" applyFont="1" applyFill="1" applyBorder="1" applyAlignment="1">
      <alignment horizontal="center" vertical="center" wrapText="1"/>
    </xf>
    <xf numFmtId="9" fontId="3" fillId="3" borderId="6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9" fontId="3" fillId="2" borderId="37" xfId="1" applyNumberFormat="1" applyFont="1" applyFill="1" applyBorder="1" applyAlignment="1">
      <alignment horizontal="center" vertical="center" wrapText="1"/>
    </xf>
    <xf numFmtId="9" fontId="3" fillId="3" borderId="39" xfId="1" applyNumberFormat="1" applyFont="1" applyFill="1" applyBorder="1" applyAlignment="1">
      <alignment horizontal="center" vertical="center" wrapText="1"/>
    </xf>
    <xf numFmtId="0" fontId="4" fillId="0" borderId="72" xfId="0" applyFont="1" applyBorder="1" applyAlignment="1">
      <alignment vertical="center" wrapText="1"/>
    </xf>
    <xf numFmtId="0" fontId="4" fillId="0" borderId="76" xfId="0" applyFont="1" applyBorder="1" applyAlignment="1">
      <alignment horizontal="center" vertical="center" wrapText="1"/>
    </xf>
    <xf numFmtId="9" fontId="4" fillId="2" borderId="49" xfId="1" applyNumberFormat="1" applyFont="1" applyFill="1" applyBorder="1" applyAlignment="1">
      <alignment horizontal="center" vertical="center" wrapText="1"/>
    </xf>
    <xf numFmtId="9" fontId="4" fillId="3" borderId="48" xfId="1" applyNumberFormat="1" applyFont="1" applyFill="1" applyBorder="1" applyAlignment="1">
      <alignment horizontal="center" vertical="center" wrapText="1"/>
    </xf>
    <xf numFmtId="9" fontId="4" fillId="2" borderId="45" xfId="1" applyNumberFormat="1" applyFont="1" applyFill="1" applyBorder="1" applyAlignment="1">
      <alignment horizontal="center" vertical="center" wrapText="1"/>
    </xf>
    <xf numFmtId="9" fontId="4" fillId="2" borderId="7" xfId="1" applyNumberFormat="1" applyFont="1" applyFill="1" applyBorder="1" applyAlignment="1">
      <alignment horizontal="center" vertical="center" wrapText="1"/>
    </xf>
    <xf numFmtId="9" fontId="4" fillId="2" borderId="58" xfId="1" applyNumberFormat="1" applyFont="1" applyFill="1" applyBorder="1" applyAlignment="1">
      <alignment horizontal="center" vertical="center" wrapText="1"/>
    </xf>
    <xf numFmtId="9" fontId="4" fillId="2" borderId="2" xfId="1" applyNumberFormat="1" applyFont="1" applyFill="1" applyBorder="1" applyAlignment="1">
      <alignment horizontal="center" vertical="center" wrapText="1"/>
    </xf>
    <xf numFmtId="9" fontId="4" fillId="2" borderId="59" xfId="1" applyNumberFormat="1" applyFont="1" applyFill="1" applyBorder="1" applyAlignment="1">
      <alignment horizontal="center" vertical="center" wrapText="1"/>
    </xf>
    <xf numFmtId="9" fontId="4" fillId="2" borderId="5" xfId="1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justify" vertical="center"/>
    </xf>
    <xf numFmtId="9" fontId="4" fillId="2" borderId="60" xfId="1" applyNumberFormat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9" fontId="10" fillId="0" borderId="37" xfId="0" applyNumberFormat="1" applyFont="1" applyBorder="1" applyAlignment="1">
      <alignment horizontal="center" vertical="center"/>
    </xf>
    <xf numFmtId="9" fontId="4" fillId="0" borderId="55" xfId="0" applyNumberFormat="1" applyFont="1" applyBorder="1" applyAlignment="1">
      <alignment horizontal="center" vertical="center" wrapText="1"/>
    </xf>
    <xf numFmtId="9" fontId="3" fillId="3" borderId="43" xfId="1" applyNumberFormat="1" applyFont="1" applyFill="1" applyBorder="1" applyAlignment="1">
      <alignment horizontal="center" vertical="center" wrapText="1"/>
    </xf>
    <xf numFmtId="9" fontId="4" fillId="2" borderId="21" xfId="1" applyNumberFormat="1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9" fontId="4" fillId="2" borderId="16" xfId="0" applyNumberFormat="1" applyFont="1" applyFill="1" applyBorder="1" applyAlignment="1">
      <alignment horizontal="center" vertical="center" wrapText="1"/>
    </xf>
    <xf numFmtId="9" fontId="4" fillId="2" borderId="18" xfId="0" applyNumberFormat="1" applyFont="1" applyFill="1" applyBorder="1" applyAlignment="1">
      <alignment horizontal="center" vertical="center" wrapText="1"/>
    </xf>
    <xf numFmtId="9" fontId="4" fillId="2" borderId="20" xfId="0" applyNumberFormat="1" applyFont="1" applyFill="1" applyBorder="1" applyAlignment="1">
      <alignment horizontal="center" vertical="center" wrapText="1"/>
    </xf>
    <xf numFmtId="9" fontId="4" fillId="0" borderId="46" xfId="0" applyNumberFormat="1" applyFont="1" applyFill="1" applyBorder="1" applyAlignment="1">
      <alignment horizontal="center" vertical="center" wrapText="1"/>
    </xf>
    <xf numFmtId="9" fontId="6" fillId="0" borderId="16" xfId="2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0" borderId="38" xfId="0" applyFont="1" applyBorder="1" applyAlignment="1">
      <alignment vertical="center" wrapText="1"/>
    </xf>
    <xf numFmtId="9" fontId="6" fillId="0" borderId="38" xfId="2" applyFont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164" fontId="3" fillId="2" borderId="49" xfId="1" applyNumberFormat="1" applyFont="1" applyFill="1" applyBorder="1" applyAlignment="1">
      <alignment horizontal="center" vertical="center" wrapText="1"/>
    </xf>
    <xf numFmtId="164" fontId="3" fillId="2" borderId="69" xfId="1" applyNumberFormat="1" applyFont="1" applyFill="1" applyBorder="1" applyAlignment="1">
      <alignment horizontal="center" vertical="center" wrapText="1"/>
    </xf>
    <xf numFmtId="9" fontId="3" fillId="3" borderId="16" xfId="1" applyNumberFormat="1" applyFont="1" applyFill="1" applyBorder="1" applyAlignment="1">
      <alignment horizontal="center" vertical="center" wrapText="1"/>
    </xf>
    <xf numFmtId="9" fontId="9" fillId="2" borderId="16" xfId="1" applyNumberFormat="1" applyFont="1" applyFill="1" applyBorder="1" applyAlignment="1">
      <alignment horizontal="center" vertical="center" wrapText="1"/>
    </xf>
    <xf numFmtId="9" fontId="9" fillId="3" borderId="16" xfId="1" applyNumberFormat="1" applyFont="1" applyFill="1" applyBorder="1" applyAlignment="1">
      <alignment horizontal="center" vertical="center" wrapText="1"/>
    </xf>
    <xf numFmtId="9" fontId="3" fillId="2" borderId="16" xfId="1" applyNumberFormat="1" applyFont="1" applyFill="1" applyBorder="1" applyAlignment="1">
      <alignment horizontal="center" vertical="center" wrapText="1"/>
    </xf>
    <xf numFmtId="9" fontId="9" fillId="3" borderId="17" xfId="1" applyNumberFormat="1" applyFont="1" applyFill="1" applyBorder="1" applyAlignment="1">
      <alignment horizontal="center" vertical="center" wrapText="1"/>
    </xf>
    <xf numFmtId="9" fontId="3" fillId="3" borderId="20" xfId="1" applyNumberFormat="1" applyFont="1" applyFill="1" applyBorder="1" applyAlignment="1">
      <alignment horizontal="center" vertical="center" wrapText="1"/>
    </xf>
    <xf numFmtId="9" fontId="9" fillId="2" borderId="20" xfId="1" applyNumberFormat="1" applyFont="1" applyFill="1" applyBorder="1" applyAlignment="1">
      <alignment horizontal="center" vertical="center" wrapText="1"/>
    </xf>
    <xf numFmtId="9" fontId="9" fillId="3" borderId="20" xfId="1" applyNumberFormat="1" applyFont="1" applyFill="1" applyBorder="1" applyAlignment="1">
      <alignment horizontal="center" vertical="center" wrapText="1"/>
    </xf>
    <xf numFmtId="9" fontId="3" fillId="2" borderId="20" xfId="1" applyNumberFormat="1" applyFont="1" applyFill="1" applyBorder="1" applyAlignment="1">
      <alignment horizontal="center" vertical="center" wrapText="1"/>
    </xf>
    <xf numFmtId="9" fontId="9" fillId="3" borderId="21" xfId="1" applyNumberFormat="1" applyFont="1" applyFill="1" applyBorder="1" applyAlignment="1">
      <alignment horizontal="center" vertical="center" wrapText="1"/>
    </xf>
    <xf numFmtId="9" fontId="5" fillId="2" borderId="58" xfId="1" applyNumberFormat="1" applyFont="1" applyFill="1" applyBorder="1" applyAlignment="1">
      <alignment horizontal="center" vertical="center" wrapText="1"/>
    </xf>
    <xf numFmtId="9" fontId="5" fillId="3" borderId="18" xfId="1" applyNumberFormat="1" applyFont="1" applyFill="1" applyBorder="1" applyAlignment="1">
      <alignment horizontal="center" vertical="center" wrapText="1"/>
    </xf>
    <xf numFmtId="9" fontId="19" fillId="2" borderId="18" xfId="1" applyNumberFormat="1" applyFont="1" applyFill="1" applyBorder="1" applyAlignment="1">
      <alignment horizontal="center" vertical="center" wrapText="1"/>
    </xf>
    <xf numFmtId="9" fontId="5" fillId="2" borderId="18" xfId="1" applyNumberFormat="1" applyFont="1" applyFill="1" applyBorder="1" applyAlignment="1">
      <alignment horizontal="center" vertical="center" wrapText="1"/>
    </xf>
    <xf numFmtId="9" fontId="5" fillId="3" borderId="67" xfId="1" applyNumberFormat="1" applyFont="1" applyFill="1" applyBorder="1" applyAlignment="1">
      <alignment horizontal="center" vertical="center" wrapText="1"/>
    </xf>
    <xf numFmtId="9" fontId="5" fillId="2" borderId="59" xfId="1" applyNumberFormat="1" applyFont="1" applyFill="1" applyBorder="1" applyAlignment="1">
      <alignment horizontal="center" vertical="center" wrapText="1"/>
    </xf>
    <xf numFmtId="9" fontId="5" fillId="3" borderId="20" xfId="1" applyNumberFormat="1" applyFont="1" applyFill="1" applyBorder="1" applyAlignment="1">
      <alignment horizontal="center" vertical="center" wrapText="1"/>
    </xf>
    <xf numFmtId="9" fontId="5" fillId="2" borderId="20" xfId="1" applyNumberFormat="1" applyFont="1" applyFill="1" applyBorder="1" applyAlignment="1">
      <alignment horizontal="center" vertical="center" wrapText="1"/>
    </xf>
    <xf numFmtId="9" fontId="5" fillId="3" borderId="6" xfId="1" applyNumberFormat="1" applyFont="1" applyFill="1" applyBorder="1" applyAlignment="1">
      <alignment horizontal="center" vertical="center" wrapText="1"/>
    </xf>
    <xf numFmtId="9" fontId="5" fillId="2" borderId="5" xfId="1" applyNumberFormat="1" applyFont="1" applyFill="1" applyBorder="1" applyAlignment="1">
      <alignment horizontal="center" vertical="center" wrapText="1"/>
    </xf>
    <xf numFmtId="9" fontId="3" fillId="2" borderId="58" xfId="2" applyNumberFormat="1" applyFont="1" applyFill="1" applyBorder="1" applyAlignment="1">
      <alignment horizontal="center" vertical="center" wrapText="1"/>
    </xf>
    <xf numFmtId="9" fontId="3" fillId="2" borderId="18" xfId="2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 wrapText="1"/>
    </xf>
    <xf numFmtId="9" fontId="5" fillId="2" borderId="5" xfId="1" applyFont="1" applyFill="1" applyBorder="1" applyAlignment="1">
      <alignment horizontal="center" vertical="center" wrapText="1"/>
    </xf>
    <xf numFmtId="9" fontId="5" fillId="3" borderId="21" xfId="1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9" fontId="6" fillId="0" borderId="18" xfId="0" applyNumberFormat="1" applyFont="1" applyBorder="1" applyAlignment="1">
      <alignment horizontal="center" vertical="center" wrapText="1"/>
    </xf>
    <xf numFmtId="9" fontId="6" fillId="0" borderId="20" xfId="0" applyNumberFormat="1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9" fontId="6" fillId="0" borderId="18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9" fontId="6" fillId="0" borderId="20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6" fillId="0" borderId="46" xfId="0" applyFont="1" applyFill="1" applyBorder="1" applyAlignment="1">
      <alignment horizontal="left" vertical="center" wrapText="1"/>
    </xf>
    <xf numFmtId="9" fontId="6" fillId="0" borderId="49" xfId="0" applyNumberFormat="1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left" vertical="center" wrapText="1"/>
    </xf>
    <xf numFmtId="9" fontId="6" fillId="0" borderId="59" xfId="0" applyNumberFormat="1" applyFont="1" applyFill="1" applyBorder="1" applyAlignment="1">
      <alignment horizontal="center" vertical="center" wrapText="1"/>
    </xf>
    <xf numFmtId="10" fontId="3" fillId="2" borderId="37" xfId="1" applyNumberFormat="1" applyFont="1" applyFill="1" applyBorder="1" applyAlignment="1">
      <alignment horizontal="center" vertical="center" wrapText="1"/>
    </xf>
    <xf numFmtId="9" fontId="3" fillId="3" borderId="39" xfId="1" applyFont="1" applyFill="1" applyBorder="1" applyAlignment="1">
      <alignment horizontal="center" vertical="center" wrapText="1"/>
    </xf>
    <xf numFmtId="9" fontId="3" fillId="2" borderId="37" xfId="1" applyFont="1" applyFill="1" applyBorder="1" applyAlignment="1">
      <alignment horizontal="center" vertical="center" wrapText="1"/>
    </xf>
    <xf numFmtId="9" fontId="12" fillId="5" borderId="21" xfId="0" applyNumberFormat="1" applyFont="1" applyFill="1" applyBorder="1" applyAlignment="1">
      <alignment horizontal="center" vertical="center" wrapText="1"/>
    </xf>
    <xf numFmtId="9" fontId="6" fillId="2" borderId="16" xfId="0" applyNumberFormat="1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9" fontId="6" fillId="2" borderId="41" xfId="0" applyNumberFormat="1" applyFont="1" applyFill="1" applyBorder="1" applyAlignment="1">
      <alignment horizontal="center" vertical="center" wrapText="1"/>
    </xf>
    <xf numFmtId="9" fontId="4" fillId="0" borderId="41" xfId="0" applyNumberFormat="1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13" fillId="7" borderId="66" xfId="0" applyFont="1" applyFill="1" applyBorder="1" applyAlignment="1">
      <alignment horizontal="center" vertical="center" wrapText="1"/>
    </xf>
    <xf numFmtId="0" fontId="13" fillId="7" borderId="36" xfId="0" applyFont="1" applyFill="1" applyBorder="1" applyAlignment="1">
      <alignment horizontal="center" vertical="center" wrapText="1"/>
    </xf>
    <xf numFmtId="9" fontId="4" fillId="0" borderId="7" xfId="2" applyFont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9" fontId="12" fillId="0" borderId="7" xfId="0" applyNumberFormat="1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2" applyFont="1" applyAlignment="1">
      <alignment horizontal="center" vertical="center" wrapText="1"/>
    </xf>
    <xf numFmtId="0" fontId="3" fillId="3" borderId="38" xfId="0" applyFont="1" applyFill="1" applyBorder="1" applyAlignment="1">
      <alignment vertical="center" wrapText="1"/>
    </xf>
    <xf numFmtId="0" fontId="3" fillId="3" borderId="39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left" vertical="center" wrapText="1"/>
    </xf>
    <xf numFmtId="9" fontId="4" fillId="2" borderId="16" xfId="2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9" fontId="4" fillId="2" borderId="16" xfId="1" applyNumberFormat="1" applyFont="1" applyFill="1" applyBorder="1" applyAlignment="1">
      <alignment horizontal="center" vertical="center" wrapText="1"/>
    </xf>
    <xf numFmtId="9" fontId="4" fillId="3" borderId="16" xfId="1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9" fontId="4" fillId="2" borderId="18" xfId="2" applyFont="1" applyFill="1" applyBorder="1" applyAlignment="1">
      <alignment horizontal="center" vertical="center" wrapText="1"/>
    </xf>
    <xf numFmtId="9" fontId="4" fillId="2" borderId="18" xfId="1" applyNumberFormat="1" applyFont="1" applyFill="1" applyBorder="1" applyAlignment="1">
      <alignment horizontal="center" vertical="center" wrapText="1"/>
    </xf>
    <xf numFmtId="9" fontId="4" fillId="3" borderId="18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9" fontId="4" fillId="2" borderId="20" xfId="2" applyFont="1" applyFill="1" applyBorder="1" applyAlignment="1">
      <alignment horizontal="center" vertical="center" wrapText="1"/>
    </xf>
    <xf numFmtId="9" fontId="4" fillId="2" borderId="20" xfId="1" applyNumberFormat="1" applyFont="1" applyFill="1" applyBorder="1" applyAlignment="1">
      <alignment horizontal="center" vertical="center" wrapText="1"/>
    </xf>
    <xf numFmtId="9" fontId="4" fillId="3" borderId="20" xfId="1" applyNumberFormat="1" applyFont="1" applyFill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vertical="center" wrapText="1"/>
    </xf>
    <xf numFmtId="0" fontId="6" fillId="0" borderId="16" xfId="0" applyFont="1" applyFill="1" applyBorder="1" applyAlignment="1">
      <alignment horizontal="left" vertical="center" wrapText="1"/>
    </xf>
    <xf numFmtId="9" fontId="4" fillId="0" borderId="46" xfId="2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4" fillId="0" borderId="55" xfId="0" applyFont="1" applyFill="1" applyBorder="1" applyAlignment="1">
      <alignment horizontal="center" vertical="center" wrapText="1"/>
    </xf>
    <xf numFmtId="9" fontId="4" fillId="0" borderId="55" xfId="2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9" fontId="6" fillId="2" borderId="20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vertical="center" wrapText="1"/>
    </xf>
    <xf numFmtId="9" fontId="5" fillId="3" borderId="21" xfId="1" applyNumberFormat="1" applyFont="1" applyFill="1" applyBorder="1" applyAlignment="1">
      <alignment horizontal="center" vertical="center" wrapText="1"/>
    </xf>
    <xf numFmtId="0" fontId="6" fillId="0" borderId="31" xfId="0" applyFont="1" applyBorder="1" applyAlignment="1">
      <alignment vertical="center" wrapText="1"/>
    </xf>
    <xf numFmtId="9" fontId="5" fillId="3" borderId="40" xfId="1" applyNumberFormat="1" applyFont="1" applyFill="1" applyBorder="1" applyAlignment="1">
      <alignment horizontal="center" vertical="center" wrapText="1"/>
    </xf>
    <xf numFmtId="9" fontId="5" fillId="3" borderId="43" xfId="1" applyNumberFormat="1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29" xfId="0" applyFont="1" applyBorder="1" applyAlignment="1">
      <alignment vertical="center" wrapText="1"/>
    </xf>
    <xf numFmtId="0" fontId="4" fillId="0" borderId="29" xfId="0" applyNumberFormat="1" applyFont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9" fontId="3" fillId="2" borderId="50" xfId="1" applyNumberFormat="1" applyFont="1" applyFill="1" applyBorder="1" applyAlignment="1">
      <alignment horizontal="center" vertical="center" wrapText="1"/>
    </xf>
    <xf numFmtId="9" fontId="3" fillId="3" borderId="52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32" xfId="0" applyFont="1" applyBorder="1" applyAlignment="1">
      <alignment horizontal="justify" vertical="center" wrapText="1"/>
    </xf>
    <xf numFmtId="9" fontId="3" fillId="0" borderId="2" xfId="1" applyNumberFormat="1" applyFont="1" applyFill="1" applyBorder="1" applyAlignment="1">
      <alignment horizontal="center" vertical="center" wrapText="1"/>
    </xf>
    <xf numFmtId="9" fontId="3" fillId="0" borderId="70" xfId="1" applyNumberFormat="1" applyFont="1" applyFill="1" applyBorder="1" applyAlignment="1">
      <alignment horizontal="center" vertical="center" wrapText="1"/>
    </xf>
    <xf numFmtId="9" fontId="3" fillId="3" borderId="75" xfId="1" applyNumberFormat="1" applyFont="1" applyFill="1" applyBorder="1" applyAlignment="1">
      <alignment horizontal="center" vertical="center" wrapText="1"/>
    </xf>
    <xf numFmtId="9" fontId="3" fillId="2" borderId="70" xfId="1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justify" vertical="center" wrapText="1"/>
    </xf>
    <xf numFmtId="0" fontId="4" fillId="0" borderId="24" xfId="0" applyFont="1" applyBorder="1" applyAlignment="1">
      <alignment vertical="center" wrapText="1"/>
    </xf>
    <xf numFmtId="9" fontId="12" fillId="0" borderId="5" xfId="2" applyFont="1" applyBorder="1" applyAlignment="1">
      <alignment horizontal="center" vertical="center" wrapText="1"/>
    </xf>
    <xf numFmtId="9" fontId="12" fillId="5" borderId="21" xfId="2" applyFont="1" applyFill="1" applyBorder="1" applyAlignment="1">
      <alignment horizontal="center" vertical="center" wrapText="1"/>
    </xf>
    <xf numFmtId="9" fontId="12" fillId="3" borderId="17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9" fontId="4" fillId="3" borderId="40" xfId="1" applyNumberFormat="1" applyFont="1" applyFill="1" applyBorder="1" applyAlignment="1">
      <alignment horizontal="center" vertical="center" wrapText="1"/>
    </xf>
    <xf numFmtId="9" fontId="4" fillId="3" borderId="67" xfId="1" applyNumberFormat="1" applyFont="1" applyFill="1" applyBorder="1" applyAlignment="1">
      <alignment horizontal="center" vertical="center" wrapText="1"/>
    </xf>
    <xf numFmtId="9" fontId="4" fillId="3" borderId="47" xfId="1" applyNumberFormat="1" applyFont="1" applyFill="1" applyBorder="1" applyAlignment="1">
      <alignment horizontal="center" vertical="center" wrapText="1"/>
    </xf>
    <xf numFmtId="9" fontId="4" fillId="3" borderId="6" xfId="1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30" fillId="4" borderId="37" xfId="0" applyFont="1" applyFill="1" applyBorder="1" applyAlignment="1">
      <alignment horizontal="center" vertical="center" wrapText="1"/>
    </xf>
    <xf numFmtId="0" fontId="30" fillId="4" borderId="38" xfId="0" applyFont="1" applyFill="1" applyBorder="1" applyAlignment="1">
      <alignment horizontal="center" vertical="center" wrapText="1"/>
    </xf>
    <xf numFmtId="0" fontId="30" fillId="4" borderId="38" xfId="0" applyFont="1" applyFill="1" applyBorder="1" applyAlignment="1">
      <alignment horizontal="center" vertical="center" textRotation="90" wrapText="1"/>
    </xf>
    <xf numFmtId="0" fontId="30" fillId="4" borderId="39" xfId="0" applyFont="1" applyFill="1" applyBorder="1" applyAlignment="1">
      <alignment horizontal="center" vertical="center" wrapText="1"/>
    </xf>
    <xf numFmtId="0" fontId="31" fillId="4" borderId="38" xfId="0" applyFont="1" applyFill="1" applyBorder="1" applyAlignment="1">
      <alignment horizontal="center" vertical="center" wrapText="1"/>
    </xf>
    <xf numFmtId="0" fontId="30" fillId="4" borderId="37" xfId="0" applyFont="1" applyFill="1" applyBorder="1" applyAlignment="1">
      <alignment horizontal="center" vertical="center" textRotation="90" wrapText="1"/>
    </xf>
    <xf numFmtId="0" fontId="33" fillId="9" borderId="18" xfId="0" applyFont="1" applyFill="1" applyBorder="1" applyAlignment="1">
      <alignment horizontal="center" vertical="center" wrapText="1"/>
    </xf>
    <xf numFmtId="9" fontId="31" fillId="9" borderId="19" xfId="0" applyNumberFormat="1" applyFont="1" applyFill="1" applyBorder="1" applyAlignment="1">
      <alignment horizontal="center" vertical="center" wrapText="1"/>
    </xf>
    <xf numFmtId="9" fontId="31" fillId="9" borderId="2" xfId="0" applyNumberFormat="1" applyFont="1" applyFill="1" applyBorder="1" applyAlignment="1">
      <alignment horizontal="center" vertical="center" wrapText="1"/>
    </xf>
    <xf numFmtId="9" fontId="35" fillId="9" borderId="19" xfId="0" applyNumberFormat="1" applyFont="1" applyFill="1" applyBorder="1" applyAlignment="1">
      <alignment horizontal="center" vertical="center" wrapText="1"/>
    </xf>
    <xf numFmtId="0" fontId="33" fillId="10" borderId="18" xfId="0" applyFont="1" applyFill="1" applyBorder="1" applyAlignment="1">
      <alignment horizontal="center" vertical="center" wrapText="1"/>
    </xf>
    <xf numFmtId="9" fontId="31" fillId="10" borderId="19" xfId="0" applyNumberFormat="1" applyFont="1" applyFill="1" applyBorder="1" applyAlignment="1">
      <alignment horizontal="center" vertical="center" wrapText="1"/>
    </xf>
    <xf numFmtId="9" fontId="31" fillId="10" borderId="2" xfId="0" applyNumberFormat="1" applyFont="1" applyFill="1" applyBorder="1" applyAlignment="1">
      <alignment horizontal="center" vertical="center" wrapText="1"/>
    </xf>
    <xf numFmtId="0" fontId="33" fillId="8" borderId="18" xfId="0" applyFont="1" applyFill="1" applyBorder="1" applyAlignment="1">
      <alignment horizontal="center" vertical="center" wrapText="1"/>
    </xf>
    <xf numFmtId="9" fontId="31" fillId="8" borderId="19" xfId="0" applyNumberFormat="1" applyFont="1" applyFill="1" applyBorder="1" applyAlignment="1">
      <alignment horizontal="center" vertical="center" wrapText="1"/>
    </xf>
    <xf numFmtId="9" fontId="31" fillId="8" borderId="2" xfId="0" applyNumberFormat="1" applyFont="1" applyFill="1" applyBorder="1" applyAlignment="1">
      <alignment horizontal="center" vertical="center" wrapText="1"/>
    </xf>
    <xf numFmtId="0" fontId="33" fillId="11" borderId="18" xfId="0" applyFont="1" applyFill="1" applyBorder="1" applyAlignment="1">
      <alignment horizontal="center" vertical="center" wrapText="1"/>
    </xf>
    <xf numFmtId="9" fontId="31" fillId="11" borderId="19" xfId="0" applyNumberFormat="1" applyFont="1" applyFill="1" applyBorder="1" applyAlignment="1">
      <alignment horizontal="center" vertical="center" wrapText="1"/>
    </xf>
    <xf numFmtId="9" fontId="31" fillId="11" borderId="2" xfId="0" applyNumberFormat="1" applyFont="1" applyFill="1" applyBorder="1" applyAlignment="1">
      <alignment horizontal="center" vertical="center" wrapText="1"/>
    </xf>
    <xf numFmtId="0" fontId="33" fillId="11" borderId="20" xfId="0" applyFont="1" applyFill="1" applyBorder="1" applyAlignment="1">
      <alignment horizontal="center" vertical="center" wrapText="1"/>
    </xf>
    <xf numFmtId="9" fontId="31" fillId="11" borderId="21" xfId="0" applyNumberFormat="1" applyFont="1" applyFill="1" applyBorder="1" applyAlignment="1">
      <alignment horizontal="center" vertical="center" wrapText="1"/>
    </xf>
    <xf numFmtId="9" fontId="31" fillId="11" borderId="5" xfId="0" applyNumberFormat="1" applyFont="1" applyFill="1" applyBorder="1" applyAlignment="1">
      <alignment horizontal="center" vertical="center" wrapText="1"/>
    </xf>
    <xf numFmtId="0" fontId="36" fillId="0" borderId="0" xfId="5" applyFont="1" applyFill="1" applyBorder="1" applyAlignment="1">
      <alignment horizontal="center"/>
    </xf>
    <xf numFmtId="0" fontId="36" fillId="0" borderId="0" xfId="5" applyFont="1" applyFill="1" applyBorder="1" applyAlignment="1"/>
    <xf numFmtId="0" fontId="36" fillId="0" borderId="0" xfId="5" applyFont="1" applyFill="1" applyAlignment="1">
      <alignment horizontal="center"/>
    </xf>
    <xf numFmtId="0" fontId="36" fillId="0" borderId="0" xfId="5" applyFont="1" applyFill="1" applyAlignment="1">
      <alignment horizontal="center" wrapText="1"/>
    </xf>
    <xf numFmtId="0" fontId="26" fillId="0" borderId="0" xfId="5" applyFont="1" applyFill="1" applyBorder="1" applyAlignment="1">
      <alignment horizontal="left" vertical="center" wrapText="1"/>
    </xf>
    <xf numFmtId="0" fontId="26" fillId="0" borderId="43" xfId="5" applyFont="1" applyFill="1" applyBorder="1" applyAlignment="1">
      <alignment horizontal="center" vertical="center"/>
    </xf>
    <xf numFmtId="0" fontId="26" fillId="0" borderId="14" xfId="5" applyFont="1" applyFill="1" applyBorder="1" applyAlignment="1">
      <alignment horizontal="center" vertical="center"/>
    </xf>
    <xf numFmtId="0" fontId="26" fillId="0" borderId="14" xfId="6" applyFont="1" applyFill="1" applyBorder="1" applyAlignment="1">
      <alignment horizontal="center" vertical="center" wrapText="1"/>
    </xf>
    <xf numFmtId="0" fontId="26" fillId="0" borderId="14" xfId="5" applyFont="1" applyFill="1" applyBorder="1" applyAlignment="1">
      <alignment horizontal="center" vertical="center" wrapText="1"/>
    </xf>
    <xf numFmtId="0" fontId="26" fillId="0" borderId="73" xfId="5" applyFont="1" applyFill="1" applyBorder="1" applyAlignment="1">
      <alignment horizontal="center" vertical="center"/>
    </xf>
    <xf numFmtId="0" fontId="26" fillId="0" borderId="80" xfId="5" applyFont="1" applyFill="1" applyBorder="1" applyAlignment="1">
      <alignment horizontal="center" vertical="center"/>
    </xf>
    <xf numFmtId="0" fontId="26" fillId="0" borderId="81" xfId="5" applyFont="1" applyFill="1" applyBorder="1" applyAlignment="1">
      <alignment horizontal="center" vertical="center"/>
    </xf>
    <xf numFmtId="10" fontId="36" fillId="0" borderId="0" xfId="2" applyNumberFormat="1" applyFont="1" applyFill="1" applyAlignment="1">
      <alignment horizontal="center" wrapText="1"/>
    </xf>
    <xf numFmtId="0" fontId="26" fillId="0" borderId="0" xfId="5" applyFont="1" applyFill="1" applyBorder="1" applyAlignment="1">
      <alignment horizontal="center" vertical="center"/>
    </xf>
    <xf numFmtId="0" fontId="26" fillId="0" borderId="0" xfId="6" applyFont="1" applyFill="1" applyBorder="1" applyAlignment="1">
      <alignment horizontal="center" vertical="center" wrapText="1"/>
    </xf>
    <xf numFmtId="0" fontId="26" fillId="0" borderId="0" xfId="5" applyFont="1" applyFill="1" applyBorder="1" applyAlignment="1">
      <alignment horizontal="center" vertical="center" wrapText="1"/>
    </xf>
    <xf numFmtId="0" fontId="25" fillId="0" borderId="80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/>
    </xf>
    <xf numFmtId="0" fontId="25" fillId="0" borderId="81" xfId="5" applyFont="1" applyFill="1" applyBorder="1" applyAlignment="1">
      <alignment horizontal="center"/>
    </xf>
    <xf numFmtId="10" fontId="36" fillId="0" borderId="0" xfId="2" applyNumberFormat="1" applyFont="1" applyFill="1" applyBorder="1" applyAlignment="1">
      <alignment horizontal="center" wrapText="1"/>
    </xf>
    <xf numFmtId="0" fontId="36" fillId="0" borderId="0" xfId="5" applyFont="1" applyFill="1" applyBorder="1" applyAlignment="1">
      <alignment horizontal="center" wrapText="1"/>
    </xf>
    <xf numFmtId="9" fontId="36" fillId="0" borderId="0" xfId="2" applyFont="1" applyFill="1" applyAlignment="1">
      <alignment horizontal="center" wrapText="1"/>
    </xf>
    <xf numFmtId="9" fontId="36" fillId="0" borderId="0" xfId="2" applyFont="1" applyFill="1" applyAlignment="1">
      <alignment horizontal="center"/>
    </xf>
    <xf numFmtId="164" fontId="36" fillId="0" borderId="0" xfId="2" applyNumberFormat="1" applyFont="1" applyFill="1" applyAlignment="1">
      <alignment horizontal="center" wrapText="1"/>
    </xf>
    <xf numFmtId="0" fontId="25" fillId="0" borderId="80" xfId="0" applyFont="1" applyFill="1" applyBorder="1"/>
    <xf numFmtId="0" fontId="36" fillId="0" borderId="0" xfId="0" applyFont="1" applyFill="1"/>
    <xf numFmtId="0" fontId="36" fillId="0" borderId="0" xfId="0" applyFont="1" applyFill="1" applyAlignment="1">
      <alignment wrapText="1"/>
    </xf>
    <xf numFmtId="0" fontId="36" fillId="0" borderId="80" xfId="5" applyFont="1" applyFill="1" applyBorder="1" applyAlignment="1">
      <alignment horizontal="center"/>
    </xf>
    <xf numFmtId="0" fontId="36" fillId="0" borderId="81" xfId="5" applyFont="1" applyFill="1" applyBorder="1" applyAlignment="1">
      <alignment horizontal="center"/>
    </xf>
    <xf numFmtId="0" fontId="39" fillId="3" borderId="5" xfId="0" applyFont="1" applyFill="1" applyBorder="1" applyAlignment="1">
      <alignment horizontal="center" vertical="center" wrapText="1"/>
    </xf>
    <xf numFmtId="0" fontId="39" fillId="3" borderId="21" xfId="0" applyFont="1" applyFill="1" applyBorder="1" applyAlignment="1">
      <alignment horizontal="center" vertical="center" wrapText="1"/>
    </xf>
    <xf numFmtId="0" fontId="39" fillId="3" borderId="42" xfId="0" applyFont="1" applyFill="1" applyBorder="1" applyAlignment="1">
      <alignment horizontal="center" vertical="center" wrapText="1"/>
    </xf>
    <xf numFmtId="0" fontId="39" fillId="3" borderId="44" xfId="0" applyFont="1" applyFill="1" applyBorder="1" applyAlignment="1">
      <alignment horizontal="center" vertical="center" wrapText="1"/>
    </xf>
    <xf numFmtId="10" fontId="42" fillId="0" borderId="7" xfId="2" applyNumberFormat="1" applyFont="1" applyFill="1" applyBorder="1" applyAlignment="1">
      <alignment horizontal="center" vertical="center" wrapText="1"/>
    </xf>
    <xf numFmtId="10" fontId="42" fillId="0" borderId="17" xfId="2" applyNumberFormat="1" applyFont="1" applyFill="1" applyBorder="1" applyAlignment="1">
      <alignment vertical="center" wrapText="1"/>
    </xf>
    <xf numFmtId="10" fontId="42" fillId="0" borderId="7" xfId="2" applyNumberFormat="1" applyFont="1" applyFill="1" applyBorder="1" applyAlignment="1">
      <alignment vertical="center" wrapText="1"/>
    </xf>
    <xf numFmtId="10" fontId="42" fillId="0" borderId="26" xfId="2" applyNumberFormat="1" applyFont="1" applyFill="1" applyBorder="1" applyAlignment="1">
      <alignment vertical="center" wrapText="1"/>
    </xf>
    <xf numFmtId="164" fontId="42" fillId="0" borderId="60" xfId="2" applyNumberFormat="1" applyFont="1" applyFill="1" applyBorder="1" applyAlignment="1">
      <alignment vertical="center" wrapText="1"/>
    </xf>
    <xf numFmtId="164" fontId="42" fillId="0" borderId="17" xfId="2" applyNumberFormat="1" applyFont="1" applyFill="1" applyBorder="1" applyAlignment="1">
      <alignment vertical="center" wrapText="1"/>
    </xf>
    <xf numFmtId="164" fontId="42" fillId="0" borderId="7" xfId="2" applyNumberFormat="1" applyFont="1" applyFill="1" applyBorder="1" applyAlignment="1">
      <alignment vertical="center" wrapText="1"/>
    </xf>
    <xf numFmtId="9" fontId="36" fillId="0" borderId="0" xfId="5" applyNumberFormat="1" applyFont="1" applyFill="1" applyAlignment="1">
      <alignment horizontal="center"/>
    </xf>
    <xf numFmtId="10" fontId="42" fillId="0" borderId="45" xfId="2" applyNumberFormat="1" applyFont="1" applyFill="1" applyBorder="1" applyAlignment="1">
      <alignment horizontal="center" vertical="center" wrapText="1"/>
    </xf>
    <xf numFmtId="10" fontId="42" fillId="0" borderId="48" xfId="2" applyNumberFormat="1" applyFont="1" applyFill="1" applyBorder="1" applyAlignment="1">
      <alignment vertical="center" wrapText="1"/>
    </xf>
    <xf numFmtId="10" fontId="42" fillId="0" borderId="45" xfId="2" applyNumberFormat="1" applyFont="1" applyFill="1" applyBorder="1" applyAlignment="1">
      <alignment vertical="center" wrapText="1"/>
    </xf>
    <xf numFmtId="10" fontId="42" fillId="0" borderId="15" xfId="2" applyNumberFormat="1" applyFont="1" applyFill="1" applyBorder="1" applyAlignment="1">
      <alignment vertical="center" wrapText="1"/>
    </xf>
    <xf numFmtId="10" fontId="42" fillId="0" borderId="2" xfId="2" applyNumberFormat="1" applyFont="1" applyFill="1" applyBorder="1" applyAlignment="1">
      <alignment vertical="center" wrapText="1"/>
    </xf>
    <xf numFmtId="10" fontId="42" fillId="0" borderId="19" xfId="2" applyNumberFormat="1" applyFont="1" applyFill="1" applyBorder="1" applyAlignment="1">
      <alignment vertical="center" wrapText="1"/>
    </xf>
    <xf numFmtId="164" fontId="42" fillId="0" borderId="45" xfId="2" applyNumberFormat="1" applyFont="1" applyFill="1" applyBorder="1" applyAlignment="1">
      <alignment horizontal="right" vertical="center" wrapText="1"/>
    </xf>
    <xf numFmtId="164" fontId="42" fillId="0" borderId="48" xfId="2" applyNumberFormat="1" applyFont="1" applyFill="1" applyBorder="1" applyAlignment="1">
      <alignment vertical="center" wrapText="1"/>
    </xf>
    <xf numFmtId="164" fontId="42" fillId="0" borderId="45" xfId="2" applyNumberFormat="1" applyFont="1" applyFill="1" applyBorder="1" applyAlignment="1">
      <alignment vertical="center" wrapText="1"/>
    </xf>
    <xf numFmtId="164" fontId="42" fillId="0" borderId="49" xfId="2" applyNumberFormat="1" applyFont="1" applyFill="1" applyBorder="1" applyAlignment="1">
      <alignment vertical="center" wrapText="1"/>
    </xf>
    <xf numFmtId="10" fontId="42" fillId="0" borderId="54" xfId="2" applyNumberFormat="1" applyFont="1" applyFill="1" applyBorder="1" applyAlignment="1">
      <alignment horizontal="center" vertical="center" wrapText="1"/>
    </xf>
    <xf numFmtId="10" fontId="42" fillId="0" borderId="56" xfId="2" applyNumberFormat="1" applyFont="1" applyFill="1" applyBorder="1" applyAlignment="1">
      <alignment vertical="center" wrapText="1"/>
    </xf>
    <xf numFmtId="10" fontId="42" fillId="0" borderId="54" xfId="2" applyNumberFormat="1" applyFont="1" applyFill="1" applyBorder="1" applyAlignment="1">
      <alignment vertical="center" wrapText="1"/>
    </xf>
    <xf numFmtId="10" fontId="42" fillId="0" borderId="12" xfId="2" applyNumberFormat="1" applyFont="1" applyFill="1" applyBorder="1" applyAlignment="1">
      <alignment vertical="center" wrapText="1"/>
    </xf>
    <xf numFmtId="10" fontId="42" fillId="0" borderId="5" xfId="2" applyNumberFormat="1" applyFont="1" applyFill="1" applyBorder="1" applyAlignment="1">
      <alignment vertical="center" wrapText="1"/>
    </xf>
    <xf numFmtId="10" fontId="42" fillId="0" borderId="21" xfId="2" applyNumberFormat="1" applyFont="1" applyFill="1" applyBorder="1" applyAlignment="1">
      <alignment vertical="center" wrapText="1"/>
    </xf>
    <xf numFmtId="164" fontId="42" fillId="0" borderId="69" xfId="2" applyNumberFormat="1" applyFont="1" applyFill="1" applyBorder="1" applyAlignment="1">
      <alignment vertical="center" wrapText="1"/>
    </xf>
    <xf numFmtId="164" fontId="42" fillId="0" borderId="56" xfId="2" applyNumberFormat="1" applyFont="1" applyFill="1" applyBorder="1" applyAlignment="1">
      <alignment vertical="center" wrapText="1"/>
    </xf>
    <xf numFmtId="164" fontId="42" fillId="0" borderId="54" xfId="2" applyNumberFormat="1" applyFont="1" applyFill="1" applyBorder="1" applyAlignment="1">
      <alignment vertical="center" wrapText="1"/>
    </xf>
    <xf numFmtId="164" fontId="42" fillId="12" borderId="68" xfId="2" applyNumberFormat="1" applyFont="1" applyFill="1" applyBorder="1" applyAlignment="1">
      <alignment horizontal="center"/>
    </xf>
    <xf numFmtId="0" fontId="25" fillId="12" borderId="12" xfId="5" applyFont="1" applyFill="1" applyBorder="1" applyAlignment="1"/>
    <xf numFmtId="0" fontId="25" fillId="12" borderId="13" xfId="5" applyFont="1" applyFill="1" applyBorder="1" applyAlignment="1"/>
    <xf numFmtId="165" fontId="25" fillId="0" borderId="0" xfId="5" applyNumberFormat="1" applyFont="1" applyFill="1" applyBorder="1" applyAlignment="1">
      <alignment horizontal="center"/>
    </xf>
    <xf numFmtId="166" fontId="25" fillId="0" borderId="0" xfId="2" applyNumberFormat="1" applyFont="1" applyFill="1" applyBorder="1" applyAlignment="1">
      <alignment horizontal="center"/>
    </xf>
    <xf numFmtId="0" fontId="36" fillId="0" borderId="47" xfId="5" applyFont="1" applyFill="1" applyBorder="1" applyAlignment="1">
      <alignment horizontal="center"/>
    </xf>
    <xf numFmtId="0" fontId="36" fillId="0" borderId="49" xfId="5" applyFont="1" applyFill="1" applyBorder="1" applyAlignment="1">
      <alignment horizontal="center"/>
    </xf>
    <xf numFmtId="0" fontId="36" fillId="0" borderId="15" xfId="5" applyFont="1" applyFill="1" applyBorder="1" applyAlignment="1">
      <alignment horizontal="center"/>
    </xf>
    <xf numFmtId="0" fontId="39" fillId="11" borderId="51" xfId="0" applyFont="1" applyFill="1" applyBorder="1" applyAlignment="1">
      <alignment horizontal="center" vertical="center" wrapText="1"/>
    </xf>
    <xf numFmtId="0" fontId="45" fillId="0" borderId="0" xfId="5" applyFont="1" applyFill="1" applyAlignment="1">
      <alignment horizontal="center"/>
    </xf>
    <xf numFmtId="9" fontId="25" fillId="0" borderId="40" xfId="2" applyFont="1" applyFill="1" applyBorder="1" applyAlignment="1">
      <alignment horizontal="center" vertical="center" wrapText="1"/>
    </xf>
    <xf numFmtId="9" fontId="45" fillId="0" borderId="0" xfId="2" applyFont="1" applyFill="1" applyAlignment="1">
      <alignment horizontal="center"/>
    </xf>
    <xf numFmtId="9" fontId="25" fillId="0" borderId="18" xfId="2" applyFont="1" applyFill="1" applyBorder="1" applyAlignment="1">
      <alignment horizontal="center" vertical="center" wrapText="1"/>
    </xf>
    <xf numFmtId="9" fontId="25" fillId="0" borderId="20" xfId="2" applyFont="1" applyFill="1" applyBorder="1" applyAlignment="1">
      <alignment horizontal="center" vertical="center" wrapText="1"/>
    </xf>
    <xf numFmtId="9" fontId="25" fillId="12" borderId="68" xfId="2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 vertical="center" wrapText="1"/>
    </xf>
    <xf numFmtId="0" fontId="3" fillId="4" borderId="67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77" xfId="0" applyFont="1" applyBorder="1" applyAlignment="1">
      <alignment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4" fillId="0" borderId="79" xfId="0" applyFont="1" applyBorder="1" applyAlignment="1">
      <alignment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68" xfId="0" applyFont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13" xfId="0" applyFont="1" applyBorder="1" applyAlignment="1">
      <alignment wrapText="1"/>
    </xf>
    <xf numFmtId="9" fontId="35" fillId="11" borderId="44" xfId="0" applyNumberFormat="1" applyFont="1" applyFill="1" applyBorder="1" applyAlignment="1">
      <alignment vertical="center" wrapText="1"/>
    </xf>
    <xf numFmtId="0" fontId="33" fillId="11" borderId="41" xfId="0" applyFont="1" applyFill="1" applyBorder="1" applyAlignment="1">
      <alignment vertical="center" wrapText="1"/>
    </xf>
    <xf numFmtId="0" fontId="33" fillId="9" borderId="41" xfId="0" applyFont="1" applyFill="1" applyBorder="1" applyAlignment="1">
      <alignment vertical="center" wrapText="1"/>
    </xf>
    <xf numFmtId="0" fontId="33" fillId="9" borderId="46" xfId="0" applyFont="1" applyFill="1" applyBorder="1" applyAlignment="1">
      <alignment vertical="center" wrapText="1"/>
    </xf>
    <xf numFmtId="9" fontId="35" fillId="9" borderId="44" xfId="0" applyNumberFormat="1" applyFont="1" applyFill="1" applyBorder="1" applyAlignment="1">
      <alignment vertical="center" wrapText="1"/>
    </xf>
    <xf numFmtId="9" fontId="35" fillId="9" borderId="48" xfId="0" applyNumberFormat="1" applyFont="1" applyFill="1" applyBorder="1" applyAlignment="1">
      <alignment vertical="center" wrapText="1"/>
    </xf>
    <xf numFmtId="164" fontId="35" fillId="9" borderId="2" xfId="0" applyNumberFormat="1" applyFont="1" applyFill="1" applyBorder="1" applyAlignment="1">
      <alignment horizontal="center" vertical="center" wrapText="1"/>
    </xf>
    <xf numFmtId="164" fontId="35" fillId="9" borderId="42" xfId="0" applyNumberFormat="1" applyFont="1" applyFill="1" applyBorder="1" applyAlignment="1">
      <alignment horizontal="center" vertical="center" wrapText="1"/>
    </xf>
    <xf numFmtId="164" fontId="35" fillId="9" borderId="45" xfId="0" applyNumberFormat="1" applyFont="1" applyFill="1" applyBorder="1" applyAlignment="1">
      <alignment horizontal="center" vertical="center" wrapText="1"/>
    </xf>
    <xf numFmtId="164" fontId="35" fillId="11" borderId="42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left" vertical="center" wrapText="1"/>
    </xf>
    <xf numFmtId="0" fontId="3" fillId="4" borderId="34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9" fontId="4" fillId="0" borderId="7" xfId="0" applyNumberFormat="1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9" fontId="4" fillId="0" borderId="54" xfId="0" applyNumberFormat="1" applyFont="1" applyBorder="1" applyAlignment="1">
      <alignment horizontal="center" vertical="center" wrapText="1"/>
    </xf>
    <xf numFmtId="9" fontId="3" fillId="0" borderId="50" xfId="0" applyNumberFormat="1" applyFont="1" applyBorder="1" applyAlignment="1">
      <alignment horizontal="center" vertical="center" wrapText="1"/>
    </xf>
    <xf numFmtId="9" fontId="3" fillId="0" borderId="70" xfId="0" applyNumberFormat="1" applyFont="1" applyBorder="1" applyAlignment="1">
      <alignment horizontal="center" vertical="center" wrapText="1"/>
    </xf>
    <xf numFmtId="9" fontId="3" fillId="0" borderId="54" xfId="0" applyNumberFormat="1" applyFont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9" fontId="6" fillId="0" borderId="50" xfId="0" applyNumberFormat="1" applyFont="1" applyBorder="1" applyAlignment="1">
      <alignment horizontal="center" vertical="center" wrapText="1"/>
    </xf>
    <xf numFmtId="9" fontId="6" fillId="0" borderId="70" xfId="0" applyNumberFormat="1" applyFont="1" applyBorder="1" applyAlignment="1">
      <alignment horizontal="center" vertical="center" wrapText="1"/>
    </xf>
    <xf numFmtId="9" fontId="6" fillId="0" borderId="54" xfId="0" applyNumberFormat="1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left" vertical="center" wrapText="1"/>
    </xf>
    <xf numFmtId="0" fontId="5" fillId="3" borderId="38" xfId="0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left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left" vertical="center" wrapText="1"/>
    </xf>
    <xf numFmtId="0" fontId="5" fillId="4" borderId="34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32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9" fontId="4" fillId="0" borderId="7" xfId="2" applyFont="1" applyBorder="1" applyAlignment="1">
      <alignment horizontal="center" vertical="center" wrapText="1"/>
    </xf>
    <xf numFmtId="9" fontId="4" fillId="0" borderId="2" xfId="2" applyFont="1" applyBorder="1" applyAlignment="1">
      <alignment horizontal="center" vertical="center" wrapText="1"/>
    </xf>
    <xf numFmtId="9" fontId="4" fillId="0" borderId="5" xfId="2" applyFont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11" fillId="3" borderId="50" xfId="0" applyFont="1" applyFill="1" applyBorder="1" applyAlignment="1">
      <alignment horizontal="left" vertical="center" wrapText="1"/>
    </xf>
    <xf numFmtId="0" fontId="11" fillId="3" borderId="51" xfId="0" applyFont="1" applyFill="1" applyBorder="1" applyAlignment="1">
      <alignment horizontal="left" vertical="center" wrapText="1"/>
    </xf>
    <xf numFmtId="0" fontId="11" fillId="3" borderId="52" xfId="0" applyFont="1" applyFill="1" applyBorder="1" applyAlignment="1">
      <alignment horizontal="left" vertical="center" wrapText="1"/>
    </xf>
    <xf numFmtId="0" fontId="11" fillId="3" borderId="50" xfId="0" applyFont="1" applyFill="1" applyBorder="1" applyAlignment="1">
      <alignment horizontal="center" vertical="center" wrapText="1"/>
    </xf>
    <xf numFmtId="0" fontId="11" fillId="3" borderId="51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0" xfId="0" applyFont="1" applyFill="1" applyBorder="1" applyAlignment="1">
      <alignment horizontal="center" vertical="center" wrapText="1"/>
    </xf>
    <xf numFmtId="0" fontId="3" fillId="4" borderId="7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justify" vertical="center" wrapText="1"/>
    </xf>
    <xf numFmtId="0" fontId="5" fillId="4" borderId="41" xfId="0" applyFont="1" applyFill="1" applyBorder="1" applyAlignment="1">
      <alignment horizontal="justify" vertical="center" wrapText="1"/>
    </xf>
    <xf numFmtId="0" fontId="3" fillId="4" borderId="70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74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justify" vertical="center" wrapText="1"/>
    </xf>
    <xf numFmtId="0" fontId="5" fillId="4" borderId="74" xfId="0" applyFont="1" applyFill="1" applyBorder="1" applyAlignment="1">
      <alignment horizontal="justify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75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3" fillId="3" borderId="65" xfId="0" applyFont="1" applyFill="1" applyBorder="1" applyAlignment="1">
      <alignment horizontal="center" vertical="center" wrapText="1"/>
    </xf>
    <xf numFmtId="0" fontId="3" fillId="3" borderId="66" xfId="0" applyFont="1" applyFill="1" applyBorder="1" applyAlignment="1">
      <alignment horizontal="center" vertical="center" wrapText="1"/>
    </xf>
    <xf numFmtId="0" fontId="3" fillId="3" borderId="68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11" fillId="3" borderId="52" xfId="0" applyFont="1" applyFill="1" applyBorder="1" applyAlignment="1">
      <alignment horizontal="center" vertical="center" wrapText="1"/>
    </xf>
    <xf numFmtId="9" fontId="4" fillId="0" borderId="50" xfId="0" applyNumberFormat="1" applyFont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4" borderId="42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left" vertical="center" wrapText="1"/>
    </xf>
    <xf numFmtId="0" fontId="3" fillId="3" borderId="62" xfId="0" applyFont="1" applyFill="1" applyBorder="1" applyAlignment="1">
      <alignment horizontal="left" vertical="center" wrapText="1"/>
    </xf>
    <xf numFmtId="0" fontId="3" fillId="3" borderId="7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5" fillId="0" borderId="61" xfId="0" applyFont="1" applyBorder="1" applyAlignment="1">
      <alignment horizontal="left" vertical="center"/>
    </xf>
    <xf numFmtId="0" fontId="5" fillId="0" borderId="62" xfId="0" applyFont="1" applyBorder="1" applyAlignment="1">
      <alignment horizontal="left" vertical="center"/>
    </xf>
    <xf numFmtId="0" fontId="5" fillId="0" borderId="72" xfId="0" applyFont="1" applyBorder="1" applyAlignment="1">
      <alignment horizontal="left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4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7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5" fillId="0" borderId="70" xfId="0" applyFont="1" applyBorder="1" applyAlignment="1">
      <alignment horizontal="left" vertical="center"/>
    </xf>
    <xf numFmtId="0" fontId="5" fillId="0" borderId="74" xfId="0" applyFont="1" applyBorder="1" applyAlignment="1">
      <alignment horizontal="left" vertical="center"/>
    </xf>
    <xf numFmtId="0" fontId="5" fillId="0" borderId="75" xfId="0" applyFont="1" applyBorder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 wrapText="1"/>
    </xf>
    <xf numFmtId="0" fontId="3" fillId="3" borderId="62" xfId="0" applyFont="1" applyFill="1" applyBorder="1" applyAlignment="1">
      <alignment horizontal="center" vertical="center" wrapText="1"/>
    </xf>
    <xf numFmtId="0" fontId="3" fillId="3" borderId="72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9" fontId="3" fillId="0" borderId="45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11" fillId="5" borderId="61" xfId="0" applyFont="1" applyFill="1" applyBorder="1" applyAlignment="1">
      <alignment vertical="center" wrapText="1"/>
    </xf>
    <xf numFmtId="0" fontId="11" fillId="5" borderId="62" xfId="0" applyFont="1" applyFill="1" applyBorder="1" applyAlignment="1">
      <alignment vertical="center" wrapText="1"/>
    </xf>
    <xf numFmtId="0" fontId="11" fillId="5" borderId="63" xfId="0" applyFont="1" applyFill="1" applyBorder="1" applyAlignment="1">
      <alignment vertical="center" wrapText="1"/>
    </xf>
    <xf numFmtId="0" fontId="13" fillId="6" borderId="64" xfId="0" applyFont="1" applyFill="1" applyBorder="1" applyAlignment="1">
      <alignment horizontal="left" vertical="center" wrapText="1"/>
    </xf>
    <xf numFmtId="0" fontId="13" fillId="6" borderId="62" xfId="0" applyFont="1" applyFill="1" applyBorder="1" applyAlignment="1">
      <alignment horizontal="left" vertical="center" wrapText="1"/>
    </xf>
    <xf numFmtId="0" fontId="13" fillId="6" borderId="63" xfId="0" applyFont="1" applyFill="1" applyBorder="1" applyAlignment="1">
      <alignment horizontal="left" vertical="center" wrapText="1"/>
    </xf>
    <xf numFmtId="0" fontId="13" fillId="7" borderId="65" xfId="0" applyFont="1" applyFill="1" applyBorder="1" applyAlignment="1">
      <alignment horizontal="center" vertical="center" wrapText="1"/>
    </xf>
    <xf numFmtId="0" fontId="13" fillId="7" borderId="66" xfId="0" applyFont="1" applyFill="1" applyBorder="1" applyAlignment="1">
      <alignment horizontal="center" vertical="center" wrapText="1"/>
    </xf>
    <xf numFmtId="0" fontId="11" fillId="7" borderId="65" xfId="0" applyFont="1" applyFill="1" applyBorder="1" applyAlignment="1">
      <alignment horizontal="justify" vertical="center" wrapText="1"/>
    </xf>
    <xf numFmtId="0" fontId="11" fillId="7" borderId="66" xfId="0" applyFont="1" applyFill="1" applyBorder="1" applyAlignment="1">
      <alignment horizontal="justify" vertical="center" wrapText="1"/>
    </xf>
    <xf numFmtId="0" fontId="13" fillId="7" borderId="61" xfId="0" applyFont="1" applyFill="1" applyBorder="1" applyAlignment="1">
      <alignment horizontal="center" vertical="center" wrapText="1"/>
    </xf>
    <xf numFmtId="0" fontId="13" fillId="7" borderId="63" xfId="0" applyFont="1" applyFill="1" applyBorder="1" applyAlignment="1">
      <alignment horizontal="center" vertical="center" wrapText="1"/>
    </xf>
    <xf numFmtId="0" fontId="13" fillId="7" borderId="64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3" fillId="7" borderId="36" xfId="0" applyFont="1" applyFill="1" applyBorder="1" applyAlignment="1">
      <alignment horizontal="center" vertical="center" wrapText="1"/>
    </xf>
    <xf numFmtId="9" fontId="12" fillId="0" borderId="7" xfId="0" applyNumberFormat="1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9" fontId="4" fillId="0" borderId="7" xfId="2" applyFont="1" applyFill="1" applyBorder="1" applyAlignment="1">
      <alignment horizontal="center" vertical="center" wrapText="1"/>
    </xf>
    <xf numFmtId="9" fontId="4" fillId="0" borderId="2" xfId="2" applyFont="1" applyFill="1" applyBorder="1" applyAlignment="1">
      <alignment horizontal="center" vertical="center" wrapText="1"/>
    </xf>
    <xf numFmtId="9" fontId="4" fillId="0" borderId="5" xfId="2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9" fontId="4" fillId="0" borderId="7" xfId="0" applyNumberFormat="1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9" fontId="4" fillId="0" borderId="5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9" fontId="4" fillId="0" borderId="45" xfId="0" applyNumberFormat="1" applyFont="1" applyBorder="1" applyAlignment="1">
      <alignment horizontal="center" vertical="center" wrapText="1"/>
    </xf>
    <xf numFmtId="9" fontId="4" fillId="2" borderId="7" xfId="0" applyNumberFormat="1" applyFont="1" applyFill="1" applyBorder="1" applyAlignment="1">
      <alignment horizontal="center" vertical="center" wrapText="1"/>
    </xf>
    <xf numFmtId="0" fontId="3" fillId="3" borderId="76" xfId="0" applyFont="1" applyFill="1" applyBorder="1" applyAlignment="1">
      <alignment horizontal="center" vertical="center" wrapText="1"/>
    </xf>
    <xf numFmtId="9" fontId="3" fillId="4" borderId="16" xfId="2" applyFont="1" applyFill="1" applyBorder="1" applyAlignment="1">
      <alignment horizontal="center" vertical="center" wrapText="1"/>
    </xf>
    <xf numFmtId="9" fontId="3" fillId="4" borderId="41" xfId="2" applyFont="1" applyFill="1" applyBorder="1" applyAlignment="1">
      <alignment horizontal="center" vertical="center" wrapText="1"/>
    </xf>
    <xf numFmtId="9" fontId="4" fillId="0" borderId="50" xfId="0" applyNumberFormat="1" applyFont="1" applyFill="1" applyBorder="1" applyAlignment="1">
      <alignment horizontal="center" vertical="center" wrapText="1"/>
    </xf>
    <xf numFmtId="0" fontId="4" fillId="0" borderId="70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>
      <alignment horizontal="center" vertical="center" wrapText="1"/>
    </xf>
    <xf numFmtId="0" fontId="5" fillId="4" borderId="7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5" fillId="4" borderId="55" xfId="0" applyFont="1" applyFill="1" applyBorder="1" applyAlignment="1">
      <alignment horizontal="center" vertical="center" wrapText="1"/>
    </xf>
    <xf numFmtId="0" fontId="3" fillId="4" borderId="65" xfId="0" applyFont="1" applyFill="1" applyBorder="1" applyAlignment="1">
      <alignment horizontal="center" vertical="center" wrapText="1"/>
    </xf>
    <xf numFmtId="0" fontId="3" fillId="4" borderId="68" xfId="0" applyFont="1" applyFill="1" applyBorder="1" applyAlignment="1">
      <alignment horizontal="center" vertical="center" wrapText="1"/>
    </xf>
    <xf numFmtId="9" fontId="4" fillId="0" borderId="70" xfId="0" applyNumberFormat="1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78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4" borderId="6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76" xfId="0" applyFont="1" applyFill="1" applyBorder="1" applyAlignment="1">
      <alignment horizontal="left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left" vertical="center" wrapText="1"/>
    </xf>
    <xf numFmtId="0" fontId="3" fillId="3" borderId="51" xfId="0" applyFont="1" applyFill="1" applyBorder="1" applyAlignment="1">
      <alignment horizontal="left" vertical="center" wrapText="1"/>
    </xf>
    <xf numFmtId="0" fontId="3" fillId="3" borderId="53" xfId="0" applyFont="1" applyFill="1" applyBorder="1" applyAlignment="1">
      <alignment horizontal="left" vertical="center" wrapText="1"/>
    </xf>
    <xf numFmtId="9" fontId="35" fillId="11" borderId="44" xfId="0" applyNumberFormat="1" applyFont="1" applyFill="1" applyBorder="1" applyAlignment="1">
      <alignment horizontal="center" vertical="center" wrapText="1"/>
    </xf>
    <xf numFmtId="9" fontId="35" fillId="11" borderId="48" xfId="0" applyNumberFormat="1" applyFont="1" applyFill="1" applyBorder="1" applyAlignment="1">
      <alignment horizontal="center" vertical="center" wrapText="1"/>
    </xf>
    <xf numFmtId="9" fontId="35" fillId="11" borderId="75" xfId="0" applyNumberFormat="1" applyFont="1" applyFill="1" applyBorder="1" applyAlignment="1">
      <alignment horizontal="center" vertical="center" wrapText="1"/>
    </xf>
    <xf numFmtId="164" fontId="35" fillId="10" borderId="42" xfId="0" applyNumberFormat="1" applyFont="1" applyFill="1" applyBorder="1" applyAlignment="1">
      <alignment horizontal="center" vertical="center" wrapText="1"/>
    </xf>
    <xf numFmtId="164" fontId="35" fillId="10" borderId="70" xfId="0" applyNumberFormat="1" applyFont="1" applyFill="1" applyBorder="1" applyAlignment="1">
      <alignment horizontal="center" vertical="center" wrapText="1"/>
    </xf>
    <xf numFmtId="9" fontId="35" fillId="10" borderId="44" xfId="0" applyNumberFormat="1" applyFont="1" applyFill="1" applyBorder="1" applyAlignment="1">
      <alignment horizontal="left" vertical="center" wrapText="1"/>
    </xf>
    <xf numFmtId="9" fontId="35" fillId="10" borderId="75" xfId="0" applyNumberFormat="1" applyFont="1" applyFill="1" applyBorder="1" applyAlignment="1">
      <alignment horizontal="left" vertical="center" wrapText="1"/>
    </xf>
    <xf numFmtId="0" fontId="33" fillId="10" borderId="41" xfId="0" applyFont="1" applyFill="1" applyBorder="1" applyAlignment="1">
      <alignment horizontal="left" vertical="center" wrapText="1"/>
    </xf>
    <xf numFmtId="0" fontId="33" fillId="10" borderId="74" xfId="0" applyFont="1" applyFill="1" applyBorder="1" applyAlignment="1">
      <alignment horizontal="left" vertical="center" wrapText="1"/>
    </xf>
    <xf numFmtId="0" fontId="33" fillId="10" borderId="46" xfId="0" applyFont="1" applyFill="1" applyBorder="1" applyAlignment="1">
      <alignment horizontal="left" vertical="center" wrapText="1"/>
    </xf>
    <xf numFmtId="164" fontId="35" fillId="10" borderId="45" xfId="0" applyNumberFormat="1" applyFont="1" applyFill="1" applyBorder="1" applyAlignment="1">
      <alignment horizontal="center" vertical="center" wrapText="1"/>
    </xf>
    <xf numFmtId="9" fontId="35" fillId="10" borderId="48" xfId="0" applyNumberFormat="1" applyFont="1" applyFill="1" applyBorder="1" applyAlignment="1">
      <alignment horizontal="left" vertical="center" wrapText="1"/>
    </xf>
    <xf numFmtId="0" fontId="33" fillId="9" borderId="41" xfId="0" applyFont="1" applyFill="1" applyBorder="1" applyAlignment="1">
      <alignment horizontal="center" vertical="center" wrapText="1"/>
    </xf>
    <xf numFmtId="0" fontId="33" fillId="9" borderId="46" xfId="0" applyFont="1" applyFill="1" applyBorder="1" applyAlignment="1">
      <alignment horizontal="center" vertical="center" wrapText="1"/>
    </xf>
    <xf numFmtId="9" fontId="35" fillId="9" borderId="52" xfId="0" applyNumberFormat="1" applyFont="1" applyFill="1" applyBorder="1" applyAlignment="1">
      <alignment horizontal="center" vertical="center" wrapText="1"/>
    </xf>
    <xf numFmtId="9" fontId="35" fillId="9" borderId="75" xfId="0" applyNumberFormat="1" applyFont="1" applyFill="1" applyBorder="1" applyAlignment="1">
      <alignment horizontal="center" vertical="center" wrapText="1"/>
    </xf>
    <xf numFmtId="9" fontId="35" fillId="9" borderId="48" xfId="0" applyNumberFormat="1" applyFont="1" applyFill="1" applyBorder="1" applyAlignment="1">
      <alignment horizontal="center" vertical="center" wrapText="1"/>
    </xf>
    <xf numFmtId="0" fontId="33" fillId="9" borderId="51" xfId="0" applyFont="1" applyFill="1" applyBorder="1" applyAlignment="1">
      <alignment horizontal="center" vertical="center" wrapText="1"/>
    </xf>
    <xf numFmtId="0" fontId="33" fillId="9" borderId="74" xfId="0" applyFont="1" applyFill="1" applyBorder="1" applyAlignment="1">
      <alignment horizontal="center" vertical="center" wrapText="1"/>
    </xf>
    <xf numFmtId="9" fontId="35" fillId="9" borderId="44" xfId="0" applyNumberFormat="1" applyFont="1" applyFill="1" applyBorder="1" applyAlignment="1">
      <alignment horizontal="center" vertical="center" wrapText="1"/>
    </xf>
    <xf numFmtId="164" fontId="35" fillId="9" borderId="42" xfId="0" applyNumberFormat="1" applyFont="1" applyFill="1" applyBorder="1" applyAlignment="1">
      <alignment horizontal="center" vertical="center" wrapText="1"/>
    </xf>
    <xf numFmtId="164" fontId="35" fillId="9" borderId="70" xfId="0" applyNumberFormat="1" applyFont="1" applyFill="1" applyBorder="1" applyAlignment="1">
      <alignment horizontal="center" vertical="center" wrapText="1"/>
    </xf>
    <xf numFmtId="164" fontId="35" fillId="9" borderId="45" xfId="0" applyNumberFormat="1" applyFont="1" applyFill="1" applyBorder="1" applyAlignment="1">
      <alignment horizontal="center" vertical="center" wrapText="1"/>
    </xf>
    <xf numFmtId="9" fontId="35" fillId="9" borderId="44" xfId="0" applyNumberFormat="1" applyFont="1" applyFill="1" applyBorder="1" applyAlignment="1">
      <alignment horizontal="left" vertical="center" wrapText="1"/>
    </xf>
    <xf numFmtId="9" fontId="35" fillId="9" borderId="75" xfId="0" applyNumberFormat="1" applyFont="1" applyFill="1" applyBorder="1" applyAlignment="1">
      <alignment horizontal="left" vertical="center" wrapText="1"/>
    </xf>
    <xf numFmtId="9" fontId="35" fillId="9" borderId="48" xfId="0" applyNumberFormat="1" applyFont="1" applyFill="1" applyBorder="1" applyAlignment="1">
      <alignment horizontal="left" vertical="center" wrapText="1"/>
    </xf>
    <xf numFmtId="0" fontId="33" fillId="9" borderId="41" xfId="0" applyFont="1" applyFill="1" applyBorder="1" applyAlignment="1">
      <alignment horizontal="left" vertical="center" wrapText="1"/>
    </xf>
    <xf numFmtId="0" fontId="33" fillId="9" borderId="74" xfId="0" applyFont="1" applyFill="1" applyBorder="1" applyAlignment="1">
      <alignment horizontal="left" vertical="center" wrapText="1"/>
    </xf>
    <xf numFmtId="0" fontId="33" fillId="9" borderId="46" xfId="0" applyFont="1" applyFill="1" applyBorder="1" applyAlignment="1">
      <alignment horizontal="left" vertical="center" wrapText="1"/>
    </xf>
    <xf numFmtId="164" fontId="35" fillId="11" borderId="42" xfId="0" applyNumberFormat="1" applyFont="1" applyFill="1" applyBorder="1" applyAlignment="1">
      <alignment horizontal="center" vertical="center" wrapText="1"/>
    </xf>
    <xf numFmtId="164" fontId="35" fillId="11" borderId="70" xfId="0" applyNumberFormat="1" applyFont="1" applyFill="1" applyBorder="1" applyAlignment="1">
      <alignment horizontal="center" vertical="center" wrapText="1"/>
    </xf>
    <xf numFmtId="164" fontId="35" fillId="11" borderId="54" xfId="0" applyNumberFormat="1" applyFont="1" applyFill="1" applyBorder="1" applyAlignment="1">
      <alignment horizontal="center" vertical="center" wrapText="1"/>
    </xf>
    <xf numFmtId="0" fontId="33" fillId="11" borderId="74" xfId="0" applyFont="1" applyFill="1" applyBorder="1" applyAlignment="1">
      <alignment horizontal="center" vertical="center" wrapText="1"/>
    </xf>
    <xf numFmtId="0" fontId="33" fillId="11" borderId="55" xfId="0" applyFont="1" applyFill="1" applyBorder="1" applyAlignment="1">
      <alignment horizontal="center" vertical="center" wrapText="1"/>
    </xf>
    <xf numFmtId="9" fontId="35" fillId="11" borderId="56" xfId="0" applyNumberFormat="1" applyFont="1" applyFill="1" applyBorder="1" applyAlignment="1">
      <alignment horizontal="center" vertical="center" wrapText="1"/>
    </xf>
    <xf numFmtId="0" fontId="33" fillId="11" borderId="41" xfId="0" applyFont="1" applyFill="1" applyBorder="1" applyAlignment="1">
      <alignment horizontal="center" vertical="center" wrapText="1"/>
    </xf>
    <xf numFmtId="0" fontId="33" fillId="8" borderId="41" xfId="0" applyFont="1" applyFill="1" applyBorder="1" applyAlignment="1">
      <alignment horizontal="center" vertical="center" wrapText="1"/>
    </xf>
    <xf numFmtId="0" fontId="33" fillId="8" borderId="74" xfId="0" applyFont="1" applyFill="1" applyBorder="1" applyAlignment="1">
      <alignment horizontal="center" vertical="center" wrapText="1"/>
    </xf>
    <xf numFmtId="9" fontId="35" fillId="8" borderId="44" xfId="0" applyNumberFormat="1" applyFont="1" applyFill="1" applyBorder="1" applyAlignment="1">
      <alignment horizontal="center" vertical="center" wrapText="1"/>
    </xf>
    <xf numFmtId="9" fontId="35" fillId="8" borderId="75" xfId="0" applyNumberFormat="1" applyFont="1" applyFill="1" applyBorder="1" applyAlignment="1">
      <alignment horizontal="center" vertical="center" wrapText="1"/>
    </xf>
    <xf numFmtId="164" fontId="35" fillId="8" borderId="42" xfId="0" applyNumberFormat="1" applyFont="1" applyFill="1" applyBorder="1" applyAlignment="1">
      <alignment horizontal="center" vertical="center" wrapText="1"/>
    </xf>
    <xf numFmtId="164" fontId="35" fillId="8" borderId="70" xfId="0" applyNumberFormat="1" applyFont="1" applyFill="1" applyBorder="1" applyAlignment="1">
      <alignment horizontal="center" vertical="center" wrapText="1"/>
    </xf>
    <xf numFmtId="0" fontId="33" fillId="8" borderId="46" xfId="0" applyFont="1" applyFill="1" applyBorder="1" applyAlignment="1">
      <alignment horizontal="center" vertical="center" wrapText="1"/>
    </xf>
    <xf numFmtId="9" fontId="35" fillId="8" borderId="48" xfId="0" applyNumberFormat="1" applyFont="1" applyFill="1" applyBorder="1" applyAlignment="1">
      <alignment horizontal="center" vertical="center" wrapText="1"/>
    </xf>
    <xf numFmtId="164" fontId="35" fillId="8" borderId="45" xfId="0" applyNumberFormat="1" applyFont="1" applyFill="1" applyBorder="1" applyAlignment="1">
      <alignment horizontal="center" vertical="center" wrapText="1"/>
    </xf>
    <xf numFmtId="164" fontId="35" fillId="11" borderId="45" xfId="0" applyNumberFormat="1" applyFont="1" applyFill="1" applyBorder="1" applyAlignment="1">
      <alignment horizontal="center" vertical="center" wrapText="1"/>
    </xf>
    <xf numFmtId="0" fontId="33" fillId="11" borderId="46" xfId="0" applyFont="1" applyFill="1" applyBorder="1" applyAlignment="1">
      <alignment horizontal="center" vertical="center" wrapText="1"/>
    </xf>
    <xf numFmtId="9" fontId="35" fillId="11" borderId="41" xfId="0" applyNumberFormat="1" applyFont="1" applyFill="1" applyBorder="1" applyAlignment="1">
      <alignment horizontal="center" vertical="center" wrapText="1"/>
    </xf>
    <xf numFmtId="9" fontId="35" fillId="11" borderId="74" xfId="0" applyNumberFormat="1" applyFont="1" applyFill="1" applyBorder="1" applyAlignment="1">
      <alignment horizontal="center" vertical="center" wrapText="1"/>
    </xf>
    <xf numFmtId="0" fontId="32" fillId="11" borderId="41" xfId="0" applyFont="1" applyFill="1" applyBorder="1" applyAlignment="1">
      <alignment horizontal="center" vertical="center" wrapText="1"/>
    </xf>
    <xf numFmtId="0" fontId="32" fillId="11" borderId="74" xfId="0" applyFont="1" applyFill="1" applyBorder="1" applyAlignment="1">
      <alignment horizontal="center" vertical="center" wrapText="1"/>
    </xf>
    <xf numFmtId="0" fontId="32" fillId="11" borderId="55" xfId="0" applyFont="1" applyFill="1" applyBorder="1" applyAlignment="1">
      <alignment horizontal="center" vertical="center" wrapText="1"/>
    </xf>
    <xf numFmtId="9" fontId="28" fillId="11" borderId="41" xfId="0" applyNumberFormat="1" applyFont="1" applyFill="1" applyBorder="1" applyAlignment="1">
      <alignment horizontal="center" vertical="center" wrapText="1"/>
    </xf>
    <xf numFmtId="9" fontId="28" fillId="11" borderId="74" xfId="0" applyNumberFormat="1" applyFont="1" applyFill="1" applyBorder="1" applyAlignment="1">
      <alignment horizontal="center" vertical="center" wrapText="1"/>
    </xf>
    <xf numFmtId="9" fontId="28" fillId="11" borderId="55" xfId="0" applyNumberFormat="1" applyFont="1" applyFill="1" applyBorder="1" applyAlignment="1">
      <alignment horizontal="center" vertical="center" wrapText="1"/>
    </xf>
    <xf numFmtId="9" fontId="35" fillId="11" borderId="55" xfId="0" applyNumberFormat="1" applyFont="1" applyFill="1" applyBorder="1" applyAlignment="1">
      <alignment horizontal="center" vertical="center" wrapText="1"/>
    </xf>
    <xf numFmtId="0" fontId="32" fillId="11" borderId="42" xfId="0" applyFont="1" applyFill="1" applyBorder="1" applyAlignment="1">
      <alignment horizontal="center" vertical="center" wrapText="1"/>
    </xf>
    <xf numFmtId="0" fontId="32" fillId="11" borderId="70" xfId="0" applyFont="1" applyFill="1" applyBorder="1" applyAlignment="1">
      <alignment horizontal="center" vertical="center" wrapText="1"/>
    </xf>
    <xf numFmtId="0" fontId="32" fillId="11" borderId="54" xfId="0" applyFont="1" applyFill="1" applyBorder="1" applyAlignment="1">
      <alignment horizontal="center" vertical="center" wrapText="1"/>
    </xf>
    <xf numFmtId="0" fontId="32" fillId="11" borderId="44" xfId="0" applyFont="1" applyFill="1" applyBorder="1" applyAlignment="1">
      <alignment horizontal="center" vertical="center" wrapText="1"/>
    </xf>
    <xf numFmtId="0" fontId="32" fillId="11" borderId="75" xfId="0" applyFont="1" applyFill="1" applyBorder="1" applyAlignment="1">
      <alignment horizontal="center" vertical="center" wrapText="1"/>
    </xf>
    <xf numFmtId="0" fontId="32" fillId="11" borderId="56" xfId="0" applyFont="1" applyFill="1" applyBorder="1" applyAlignment="1">
      <alignment horizontal="center" vertical="center" wrapText="1"/>
    </xf>
    <xf numFmtId="0" fontId="33" fillId="11" borderId="42" xfId="0" applyFont="1" applyFill="1" applyBorder="1" applyAlignment="1">
      <alignment horizontal="center" vertical="center" wrapText="1"/>
    </xf>
    <xf numFmtId="0" fontId="33" fillId="11" borderId="70" xfId="0" applyFont="1" applyFill="1" applyBorder="1" applyAlignment="1">
      <alignment horizontal="center" vertical="center" wrapText="1"/>
    </xf>
    <xf numFmtId="0" fontId="33" fillId="11" borderId="54" xfId="0" applyFont="1" applyFill="1" applyBorder="1" applyAlignment="1">
      <alignment horizontal="center" vertical="center" wrapText="1"/>
    </xf>
    <xf numFmtId="9" fontId="28" fillId="8" borderId="41" xfId="0" applyNumberFormat="1" applyFont="1" applyFill="1" applyBorder="1" applyAlignment="1">
      <alignment horizontal="center" vertical="center" wrapText="1"/>
    </xf>
    <xf numFmtId="9" fontId="28" fillId="8" borderId="74" xfId="0" applyNumberFormat="1" applyFont="1" applyFill="1" applyBorder="1" applyAlignment="1">
      <alignment horizontal="center" vertical="center" wrapText="1"/>
    </xf>
    <xf numFmtId="9" fontId="28" fillId="8" borderId="46" xfId="0" applyNumberFormat="1" applyFont="1" applyFill="1" applyBorder="1" applyAlignment="1">
      <alignment horizontal="center" vertical="center" wrapText="1"/>
    </xf>
    <xf numFmtId="0" fontId="32" fillId="8" borderId="42" xfId="0" applyFont="1" applyFill="1" applyBorder="1" applyAlignment="1">
      <alignment horizontal="center" vertical="center" wrapText="1"/>
    </xf>
    <xf numFmtId="0" fontId="32" fillId="8" borderId="70" xfId="0" applyFont="1" applyFill="1" applyBorder="1" applyAlignment="1">
      <alignment horizontal="center" vertical="center" wrapText="1"/>
    </xf>
    <xf numFmtId="0" fontId="32" fillId="8" borderId="45" xfId="0" applyFont="1" applyFill="1" applyBorder="1" applyAlignment="1">
      <alignment horizontal="center" vertical="center" wrapText="1"/>
    </xf>
    <xf numFmtId="0" fontId="32" fillId="8" borderId="41" xfId="0" applyFont="1" applyFill="1" applyBorder="1" applyAlignment="1">
      <alignment horizontal="center" vertical="center" wrapText="1"/>
    </xf>
    <xf numFmtId="0" fontId="32" fillId="8" borderId="74" xfId="0" applyFont="1" applyFill="1" applyBorder="1" applyAlignment="1">
      <alignment horizontal="center" vertical="center" wrapText="1"/>
    </xf>
    <xf numFmtId="0" fontId="32" fillId="8" borderId="46" xfId="0" applyFont="1" applyFill="1" applyBorder="1" applyAlignment="1">
      <alignment horizontal="center" vertical="center" wrapText="1"/>
    </xf>
    <xf numFmtId="0" fontId="32" fillId="8" borderId="44" xfId="0" applyFont="1" applyFill="1" applyBorder="1" applyAlignment="1">
      <alignment horizontal="center" vertical="center" wrapText="1"/>
    </xf>
    <xf numFmtId="0" fontId="32" fillId="8" borderId="75" xfId="0" applyFont="1" applyFill="1" applyBorder="1" applyAlignment="1">
      <alignment horizontal="center" vertical="center" wrapText="1"/>
    </xf>
    <xf numFmtId="0" fontId="32" fillId="8" borderId="48" xfId="0" applyFont="1" applyFill="1" applyBorder="1" applyAlignment="1">
      <alignment horizontal="center" vertical="center" wrapText="1"/>
    </xf>
    <xf numFmtId="0" fontId="33" fillId="8" borderId="42" xfId="0" applyFont="1" applyFill="1" applyBorder="1" applyAlignment="1">
      <alignment horizontal="center" vertical="center" wrapText="1"/>
    </xf>
    <xf numFmtId="0" fontId="33" fillId="8" borderId="70" xfId="0" applyFont="1" applyFill="1" applyBorder="1" applyAlignment="1">
      <alignment horizontal="center" vertical="center" wrapText="1"/>
    </xf>
    <xf numFmtId="0" fontId="33" fillId="8" borderId="45" xfId="0" applyFont="1" applyFill="1" applyBorder="1" applyAlignment="1">
      <alignment horizontal="center" vertical="center" wrapText="1"/>
    </xf>
    <xf numFmtId="9" fontId="35" fillId="9" borderId="41" xfId="0" applyNumberFormat="1" applyFont="1" applyFill="1" applyBorder="1" applyAlignment="1">
      <alignment horizontal="center" vertical="center" wrapText="1"/>
    </xf>
    <xf numFmtId="9" fontId="35" fillId="9" borderId="74" xfId="0" applyNumberFormat="1" applyFont="1" applyFill="1" applyBorder="1" applyAlignment="1">
      <alignment horizontal="center" vertical="center" wrapText="1"/>
    </xf>
    <xf numFmtId="9" fontId="35" fillId="10" borderId="41" xfId="0" applyNumberFormat="1" applyFont="1" applyFill="1" applyBorder="1" applyAlignment="1">
      <alignment horizontal="center" vertical="center" wrapText="1"/>
    </xf>
    <xf numFmtId="9" fontId="35" fillId="10" borderId="74" xfId="0" applyNumberFormat="1" applyFont="1" applyFill="1" applyBorder="1" applyAlignment="1">
      <alignment horizontal="center" vertical="center" wrapText="1"/>
    </xf>
    <xf numFmtId="0" fontId="32" fillId="10" borderId="42" xfId="0" applyFont="1" applyFill="1" applyBorder="1" applyAlignment="1">
      <alignment horizontal="center" vertical="center" wrapText="1"/>
    </xf>
    <xf numFmtId="0" fontId="32" fillId="10" borderId="70" xfId="0" applyFont="1" applyFill="1" applyBorder="1" applyAlignment="1">
      <alignment horizontal="center" vertical="center" wrapText="1"/>
    </xf>
    <xf numFmtId="0" fontId="32" fillId="10" borderId="41" xfId="0" applyFont="1" applyFill="1" applyBorder="1" applyAlignment="1">
      <alignment horizontal="center" vertical="center" wrapText="1"/>
    </xf>
    <xf numFmtId="0" fontId="32" fillId="10" borderId="74" xfId="0" applyFont="1" applyFill="1" applyBorder="1" applyAlignment="1">
      <alignment horizontal="center" vertical="center" wrapText="1"/>
    </xf>
    <xf numFmtId="0" fontId="32" fillId="10" borderId="44" xfId="0" applyFont="1" applyFill="1" applyBorder="1" applyAlignment="1">
      <alignment horizontal="center" vertical="center" wrapText="1"/>
    </xf>
    <xf numFmtId="0" fontId="32" fillId="10" borderId="75" xfId="0" applyFont="1" applyFill="1" applyBorder="1" applyAlignment="1">
      <alignment horizontal="center" vertical="center" wrapText="1"/>
    </xf>
    <xf numFmtId="0" fontId="33" fillId="10" borderId="42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0" fontId="33" fillId="10" borderId="41" xfId="0" applyFont="1" applyFill="1" applyBorder="1" applyAlignment="1">
      <alignment horizontal="center" vertical="center" wrapText="1"/>
    </xf>
    <xf numFmtId="0" fontId="33" fillId="10" borderId="74" xfId="0" applyFont="1" applyFill="1" applyBorder="1" applyAlignment="1">
      <alignment horizontal="center" vertical="center" wrapText="1"/>
    </xf>
    <xf numFmtId="9" fontId="28" fillId="9" borderId="51" xfId="0" applyNumberFormat="1" applyFont="1" applyFill="1" applyBorder="1" applyAlignment="1">
      <alignment horizontal="center" vertical="center" wrapText="1"/>
    </xf>
    <xf numFmtId="9" fontId="28" fillId="9" borderId="74" xfId="0" applyNumberFormat="1" applyFont="1" applyFill="1" applyBorder="1" applyAlignment="1">
      <alignment horizontal="center" vertical="center" wrapText="1"/>
    </xf>
    <xf numFmtId="9" fontId="28" fillId="10" borderId="41" xfId="0" applyNumberFormat="1" applyFont="1" applyFill="1" applyBorder="1" applyAlignment="1">
      <alignment horizontal="center" vertical="center" wrapText="1"/>
    </xf>
    <xf numFmtId="9" fontId="28" fillId="10" borderId="74" xfId="0" applyNumberFormat="1" applyFont="1" applyFill="1" applyBorder="1" applyAlignment="1">
      <alignment horizontal="center" vertical="center" wrapText="1"/>
    </xf>
    <xf numFmtId="164" fontId="35" fillId="9" borderId="50" xfId="0" applyNumberFormat="1" applyFont="1" applyFill="1" applyBorder="1" applyAlignment="1">
      <alignment horizontal="center" vertical="center" wrapText="1"/>
    </xf>
    <xf numFmtId="9" fontId="35" fillId="9" borderId="46" xfId="0" applyNumberFormat="1" applyFont="1" applyFill="1" applyBorder="1" applyAlignment="1">
      <alignment horizontal="center" vertical="center" wrapText="1"/>
    </xf>
    <xf numFmtId="0" fontId="24" fillId="0" borderId="79" xfId="0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left" vertical="center" wrapText="1"/>
    </xf>
    <xf numFmtId="0" fontId="29" fillId="0" borderId="61" xfId="0" applyFont="1" applyBorder="1" applyAlignment="1">
      <alignment horizontal="left" vertical="center" wrapText="1"/>
    </xf>
    <xf numFmtId="0" fontId="29" fillId="0" borderId="62" xfId="0" applyFont="1" applyBorder="1" applyAlignment="1">
      <alignment horizontal="left" vertical="center" wrapText="1"/>
    </xf>
    <xf numFmtId="0" fontId="29" fillId="0" borderId="72" xfId="0" applyFont="1" applyBorder="1" applyAlignment="1">
      <alignment horizontal="left" vertical="center" wrapText="1"/>
    </xf>
    <xf numFmtId="0" fontId="30" fillId="4" borderId="8" xfId="0" applyFont="1" applyFill="1" applyBorder="1" applyAlignment="1">
      <alignment horizontal="center" vertical="center" wrapText="1"/>
    </xf>
    <xf numFmtId="0" fontId="30" fillId="4" borderId="10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center" vertical="center" wrapText="1"/>
    </xf>
    <xf numFmtId="0" fontId="31" fillId="4" borderId="61" xfId="0" applyFont="1" applyFill="1" applyBorder="1" applyAlignment="1">
      <alignment horizontal="center" vertical="center" wrapText="1"/>
    </xf>
    <xf numFmtId="0" fontId="31" fillId="4" borderId="62" xfId="0" applyFont="1" applyFill="1" applyBorder="1" applyAlignment="1">
      <alignment horizontal="center" vertical="center" wrapText="1"/>
    </xf>
    <xf numFmtId="0" fontId="31" fillId="4" borderId="72" xfId="0" applyFont="1" applyFill="1" applyBorder="1" applyAlignment="1">
      <alignment horizontal="center" vertical="center" wrapText="1"/>
    </xf>
    <xf numFmtId="0" fontId="32" fillId="9" borderId="50" xfId="0" applyFont="1" applyFill="1" applyBorder="1" applyAlignment="1">
      <alignment horizontal="center" vertical="center" wrapText="1"/>
    </xf>
    <xf numFmtId="0" fontId="32" fillId="9" borderId="70" xfId="0" applyFont="1" applyFill="1" applyBorder="1" applyAlignment="1">
      <alignment horizontal="center" vertical="center" wrapText="1"/>
    </xf>
    <xf numFmtId="0" fontId="32" fillId="9" borderId="51" xfId="0" applyFont="1" applyFill="1" applyBorder="1" applyAlignment="1">
      <alignment horizontal="center" vertical="center" wrapText="1"/>
    </xf>
    <xf numFmtId="0" fontId="32" fillId="9" borderId="74" xfId="0" applyFont="1" applyFill="1" applyBorder="1" applyAlignment="1">
      <alignment horizontal="center" vertical="center" wrapText="1"/>
    </xf>
    <xf numFmtId="0" fontId="32" fillId="9" borderId="52" xfId="0" applyFont="1" applyFill="1" applyBorder="1" applyAlignment="1">
      <alignment horizontal="center" vertical="center" wrapText="1"/>
    </xf>
    <xf numFmtId="0" fontId="32" fillId="9" borderId="75" xfId="0" applyFont="1" applyFill="1" applyBorder="1" applyAlignment="1">
      <alignment horizontal="center" vertical="center" wrapText="1"/>
    </xf>
    <xf numFmtId="0" fontId="33" fillId="9" borderId="50" xfId="0" applyFont="1" applyFill="1" applyBorder="1" applyAlignment="1">
      <alignment horizontal="center" vertical="center" wrapText="1"/>
    </xf>
    <xf numFmtId="0" fontId="33" fillId="9" borderId="70" xfId="0" applyFont="1" applyFill="1" applyBorder="1" applyAlignment="1">
      <alignment horizontal="center" vertical="center" wrapText="1"/>
    </xf>
    <xf numFmtId="9" fontId="34" fillId="9" borderId="51" xfId="0" applyNumberFormat="1" applyFont="1" applyFill="1" applyBorder="1" applyAlignment="1">
      <alignment horizontal="center" vertical="center" wrapText="1"/>
    </xf>
    <xf numFmtId="0" fontId="34" fillId="9" borderId="74" xfId="0" applyFont="1" applyFill="1" applyBorder="1" applyAlignment="1">
      <alignment horizontal="center" vertical="center" wrapText="1"/>
    </xf>
    <xf numFmtId="0" fontId="34" fillId="9" borderId="55" xfId="0" applyFont="1" applyFill="1" applyBorder="1" applyAlignment="1">
      <alignment horizontal="center" vertical="center" wrapText="1"/>
    </xf>
    <xf numFmtId="9" fontId="35" fillId="8" borderId="41" xfId="0" applyNumberFormat="1" applyFont="1" applyFill="1" applyBorder="1" applyAlignment="1">
      <alignment horizontal="center" vertical="center" wrapText="1"/>
    </xf>
    <xf numFmtId="9" fontId="35" fillId="8" borderId="74" xfId="0" applyNumberFormat="1" applyFont="1" applyFill="1" applyBorder="1" applyAlignment="1">
      <alignment horizontal="center" vertical="center" wrapText="1"/>
    </xf>
    <xf numFmtId="9" fontId="35" fillId="8" borderId="46" xfId="0" applyNumberFormat="1" applyFont="1" applyFill="1" applyBorder="1" applyAlignment="1">
      <alignment horizontal="center" vertical="center" wrapText="1"/>
    </xf>
    <xf numFmtId="0" fontId="41" fillId="2" borderId="67" xfId="0" applyFont="1" applyFill="1" applyBorder="1" applyAlignment="1">
      <alignment horizontal="left" vertical="center" wrapText="1"/>
    </xf>
    <xf numFmtId="0" fontId="41" fillId="2" borderId="28" xfId="0" applyFont="1" applyFill="1" applyBorder="1" applyAlignment="1">
      <alignment horizontal="left" vertical="center" wrapText="1"/>
    </xf>
    <xf numFmtId="10" fontId="25" fillId="0" borderId="27" xfId="2" applyNumberFormat="1" applyFont="1" applyFill="1" applyBorder="1" applyAlignment="1">
      <alignment horizontal="center" vertical="center" wrapText="1"/>
    </xf>
    <xf numFmtId="10" fontId="25" fillId="0" borderId="30" xfId="2" applyNumberFormat="1" applyFont="1" applyFill="1" applyBorder="1" applyAlignment="1">
      <alignment horizontal="center" vertical="center" wrapText="1"/>
    </xf>
    <xf numFmtId="10" fontId="25" fillId="0" borderId="31" xfId="2" applyNumberFormat="1" applyFont="1" applyFill="1" applyBorder="1" applyAlignment="1">
      <alignment horizontal="center" vertical="center" wrapText="1"/>
    </xf>
    <xf numFmtId="0" fontId="25" fillId="12" borderId="54" xfId="5" applyFont="1" applyFill="1" applyBorder="1" applyAlignment="1">
      <alignment horizontal="center"/>
    </xf>
    <xf numFmtId="0" fontId="25" fillId="12" borderId="55" xfId="5" applyFont="1" applyFill="1" applyBorder="1" applyAlignment="1">
      <alignment horizontal="center"/>
    </xf>
    <xf numFmtId="0" fontId="25" fillId="12" borderId="56" xfId="5" applyFont="1" applyFill="1" applyBorder="1" applyAlignment="1">
      <alignment horizontal="center"/>
    </xf>
    <xf numFmtId="0" fontId="26" fillId="12" borderId="8" xfId="5" applyFont="1" applyFill="1" applyBorder="1" applyAlignment="1">
      <alignment horizontal="center" vertical="center" wrapText="1"/>
    </xf>
    <xf numFmtId="0" fontId="26" fillId="12" borderId="10" xfId="5" applyFont="1" applyFill="1" applyBorder="1" applyAlignment="1">
      <alignment horizontal="center" vertical="center" wrapText="1"/>
    </xf>
    <xf numFmtId="0" fontId="26" fillId="12" borderId="11" xfId="5" applyFont="1" applyFill="1" applyBorder="1" applyAlignment="1">
      <alignment horizontal="center" vertical="center" wrapText="1"/>
    </xf>
    <xf numFmtId="0" fontId="26" fillId="12" borderId="35" xfId="5" applyFont="1" applyFill="1" applyBorder="1" applyAlignment="1">
      <alignment horizontal="center" vertical="center" wrapText="1"/>
    </xf>
    <xf numFmtId="0" fontId="26" fillId="12" borderId="0" xfId="5" applyFont="1" applyFill="1" applyBorder="1" applyAlignment="1">
      <alignment horizontal="center" vertical="center" wrapText="1"/>
    </xf>
    <xf numFmtId="0" fontId="26" fillId="12" borderId="36" xfId="5" applyFont="1" applyFill="1" applyBorder="1" applyAlignment="1">
      <alignment horizontal="center" vertical="center" wrapText="1"/>
    </xf>
    <xf numFmtId="0" fontId="43" fillId="0" borderId="8" xfId="5" applyFont="1" applyFill="1" applyBorder="1" applyAlignment="1">
      <alignment horizontal="center" vertical="center" wrapText="1"/>
    </xf>
    <xf numFmtId="0" fontId="44" fillId="0" borderId="10" xfId="5" applyFont="1" applyFill="1" applyBorder="1" applyAlignment="1">
      <alignment horizontal="center" vertical="center" wrapText="1"/>
    </xf>
    <xf numFmtId="0" fontId="44" fillId="0" borderId="11" xfId="5" applyFont="1" applyFill="1" applyBorder="1" applyAlignment="1">
      <alignment horizontal="center" vertical="center" wrapText="1"/>
    </xf>
    <xf numFmtId="0" fontId="44" fillId="0" borderId="35" xfId="5" applyFont="1" applyFill="1" applyBorder="1" applyAlignment="1">
      <alignment horizontal="center" vertical="center" wrapText="1"/>
    </xf>
    <xf numFmtId="0" fontId="44" fillId="0" borderId="0" xfId="5" applyFont="1" applyFill="1" applyBorder="1" applyAlignment="1">
      <alignment horizontal="center" vertical="center" wrapText="1"/>
    </xf>
    <xf numFmtId="0" fontId="44" fillId="0" borderId="36" xfId="5" applyFont="1" applyFill="1" applyBorder="1" applyAlignment="1">
      <alignment horizontal="center" vertical="center" wrapText="1"/>
    </xf>
    <xf numFmtId="0" fontId="44" fillId="0" borderId="9" xfId="5" applyFont="1" applyFill="1" applyBorder="1" applyAlignment="1">
      <alignment horizontal="center" vertical="center" wrapText="1"/>
    </xf>
    <xf numFmtId="0" fontId="44" fillId="0" borderId="12" xfId="5" applyFont="1" applyFill="1" applyBorder="1" applyAlignment="1">
      <alignment horizontal="center" vertical="center" wrapText="1"/>
    </xf>
    <xf numFmtId="0" fontId="44" fillId="0" borderId="13" xfId="5" applyFont="1" applyFill="1" applyBorder="1" applyAlignment="1">
      <alignment horizontal="center" vertical="center" wrapText="1"/>
    </xf>
    <xf numFmtId="10" fontId="25" fillId="0" borderId="4" xfId="2" applyNumberFormat="1" applyFont="1" applyFill="1" applyBorder="1" applyAlignment="1">
      <alignment horizontal="center" vertical="center" wrapText="1"/>
    </xf>
    <xf numFmtId="10" fontId="25" fillId="0" borderId="28" xfId="2" applyNumberFormat="1" applyFont="1" applyFill="1" applyBorder="1" applyAlignment="1">
      <alignment horizontal="center" vertical="center" wrapText="1"/>
    </xf>
    <xf numFmtId="10" fontId="25" fillId="0" borderId="29" xfId="2" applyNumberFormat="1" applyFont="1" applyFill="1" applyBorder="1" applyAlignment="1">
      <alignment horizontal="center" vertical="center" wrapText="1"/>
    </xf>
    <xf numFmtId="0" fontId="37" fillId="2" borderId="14" xfId="0" applyFont="1" applyFill="1" applyBorder="1" applyAlignment="1">
      <alignment horizontal="center" vertical="center" textRotation="90" wrapText="1"/>
    </xf>
    <xf numFmtId="0" fontId="37" fillId="2" borderId="0" xfId="0" applyFont="1" applyFill="1" applyBorder="1" applyAlignment="1">
      <alignment horizontal="center" vertical="center" textRotation="90" wrapText="1"/>
    </xf>
    <xf numFmtId="0" fontId="37" fillId="2" borderId="15" xfId="0" applyFont="1" applyFill="1" applyBorder="1" applyAlignment="1">
      <alignment horizontal="center" vertical="center" textRotation="90" wrapText="1"/>
    </xf>
    <xf numFmtId="0" fontId="39" fillId="3" borderId="8" xfId="0" applyFont="1" applyFill="1" applyBorder="1" applyAlignment="1">
      <alignment horizontal="center" vertical="center" wrapText="1"/>
    </xf>
    <xf numFmtId="0" fontId="39" fillId="3" borderId="10" xfId="0" applyFont="1" applyFill="1" applyBorder="1" applyAlignment="1">
      <alignment horizontal="center" vertical="center" wrapText="1"/>
    </xf>
    <xf numFmtId="0" fontId="39" fillId="3" borderId="11" xfId="0" applyFont="1" applyFill="1" applyBorder="1" applyAlignment="1">
      <alignment horizontal="center" vertical="center" wrapText="1"/>
    </xf>
    <xf numFmtId="0" fontId="39" fillId="3" borderId="9" xfId="0" applyFont="1" applyFill="1" applyBorder="1" applyAlignment="1">
      <alignment horizontal="center" vertical="center" wrapText="1"/>
    </xf>
    <xf numFmtId="0" fontId="39" fillId="3" borderId="12" xfId="0" applyFont="1" applyFill="1" applyBorder="1" applyAlignment="1">
      <alignment horizontal="center" vertical="center" wrapText="1"/>
    </xf>
    <xf numFmtId="0" fontId="39" fillId="3" borderId="13" xfId="0" applyFont="1" applyFill="1" applyBorder="1" applyAlignment="1">
      <alignment horizontal="center" vertical="center" wrapText="1"/>
    </xf>
    <xf numFmtId="0" fontId="39" fillId="3" borderId="7" xfId="0" applyFont="1" applyFill="1" applyBorder="1" applyAlignment="1">
      <alignment horizontal="center" vertical="center" wrapText="1"/>
    </xf>
    <xf numFmtId="0" fontId="39" fillId="3" borderId="17" xfId="0" applyFont="1" applyFill="1" applyBorder="1" applyAlignment="1">
      <alignment horizontal="center" vertical="center" wrapText="1"/>
    </xf>
    <xf numFmtId="0" fontId="26" fillId="12" borderId="37" xfId="5" applyFont="1" applyFill="1" applyBorder="1" applyAlignment="1">
      <alignment horizontal="center" vertical="center" wrapText="1"/>
    </xf>
    <xf numFmtId="0" fontId="26" fillId="12" borderId="38" xfId="5" applyFont="1" applyFill="1" applyBorder="1" applyAlignment="1">
      <alignment horizontal="center" vertical="center" wrapText="1"/>
    </xf>
    <xf numFmtId="0" fontId="26" fillId="12" borderId="39" xfId="5" applyFont="1" applyFill="1" applyBorder="1" applyAlignment="1">
      <alignment horizontal="center" vertical="center" wrapText="1"/>
    </xf>
    <xf numFmtId="0" fontId="25" fillId="0" borderId="76" xfId="6" applyFont="1" applyFill="1" applyBorder="1" applyAlignment="1">
      <alignment horizontal="center" vertical="center" wrapText="1"/>
    </xf>
    <xf numFmtId="0" fontId="25" fillId="0" borderId="38" xfId="6" applyFont="1" applyFill="1" applyBorder="1" applyAlignment="1">
      <alignment horizontal="center" vertical="center" wrapText="1"/>
    </xf>
    <xf numFmtId="0" fontId="25" fillId="0" borderId="39" xfId="6" applyFont="1" applyFill="1" applyBorder="1" applyAlignment="1">
      <alignment horizontal="center" vertical="center" wrapText="1"/>
    </xf>
    <xf numFmtId="0" fontId="26" fillId="12" borderId="7" xfId="0" applyFont="1" applyFill="1" applyBorder="1" applyAlignment="1">
      <alignment horizontal="center" vertical="center" wrapText="1"/>
    </xf>
    <xf numFmtId="0" fontId="26" fillId="12" borderId="16" xfId="0" applyFont="1" applyFill="1" applyBorder="1" applyAlignment="1">
      <alignment horizontal="center" vertical="center" wrapText="1"/>
    </xf>
    <xf numFmtId="0" fontId="26" fillId="12" borderId="17" xfId="0" applyFont="1" applyFill="1" applyBorder="1" applyAlignment="1">
      <alignment horizontal="center" vertical="center" wrapText="1"/>
    </xf>
    <xf numFmtId="0" fontId="26" fillId="12" borderId="42" xfId="0" applyFont="1" applyFill="1" applyBorder="1" applyAlignment="1">
      <alignment horizontal="center" vertical="center" wrapText="1"/>
    </xf>
    <xf numFmtId="0" fontId="26" fillId="12" borderId="41" xfId="0" applyFont="1" applyFill="1" applyBorder="1" applyAlignment="1">
      <alignment horizontal="center" vertical="center" wrapText="1"/>
    </xf>
    <xf numFmtId="0" fontId="26" fillId="12" borderId="44" xfId="0" applyFont="1" applyFill="1" applyBorder="1" applyAlignment="1">
      <alignment horizontal="center" vertical="center" wrapText="1"/>
    </xf>
    <xf numFmtId="0" fontId="40" fillId="3" borderId="8" xfId="0" applyFont="1" applyFill="1" applyBorder="1" applyAlignment="1">
      <alignment horizontal="center" vertical="center"/>
    </xf>
    <xf numFmtId="0" fontId="40" fillId="3" borderId="10" xfId="0" applyFont="1" applyFill="1" applyBorder="1" applyAlignment="1">
      <alignment horizontal="center" vertical="center"/>
    </xf>
    <xf numFmtId="0" fontId="40" fillId="3" borderId="11" xfId="0" applyFont="1" applyFill="1" applyBorder="1" applyAlignment="1">
      <alignment horizontal="center" vertical="center"/>
    </xf>
    <xf numFmtId="0" fontId="40" fillId="3" borderId="9" xfId="0" applyFont="1" applyFill="1" applyBorder="1" applyAlignment="1">
      <alignment horizontal="center" vertical="center"/>
    </xf>
    <xf numFmtId="0" fontId="40" fillId="3" borderId="12" xfId="0" applyFont="1" applyFill="1" applyBorder="1" applyAlignment="1">
      <alignment horizontal="center" vertical="center"/>
    </xf>
    <xf numFmtId="0" fontId="40" fillId="3" borderId="13" xfId="0" applyFont="1" applyFill="1" applyBorder="1" applyAlignment="1">
      <alignment horizontal="center" vertical="center"/>
    </xf>
    <xf numFmtId="0" fontId="41" fillId="2" borderId="47" xfId="0" applyFont="1" applyFill="1" applyBorder="1" applyAlignment="1">
      <alignment horizontal="left" vertical="center" wrapText="1"/>
    </xf>
    <xf numFmtId="0" fontId="41" fillId="2" borderId="15" xfId="0" applyFont="1" applyFill="1" applyBorder="1" applyAlignment="1">
      <alignment horizontal="left" vertical="center" wrapText="1"/>
    </xf>
    <xf numFmtId="10" fontId="25" fillId="0" borderId="24" xfId="2" applyNumberFormat="1" applyFont="1" applyFill="1" applyBorder="1" applyAlignment="1">
      <alignment horizontal="center" vertical="center" wrapText="1"/>
    </xf>
    <xf numFmtId="10" fontId="25" fillId="0" borderId="26" xfId="2" applyNumberFormat="1" applyFont="1" applyFill="1" applyBorder="1" applyAlignment="1">
      <alignment horizontal="center" vertical="center" wrapText="1"/>
    </xf>
    <xf numFmtId="10" fontId="25" fillId="0" borderId="25" xfId="2" applyNumberFormat="1" applyFont="1" applyFill="1" applyBorder="1" applyAlignment="1">
      <alignment horizontal="center" vertical="center" wrapText="1"/>
    </xf>
    <xf numFmtId="0" fontId="26" fillId="12" borderId="7" xfId="5" applyFont="1" applyFill="1" applyBorder="1" applyAlignment="1">
      <alignment horizontal="center" vertical="center" wrapText="1"/>
    </xf>
    <xf numFmtId="0" fontId="26" fillId="12" borderId="16" xfId="5" applyFont="1" applyFill="1" applyBorder="1" applyAlignment="1">
      <alignment horizontal="center" vertical="center" wrapText="1"/>
    </xf>
    <xf numFmtId="0" fontId="26" fillId="12" borderId="17" xfId="5" applyFont="1" applyFill="1" applyBorder="1" applyAlignment="1">
      <alignment horizontal="center" vertical="center" wrapText="1"/>
    </xf>
    <xf numFmtId="0" fontId="26" fillId="12" borderId="60" xfId="5" applyFont="1" applyFill="1" applyBorder="1" applyAlignment="1">
      <alignment horizontal="center" vertical="center" wrapText="1"/>
    </xf>
    <xf numFmtId="0" fontId="25" fillId="0" borderId="5" xfId="6" applyFont="1" applyFill="1" applyBorder="1" applyAlignment="1">
      <alignment horizontal="center" vertical="center" wrapText="1"/>
    </xf>
    <xf numFmtId="0" fontId="25" fillId="0" borderId="20" xfId="6" applyFont="1" applyFill="1" applyBorder="1" applyAlignment="1">
      <alignment horizontal="center" vertical="center" wrapText="1"/>
    </xf>
    <xf numFmtId="0" fontId="25" fillId="0" borderId="21" xfId="6" applyFont="1" applyFill="1" applyBorder="1" applyAlignment="1">
      <alignment horizontal="center" vertical="center" wrapText="1"/>
    </xf>
    <xf numFmtId="0" fontId="25" fillId="0" borderId="59" xfId="5" applyFont="1" applyFill="1" applyBorder="1" applyAlignment="1">
      <alignment horizontal="center" vertical="center" wrapText="1"/>
    </xf>
    <xf numFmtId="0" fontId="25" fillId="0" borderId="20" xfId="5" applyFont="1" applyFill="1" applyBorder="1" applyAlignment="1">
      <alignment horizontal="center" vertical="center" wrapText="1"/>
    </xf>
    <xf numFmtId="0" fontId="25" fillId="0" borderId="21" xfId="5" applyFont="1" applyFill="1" applyBorder="1" applyAlignment="1">
      <alignment horizontal="center" vertical="center" wrapText="1"/>
    </xf>
    <xf numFmtId="0" fontId="25" fillId="12" borderId="7" xfId="5" applyFont="1" applyFill="1" applyBorder="1" applyAlignment="1">
      <alignment horizontal="center" vertical="center" wrapText="1"/>
    </xf>
    <xf numFmtId="0" fontId="25" fillId="12" borderId="16" xfId="5" applyFont="1" applyFill="1" applyBorder="1" applyAlignment="1">
      <alignment horizontal="center" vertical="center" wrapText="1"/>
    </xf>
    <xf numFmtId="0" fontId="25" fillId="12" borderId="17" xfId="5" applyFont="1" applyFill="1" applyBorder="1" applyAlignment="1">
      <alignment horizontal="center" vertical="center" wrapText="1"/>
    </xf>
    <xf numFmtId="0" fontId="25" fillId="12" borderId="5" xfId="5" applyFont="1" applyFill="1" applyBorder="1" applyAlignment="1">
      <alignment horizontal="center" vertical="center" wrapText="1"/>
    </xf>
    <xf numFmtId="0" fontId="25" fillId="12" borderId="20" xfId="5" applyFont="1" applyFill="1" applyBorder="1" applyAlignment="1">
      <alignment horizontal="center" vertical="center" wrapText="1"/>
    </xf>
    <xf numFmtId="0" fontId="25" fillId="12" borderId="21" xfId="5" applyFont="1" applyFill="1" applyBorder="1" applyAlignment="1">
      <alignment horizontal="center" vertical="center" wrapText="1"/>
    </xf>
    <xf numFmtId="49" fontId="25" fillId="0" borderId="60" xfId="5" applyNumberFormat="1" applyFont="1" applyFill="1" applyBorder="1" applyAlignment="1">
      <alignment horizontal="center" vertical="center" wrapText="1"/>
    </xf>
    <xf numFmtId="49" fontId="25" fillId="0" borderId="16" xfId="5" applyNumberFormat="1" applyFont="1" applyFill="1" applyBorder="1" applyAlignment="1">
      <alignment horizontal="center" vertical="center" wrapText="1"/>
    </xf>
    <xf numFmtId="49" fontId="25" fillId="0" borderId="40" xfId="5" applyNumberFormat="1" applyFont="1" applyFill="1" applyBorder="1" applyAlignment="1">
      <alignment horizontal="center" vertical="center" wrapText="1"/>
    </xf>
    <xf numFmtId="49" fontId="25" fillId="0" borderId="59" xfId="5" applyNumberFormat="1" applyFont="1" applyFill="1" applyBorder="1" applyAlignment="1">
      <alignment horizontal="center" vertical="center" wrapText="1"/>
    </xf>
    <xf numFmtId="49" fontId="25" fillId="0" borderId="20" xfId="5" applyNumberFormat="1" applyFont="1" applyFill="1" applyBorder="1" applyAlignment="1">
      <alignment horizontal="center" vertical="center" wrapText="1"/>
    </xf>
    <xf numFmtId="49" fontId="25" fillId="0" borderId="6" xfId="5" applyNumberFormat="1" applyFont="1" applyFill="1" applyBorder="1" applyAlignment="1">
      <alignment horizontal="center" vertical="center" wrapText="1"/>
    </xf>
    <xf numFmtId="0" fontId="25" fillId="0" borderId="5" xfId="5" applyFont="1" applyFill="1" applyBorder="1" applyAlignment="1">
      <alignment horizontal="center"/>
    </xf>
    <xf numFmtId="0" fontId="25" fillId="0" borderId="20" xfId="5" applyFont="1" applyFill="1" applyBorder="1" applyAlignment="1">
      <alignment horizontal="center"/>
    </xf>
    <xf numFmtId="0" fontId="25" fillId="0" borderId="21" xfId="5" applyFont="1" applyFill="1" applyBorder="1" applyAlignment="1">
      <alignment horizontal="center"/>
    </xf>
    <xf numFmtId="0" fontId="26" fillId="12" borderId="5" xfId="5" applyFont="1" applyFill="1" applyBorder="1" applyAlignment="1">
      <alignment horizontal="center" vertical="center" wrapText="1"/>
    </xf>
    <xf numFmtId="0" fontId="26" fillId="12" borderId="20" xfId="5" applyFont="1" applyFill="1" applyBorder="1" applyAlignment="1">
      <alignment horizontal="center" vertical="center" wrapText="1"/>
    </xf>
    <xf numFmtId="0" fontId="26" fillId="12" borderId="21" xfId="5" applyFont="1" applyFill="1" applyBorder="1" applyAlignment="1">
      <alignment horizontal="center" vertical="center" wrapText="1"/>
    </xf>
    <xf numFmtId="9" fontId="25" fillId="0" borderId="60" xfId="6" applyNumberFormat="1" applyFont="1" applyFill="1" applyBorder="1" applyAlignment="1">
      <alignment horizontal="justify" vertical="center" wrapText="1"/>
    </xf>
    <xf numFmtId="9" fontId="25" fillId="0" borderId="16" xfId="6" applyNumberFormat="1" applyFont="1" applyFill="1" applyBorder="1" applyAlignment="1">
      <alignment horizontal="justify" vertical="center" wrapText="1"/>
    </xf>
    <xf numFmtId="9" fontId="25" fillId="0" borderId="40" xfId="6" applyNumberFormat="1" applyFont="1" applyFill="1" applyBorder="1" applyAlignment="1">
      <alignment horizontal="justify" vertical="center" wrapText="1"/>
    </xf>
    <xf numFmtId="9" fontId="25" fillId="0" borderId="59" xfId="6" applyNumberFormat="1" applyFont="1" applyFill="1" applyBorder="1" applyAlignment="1">
      <alignment horizontal="justify" vertical="center" wrapText="1"/>
    </xf>
    <xf numFmtId="9" fontId="25" fillId="0" borderId="20" xfId="6" applyNumberFormat="1" applyFont="1" applyFill="1" applyBorder="1" applyAlignment="1">
      <alignment horizontal="justify" vertical="center" wrapText="1"/>
    </xf>
    <xf numFmtId="9" fontId="25" fillId="0" borderId="6" xfId="6" applyNumberFormat="1" applyFont="1" applyFill="1" applyBorder="1" applyAlignment="1">
      <alignment horizontal="justify" vertical="center" wrapText="1"/>
    </xf>
    <xf numFmtId="0" fontId="25" fillId="0" borderId="5" xfId="5" applyFont="1" applyFill="1" applyBorder="1" applyAlignment="1">
      <alignment horizontal="center" vertical="center" wrapText="1"/>
    </xf>
    <xf numFmtId="0" fontId="25" fillId="0" borderId="76" xfId="6" applyFont="1" applyFill="1" applyBorder="1" applyAlignment="1">
      <alignment horizontal="justify" vertical="center" wrapText="1"/>
    </xf>
    <xf numFmtId="0" fontId="25" fillId="0" borderId="38" xfId="6" applyFont="1" applyFill="1" applyBorder="1" applyAlignment="1">
      <alignment horizontal="justify" vertical="center" wrapText="1"/>
    </xf>
    <xf numFmtId="0" fontId="25" fillId="0" borderId="39" xfId="6" applyFont="1" applyFill="1" applyBorder="1" applyAlignment="1">
      <alignment horizontal="justify" vertical="center" wrapText="1"/>
    </xf>
    <xf numFmtId="9" fontId="25" fillId="0" borderId="8" xfId="6" applyNumberFormat="1" applyFont="1" applyFill="1" applyBorder="1" applyAlignment="1">
      <alignment horizontal="center" vertical="center" wrapText="1"/>
    </xf>
    <xf numFmtId="9" fontId="25" fillId="0" borderId="10" xfId="6" applyNumberFormat="1" applyFont="1" applyFill="1" applyBorder="1" applyAlignment="1">
      <alignment horizontal="center" vertical="center" wrapText="1"/>
    </xf>
    <xf numFmtId="9" fontId="25" fillId="0" borderId="11" xfId="6" applyNumberFormat="1" applyFont="1" applyFill="1" applyBorder="1" applyAlignment="1">
      <alignment horizontal="center" vertical="center" wrapText="1"/>
    </xf>
    <xf numFmtId="9" fontId="25" fillId="0" borderId="9" xfId="6" applyNumberFormat="1" applyFont="1" applyFill="1" applyBorder="1" applyAlignment="1">
      <alignment horizontal="center" vertical="center" wrapText="1"/>
    </xf>
    <xf numFmtId="9" fontId="25" fillId="0" borderId="12" xfId="6" applyNumberFormat="1" applyFont="1" applyFill="1" applyBorder="1" applyAlignment="1">
      <alignment horizontal="center" vertical="center" wrapText="1"/>
    </xf>
    <xf numFmtId="9" fontId="25" fillId="0" borderId="13" xfId="6" applyNumberFormat="1" applyFont="1" applyFill="1" applyBorder="1" applyAlignment="1">
      <alignment horizontal="center" vertical="center" wrapText="1"/>
    </xf>
    <xf numFmtId="9" fontId="25" fillId="0" borderId="60" xfId="6" applyNumberFormat="1" applyFont="1" applyFill="1" applyBorder="1" applyAlignment="1">
      <alignment horizontal="center" vertical="center" wrapText="1"/>
    </xf>
    <xf numFmtId="9" fontId="25" fillId="0" borderId="16" xfId="6" applyNumberFormat="1" applyFont="1" applyFill="1" applyBorder="1" applyAlignment="1">
      <alignment horizontal="center" vertical="center" wrapText="1"/>
    </xf>
    <xf numFmtId="9" fontId="25" fillId="0" borderId="40" xfId="6" applyNumberFormat="1" applyFont="1" applyFill="1" applyBorder="1" applyAlignment="1">
      <alignment horizontal="center" vertical="center" wrapText="1"/>
    </xf>
    <xf numFmtId="9" fontId="25" fillId="0" borderId="59" xfId="6" applyNumberFormat="1" applyFont="1" applyFill="1" applyBorder="1" applyAlignment="1">
      <alignment horizontal="center" vertical="center" wrapText="1"/>
    </xf>
    <xf numFmtId="9" fontId="25" fillId="0" borderId="20" xfId="6" applyNumberFormat="1" applyFont="1" applyFill="1" applyBorder="1" applyAlignment="1">
      <alignment horizontal="center" vertical="center" wrapText="1"/>
    </xf>
    <xf numFmtId="9" fontId="25" fillId="0" borderId="6" xfId="6" applyNumberFormat="1" applyFont="1" applyFill="1" applyBorder="1" applyAlignment="1">
      <alignment horizontal="center" vertical="center" wrapText="1"/>
    </xf>
    <xf numFmtId="0" fontId="26" fillId="0" borderId="18" xfId="5" applyFont="1" applyFill="1" applyBorder="1" applyAlignment="1">
      <alignment horizontal="left" vertical="center" wrapText="1"/>
    </xf>
    <xf numFmtId="0" fontId="36" fillId="0" borderId="18" xfId="5" applyFont="1" applyFill="1" applyBorder="1" applyAlignment="1">
      <alignment horizontal="center"/>
    </xf>
    <xf numFmtId="0" fontId="5" fillId="0" borderId="18" xfId="5" applyFont="1" applyFill="1" applyBorder="1" applyAlignment="1">
      <alignment horizontal="center" vertical="center" wrapText="1"/>
    </xf>
    <xf numFmtId="0" fontId="46" fillId="0" borderId="2" xfId="0" applyNumberFormat="1" applyFont="1" applyFill="1" applyBorder="1" applyAlignment="1">
      <alignment horizontal="justify" vertical="center" wrapText="1"/>
    </xf>
    <xf numFmtId="0" fontId="46" fillId="0" borderId="18" xfId="0" applyNumberFormat="1" applyFont="1" applyFill="1" applyBorder="1" applyAlignment="1">
      <alignment horizontal="justify" vertical="center" wrapText="1"/>
    </xf>
    <xf numFmtId="10" fontId="25" fillId="0" borderId="18" xfId="2" applyNumberFormat="1" applyFont="1" applyFill="1" applyBorder="1" applyAlignment="1">
      <alignment horizontal="center" vertical="center" wrapText="1"/>
    </xf>
    <xf numFmtId="9" fontId="25" fillId="0" borderId="18" xfId="2" applyFont="1" applyFill="1" applyBorder="1" applyAlignment="1">
      <alignment horizontal="center"/>
    </xf>
    <xf numFmtId="9" fontId="25" fillId="0" borderId="18" xfId="7" applyNumberFormat="1" applyFont="1" applyFill="1" applyBorder="1" applyAlignment="1">
      <alignment horizontal="center" vertical="center" wrapText="1"/>
    </xf>
    <xf numFmtId="0" fontId="25" fillId="0" borderId="18" xfId="7" applyNumberFormat="1" applyFont="1" applyFill="1" applyBorder="1" applyAlignment="1">
      <alignment horizontal="center" vertical="center" wrapText="1"/>
    </xf>
    <xf numFmtId="9" fontId="25" fillId="0" borderId="46" xfId="7" applyNumberFormat="1" applyFont="1" applyFill="1" applyBorder="1" applyAlignment="1">
      <alignment horizontal="center" vertical="center" wrapText="1"/>
    </xf>
    <xf numFmtId="0" fontId="25" fillId="0" borderId="46" xfId="7" applyNumberFormat="1" applyFont="1" applyFill="1" applyBorder="1" applyAlignment="1">
      <alignment horizontal="center" vertical="center" wrapText="1"/>
    </xf>
    <xf numFmtId="0" fontId="25" fillId="0" borderId="48" xfId="7" applyNumberFormat="1" applyFont="1" applyFill="1" applyBorder="1" applyAlignment="1">
      <alignment horizontal="center" vertical="center" wrapText="1"/>
    </xf>
    <xf numFmtId="0" fontId="46" fillId="0" borderId="5" xfId="0" applyNumberFormat="1" applyFont="1" applyFill="1" applyBorder="1" applyAlignment="1">
      <alignment horizontal="justify" vertical="center" wrapText="1"/>
    </xf>
    <xf numFmtId="0" fontId="46" fillId="0" borderId="20" xfId="0" applyNumberFormat="1" applyFont="1" applyFill="1" applyBorder="1" applyAlignment="1">
      <alignment horizontal="justify" vertical="center" wrapText="1"/>
    </xf>
    <xf numFmtId="10" fontId="25" fillId="0" borderId="20" xfId="2" applyNumberFormat="1" applyFont="1" applyFill="1" applyBorder="1" applyAlignment="1">
      <alignment horizontal="center" vertical="center" wrapText="1"/>
    </xf>
    <xf numFmtId="9" fontId="25" fillId="0" borderId="20" xfId="2" applyFont="1" applyFill="1" applyBorder="1" applyAlignment="1">
      <alignment horizontal="center"/>
    </xf>
    <xf numFmtId="9" fontId="25" fillId="0" borderId="20" xfId="7" applyNumberFormat="1" applyFont="1" applyFill="1" applyBorder="1" applyAlignment="1">
      <alignment horizontal="center" vertical="center" wrapText="1"/>
    </xf>
    <xf numFmtId="0" fontId="25" fillId="0" borderId="20" xfId="7" applyNumberFormat="1" applyFont="1" applyFill="1" applyBorder="1" applyAlignment="1">
      <alignment horizontal="center" vertical="center" wrapText="1"/>
    </xf>
    <xf numFmtId="9" fontId="25" fillId="0" borderId="55" xfId="7" applyNumberFormat="1" applyFont="1" applyFill="1" applyBorder="1" applyAlignment="1">
      <alignment horizontal="center" vertical="center" wrapText="1"/>
    </xf>
    <xf numFmtId="0" fontId="25" fillId="0" borderId="55" xfId="7" applyNumberFormat="1" applyFont="1" applyFill="1" applyBorder="1" applyAlignment="1">
      <alignment horizontal="center" vertical="center" wrapText="1"/>
    </xf>
    <xf numFmtId="0" fontId="25" fillId="0" borderId="56" xfId="7" applyNumberFormat="1" applyFont="1" applyFill="1" applyBorder="1" applyAlignment="1">
      <alignment horizontal="center" vertical="center" wrapText="1"/>
    </xf>
    <xf numFmtId="9" fontId="25" fillId="12" borderId="55" xfId="2" applyFont="1" applyFill="1" applyBorder="1" applyAlignment="1">
      <alignment horizontal="center"/>
    </xf>
    <xf numFmtId="9" fontId="25" fillId="12" borderId="9" xfId="5" applyNumberFormat="1" applyFont="1" applyFill="1" applyBorder="1" applyAlignment="1">
      <alignment horizontal="center"/>
    </xf>
    <xf numFmtId="0" fontId="25" fillId="12" borderId="12" xfId="5" applyFont="1" applyFill="1" applyBorder="1" applyAlignment="1">
      <alignment horizontal="center"/>
    </xf>
    <xf numFmtId="9" fontId="25" fillId="12" borderId="12" xfId="5" applyNumberFormat="1" applyFont="1" applyFill="1" applyBorder="1" applyAlignment="1">
      <alignment horizontal="center"/>
    </xf>
    <xf numFmtId="0" fontId="46" fillId="0" borderId="7" xfId="0" applyNumberFormat="1" applyFont="1" applyFill="1" applyBorder="1" applyAlignment="1">
      <alignment horizontal="justify" vertical="center" wrapText="1"/>
    </xf>
    <xf numFmtId="0" fontId="46" fillId="0" borderId="16" xfId="0" applyNumberFormat="1" applyFont="1" applyFill="1" applyBorder="1" applyAlignment="1">
      <alignment horizontal="justify" vertical="center" wrapText="1"/>
    </xf>
    <xf numFmtId="10" fontId="25" fillId="0" borderId="16" xfId="2" applyNumberFormat="1" applyFont="1" applyFill="1" applyBorder="1" applyAlignment="1">
      <alignment horizontal="center" vertical="center" wrapText="1"/>
    </xf>
    <xf numFmtId="9" fontId="25" fillId="0" borderId="16" xfId="2" applyFont="1" applyFill="1" applyBorder="1" applyAlignment="1">
      <alignment horizontal="center" vertical="center"/>
    </xf>
    <xf numFmtId="9" fontId="25" fillId="0" borderId="16" xfId="7" applyNumberFormat="1" applyFont="1" applyFill="1" applyBorder="1" applyAlignment="1">
      <alignment horizontal="center" vertical="center" wrapText="1"/>
    </xf>
    <xf numFmtId="0" fontId="25" fillId="0" borderId="16" xfId="7" applyNumberFormat="1" applyFont="1" applyFill="1" applyBorder="1" applyAlignment="1">
      <alignment horizontal="center" vertical="center" wrapText="1"/>
    </xf>
    <xf numFmtId="0" fontId="25" fillId="0" borderId="17" xfId="7" applyNumberFormat="1" applyFont="1" applyFill="1" applyBorder="1" applyAlignment="1">
      <alignment horizontal="center" vertical="center" wrapText="1"/>
    </xf>
    <xf numFmtId="9" fontId="25" fillId="0" borderId="18" xfId="2" applyFont="1" applyFill="1" applyBorder="1" applyAlignment="1">
      <alignment horizontal="center" vertical="center"/>
    </xf>
    <xf numFmtId="0" fontId="39" fillId="12" borderId="50" xfId="0" applyFont="1" applyFill="1" applyBorder="1" applyAlignment="1">
      <alignment horizontal="center" vertical="center" wrapText="1"/>
    </xf>
    <xf numFmtId="0" fontId="39" fillId="12" borderId="51" xfId="0" applyFont="1" applyFill="1" applyBorder="1" applyAlignment="1">
      <alignment horizontal="center" vertical="center" wrapText="1"/>
    </xf>
    <xf numFmtId="0" fontId="39" fillId="11" borderId="53" xfId="0" applyFont="1" applyFill="1" applyBorder="1" applyAlignment="1">
      <alignment horizontal="center" vertical="center" wrapText="1"/>
    </xf>
    <xf numFmtId="0" fontId="39" fillId="11" borderId="78" xfId="0" applyFont="1" applyFill="1" applyBorder="1" applyAlignment="1">
      <alignment horizontal="center" vertical="center" wrapText="1"/>
    </xf>
    <xf numFmtId="0" fontId="40" fillId="11" borderId="53" xfId="0" applyFont="1" applyFill="1" applyBorder="1" applyAlignment="1">
      <alignment horizontal="center" vertical="center" wrapText="1"/>
    </xf>
    <xf numFmtId="0" fontId="40" fillId="11" borderId="10" xfId="0" applyFont="1" applyFill="1" applyBorder="1" applyAlignment="1">
      <alignment horizontal="center" vertical="center" wrapText="1"/>
    </xf>
    <xf numFmtId="0" fontId="40" fillId="11" borderId="78" xfId="0" applyFont="1" applyFill="1" applyBorder="1" applyAlignment="1">
      <alignment horizontal="center" vertical="center" wrapText="1"/>
    </xf>
    <xf numFmtId="0" fontId="40" fillId="11" borderId="51" xfId="0" applyFont="1" applyFill="1" applyBorder="1" applyAlignment="1">
      <alignment horizontal="center" vertical="center" wrapText="1"/>
    </xf>
    <xf numFmtId="0" fontId="39" fillId="12" borderId="52" xfId="0" applyFont="1" applyFill="1" applyBorder="1" applyAlignment="1">
      <alignment horizontal="center" vertical="center" wrapText="1"/>
    </xf>
  </cellXfs>
  <cellStyles count="8">
    <cellStyle name="Hipervínculo" xfId="4" builtinId="8"/>
    <cellStyle name="Moneda 2" xfId="7"/>
    <cellStyle name="Normal" xfId="0" builtinId="0"/>
    <cellStyle name="Normal 2" xfId="5"/>
    <cellStyle name="Normal 2 2" xfId="6"/>
    <cellStyle name="Porcentaje" xfId="2" builtinId="5"/>
    <cellStyle name="Porcentual 2" xfId="1"/>
    <cellStyle name="Porcentual 2 2" xfId="3"/>
  </cellStyles>
  <dxfs count="0"/>
  <tableStyles count="0" defaultTableStyle="TableStyleMedium9" defaultPivotStyle="PivotStyleLight16"/>
  <colors>
    <mruColors>
      <color rgb="FFDD3B79"/>
      <color rgb="FF1DBD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SEGUIMIENTO AL CUMPLIMIENTO DEL PLAN DE ACCIÓN DE CADA UNO DE LOS PROCESOS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806753176831913E-2"/>
          <c:y val="0.11832340512340327"/>
          <c:w val="0.74625813350392223"/>
          <c:h val="0.36154338285101312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'PES-IND-001'!$H$28:$H$29</c:f>
              <c:strCache>
                <c:ptCount val="2"/>
                <c:pt idx="0">
                  <c:v>TRIMESTRE 1</c:v>
                </c:pt>
                <c:pt idx="1">
                  <c:v>PROGRAMADO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'PES-IND-001'!$C$30:$C$49</c:f>
              <c:strCache>
                <c:ptCount val="20"/>
                <c:pt idx="0">
                  <c:v>Sistema Integrado de Gestión</c:v>
                </c:pt>
                <c:pt idx="1">
                  <c:v>Planeación Estratégica</c:v>
                </c:pt>
                <c:pt idx="2">
                  <c:v>Comunicaciones</c:v>
                </c:pt>
                <c:pt idx="3">
                  <c:v>Planificación del Desarrollo Vial Local</c:v>
                </c:pt>
                <c:pt idx="4">
                  <c:v>Apoyo Interinstitucional</c:v>
                </c:pt>
                <c:pt idx="5">
                  <c:v>Producción</c:v>
                </c:pt>
                <c:pt idx="6">
                  <c:v>Intervención de la Malla Vial Local</c:v>
                </c:pt>
                <c:pt idx="7">
                  <c:v>Gestión Ambiental</c:v>
                </c:pt>
                <c:pt idx="8">
                  <c:v>Gestión Social y de Atención a Partes Interesadas</c:v>
                </c:pt>
                <c:pt idx="9">
                  <c:v>Atención al Ciudadano</c:v>
                </c:pt>
                <c:pt idx="10">
                  <c:v>Jurídica</c:v>
                </c:pt>
                <c:pt idx="11">
                  <c:v>Contratación</c:v>
                </c:pt>
                <c:pt idx="12">
                  <c:v>Gestión Documental</c:v>
                </c:pt>
                <c:pt idx="13">
                  <c:v>Sistemas de Información y Tecnología</c:v>
                </c:pt>
                <c:pt idx="14">
                  <c:v>Financiera</c:v>
                </c:pt>
                <c:pt idx="15">
                  <c:v>Talento Humano</c:v>
                </c:pt>
                <c:pt idx="16">
                  <c:v>Control Disciplinario Interno</c:v>
                </c:pt>
                <c:pt idx="17">
                  <c:v>Administración de Bienes e Infraestructura</c:v>
                </c:pt>
                <c:pt idx="18">
                  <c:v>Operación de Maquinaria</c:v>
                </c:pt>
                <c:pt idx="19">
                  <c:v>Control para el Mejoramiento Continuo de la Gestión</c:v>
                </c:pt>
              </c:strCache>
            </c:strRef>
          </c:cat>
          <c:val>
            <c:numRef>
              <c:f>'PES-IND-001'!$H$30:$H$49</c:f>
              <c:numCache>
                <c:formatCode>0.00%</c:formatCode>
                <c:ptCount val="20"/>
                <c:pt idx="0">
                  <c:v>0.14000000000000001</c:v>
                </c:pt>
                <c:pt idx="1">
                  <c:v>3.7949999999999998E-2</c:v>
                </c:pt>
                <c:pt idx="2">
                  <c:v>0.15210000000000001</c:v>
                </c:pt>
                <c:pt idx="3">
                  <c:v>0.17266666666666669</c:v>
                </c:pt>
                <c:pt idx="4">
                  <c:v>0.15000000000000002</c:v>
                </c:pt>
                <c:pt idx="5">
                  <c:v>1.9200000000000002E-2</c:v>
                </c:pt>
                <c:pt idx="6">
                  <c:v>0.23300000000000001</c:v>
                </c:pt>
                <c:pt idx="7">
                  <c:v>0.24749799999999997</c:v>
                </c:pt>
                <c:pt idx="8">
                  <c:v>0.19800000000000001</c:v>
                </c:pt>
                <c:pt idx="9">
                  <c:v>0.18920000000000003</c:v>
                </c:pt>
                <c:pt idx="10">
                  <c:v>0.15625</c:v>
                </c:pt>
                <c:pt idx="11">
                  <c:v>2.75E-2</c:v>
                </c:pt>
                <c:pt idx="12">
                  <c:v>0.15400000000000003</c:v>
                </c:pt>
                <c:pt idx="13">
                  <c:v>0.154833</c:v>
                </c:pt>
                <c:pt idx="14">
                  <c:v>0.16295999999999999</c:v>
                </c:pt>
                <c:pt idx="15">
                  <c:v>0.03</c:v>
                </c:pt>
                <c:pt idx="16">
                  <c:v>0.20599999999999999</c:v>
                </c:pt>
                <c:pt idx="17">
                  <c:v>4.0000000000000008E-2</c:v>
                </c:pt>
                <c:pt idx="18">
                  <c:v>0.1066</c:v>
                </c:pt>
                <c:pt idx="19">
                  <c:v>0.127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0-4118-A4CC-0A3874F8F2BB}"/>
            </c:ext>
          </c:extLst>
        </c:ser>
        <c:ser>
          <c:idx val="5"/>
          <c:order val="5"/>
          <c:tx>
            <c:strRef>
              <c:f>'PES-IND-001'!$I$28:$I$29</c:f>
              <c:strCache>
                <c:ptCount val="2"/>
                <c:pt idx="0">
                  <c:v>TRIMESTRE 1</c:v>
                </c:pt>
                <c:pt idx="1">
                  <c:v>EJECUTADO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'PES-IND-001'!$C$30:$C$49</c:f>
              <c:strCache>
                <c:ptCount val="20"/>
                <c:pt idx="0">
                  <c:v>Sistema Integrado de Gestión</c:v>
                </c:pt>
                <c:pt idx="1">
                  <c:v>Planeación Estratégica</c:v>
                </c:pt>
                <c:pt idx="2">
                  <c:v>Comunicaciones</c:v>
                </c:pt>
                <c:pt idx="3">
                  <c:v>Planificación del Desarrollo Vial Local</c:v>
                </c:pt>
                <c:pt idx="4">
                  <c:v>Apoyo Interinstitucional</c:v>
                </c:pt>
                <c:pt idx="5">
                  <c:v>Producción</c:v>
                </c:pt>
                <c:pt idx="6">
                  <c:v>Intervención de la Malla Vial Local</c:v>
                </c:pt>
                <c:pt idx="7">
                  <c:v>Gestión Ambiental</c:v>
                </c:pt>
                <c:pt idx="8">
                  <c:v>Gestión Social y de Atención a Partes Interesadas</c:v>
                </c:pt>
                <c:pt idx="9">
                  <c:v>Atención al Ciudadano</c:v>
                </c:pt>
                <c:pt idx="10">
                  <c:v>Jurídica</c:v>
                </c:pt>
                <c:pt idx="11">
                  <c:v>Contratación</c:v>
                </c:pt>
                <c:pt idx="12">
                  <c:v>Gestión Documental</c:v>
                </c:pt>
                <c:pt idx="13">
                  <c:v>Sistemas de Información y Tecnología</c:v>
                </c:pt>
                <c:pt idx="14">
                  <c:v>Financiera</c:v>
                </c:pt>
                <c:pt idx="15">
                  <c:v>Talento Humano</c:v>
                </c:pt>
                <c:pt idx="16">
                  <c:v>Control Disciplinario Interno</c:v>
                </c:pt>
                <c:pt idx="17">
                  <c:v>Administración de Bienes e Infraestructura</c:v>
                </c:pt>
                <c:pt idx="18">
                  <c:v>Operación de Maquinaria</c:v>
                </c:pt>
                <c:pt idx="19">
                  <c:v>Control para el Mejoramiento Continuo de la Gestión</c:v>
                </c:pt>
              </c:strCache>
            </c:strRef>
          </c:cat>
          <c:val>
            <c:numRef>
              <c:f>'PES-IND-001'!$I$30:$I$49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1.9200000000000002E-2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70-4118-A4CC-0A3874F8F2BB}"/>
            </c:ext>
          </c:extLst>
        </c:ser>
        <c:ser>
          <c:idx val="6"/>
          <c:order val="6"/>
          <c:tx>
            <c:strRef>
              <c:f>'PES-IND-001'!$J$28:$J$29</c:f>
              <c:strCache>
                <c:ptCount val="2"/>
                <c:pt idx="0">
                  <c:v>TRIMESTRE 2</c:v>
                </c:pt>
                <c:pt idx="1">
                  <c:v>PROGRAMADO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'PES-IND-001'!$C$30:$C$49</c:f>
              <c:strCache>
                <c:ptCount val="20"/>
                <c:pt idx="0">
                  <c:v>Sistema Integrado de Gestión</c:v>
                </c:pt>
                <c:pt idx="1">
                  <c:v>Planeación Estratégica</c:v>
                </c:pt>
                <c:pt idx="2">
                  <c:v>Comunicaciones</c:v>
                </c:pt>
                <c:pt idx="3">
                  <c:v>Planificación del Desarrollo Vial Local</c:v>
                </c:pt>
                <c:pt idx="4">
                  <c:v>Apoyo Interinstitucional</c:v>
                </c:pt>
                <c:pt idx="5">
                  <c:v>Producción</c:v>
                </c:pt>
                <c:pt idx="6">
                  <c:v>Intervención de la Malla Vial Local</c:v>
                </c:pt>
                <c:pt idx="7">
                  <c:v>Gestión Ambiental</c:v>
                </c:pt>
                <c:pt idx="8">
                  <c:v>Gestión Social y de Atención a Partes Interesadas</c:v>
                </c:pt>
                <c:pt idx="9">
                  <c:v>Atención al Ciudadano</c:v>
                </c:pt>
                <c:pt idx="10">
                  <c:v>Jurídica</c:v>
                </c:pt>
                <c:pt idx="11">
                  <c:v>Contratación</c:v>
                </c:pt>
                <c:pt idx="12">
                  <c:v>Gestión Documental</c:v>
                </c:pt>
                <c:pt idx="13">
                  <c:v>Sistemas de Información y Tecnología</c:v>
                </c:pt>
                <c:pt idx="14">
                  <c:v>Financiera</c:v>
                </c:pt>
                <c:pt idx="15">
                  <c:v>Talento Humano</c:v>
                </c:pt>
                <c:pt idx="16">
                  <c:v>Control Disciplinario Interno</c:v>
                </c:pt>
                <c:pt idx="17">
                  <c:v>Administración de Bienes e Infraestructura</c:v>
                </c:pt>
                <c:pt idx="18">
                  <c:v>Operación de Maquinaria</c:v>
                </c:pt>
                <c:pt idx="19">
                  <c:v>Control para el Mejoramiento Continuo de la Gestión</c:v>
                </c:pt>
              </c:strCache>
            </c:strRef>
          </c:cat>
          <c:val>
            <c:numRef>
              <c:f>'PES-IND-001'!$J$30:$J$49</c:f>
              <c:numCache>
                <c:formatCode>0.00%</c:formatCode>
                <c:ptCount val="20"/>
                <c:pt idx="0">
                  <c:v>0.18000000000000002</c:v>
                </c:pt>
                <c:pt idx="1">
                  <c:v>0.319025</c:v>
                </c:pt>
                <c:pt idx="2">
                  <c:v>0.2913</c:v>
                </c:pt>
                <c:pt idx="3">
                  <c:v>0.23373333333333335</c:v>
                </c:pt>
                <c:pt idx="4">
                  <c:v>0.23332</c:v>
                </c:pt>
                <c:pt idx="5">
                  <c:v>0.23919999999999997</c:v>
                </c:pt>
                <c:pt idx="6">
                  <c:v>0.28750000000000003</c:v>
                </c:pt>
                <c:pt idx="7">
                  <c:v>0.20624199999999998</c:v>
                </c:pt>
                <c:pt idx="8">
                  <c:v>0.29049999999999998</c:v>
                </c:pt>
                <c:pt idx="9">
                  <c:v>0.2442</c:v>
                </c:pt>
                <c:pt idx="10">
                  <c:v>0.23124999999999998</c:v>
                </c:pt>
                <c:pt idx="11">
                  <c:v>8.2500000000000004E-2</c:v>
                </c:pt>
                <c:pt idx="12">
                  <c:v>0.31200000000000006</c:v>
                </c:pt>
                <c:pt idx="13">
                  <c:v>0.31185700000000005</c:v>
                </c:pt>
                <c:pt idx="14">
                  <c:v>0.24032000000000003</c:v>
                </c:pt>
                <c:pt idx="15">
                  <c:v>0.48180000000000001</c:v>
                </c:pt>
                <c:pt idx="16">
                  <c:v>0.29099999999999998</c:v>
                </c:pt>
                <c:pt idx="17">
                  <c:v>0.34850000000000003</c:v>
                </c:pt>
                <c:pt idx="18">
                  <c:v>0.29660000000000003</c:v>
                </c:pt>
                <c:pt idx="19">
                  <c:v>0.32153199999999998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70-4118-A4CC-0A3874F8F2BB}"/>
            </c:ext>
          </c:extLst>
        </c:ser>
        <c:ser>
          <c:idx val="7"/>
          <c:order val="7"/>
          <c:tx>
            <c:strRef>
              <c:f>'PES-IND-001'!$K$28:$K$29</c:f>
              <c:strCache>
                <c:ptCount val="2"/>
                <c:pt idx="0">
                  <c:v>TRIMESTRE 2</c:v>
                </c:pt>
                <c:pt idx="1">
                  <c:v>EJECUTADO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'PES-IND-001'!$C$30:$C$49</c:f>
              <c:strCache>
                <c:ptCount val="20"/>
                <c:pt idx="0">
                  <c:v>Sistema Integrado de Gestión</c:v>
                </c:pt>
                <c:pt idx="1">
                  <c:v>Planeación Estratégica</c:v>
                </c:pt>
                <c:pt idx="2">
                  <c:v>Comunicaciones</c:v>
                </c:pt>
                <c:pt idx="3">
                  <c:v>Planificación del Desarrollo Vial Local</c:v>
                </c:pt>
                <c:pt idx="4">
                  <c:v>Apoyo Interinstitucional</c:v>
                </c:pt>
                <c:pt idx="5">
                  <c:v>Producción</c:v>
                </c:pt>
                <c:pt idx="6">
                  <c:v>Intervención de la Malla Vial Local</c:v>
                </c:pt>
                <c:pt idx="7">
                  <c:v>Gestión Ambiental</c:v>
                </c:pt>
                <c:pt idx="8">
                  <c:v>Gestión Social y de Atención a Partes Interesadas</c:v>
                </c:pt>
                <c:pt idx="9">
                  <c:v>Atención al Ciudadano</c:v>
                </c:pt>
                <c:pt idx="10">
                  <c:v>Jurídica</c:v>
                </c:pt>
                <c:pt idx="11">
                  <c:v>Contratación</c:v>
                </c:pt>
                <c:pt idx="12">
                  <c:v>Gestión Documental</c:v>
                </c:pt>
                <c:pt idx="13">
                  <c:v>Sistemas de Información y Tecnología</c:v>
                </c:pt>
                <c:pt idx="14">
                  <c:v>Financiera</c:v>
                </c:pt>
                <c:pt idx="15">
                  <c:v>Talento Humano</c:v>
                </c:pt>
                <c:pt idx="16">
                  <c:v>Control Disciplinario Interno</c:v>
                </c:pt>
                <c:pt idx="17">
                  <c:v>Administración de Bienes e Infraestructura</c:v>
                </c:pt>
                <c:pt idx="18">
                  <c:v>Operación de Maquinaria</c:v>
                </c:pt>
                <c:pt idx="19">
                  <c:v>Control para el Mejoramiento Continuo de la Gestión</c:v>
                </c:pt>
              </c:strCache>
            </c:strRef>
          </c:cat>
          <c:val>
            <c:numRef>
              <c:f>'PES-IND-001'!$K$30:$K$49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1.9200000000000002E-2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70-4118-A4CC-0A3874F8F2BB}"/>
            </c:ext>
          </c:extLst>
        </c:ser>
        <c:ser>
          <c:idx val="8"/>
          <c:order val="8"/>
          <c:tx>
            <c:strRef>
              <c:f>'PES-IND-001'!$L$28:$L$29</c:f>
              <c:strCache>
                <c:ptCount val="2"/>
                <c:pt idx="0">
                  <c:v>TRIMESTRE 3</c:v>
                </c:pt>
                <c:pt idx="1">
                  <c:v>PROGRAMADO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'PES-IND-001'!$C$30:$C$49</c:f>
              <c:strCache>
                <c:ptCount val="20"/>
                <c:pt idx="0">
                  <c:v>Sistema Integrado de Gestión</c:v>
                </c:pt>
                <c:pt idx="1">
                  <c:v>Planeación Estratégica</c:v>
                </c:pt>
                <c:pt idx="2">
                  <c:v>Comunicaciones</c:v>
                </c:pt>
                <c:pt idx="3">
                  <c:v>Planificación del Desarrollo Vial Local</c:v>
                </c:pt>
                <c:pt idx="4">
                  <c:v>Apoyo Interinstitucional</c:v>
                </c:pt>
                <c:pt idx="5">
                  <c:v>Producción</c:v>
                </c:pt>
                <c:pt idx="6">
                  <c:v>Intervención de la Malla Vial Local</c:v>
                </c:pt>
                <c:pt idx="7">
                  <c:v>Gestión Ambiental</c:v>
                </c:pt>
                <c:pt idx="8">
                  <c:v>Gestión Social y de Atención a Partes Interesadas</c:v>
                </c:pt>
                <c:pt idx="9">
                  <c:v>Atención al Ciudadano</c:v>
                </c:pt>
                <c:pt idx="10">
                  <c:v>Jurídica</c:v>
                </c:pt>
                <c:pt idx="11">
                  <c:v>Contratación</c:v>
                </c:pt>
                <c:pt idx="12">
                  <c:v>Gestión Documental</c:v>
                </c:pt>
                <c:pt idx="13">
                  <c:v>Sistemas de Información y Tecnología</c:v>
                </c:pt>
                <c:pt idx="14">
                  <c:v>Financiera</c:v>
                </c:pt>
                <c:pt idx="15">
                  <c:v>Talento Humano</c:v>
                </c:pt>
                <c:pt idx="16">
                  <c:v>Control Disciplinario Interno</c:v>
                </c:pt>
                <c:pt idx="17">
                  <c:v>Administración de Bienes e Infraestructura</c:v>
                </c:pt>
                <c:pt idx="18">
                  <c:v>Operación de Maquinaria</c:v>
                </c:pt>
                <c:pt idx="19">
                  <c:v>Control para el Mejoramiento Continuo de la Gestión</c:v>
                </c:pt>
              </c:strCache>
            </c:strRef>
          </c:cat>
          <c:val>
            <c:numRef>
              <c:f>'PES-IND-001'!$L$30:$L$49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70-4118-A4CC-0A3874F8F2BB}"/>
            </c:ext>
          </c:extLst>
        </c:ser>
        <c:ser>
          <c:idx val="9"/>
          <c:order val="9"/>
          <c:tx>
            <c:strRef>
              <c:f>'PES-IND-001'!$M$28:$M$29</c:f>
              <c:strCache>
                <c:ptCount val="2"/>
                <c:pt idx="0">
                  <c:v>TRIMESTRE 3</c:v>
                </c:pt>
                <c:pt idx="1">
                  <c:v>EJECUTADO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'PES-IND-001'!$C$30:$C$49</c:f>
              <c:strCache>
                <c:ptCount val="20"/>
                <c:pt idx="0">
                  <c:v>Sistema Integrado de Gestión</c:v>
                </c:pt>
                <c:pt idx="1">
                  <c:v>Planeación Estratégica</c:v>
                </c:pt>
                <c:pt idx="2">
                  <c:v>Comunicaciones</c:v>
                </c:pt>
                <c:pt idx="3">
                  <c:v>Planificación del Desarrollo Vial Local</c:v>
                </c:pt>
                <c:pt idx="4">
                  <c:v>Apoyo Interinstitucional</c:v>
                </c:pt>
                <c:pt idx="5">
                  <c:v>Producción</c:v>
                </c:pt>
                <c:pt idx="6">
                  <c:v>Intervención de la Malla Vial Local</c:v>
                </c:pt>
                <c:pt idx="7">
                  <c:v>Gestión Ambiental</c:v>
                </c:pt>
                <c:pt idx="8">
                  <c:v>Gestión Social y de Atención a Partes Interesadas</c:v>
                </c:pt>
                <c:pt idx="9">
                  <c:v>Atención al Ciudadano</c:v>
                </c:pt>
                <c:pt idx="10">
                  <c:v>Jurídica</c:v>
                </c:pt>
                <c:pt idx="11">
                  <c:v>Contratación</c:v>
                </c:pt>
                <c:pt idx="12">
                  <c:v>Gestión Documental</c:v>
                </c:pt>
                <c:pt idx="13">
                  <c:v>Sistemas de Información y Tecnología</c:v>
                </c:pt>
                <c:pt idx="14">
                  <c:v>Financiera</c:v>
                </c:pt>
                <c:pt idx="15">
                  <c:v>Talento Humano</c:v>
                </c:pt>
                <c:pt idx="16">
                  <c:v>Control Disciplinario Interno</c:v>
                </c:pt>
                <c:pt idx="17">
                  <c:v>Administración de Bienes e Infraestructura</c:v>
                </c:pt>
                <c:pt idx="18">
                  <c:v>Operación de Maquinaria</c:v>
                </c:pt>
                <c:pt idx="19">
                  <c:v>Control para el Mejoramiento Continuo de la Gestión</c:v>
                </c:pt>
              </c:strCache>
            </c:strRef>
          </c:cat>
          <c:val>
            <c:numRef>
              <c:f>'PES-IND-001'!$M$30:$M$49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70-4118-A4CC-0A3874F8F2BB}"/>
            </c:ext>
          </c:extLst>
        </c:ser>
        <c:ser>
          <c:idx val="10"/>
          <c:order val="10"/>
          <c:tx>
            <c:strRef>
              <c:f>'PES-IND-001'!$N$28:$N$29</c:f>
              <c:strCache>
                <c:ptCount val="2"/>
                <c:pt idx="0">
                  <c:v>TRIMESTRE 4</c:v>
                </c:pt>
                <c:pt idx="1">
                  <c:v>PROGRAMADO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'PES-IND-001'!$C$30:$C$49</c:f>
              <c:strCache>
                <c:ptCount val="20"/>
                <c:pt idx="0">
                  <c:v>Sistema Integrado de Gestión</c:v>
                </c:pt>
                <c:pt idx="1">
                  <c:v>Planeación Estratégica</c:v>
                </c:pt>
                <c:pt idx="2">
                  <c:v>Comunicaciones</c:v>
                </c:pt>
                <c:pt idx="3">
                  <c:v>Planificación del Desarrollo Vial Local</c:v>
                </c:pt>
                <c:pt idx="4">
                  <c:v>Apoyo Interinstitucional</c:v>
                </c:pt>
                <c:pt idx="5">
                  <c:v>Producción</c:v>
                </c:pt>
                <c:pt idx="6">
                  <c:v>Intervención de la Malla Vial Local</c:v>
                </c:pt>
                <c:pt idx="7">
                  <c:v>Gestión Ambiental</c:v>
                </c:pt>
                <c:pt idx="8">
                  <c:v>Gestión Social y de Atención a Partes Interesadas</c:v>
                </c:pt>
                <c:pt idx="9">
                  <c:v>Atención al Ciudadano</c:v>
                </c:pt>
                <c:pt idx="10">
                  <c:v>Jurídica</c:v>
                </c:pt>
                <c:pt idx="11">
                  <c:v>Contratación</c:v>
                </c:pt>
                <c:pt idx="12">
                  <c:v>Gestión Documental</c:v>
                </c:pt>
                <c:pt idx="13">
                  <c:v>Sistemas de Información y Tecnología</c:v>
                </c:pt>
                <c:pt idx="14">
                  <c:v>Financiera</c:v>
                </c:pt>
                <c:pt idx="15">
                  <c:v>Talento Humano</c:v>
                </c:pt>
                <c:pt idx="16">
                  <c:v>Control Disciplinario Interno</c:v>
                </c:pt>
                <c:pt idx="17">
                  <c:v>Administración de Bienes e Infraestructura</c:v>
                </c:pt>
                <c:pt idx="18">
                  <c:v>Operación de Maquinaria</c:v>
                </c:pt>
                <c:pt idx="19">
                  <c:v>Control para el Mejoramiento Continuo de la Gestión</c:v>
                </c:pt>
              </c:strCache>
            </c:strRef>
          </c:cat>
          <c:val>
            <c:numRef>
              <c:f>'PES-IND-001'!$N$30:$N$49</c:f>
              <c:numCache>
                <c:formatCode>0.0%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70-4118-A4CC-0A3874F8F2BB}"/>
            </c:ext>
          </c:extLst>
        </c:ser>
        <c:ser>
          <c:idx val="11"/>
          <c:order val="11"/>
          <c:tx>
            <c:strRef>
              <c:f>'PES-IND-001'!$O$28:$O$29</c:f>
              <c:strCache>
                <c:ptCount val="2"/>
                <c:pt idx="0">
                  <c:v>TRIMESTRE 4</c:v>
                </c:pt>
                <c:pt idx="1">
                  <c:v>EJECUTADO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'PES-IND-001'!$C$30:$C$49</c:f>
              <c:strCache>
                <c:ptCount val="20"/>
                <c:pt idx="0">
                  <c:v>Sistema Integrado de Gestión</c:v>
                </c:pt>
                <c:pt idx="1">
                  <c:v>Planeación Estratégica</c:v>
                </c:pt>
                <c:pt idx="2">
                  <c:v>Comunicaciones</c:v>
                </c:pt>
                <c:pt idx="3">
                  <c:v>Planificación del Desarrollo Vial Local</c:v>
                </c:pt>
                <c:pt idx="4">
                  <c:v>Apoyo Interinstitucional</c:v>
                </c:pt>
                <c:pt idx="5">
                  <c:v>Producción</c:v>
                </c:pt>
                <c:pt idx="6">
                  <c:v>Intervención de la Malla Vial Local</c:v>
                </c:pt>
                <c:pt idx="7">
                  <c:v>Gestión Ambiental</c:v>
                </c:pt>
                <c:pt idx="8">
                  <c:v>Gestión Social y de Atención a Partes Interesadas</c:v>
                </c:pt>
                <c:pt idx="9">
                  <c:v>Atención al Ciudadano</c:v>
                </c:pt>
                <c:pt idx="10">
                  <c:v>Jurídica</c:v>
                </c:pt>
                <c:pt idx="11">
                  <c:v>Contratación</c:v>
                </c:pt>
                <c:pt idx="12">
                  <c:v>Gestión Documental</c:v>
                </c:pt>
                <c:pt idx="13">
                  <c:v>Sistemas de Información y Tecnología</c:v>
                </c:pt>
                <c:pt idx="14">
                  <c:v>Financiera</c:v>
                </c:pt>
                <c:pt idx="15">
                  <c:v>Talento Humano</c:v>
                </c:pt>
                <c:pt idx="16">
                  <c:v>Control Disciplinario Interno</c:v>
                </c:pt>
                <c:pt idx="17">
                  <c:v>Administración de Bienes e Infraestructura</c:v>
                </c:pt>
                <c:pt idx="18">
                  <c:v>Operación de Maquinaria</c:v>
                </c:pt>
                <c:pt idx="19">
                  <c:v>Control para el Mejoramiento Continuo de la Gestión</c:v>
                </c:pt>
              </c:strCache>
            </c:strRef>
          </c:cat>
          <c:val>
            <c:numRef>
              <c:f>'PES-IND-001'!$O$30:$O$49</c:f>
              <c:numCache>
                <c:formatCode>0.0%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570-4118-A4CC-0A3874F8F2BB}"/>
            </c:ext>
          </c:extLst>
        </c:ser>
        <c:ser>
          <c:idx val="12"/>
          <c:order val="12"/>
          <c:tx>
            <c:strRef>
              <c:f>'PES-IND-001'!$P$28:$P$29</c:f>
              <c:strCache>
                <c:ptCount val="2"/>
                <c:pt idx="0">
                  <c:v>TOTAL
ACUMULADO</c:v>
                </c:pt>
                <c:pt idx="1">
                  <c:v>PROGRAMADO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'PES-IND-001'!$C$30:$C$49</c:f>
              <c:strCache>
                <c:ptCount val="20"/>
                <c:pt idx="0">
                  <c:v>Sistema Integrado de Gestión</c:v>
                </c:pt>
                <c:pt idx="1">
                  <c:v>Planeación Estratégica</c:v>
                </c:pt>
                <c:pt idx="2">
                  <c:v>Comunicaciones</c:v>
                </c:pt>
                <c:pt idx="3">
                  <c:v>Planificación del Desarrollo Vial Local</c:v>
                </c:pt>
                <c:pt idx="4">
                  <c:v>Apoyo Interinstitucional</c:v>
                </c:pt>
                <c:pt idx="5">
                  <c:v>Producción</c:v>
                </c:pt>
                <c:pt idx="6">
                  <c:v>Intervención de la Malla Vial Local</c:v>
                </c:pt>
                <c:pt idx="7">
                  <c:v>Gestión Ambiental</c:v>
                </c:pt>
                <c:pt idx="8">
                  <c:v>Gestión Social y de Atención a Partes Interesadas</c:v>
                </c:pt>
                <c:pt idx="9">
                  <c:v>Atención al Ciudadano</c:v>
                </c:pt>
                <c:pt idx="10">
                  <c:v>Jurídica</c:v>
                </c:pt>
                <c:pt idx="11">
                  <c:v>Contratación</c:v>
                </c:pt>
                <c:pt idx="12">
                  <c:v>Gestión Documental</c:v>
                </c:pt>
                <c:pt idx="13">
                  <c:v>Sistemas de Información y Tecnología</c:v>
                </c:pt>
                <c:pt idx="14">
                  <c:v>Financiera</c:v>
                </c:pt>
                <c:pt idx="15">
                  <c:v>Talento Humano</c:v>
                </c:pt>
                <c:pt idx="16">
                  <c:v>Control Disciplinario Interno</c:v>
                </c:pt>
                <c:pt idx="17">
                  <c:v>Administración de Bienes e Infraestructura</c:v>
                </c:pt>
                <c:pt idx="18">
                  <c:v>Operación de Maquinaria</c:v>
                </c:pt>
                <c:pt idx="19">
                  <c:v>Control para el Mejoramiento Continuo de la Gestión</c:v>
                </c:pt>
              </c:strCache>
            </c:strRef>
          </c:cat>
          <c:val>
            <c:numRef>
              <c:f>'PES-IND-001'!$P$30:$P$49</c:f>
              <c:numCache>
                <c:formatCode>0.0%</c:formatCode>
                <c:ptCount val="20"/>
                <c:pt idx="0">
                  <c:v>0.32000000000000006</c:v>
                </c:pt>
                <c:pt idx="1">
                  <c:v>0.35697499999999999</c:v>
                </c:pt>
                <c:pt idx="2">
                  <c:v>0.44340000000000002</c:v>
                </c:pt>
                <c:pt idx="3">
                  <c:v>0.40640000000000004</c:v>
                </c:pt>
                <c:pt idx="4">
                  <c:v>0.38331999999999999</c:v>
                </c:pt>
                <c:pt idx="5">
                  <c:v>0.25839999999999996</c:v>
                </c:pt>
                <c:pt idx="6">
                  <c:v>0.52050000000000007</c:v>
                </c:pt>
                <c:pt idx="7">
                  <c:v>0.45373999999999992</c:v>
                </c:pt>
                <c:pt idx="8">
                  <c:v>0.99888888888888894</c:v>
                </c:pt>
                <c:pt idx="9">
                  <c:v>0.43340000000000001</c:v>
                </c:pt>
                <c:pt idx="10">
                  <c:v>0.99885555555555561</c:v>
                </c:pt>
                <c:pt idx="11">
                  <c:v>0.11</c:v>
                </c:pt>
                <c:pt idx="12">
                  <c:v>0.46600000000000008</c:v>
                </c:pt>
                <c:pt idx="13">
                  <c:v>0.46669000000000005</c:v>
                </c:pt>
                <c:pt idx="14">
                  <c:v>0.40328000000000003</c:v>
                </c:pt>
                <c:pt idx="15">
                  <c:v>0.51180000000000003</c:v>
                </c:pt>
                <c:pt idx="16">
                  <c:v>0.497</c:v>
                </c:pt>
                <c:pt idx="17">
                  <c:v>0.99885555555555561</c:v>
                </c:pt>
                <c:pt idx="18">
                  <c:v>0.4032</c:v>
                </c:pt>
                <c:pt idx="19">
                  <c:v>0.44853199999999999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70-4118-A4CC-0A3874F8F2BB}"/>
            </c:ext>
          </c:extLst>
        </c:ser>
        <c:ser>
          <c:idx val="13"/>
          <c:order val="13"/>
          <c:tx>
            <c:strRef>
              <c:f>'PES-IND-001'!$Q$28:$Q$29</c:f>
              <c:strCache>
                <c:ptCount val="2"/>
                <c:pt idx="0">
                  <c:v>TOTAL
ACUMULADO</c:v>
                </c:pt>
                <c:pt idx="1">
                  <c:v>EJECUTADO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'PES-IND-001'!$C$30:$C$49</c:f>
              <c:strCache>
                <c:ptCount val="20"/>
                <c:pt idx="0">
                  <c:v>Sistema Integrado de Gestión</c:v>
                </c:pt>
                <c:pt idx="1">
                  <c:v>Planeación Estratégica</c:v>
                </c:pt>
                <c:pt idx="2">
                  <c:v>Comunicaciones</c:v>
                </c:pt>
                <c:pt idx="3">
                  <c:v>Planificación del Desarrollo Vial Local</c:v>
                </c:pt>
                <c:pt idx="4">
                  <c:v>Apoyo Interinstitucional</c:v>
                </c:pt>
                <c:pt idx="5">
                  <c:v>Producción</c:v>
                </c:pt>
                <c:pt idx="6">
                  <c:v>Intervención de la Malla Vial Local</c:v>
                </c:pt>
                <c:pt idx="7">
                  <c:v>Gestión Ambiental</c:v>
                </c:pt>
                <c:pt idx="8">
                  <c:v>Gestión Social y de Atención a Partes Interesadas</c:v>
                </c:pt>
                <c:pt idx="9">
                  <c:v>Atención al Ciudadano</c:v>
                </c:pt>
                <c:pt idx="10">
                  <c:v>Jurídica</c:v>
                </c:pt>
                <c:pt idx="11">
                  <c:v>Contratación</c:v>
                </c:pt>
                <c:pt idx="12">
                  <c:v>Gestión Documental</c:v>
                </c:pt>
                <c:pt idx="13">
                  <c:v>Sistemas de Información y Tecnología</c:v>
                </c:pt>
                <c:pt idx="14">
                  <c:v>Financiera</c:v>
                </c:pt>
                <c:pt idx="15">
                  <c:v>Talento Humano</c:v>
                </c:pt>
                <c:pt idx="16">
                  <c:v>Control Disciplinario Interno</c:v>
                </c:pt>
                <c:pt idx="17">
                  <c:v>Administración de Bienes e Infraestructura</c:v>
                </c:pt>
                <c:pt idx="18">
                  <c:v>Operación de Maquinaria</c:v>
                </c:pt>
                <c:pt idx="19">
                  <c:v>Control para el Mejoramiento Continuo de la Gestión</c:v>
                </c:pt>
              </c:strCache>
            </c:strRef>
          </c:cat>
          <c:val>
            <c:numRef>
              <c:f>'PES-IND-001'!$Q$30:$Q$49</c:f>
              <c:numCache>
                <c:formatCode>0.0%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3.8400000000000004E-2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0.99885555555555561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570-4118-A4CC-0A3874F8F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4569088"/>
        <c:axId val="11245636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'PES-IND-001'!$D$28:$D$29</c15:sqref>
                        </c15:formulaRef>
                      </c:ext>
                    </c:extLst>
                    <c:strCache>
                      <c:ptCount val="2"/>
                      <c:pt idx="0">
                        <c:v>PROCESO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'PES-IND-001'!$C$30:$C$49</c15:sqref>
                        </c15:formulaRef>
                      </c:ext>
                    </c:extLst>
                    <c:strCache>
                      <c:ptCount val="20"/>
                      <c:pt idx="0">
                        <c:v>Sistema Integrado de Gestión</c:v>
                      </c:pt>
                      <c:pt idx="1">
                        <c:v>Planeación Estratégica</c:v>
                      </c:pt>
                      <c:pt idx="2">
                        <c:v>Comunicaciones</c:v>
                      </c:pt>
                      <c:pt idx="3">
                        <c:v>Planificación del Desarrollo Vial Local</c:v>
                      </c:pt>
                      <c:pt idx="4">
                        <c:v>Apoyo Interinstitucional</c:v>
                      </c:pt>
                      <c:pt idx="5">
                        <c:v>Producción</c:v>
                      </c:pt>
                      <c:pt idx="6">
                        <c:v>Intervención de la Malla Vial Local</c:v>
                      </c:pt>
                      <c:pt idx="7">
                        <c:v>Gestión Ambiental</c:v>
                      </c:pt>
                      <c:pt idx="8">
                        <c:v>Gestión Social y de Atención a Partes Interesadas</c:v>
                      </c:pt>
                      <c:pt idx="9">
                        <c:v>Atención al Ciudadano</c:v>
                      </c:pt>
                      <c:pt idx="10">
                        <c:v>Jurídica</c:v>
                      </c:pt>
                      <c:pt idx="11">
                        <c:v>Contratación</c:v>
                      </c:pt>
                      <c:pt idx="12">
                        <c:v>Gestión Documental</c:v>
                      </c:pt>
                      <c:pt idx="13">
                        <c:v>Sistemas de Información y Tecnología</c:v>
                      </c:pt>
                      <c:pt idx="14">
                        <c:v>Financiera</c:v>
                      </c:pt>
                      <c:pt idx="15">
                        <c:v>Talento Humano</c:v>
                      </c:pt>
                      <c:pt idx="16">
                        <c:v>Control Disciplinario Interno</c:v>
                      </c:pt>
                      <c:pt idx="17">
                        <c:v>Administración de Bienes e Infraestructura</c:v>
                      </c:pt>
                      <c:pt idx="18">
                        <c:v>Operación de Maquinaria</c:v>
                      </c:pt>
                      <c:pt idx="19">
                        <c:v>Control para el Mejoramiento Continuo de la Gestión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'PES-IND-001'!$D$30:$D$49</c15:sqref>
                        </c15:formulaRef>
                      </c:ext>
                    </c:extLst>
                    <c:numCache>
                      <c:formatCode>General</c:formatCode>
                      <c:ptCount val="2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3570-4118-A4CC-0A3874F8F2B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'PES-IND-001'!$E$28:$E$29</c15:sqref>
                        </c15:formulaRef>
                      </c:ext>
                    </c:extLst>
                    <c:strCache>
                      <c:ptCount val="2"/>
                      <c:pt idx="0">
                        <c:v>PROCESO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'PES-IND-001'!$C$30:$C$49</c15:sqref>
                        </c15:formulaRef>
                      </c:ext>
                    </c:extLst>
                    <c:strCache>
                      <c:ptCount val="20"/>
                      <c:pt idx="0">
                        <c:v>Sistema Integrado de Gestión</c:v>
                      </c:pt>
                      <c:pt idx="1">
                        <c:v>Planeación Estratégica</c:v>
                      </c:pt>
                      <c:pt idx="2">
                        <c:v>Comunicaciones</c:v>
                      </c:pt>
                      <c:pt idx="3">
                        <c:v>Planificación del Desarrollo Vial Local</c:v>
                      </c:pt>
                      <c:pt idx="4">
                        <c:v>Apoyo Interinstitucional</c:v>
                      </c:pt>
                      <c:pt idx="5">
                        <c:v>Producción</c:v>
                      </c:pt>
                      <c:pt idx="6">
                        <c:v>Intervención de la Malla Vial Local</c:v>
                      </c:pt>
                      <c:pt idx="7">
                        <c:v>Gestión Ambiental</c:v>
                      </c:pt>
                      <c:pt idx="8">
                        <c:v>Gestión Social y de Atención a Partes Interesadas</c:v>
                      </c:pt>
                      <c:pt idx="9">
                        <c:v>Atención al Ciudadano</c:v>
                      </c:pt>
                      <c:pt idx="10">
                        <c:v>Jurídica</c:v>
                      </c:pt>
                      <c:pt idx="11">
                        <c:v>Contratación</c:v>
                      </c:pt>
                      <c:pt idx="12">
                        <c:v>Gestión Documental</c:v>
                      </c:pt>
                      <c:pt idx="13">
                        <c:v>Sistemas de Información y Tecnología</c:v>
                      </c:pt>
                      <c:pt idx="14">
                        <c:v>Financiera</c:v>
                      </c:pt>
                      <c:pt idx="15">
                        <c:v>Talento Humano</c:v>
                      </c:pt>
                      <c:pt idx="16">
                        <c:v>Control Disciplinario Interno</c:v>
                      </c:pt>
                      <c:pt idx="17">
                        <c:v>Administración de Bienes e Infraestructura</c:v>
                      </c:pt>
                      <c:pt idx="18">
                        <c:v>Operación de Maquinaria</c:v>
                      </c:pt>
                      <c:pt idx="19">
                        <c:v>Control para el Mejoramiento Continuo de la Gestión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'PES-IND-001'!$E$30:$E$49</c15:sqref>
                        </c15:formulaRef>
                      </c:ext>
                    </c:extLst>
                    <c:numCache>
                      <c:formatCode>General</c:formatCode>
                      <c:ptCount val="2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570-4118-A4CC-0A3874F8F2B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'PES-IND-001'!$F$28:$F$29</c15:sqref>
                        </c15:formulaRef>
                      </c:ext>
                    </c:extLst>
                    <c:strCache>
                      <c:ptCount val="2"/>
                      <c:pt idx="0">
                        <c:v>PROCESO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'PES-IND-001'!$C$30:$C$49</c15:sqref>
                        </c15:formulaRef>
                      </c:ext>
                    </c:extLst>
                    <c:strCache>
                      <c:ptCount val="20"/>
                      <c:pt idx="0">
                        <c:v>Sistema Integrado de Gestión</c:v>
                      </c:pt>
                      <c:pt idx="1">
                        <c:v>Planeación Estratégica</c:v>
                      </c:pt>
                      <c:pt idx="2">
                        <c:v>Comunicaciones</c:v>
                      </c:pt>
                      <c:pt idx="3">
                        <c:v>Planificación del Desarrollo Vial Local</c:v>
                      </c:pt>
                      <c:pt idx="4">
                        <c:v>Apoyo Interinstitucional</c:v>
                      </c:pt>
                      <c:pt idx="5">
                        <c:v>Producción</c:v>
                      </c:pt>
                      <c:pt idx="6">
                        <c:v>Intervención de la Malla Vial Local</c:v>
                      </c:pt>
                      <c:pt idx="7">
                        <c:v>Gestión Ambiental</c:v>
                      </c:pt>
                      <c:pt idx="8">
                        <c:v>Gestión Social y de Atención a Partes Interesadas</c:v>
                      </c:pt>
                      <c:pt idx="9">
                        <c:v>Atención al Ciudadano</c:v>
                      </c:pt>
                      <c:pt idx="10">
                        <c:v>Jurídica</c:v>
                      </c:pt>
                      <c:pt idx="11">
                        <c:v>Contratación</c:v>
                      </c:pt>
                      <c:pt idx="12">
                        <c:v>Gestión Documental</c:v>
                      </c:pt>
                      <c:pt idx="13">
                        <c:v>Sistemas de Información y Tecnología</c:v>
                      </c:pt>
                      <c:pt idx="14">
                        <c:v>Financiera</c:v>
                      </c:pt>
                      <c:pt idx="15">
                        <c:v>Talento Humano</c:v>
                      </c:pt>
                      <c:pt idx="16">
                        <c:v>Control Disciplinario Interno</c:v>
                      </c:pt>
                      <c:pt idx="17">
                        <c:v>Administración de Bienes e Infraestructura</c:v>
                      </c:pt>
                      <c:pt idx="18">
                        <c:v>Operación de Maquinaria</c:v>
                      </c:pt>
                      <c:pt idx="19">
                        <c:v>Control para el Mejoramiento Continuo de la Gestión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'PES-IND-001'!$F$30:$F$49</c15:sqref>
                        </c15:formulaRef>
                      </c:ext>
                    </c:extLst>
                    <c:numCache>
                      <c:formatCode>General</c:formatCode>
                      <c:ptCount val="2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570-4118-A4CC-0A3874F8F2B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'PES-IND-001'!$G$28:$G$29</c15:sqref>
                        </c15:formulaRef>
                      </c:ext>
                    </c:extLst>
                    <c:strCache>
                      <c:ptCount val="2"/>
                      <c:pt idx="0">
                        <c:v>PROCESO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'PES-IND-001'!$C$30:$C$49</c15:sqref>
                        </c15:formulaRef>
                      </c:ext>
                    </c:extLst>
                    <c:strCache>
                      <c:ptCount val="20"/>
                      <c:pt idx="0">
                        <c:v>Sistema Integrado de Gestión</c:v>
                      </c:pt>
                      <c:pt idx="1">
                        <c:v>Planeación Estratégica</c:v>
                      </c:pt>
                      <c:pt idx="2">
                        <c:v>Comunicaciones</c:v>
                      </c:pt>
                      <c:pt idx="3">
                        <c:v>Planificación del Desarrollo Vial Local</c:v>
                      </c:pt>
                      <c:pt idx="4">
                        <c:v>Apoyo Interinstitucional</c:v>
                      </c:pt>
                      <c:pt idx="5">
                        <c:v>Producción</c:v>
                      </c:pt>
                      <c:pt idx="6">
                        <c:v>Intervención de la Malla Vial Local</c:v>
                      </c:pt>
                      <c:pt idx="7">
                        <c:v>Gestión Ambiental</c:v>
                      </c:pt>
                      <c:pt idx="8">
                        <c:v>Gestión Social y de Atención a Partes Interesadas</c:v>
                      </c:pt>
                      <c:pt idx="9">
                        <c:v>Atención al Ciudadano</c:v>
                      </c:pt>
                      <c:pt idx="10">
                        <c:v>Jurídica</c:v>
                      </c:pt>
                      <c:pt idx="11">
                        <c:v>Contratación</c:v>
                      </c:pt>
                      <c:pt idx="12">
                        <c:v>Gestión Documental</c:v>
                      </c:pt>
                      <c:pt idx="13">
                        <c:v>Sistemas de Información y Tecnología</c:v>
                      </c:pt>
                      <c:pt idx="14">
                        <c:v>Financiera</c:v>
                      </c:pt>
                      <c:pt idx="15">
                        <c:v>Talento Humano</c:v>
                      </c:pt>
                      <c:pt idx="16">
                        <c:v>Control Disciplinario Interno</c:v>
                      </c:pt>
                      <c:pt idx="17">
                        <c:v>Administración de Bienes e Infraestructura</c:v>
                      </c:pt>
                      <c:pt idx="18">
                        <c:v>Operación de Maquinaria</c:v>
                      </c:pt>
                      <c:pt idx="19">
                        <c:v>Control para el Mejoramiento Continuo de la Gestión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'PES-IND-001'!$G$30:$G$49</c15:sqref>
                        </c15:formulaRef>
                      </c:ext>
                    </c:extLst>
                    <c:numCache>
                      <c:formatCode>General</c:formatCode>
                      <c:ptCount val="2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570-4118-A4CC-0A3874F8F2BB}"/>
                  </c:ext>
                </c:extLst>
              </c15:ser>
            </c15:filteredBarSeries>
          </c:ext>
        </c:extLst>
      </c:barChart>
      <c:catAx>
        <c:axId val="112456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4563648"/>
        <c:crosses val="autoZero"/>
        <c:auto val="1"/>
        <c:lblAlgn val="ctr"/>
        <c:lblOffset val="100"/>
        <c:noMultiLvlLbl val="0"/>
      </c:catAx>
      <c:valAx>
        <c:axId val="112456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456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567700542808609"/>
          <c:y val="0.15566637503645397"/>
          <c:w val="0.16667663853846226"/>
          <c:h val="0.772707716153158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SEGUIMIENTO A LA EJECUCIÓN DE LOS OBJETIVOS INSTITUCIONALES DE LA UAERMV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1939936455311522E-2"/>
          <c:y val="0.25083333333333324"/>
          <c:w val="0.48425893079154581"/>
          <c:h val="0.59707439633683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'PES-IND-002'!$I$28:$J$28</c:f>
              <c:strCache>
                <c:ptCount val="1"/>
                <c:pt idx="0">
                  <c:v>SEMESTRE 1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'PES-IND-002'!$C$29:$G$32</c:f>
              <c:strCache>
                <c:ptCount val="4"/>
                <c:pt idx="0">
                  <c:v>Mejorar las condiciones de movilidad y seguridad vial de la malla vial local a través de los programas de mantenimiento y/o rehabilitación de la Entidad, así como  la atención de situaciones imprevistas que impidan la movilidad en el Distrito Capital</c:v>
                </c:pt>
                <c:pt idx="1">
                  <c:v>Mejorar la gestión y que-hacer institucional de la Entidad a través de la implementación de acciones que promuevan la transparencia, el fortalecimiento del servicio al ciudadano y partes interesadas, así como la eficiencia de los procesos y procedimientos.</c:v>
                </c:pt>
                <c:pt idx="2">
                  <c:v>Integrar la gestión de la información  normalizada, asertiva y oportuna,  acorde con el plan estratégico y visión de entidad con el propósito de generar confianza para la toma de decisiones y soporte para las diferentes políticas del Distrito.</c:v>
                </c:pt>
                <c:pt idx="3">
                  <c:v>Adecuar la infraestructura física y organizacional de la UAERMV, con el fin que esta responda a la capacidad instalada con que cuenta la Entidad para el cumplimiento de su misionalidad.</c:v>
                </c:pt>
              </c:strCache>
            </c:strRef>
          </c:cat>
          <c:val>
            <c:numRef>
              <c:f>'PES-IND-002'!$I$29:$I$32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6-4B8B-8CB3-EF2144C34D50}"/>
            </c:ext>
          </c:extLst>
        </c:ser>
        <c:ser>
          <c:idx val="1"/>
          <c:order val="1"/>
          <c:tx>
            <c:strRef>
              <c:f>'PES-IND-002'!$K$28:$P$28</c:f>
              <c:strCache>
                <c:ptCount val="1"/>
                <c:pt idx="0">
                  <c:v>SEMESTRE 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'PES-IND-002'!$C$29:$G$32</c:f>
              <c:strCache>
                <c:ptCount val="4"/>
                <c:pt idx="0">
                  <c:v>Mejorar las condiciones de movilidad y seguridad vial de la malla vial local a través de los programas de mantenimiento y/o rehabilitación de la Entidad, así como  la atención de situaciones imprevistas que impidan la movilidad en el Distrito Capital</c:v>
                </c:pt>
                <c:pt idx="1">
                  <c:v>Mejorar la gestión y que-hacer institucional de la Entidad a través de la implementación de acciones que promuevan la transparencia, el fortalecimiento del servicio al ciudadano y partes interesadas, así como la eficiencia de los procesos y procedimientos.</c:v>
                </c:pt>
                <c:pt idx="2">
                  <c:v>Integrar la gestión de la información  normalizada, asertiva y oportuna,  acorde con el plan estratégico y visión de entidad con el propósito de generar confianza para la toma de decisiones y soporte para las diferentes políticas del Distrito.</c:v>
                </c:pt>
                <c:pt idx="3">
                  <c:v>Adecuar la infraestructura física y organizacional de la UAERMV, con el fin que esta responda a la capacidad instalada con que cuenta la Entidad para el cumplimiento de su misionalidad.</c:v>
                </c:pt>
              </c:strCache>
            </c:strRef>
          </c:cat>
          <c:val>
            <c:numRef>
              <c:f>'PES-IND-002'!$AA$29:$AA$32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0E6-4B8B-8CB3-EF2144C34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4570720"/>
        <c:axId val="1124558208"/>
        <c:extLst/>
      </c:barChart>
      <c:catAx>
        <c:axId val="112457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4558208"/>
        <c:crosses val="autoZero"/>
        <c:auto val="1"/>
        <c:lblAlgn val="ctr"/>
        <c:lblOffset val="100"/>
        <c:noMultiLvlLbl val="0"/>
      </c:catAx>
      <c:valAx>
        <c:axId val="112455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457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4332742091449093"/>
          <c:y val="0.18583707119502493"/>
          <c:w val="0.16467620840137401"/>
          <c:h val="6.9737021073326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2" name="Picture 6" descr="UMV_CABEZOT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5" name="Picture 6" descr="UMV_CABEZOT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6" name="Picture 6" descr="UMV_CABEZOT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10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78882408"/>
          <a:ext cx="1220961" cy="669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06933533"/>
          <a:ext cx="1220961" cy="678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30250733"/>
          <a:ext cx="1220961" cy="583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5" name="Picture 6" descr="UMV_CABEZOTE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30250733"/>
          <a:ext cx="1220961" cy="583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6" name="Picture 6" descr="UMV_CABEZOTE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30250733"/>
          <a:ext cx="1220961" cy="583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40604408"/>
          <a:ext cx="1220961" cy="583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56111108"/>
          <a:ext cx="1220961" cy="802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97506758"/>
          <a:ext cx="1220961" cy="497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29786983"/>
          <a:ext cx="1220961" cy="64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10241683"/>
          <a:ext cx="1220961" cy="869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2" name="Picture 6" descr="UMV_CABEZOT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42045658"/>
          <a:ext cx="1220961" cy="821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42045658"/>
          <a:ext cx="1220961" cy="821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42045658"/>
          <a:ext cx="1220961" cy="821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5" name="Picture 6" descr="UMV_CABEZOTE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42045658"/>
          <a:ext cx="1220961" cy="821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2</xdr:row>
      <xdr:rowOff>41008</xdr:rowOff>
    </xdr:from>
    <xdr:to>
      <xdr:col>2</xdr:col>
      <xdr:colOff>458458</xdr:colOff>
      <xdr:row>4</xdr:row>
      <xdr:rowOff>291353</xdr:rowOff>
    </xdr:to>
    <xdr:pic>
      <xdr:nvPicPr>
        <xdr:cNvPr id="8" name="Picture 6" descr="UMV_CABEZOTE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55542583"/>
          <a:ext cx="1220961" cy="726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2</xdr:row>
      <xdr:rowOff>41008</xdr:rowOff>
    </xdr:from>
    <xdr:to>
      <xdr:col>2</xdr:col>
      <xdr:colOff>458458</xdr:colOff>
      <xdr:row>4</xdr:row>
      <xdr:rowOff>291353</xdr:rowOff>
    </xdr:to>
    <xdr:pic>
      <xdr:nvPicPr>
        <xdr:cNvPr id="9" name="Picture 6" descr="UMV_CABEZOTE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55542583"/>
          <a:ext cx="1220961" cy="726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2" name="Picture 6" descr="UMV_CABEZO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1130608"/>
          <a:ext cx="1135236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81683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816833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5" name="Picture 6" descr="UMV_CABEZOT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800640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6" name="Picture 6" descr="UMV_CABEZOT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2800640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4162425</xdr:colOff>
      <xdr:row>1</xdr:row>
      <xdr:rowOff>142875</xdr:rowOff>
    </xdr:from>
    <xdr:to>
      <xdr:col>2</xdr:col>
      <xdr:colOff>771525</xdr:colOff>
      <xdr:row>3</xdr:row>
      <xdr:rowOff>190500</xdr:rowOff>
    </xdr:to>
    <xdr:pic>
      <xdr:nvPicPr>
        <xdr:cNvPr id="2" name="Picture 6" descr="UMV_CABEZOT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259" t="20938" r="43280"/>
        <a:stretch>
          <a:fillRect/>
        </a:stretch>
      </xdr:blipFill>
      <xdr:spPr bwMode="auto">
        <a:xfrm>
          <a:off x="4343400" y="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85725</xdr:rowOff>
    </xdr:from>
    <xdr:to>
      <xdr:col>6</xdr:col>
      <xdr:colOff>47625</xdr:colOff>
      <xdr:row>3</xdr:row>
      <xdr:rowOff>114300</xdr:rowOff>
    </xdr:to>
    <xdr:pic>
      <xdr:nvPicPr>
        <xdr:cNvPr id="2" name="Imagen 1" descr="Descripción: UMV_CABEZOT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409575" y="266700"/>
          <a:ext cx="11049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57149</xdr:colOff>
      <xdr:row>54</xdr:row>
      <xdr:rowOff>61912</xdr:rowOff>
    </xdr:from>
    <xdr:to>
      <xdr:col>24</xdr:col>
      <xdr:colOff>314324</xdr:colOff>
      <xdr:row>66</xdr:row>
      <xdr:rowOff>123825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201707</xdr:colOff>
      <xdr:row>1</xdr:row>
      <xdr:rowOff>66675</xdr:rowOff>
    </xdr:from>
    <xdr:to>
      <xdr:col>4</xdr:col>
      <xdr:colOff>549088</xdr:colOff>
      <xdr:row>3</xdr:row>
      <xdr:rowOff>95250</xdr:rowOff>
    </xdr:to>
    <xdr:pic>
      <xdr:nvPicPr>
        <xdr:cNvPr id="2" name="Imagen 1" descr="Descripción: UMV_CABEZOT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1268507" y="247650"/>
          <a:ext cx="976031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37</xdr:row>
      <xdr:rowOff>52387</xdr:rowOff>
    </xdr:from>
    <xdr:to>
      <xdr:col>24</xdr:col>
      <xdr:colOff>295275</xdr:colOff>
      <xdr:row>49</xdr:row>
      <xdr:rowOff>104775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0</xdr:row>
      <xdr:rowOff>41008</xdr:rowOff>
    </xdr:from>
    <xdr:to>
      <xdr:col>2</xdr:col>
      <xdr:colOff>458458</xdr:colOff>
      <xdr:row>2</xdr:row>
      <xdr:rowOff>291353</xdr:rowOff>
    </xdr:to>
    <xdr:pic>
      <xdr:nvPicPr>
        <xdr:cNvPr id="4" name="Picture 6" descr="UMV_CABEZOTE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36264583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53838208"/>
          <a:ext cx="1220961" cy="859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5" name="Picture 6" descr="UMV_CABEZOTE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7974620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6" name="Picture 6" descr="UMV_CABEZOTE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79746208"/>
          <a:ext cx="1220961" cy="111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03025308"/>
          <a:ext cx="1220961" cy="669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4" name="Picture 6" descr="UMV_CABEZOTE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28371333"/>
          <a:ext cx="1220961" cy="574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6" name="Picture 6" descr="UMV_CABEZOTE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49383483"/>
          <a:ext cx="1220961" cy="583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732922</xdr:colOff>
      <xdr:row>1</xdr:row>
      <xdr:rowOff>41008</xdr:rowOff>
    </xdr:from>
    <xdr:to>
      <xdr:col>2</xdr:col>
      <xdr:colOff>458458</xdr:colOff>
      <xdr:row>3</xdr:row>
      <xdr:rowOff>291353</xdr:rowOff>
    </xdr:to>
    <xdr:pic>
      <xdr:nvPicPr>
        <xdr:cNvPr id="3" name="Picture 6" descr="UMV_CABEZOTE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2989" t="17061" r="43323"/>
        <a:stretch>
          <a:fillRect/>
        </a:stretch>
      </xdr:blipFill>
      <xdr:spPr bwMode="auto">
        <a:xfrm>
          <a:off x="847222" y="160861108"/>
          <a:ext cx="1220961" cy="583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AK45"/>
  <sheetViews>
    <sheetView showGridLines="0" tabSelected="1" zoomScale="55" zoomScaleNormal="55" workbookViewId="0">
      <selection activeCell="AH43" sqref="AH43"/>
    </sheetView>
  </sheetViews>
  <sheetFormatPr baseColWidth="10" defaultRowHeight="15" x14ac:dyDescent="0.25"/>
  <cols>
    <col min="1" max="1" width="1.7109375" style="1" customWidth="1"/>
    <col min="2" max="2" width="22.42578125" style="1" customWidth="1"/>
    <col min="3" max="3" width="17.7109375" style="1" customWidth="1"/>
    <col min="4" max="7" width="18" style="1" customWidth="1"/>
    <col min="8" max="31" width="8" style="1" customWidth="1"/>
    <col min="32" max="32" width="10.140625" style="1" customWidth="1"/>
    <col min="33" max="33" width="10.28515625" style="1" customWidth="1"/>
    <col min="34" max="37" width="53.28515625" style="1" customWidth="1"/>
    <col min="38" max="16384" width="11.42578125" style="1"/>
  </cols>
  <sheetData>
    <row r="1" spans="2:37" ht="15.75" thickBot="1" x14ac:dyDescent="0.3"/>
    <row r="2" spans="2:37" s="2" customFormat="1" ht="42" customHeight="1" thickBot="1" x14ac:dyDescent="0.3">
      <c r="B2" s="532"/>
      <c r="C2" s="533"/>
      <c r="D2" s="538" t="s">
        <v>31</v>
      </c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40"/>
    </row>
    <row r="3" spans="2:37" s="2" customFormat="1" ht="26.25" customHeight="1" thickBot="1" x14ac:dyDescent="0.3">
      <c r="B3" s="534"/>
      <c r="C3" s="535"/>
      <c r="D3" s="541" t="s">
        <v>25</v>
      </c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3"/>
      <c r="R3" s="541" t="s">
        <v>36</v>
      </c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3"/>
    </row>
    <row r="4" spans="2:37" s="2" customFormat="1" ht="26.25" customHeight="1" thickBot="1" x14ac:dyDescent="0.3">
      <c r="B4" s="536"/>
      <c r="C4" s="537"/>
      <c r="D4" s="541" t="s">
        <v>37</v>
      </c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3"/>
    </row>
    <row r="5" spans="2:37" s="2" customFormat="1" ht="27" customHeight="1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7" s="2" customFormat="1" ht="21" customHeight="1" x14ac:dyDescent="0.25">
      <c r="B6" s="544" t="s">
        <v>24</v>
      </c>
      <c r="C6" s="545"/>
      <c r="D6" s="546" t="s">
        <v>14</v>
      </c>
      <c r="E6" s="547"/>
      <c r="F6" s="547"/>
      <c r="G6" s="547"/>
      <c r="H6" s="547"/>
      <c r="I6" s="548"/>
      <c r="J6" s="549" t="s">
        <v>606</v>
      </c>
      <c r="K6" s="550"/>
      <c r="L6" s="550"/>
      <c r="M6" s="550"/>
      <c r="N6" s="550"/>
      <c r="O6" s="550"/>
      <c r="P6" s="550"/>
      <c r="Q6" s="550"/>
      <c r="R6" s="550"/>
      <c r="S6" s="550"/>
      <c r="T6" s="550"/>
      <c r="U6" s="550"/>
      <c r="V6" s="550"/>
      <c r="W6" s="550"/>
      <c r="X6" s="550"/>
      <c r="Y6" s="550"/>
      <c r="Z6" s="550"/>
      <c r="AA6" s="550"/>
      <c r="AB6" s="550"/>
      <c r="AC6" s="550"/>
      <c r="AD6" s="550"/>
      <c r="AE6" s="550"/>
      <c r="AF6" s="550"/>
      <c r="AG6" s="550"/>
      <c r="AH6" s="551"/>
    </row>
    <row r="7" spans="2:37" s="2" customFormat="1" ht="21" customHeight="1" x14ac:dyDescent="0.25">
      <c r="B7" s="552">
        <v>2018</v>
      </c>
      <c r="C7" s="553"/>
      <c r="D7" s="556" t="s">
        <v>0</v>
      </c>
      <c r="E7" s="557"/>
      <c r="F7" s="557"/>
      <c r="G7" s="557"/>
      <c r="H7" s="557"/>
      <c r="I7" s="558"/>
      <c r="J7" s="559" t="s">
        <v>38</v>
      </c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60"/>
      <c r="Z7" s="560"/>
      <c r="AA7" s="560"/>
      <c r="AB7" s="560"/>
      <c r="AC7" s="560"/>
      <c r="AD7" s="560"/>
      <c r="AE7" s="560"/>
      <c r="AF7" s="560"/>
      <c r="AG7" s="560"/>
      <c r="AH7" s="561"/>
    </row>
    <row r="8" spans="2:37" s="2" customFormat="1" ht="21" customHeight="1" thickBot="1" x14ac:dyDescent="0.3">
      <c r="B8" s="554"/>
      <c r="C8" s="555"/>
      <c r="D8" s="562" t="s">
        <v>1</v>
      </c>
      <c r="E8" s="563"/>
      <c r="F8" s="563"/>
      <c r="G8" s="563"/>
      <c r="H8" s="563"/>
      <c r="I8" s="564"/>
      <c r="J8" s="565" t="s">
        <v>39</v>
      </c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66"/>
      <c r="V8" s="566"/>
      <c r="W8" s="566"/>
      <c r="X8" s="566"/>
      <c r="Y8" s="566"/>
      <c r="Z8" s="566"/>
      <c r="AA8" s="566"/>
      <c r="AB8" s="566"/>
      <c r="AC8" s="566"/>
      <c r="AD8" s="566"/>
      <c r="AE8" s="566"/>
      <c r="AF8" s="566"/>
      <c r="AG8" s="566"/>
      <c r="AH8" s="567"/>
    </row>
    <row r="9" spans="2:37" ht="25.5" customHeight="1" thickBot="1" x14ac:dyDescent="0.3"/>
    <row r="10" spans="2:37" s="2" customFormat="1" ht="15.75" customHeight="1" x14ac:dyDescent="0.25">
      <c r="B10" s="568" t="s">
        <v>21</v>
      </c>
      <c r="C10" s="571" t="s">
        <v>35</v>
      </c>
      <c r="D10" s="572"/>
      <c r="E10" s="573" t="s">
        <v>71</v>
      </c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  <c r="S10" s="575"/>
      <c r="T10" s="576" t="s">
        <v>20</v>
      </c>
      <c r="U10" s="577"/>
      <c r="V10" s="578"/>
      <c r="W10" s="585" t="s">
        <v>23</v>
      </c>
      <c r="X10" s="586"/>
      <c r="Y10" s="589" t="s">
        <v>75</v>
      </c>
      <c r="Z10" s="590"/>
      <c r="AA10" s="590"/>
      <c r="AB10" s="590"/>
      <c r="AC10" s="590"/>
      <c r="AD10" s="590"/>
      <c r="AE10" s="590"/>
      <c r="AF10" s="590"/>
      <c r="AG10" s="590"/>
      <c r="AH10" s="591"/>
    </row>
    <row r="11" spans="2:37" s="2" customFormat="1" ht="15.75" customHeight="1" x14ac:dyDescent="0.25">
      <c r="B11" s="569"/>
      <c r="C11" s="595" t="s">
        <v>15</v>
      </c>
      <c r="D11" s="596"/>
      <c r="E11" s="597" t="s">
        <v>72</v>
      </c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9"/>
      <c r="T11" s="579"/>
      <c r="U11" s="580"/>
      <c r="V11" s="581"/>
      <c r="W11" s="587"/>
      <c r="X11" s="588"/>
      <c r="Y11" s="592"/>
      <c r="Z11" s="593"/>
      <c r="AA11" s="593"/>
      <c r="AB11" s="593"/>
      <c r="AC11" s="593"/>
      <c r="AD11" s="593"/>
      <c r="AE11" s="593"/>
      <c r="AF11" s="593"/>
      <c r="AG11" s="593"/>
      <c r="AH11" s="594"/>
    </row>
    <row r="12" spans="2:37" s="2" customFormat="1" ht="15.75" customHeight="1" x14ac:dyDescent="0.25">
      <c r="B12" s="569"/>
      <c r="C12" s="595" t="s">
        <v>33</v>
      </c>
      <c r="D12" s="596"/>
      <c r="E12" s="597" t="s">
        <v>73</v>
      </c>
      <c r="F12" s="598"/>
      <c r="G12" s="598"/>
      <c r="H12" s="598"/>
      <c r="I12" s="598"/>
      <c r="J12" s="598"/>
      <c r="K12" s="598"/>
      <c r="L12" s="598"/>
      <c r="M12" s="598"/>
      <c r="N12" s="598"/>
      <c r="O12" s="598"/>
      <c r="P12" s="598"/>
      <c r="Q12" s="598"/>
      <c r="R12" s="598"/>
      <c r="S12" s="599"/>
      <c r="T12" s="579"/>
      <c r="U12" s="580"/>
      <c r="V12" s="581"/>
      <c r="W12" s="600" t="s">
        <v>16</v>
      </c>
      <c r="X12" s="601"/>
      <c r="Y12" s="604" t="s">
        <v>76</v>
      </c>
      <c r="Z12" s="605"/>
      <c r="AA12" s="605"/>
      <c r="AB12" s="605"/>
      <c r="AC12" s="605"/>
      <c r="AD12" s="605"/>
      <c r="AE12" s="605"/>
      <c r="AF12" s="605"/>
      <c r="AG12" s="605"/>
      <c r="AH12" s="606"/>
    </row>
    <row r="13" spans="2:37" s="2" customFormat="1" ht="15.75" customHeight="1" thickBot="1" x14ac:dyDescent="0.3">
      <c r="B13" s="570"/>
      <c r="C13" s="610" t="s">
        <v>34</v>
      </c>
      <c r="D13" s="611"/>
      <c r="E13" s="612" t="s">
        <v>74</v>
      </c>
      <c r="F13" s="613"/>
      <c r="G13" s="613"/>
      <c r="H13" s="613"/>
      <c r="I13" s="613"/>
      <c r="J13" s="613"/>
      <c r="K13" s="613"/>
      <c r="L13" s="613"/>
      <c r="M13" s="613"/>
      <c r="N13" s="613"/>
      <c r="O13" s="613"/>
      <c r="P13" s="613"/>
      <c r="Q13" s="613"/>
      <c r="R13" s="613"/>
      <c r="S13" s="614"/>
      <c r="T13" s="582"/>
      <c r="U13" s="583"/>
      <c r="V13" s="584"/>
      <c r="W13" s="602"/>
      <c r="X13" s="603"/>
      <c r="Y13" s="607"/>
      <c r="Z13" s="608"/>
      <c r="AA13" s="608"/>
      <c r="AB13" s="608"/>
      <c r="AC13" s="608"/>
      <c r="AD13" s="608"/>
      <c r="AE13" s="608"/>
      <c r="AF13" s="608"/>
      <c r="AG13" s="608"/>
      <c r="AH13" s="609"/>
    </row>
    <row r="14" spans="2:37" ht="30" customHeight="1" thickBot="1" x14ac:dyDescent="0.3"/>
    <row r="15" spans="2:37" ht="18.75" customHeight="1" thickBot="1" x14ac:dyDescent="0.3">
      <c r="B15" s="615" t="s">
        <v>17</v>
      </c>
      <c r="C15" s="616"/>
      <c r="D15" s="617"/>
      <c r="E15" s="615" t="s">
        <v>46</v>
      </c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  <c r="W15" s="616"/>
      <c r="X15" s="616"/>
      <c r="Y15" s="616"/>
      <c r="Z15" s="616"/>
      <c r="AA15" s="616"/>
      <c r="AB15" s="616"/>
      <c r="AC15" s="616"/>
      <c r="AD15" s="616"/>
      <c r="AE15" s="616"/>
      <c r="AF15" s="616"/>
      <c r="AG15" s="616"/>
      <c r="AH15" s="617"/>
    </row>
    <row r="16" spans="2:37" ht="27.75" customHeight="1" x14ac:dyDescent="0.25">
      <c r="B16" s="618" t="s">
        <v>29</v>
      </c>
      <c r="C16" s="620" t="s">
        <v>28</v>
      </c>
      <c r="D16" s="622" t="s">
        <v>32</v>
      </c>
      <c r="E16" s="620" t="s">
        <v>30</v>
      </c>
      <c r="F16" s="620" t="s">
        <v>26</v>
      </c>
      <c r="G16" s="624" t="s">
        <v>27</v>
      </c>
      <c r="H16" s="618" t="s">
        <v>2</v>
      </c>
      <c r="I16" s="626"/>
      <c r="J16" s="618" t="s">
        <v>3</v>
      </c>
      <c r="K16" s="626"/>
      <c r="L16" s="618" t="s">
        <v>4</v>
      </c>
      <c r="M16" s="626"/>
      <c r="N16" s="618" t="s">
        <v>5</v>
      </c>
      <c r="O16" s="626"/>
      <c r="P16" s="618" t="s">
        <v>6</v>
      </c>
      <c r="Q16" s="626"/>
      <c r="R16" s="618" t="s">
        <v>7</v>
      </c>
      <c r="S16" s="626"/>
      <c r="T16" s="618" t="s">
        <v>8</v>
      </c>
      <c r="U16" s="626"/>
      <c r="V16" s="618" t="s">
        <v>9</v>
      </c>
      <c r="W16" s="626"/>
      <c r="X16" s="618" t="s">
        <v>10</v>
      </c>
      <c r="Y16" s="626"/>
      <c r="Z16" s="618" t="s">
        <v>11</v>
      </c>
      <c r="AA16" s="626"/>
      <c r="AB16" s="618" t="s">
        <v>12</v>
      </c>
      <c r="AC16" s="626"/>
      <c r="AD16" s="618" t="s">
        <v>13</v>
      </c>
      <c r="AE16" s="626"/>
      <c r="AF16" s="618" t="s">
        <v>18</v>
      </c>
      <c r="AG16" s="626" t="s">
        <v>19</v>
      </c>
      <c r="AH16" s="627" t="s">
        <v>690</v>
      </c>
      <c r="AI16" s="627" t="s">
        <v>690</v>
      </c>
      <c r="AJ16" s="627" t="s">
        <v>691</v>
      </c>
      <c r="AK16" s="627" t="s">
        <v>692</v>
      </c>
    </row>
    <row r="17" spans="2:37" ht="27.75" customHeight="1" thickBot="1" x14ac:dyDescent="0.3">
      <c r="B17" s="619"/>
      <c r="C17" s="621"/>
      <c r="D17" s="623"/>
      <c r="E17" s="621"/>
      <c r="F17" s="621"/>
      <c r="G17" s="625"/>
      <c r="H17" s="315" t="s">
        <v>18</v>
      </c>
      <c r="I17" s="316" t="s">
        <v>19</v>
      </c>
      <c r="J17" s="315" t="s">
        <v>18</v>
      </c>
      <c r="K17" s="316" t="s">
        <v>19</v>
      </c>
      <c r="L17" s="315" t="s">
        <v>18</v>
      </c>
      <c r="M17" s="316" t="s">
        <v>19</v>
      </c>
      <c r="N17" s="315" t="s">
        <v>18</v>
      </c>
      <c r="O17" s="316" t="s">
        <v>19</v>
      </c>
      <c r="P17" s="315" t="s">
        <v>18</v>
      </c>
      <c r="Q17" s="316" t="s">
        <v>19</v>
      </c>
      <c r="R17" s="315" t="s">
        <v>18</v>
      </c>
      <c r="S17" s="316" t="s">
        <v>19</v>
      </c>
      <c r="T17" s="315" t="s">
        <v>18</v>
      </c>
      <c r="U17" s="316" t="s">
        <v>19</v>
      </c>
      <c r="V17" s="315" t="s">
        <v>18</v>
      </c>
      <c r="W17" s="316" t="s">
        <v>19</v>
      </c>
      <c r="X17" s="315" t="s">
        <v>18</v>
      </c>
      <c r="Y17" s="316" t="s">
        <v>19</v>
      </c>
      <c r="Z17" s="315" t="s">
        <v>18</v>
      </c>
      <c r="AA17" s="316" t="s">
        <v>19</v>
      </c>
      <c r="AB17" s="315" t="s">
        <v>18</v>
      </c>
      <c r="AC17" s="316" t="s">
        <v>19</v>
      </c>
      <c r="AD17" s="315" t="s">
        <v>18</v>
      </c>
      <c r="AE17" s="316" t="s">
        <v>19</v>
      </c>
      <c r="AF17" s="619"/>
      <c r="AG17" s="629"/>
      <c r="AH17" s="628"/>
      <c r="AI17" s="628"/>
      <c r="AJ17" s="628"/>
      <c r="AK17" s="628"/>
    </row>
    <row r="18" spans="2:37" ht="90" x14ac:dyDescent="0.25">
      <c r="B18" s="630">
        <v>0.2</v>
      </c>
      <c r="C18" s="20" t="s">
        <v>42</v>
      </c>
      <c r="D18" s="326" t="s">
        <v>455</v>
      </c>
      <c r="E18" s="241">
        <v>0.4</v>
      </c>
      <c r="F18" s="326" t="s">
        <v>63</v>
      </c>
      <c r="G18" s="327" t="s">
        <v>456</v>
      </c>
      <c r="H18" s="142"/>
      <c r="I18" s="16"/>
      <c r="J18" s="15"/>
      <c r="K18" s="16"/>
      <c r="L18" s="15"/>
      <c r="M18" s="16"/>
      <c r="N18" s="15"/>
      <c r="O18" s="16"/>
      <c r="P18" s="15"/>
      <c r="Q18" s="16"/>
      <c r="R18" s="15">
        <v>1</v>
      </c>
      <c r="S18" s="16"/>
      <c r="T18" s="15"/>
      <c r="U18" s="16"/>
      <c r="V18" s="15"/>
      <c r="W18" s="16"/>
      <c r="X18" s="15"/>
      <c r="Y18" s="16"/>
      <c r="Z18" s="15"/>
      <c r="AA18" s="16"/>
      <c r="AB18" s="15"/>
      <c r="AC18" s="16"/>
      <c r="AD18" s="15"/>
      <c r="AE18" s="189"/>
      <c r="AF18" s="15">
        <f t="shared" ref="AF18:AG20" si="0">+H18+J18+L18+N18+P18+R18+T18+V18+X18+Z18+AB18+AD18</f>
        <v>1</v>
      </c>
      <c r="AG18" s="16">
        <f t="shared" si="0"/>
        <v>0</v>
      </c>
      <c r="AH18" s="48"/>
      <c r="AI18" s="217"/>
      <c r="AJ18" s="217"/>
      <c r="AK18" s="217"/>
    </row>
    <row r="19" spans="2:37" ht="165" x14ac:dyDescent="0.25">
      <c r="B19" s="631"/>
      <c r="C19" s="22" t="s">
        <v>43</v>
      </c>
      <c r="D19" s="328" t="s">
        <v>457</v>
      </c>
      <c r="E19" s="242">
        <v>0.3</v>
      </c>
      <c r="F19" s="328" t="s">
        <v>64</v>
      </c>
      <c r="G19" s="329" t="s">
        <v>458</v>
      </c>
      <c r="H19" s="145"/>
      <c r="I19" s="24"/>
      <c r="J19" s="23"/>
      <c r="K19" s="24"/>
      <c r="L19" s="23"/>
      <c r="M19" s="24"/>
      <c r="N19" s="23">
        <v>0.33</v>
      </c>
      <c r="O19" s="24"/>
      <c r="P19" s="23"/>
      <c r="Q19" s="24"/>
      <c r="R19" s="23"/>
      <c r="S19" s="24"/>
      <c r="T19" s="23">
        <v>0.33</v>
      </c>
      <c r="U19" s="24"/>
      <c r="V19" s="23"/>
      <c r="W19" s="24"/>
      <c r="X19" s="23"/>
      <c r="Y19" s="24"/>
      <c r="Z19" s="23">
        <v>0.34</v>
      </c>
      <c r="AA19" s="24"/>
      <c r="AB19" s="23"/>
      <c r="AC19" s="24"/>
      <c r="AD19" s="23"/>
      <c r="AE19" s="236"/>
      <c r="AF19" s="7">
        <f t="shared" si="0"/>
        <v>1</v>
      </c>
      <c r="AG19" s="6">
        <f t="shared" si="0"/>
        <v>0</v>
      </c>
      <c r="AH19" s="396"/>
      <c r="AI19" s="217"/>
      <c r="AJ19" s="217"/>
      <c r="AK19" s="217"/>
    </row>
    <row r="20" spans="2:37" ht="75.75" thickBot="1" x14ac:dyDescent="0.3">
      <c r="B20" s="632"/>
      <c r="C20" s="39" t="s">
        <v>45</v>
      </c>
      <c r="D20" s="318" t="s">
        <v>459</v>
      </c>
      <c r="E20" s="243">
        <v>0.3</v>
      </c>
      <c r="F20" s="318" t="s">
        <v>460</v>
      </c>
      <c r="G20" s="237" t="s">
        <v>461</v>
      </c>
      <c r="H20" s="43"/>
      <c r="I20" s="8"/>
      <c r="J20" s="9"/>
      <c r="K20" s="8"/>
      <c r="L20" s="9"/>
      <c r="M20" s="8"/>
      <c r="N20" s="9">
        <v>0.25</v>
      </c>
      <c r="O20" s="8"/>
      <c r="P20" s="9"/>
      <c r="Q20" s="8"/>
      <c r="R20" s="9">
        <v>0.25</v>
      </c>
      <c r="S20" s="8"/>
      <c r="T20" s="9"/>
      <c r="U20" s="8"/>
      <c r="V20" s="9">
        <v>0.25</v>
      </c>
      <c r="W20" s="8"/>
      <c r="X20" s="9"/>
      <c r="Y20" s="8"/>
      <c r="Z20" s="9"/>
      <c r="AA20" s="8"/>
      <c r="AB20" s="9">
        <v>0.25</v>
      </c>
      <c r="AC20" s="8"/>
      <c r="AD20" s="9"/>
      <c r="AE20" s="190"/>
      <c r="AF20" s="9">
        <f t="shared" si="0"/>
        <v>1</v>
      </c>
      <c r="AG20" s="8">
        <f t="shared" si="0"/>
        <v>0</v>
      </c>
      <c r="AH20" s="44"/>
      <c r="AI20" s="218"/>
      <c r="AJ20" s="218"/>
      <c r="AK20" s="218"/>
    </row>
    <row r="21" spans="2:37" s="14" customFormat="1" ht="18" customHeight="1" thickBot="1" x14ac:dyDescent="0.3">
      <c r="B21" s="10"/>
      <c r="C21" s="10"/>
      <c r="D21" s="10"/>
      <c r="E21" s="11"/>
      <c r="F21" s="10"/>
      <c r="G21" s="10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3"/>
    </row>
    <row r="22" spans="2:37" ht="18.75" customHeight="1" thickBot="1" x14ac:dyDescent="0.3">
      <c r="B22" s="615" t="s">
        <v>17</v>
      </c>
      <c r="C22" s="616"/>
      <c r="D22" s="617"/>
      <c r="E22" s="615" t="s">
        <v>48</v>
      </c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  <c r="W22" s="616"/>
      <c r="X22" s="616"/>
      <c r="Y22" s="616"/>
      <c r="Z22" s="616"/>
      <c r="AA22" s="616"/>
      <c r="AB22" s="616"/>
      <c r="AC22" s="616"/>
      <c r="AD22" s="616"/>
      <c r="AE22" s="616"/>
      <c r="AF22" s="616"/>
      <c r="AG22" s="616"/>
      <c r="AH22" s="617"/>
    </row>
    <row r="23" spans="2:37" ht="27.75" customHeight="1" x14ac:dyDescent="0.25">
      <c r="B23" s="618" t="s">
        <v>29</v>
      </c>
      <c r="C23" s="620" t="s">
        <v>28</v>
      </c>
      <c r="D23" s="622" t="s">
        <v>32</v>
      </c>
      <c r="E23" s="620" t="s">
        <v>30</v>
      </c>
      <c r="F23" s="620" t="s">
        <v>26</v>
      </c>
      <c r="G23" s="624" t="s">
        <v>27</v>
      </c>
      <c r="H23" s="618" t="s">
        <v>2</v>
      </c>
      <c r="I23" s="626"/>
      <c r="J23" s="618" t="s">
        <v>3</v>
      </c>
      <c r="K23" s="626"/>
      <c r="L23" s="618" t="s">
        <v>4</v>
      </c>
      <c r="M23" s="626"/>
      <c r="N23" s="618" t="s">
        <v>5</v>
      </c>
      <c r="O23" s="626"/>
      <c r="P23" s="618" t="s">
        <v>6</v>
      </c>
      <c r="Q23" s="626"/>
      <c r="R23" s="618" t="s">
        <v>7</v>
      </c>
      <c r="S23" s="626"/>
      <c r="T23" s="618" t="s">
        <v>8</v>
      </c>
      <c r="U23" s="626"/>
      <c r="V23" s="618" t="s">
        <v>9</v>
      </c>
      <c r="W23" s="626"/>
      <c r="X23" s="618" t="s">
        <v>10</v>
      </c>
      <c r="Y23" s="626"/>
      <c r="Z23" s="618" t="s">
        <v>11</v>
      </c>
      <c r="AA23" s="626"/>
      <c r="AB23" s="618" t="s">
        <v>12</v>
      </c>
      <c r="AC23" s="626"/>
      <c r="AD23" s="618" t="s">
        <v>13</v>
      </c>
      <c r="AE23" s="626"/>
      <c r="AF23" s="618" t="s">
        <v>18</v>
      </c>
      <c r="AG23" s="626" t="s">
        <v>19</v>
      </c>
      <c r="AH23" s="635" t="s">
        <v>22</v>
      </c>
      <c r="AI23" s="627" t="s">
        <v>690</v>
      </c>
      <c r="AJ23" s="627" t="s">
        <v>691</v>
      </c>
      <c r="AK23" s="627" t="s">
        <v>692</v>
      </c>
    </row>
    <row r="24" spans="2:37" ht="27.75" customHeight="1" thickBot="1" x14ac:dyDescent="0.3">
      <c r="B24" s="619"/>
      <c r="C24" s="621"/>
      <c r="D24" s="623"/>
      <c r="E24" s="621"/>
      <c r="F24" s="621"/>
      <c r="G24" s="625"/>
      <c r="H24" s="313" t="s">
        <v>18</v>
      </c>
      <c r="I24" s="312" t="s">
        <v>19</v>
      </c>
      <c r="J24" s="313" t="s">
        <v>18</v>
      </c>
      <c r="K24" s="312" t="s">
        <v>19</v>
      </c>
      <c r="L24" s="313" t="s">
        <v>18</v>
      </c>
      <c r="M24" s="312" t="s">
        <v>19</v>
      </c>
      <c r="N24" s="313" t="s">
        <v>18</v>
      </c>
      <c r="O24" s="312" t="s">
        <v>19</v>
      </c>
      <c r="P24" s="313" t="s">
        <v>18</v>
      </c>
      <c r="Q24" s="312" t="s">
        <v>19</v>
      </c>
      <c r="R24" s="313" t="s">
        <v>18</v>
      </c>
      <c r="S24" s="312" t="s">
        <v>19</v>
      </c>
      <c r="T24" s="313" t="s">
        <v>18</v>
      </c>
      <c r="U24" s="312" t="s">
        <v>19</v>
      </c>
      <c r="V24" s="313" t="s">
        <v>18</v>
      </c>
      <c r="W24" s="312" t="s">
        <v>19</v>
      </c>
      <c r="X24" s="313" t="s">
        <v>18</v>
      </c>
      <c r="Y24" s="312" t="s">
        <v>19</v>
      </c>
      <c r="Z24" s="313" t="s">
        <v>18</v>
      </c>
      <c r="AA24" s="312" t="s">
        <v>19</v>
      </c>
      <c r="AB24" s="313" t="s">
        <v>18</v>
      </c>
      <c r="AC24" s="312" t="s">
        <v>19</v>
      </c>
      <c r="AD24" s="313" t="s">
        <v>18</v>
      </c>
      <c r="AE24" s="312" t="s">
        <v>19</v>
      </c>
      <c r="AF24" s="633"/>
      <c r="AG24" s="634"/>
      <c r="AH24" s="636"/>
      <c r="AI24" s="628"/>
      <c r="AJ24" s="628"/>
      <c r="AK24" s="628"/>
    </row>
    <row r="25" spans="2:37" ht="120" x14ac:dyDescent="0.25">
      <c r="B25" s="630">
        <v>0.15</v>
      </c>
      <c r="C25" s="20" t="s">
        <v>40</v>
      </c>
      <c r="D25" s="20" t="s">
        <v>49</v>
      </c>
      <c r="E25" s="33">
        <v>0.6</v>
      </c>
      <c r="F25" s="20" t="s">
        <v>462</v>
      </c>
      <c r="G25" s="34" t="s">
        <v>463</v>
      </c>
      <c r="H25" s="15"/>
      <c r="I25" s="16"/>
      <c r="J25" s="15"/>
      <c r="K25" s="16"/>
      <c r="L25" s="15"/>
      <c r="M25" s="16"/>
      <c r="N25" s="15"/>
      <c r="O25" s="16"/>
      <c r="P25" s="15"/>
      <c r="Q25" s="16"/>
      <c r="R25" s="15">
        <v>0.5</v>
      </c>
      <c r="S25" s="16"/>
      <c r="T25" s="15"/>
      <c r="U25" s="16"/>
      <c r="V25" s="15"/>
      <c r="W25" s="16"/>
      <c r="X25" s="15">
        <v>0.5</v>
      </c>
      <c r="Y25" s="16"/>
      <c r="Z25" s="15"/>
      <c r="AA25" s="16"/>
      <c r="AB25" s="15"/>
      <c r="AC25" s="16"/>
      <c r="AD25" s="15"/>
      <c r="AE25" s="16"/>
      <c r="AF25" s="15">
        <f t="shared" ref="AF25:AG26" si="1">+H25+J25+L25+N25+P25+R25+T25+V25+X25+Z25+AB25+AD25</f>
        <v>1</v>
      </c>
      <c r="AG25" s="16">
        <f t="shared" si="1"/>
        <v>0</v>
      </c>
      <c r="AH25" s="48"/>
      <c r="AI25" s="504"/>
      <c r="AJ25" s="504"/>
      <c r="AK25" s="504"/>
    </row>
    <row r="26" spans="2:37" ht="135.75" thickBot="1" x14ac:dyDescent="0.3">
      <c r="B26" s="637"/>
      <c r="C26" s="39" t="s">
        <v>41</v>
      </c>
      <c r="D26" s="39" t="s">
        <v>50</v>
      </c>
      <c r="E26" s="41">
        <v>0.4</v>
      </c>
      <c r="F26" s="39" t="s">
        <v>464</v>
      </c>
      <c r="G26" s="42" t="s">
        <v>65</v>
      </c>
      <c r="H26" s="9"/>
      <c r="I26" s="8"/>
      <c r="J26" s="9"/>
      <c r="K26" s="8"/>
      <c r="L26" s="9"/>
      <c r="M26" s="8"/>
      <c r="N26" s="9"/>
      <c r="O26" s="8"/>
      <c r="P26" s="9"/>
      <c r="Q26" s="8"/>
      <c r="R26" s="9">
        <v>0.5</v>
      </c>
      <c r="S26" s="8"/>
      <c r="T26" s="9"/>
      <c r="U26" s="8"/>
      <c r="V26" s="9"/>
      <c r="W26" s="8"/>
      <c r="X26" s="9"/>
      <c r="Y26" s="8"/>
      <c r="Z26" s="9"/>
      <c r="AA26" s="8"/>
      <c r="AB26" s="9"/>
      <c r="AC26" s="8"/>
      <c r="AD26" s="9">
        <v>0.5</v>
      </c>
      <c r="AE26" s="8"/>
      <c r="AF26" s="9">
        <f t="shared" si="1"/>
        <v>1</v>
      </c>
      <c r="AG26" s="8">
        <f t="shared" si="1"/>
        <v>0</v>
      </c>
      <c r="AH26" s="44"/>
      <c r="AI26" s="218"/>
      <c r="AJ26" s="218"/>
      <c r="AK26" s="206"/>
    </row>
    <row r="27" spans="2:37" s="17" customFormat="1" ht="18" customHeight="1" thickBot="1" x14ac:dyDescent="0.3">
      <c r="B27" s="11"/>
      <c r="C27" s="10"/>
      <c r="D27" s="10"/>
      <c r="E27" s="11"/>
      <c r="F27" s="10"/>
      <c r="G27" s="10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3"/>
    </row>
    <row r="28" spans="2:37" ht="18.75" customHeight="1" thickBot="1" x14ac:dyDescent="0.3">
      <c r="B28" s="615" t="s">
        <v>17</v>
      </c>
      <c r="C28" s="616"/>
      <c r="D28" s="617"/>
      <c r="E28" s="615" t="s">
        <v>47</v>
      </c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X28" s="616"/>
      <c r="Y28" s="616"/>
      <c r="Z28" s="616"/>
      <c r="AA28" s="616"/>
      <c r="AB28" s="616"/>
      <c r="AC28" s="616"/>
      <c r="AD28" s="616"/>
      <c r="AE28" s="616"/>
      <c r="AF28" s="616"/>
      <c r="AG28" s="616"/>
      <c r="AH28" s="617"/>
    </row>
    <row r="29" spans="2:37" ht="27.75" customHeight="1" x14ac:dyDescent="0.25">
      <c r="B29" s="618" t="s">
        <v>29</v>
      </c>
      <c r="C29" s="620" t="s">
        <v>28</v>
      </c>
      <c r="D29" s="622" t="s">
        <v>32</v>
      </c>
      <c r="E29" s="620" t="s">
        <v>30</v>
      </c>
      <c r="F29" s="620" t="s">
        <v>26</v>
      </c>
      <c r="G29" s="624" t="s">
        <v>27</v>
      </c>
      <c r="H29" s="618" t="s">
        <v>2</v>
      </c>
      <c r="I29" s="626"/>
      <c r="J29" s="618" t="s">
        <v>3</v>
      </c>
      <c r="K29" s="626"/>
      <c r="L29" s="618" t="s">
        <v>4</v>
      </c>
      <c r="M29" s="626"/>
      <c r="N29" s="618" t="s">
        <v>5</v>
      </c>
      <c r="O29" s="626"/>
      <c r="P29" s="618" t="s">
        <v>6</v>
      </c>
      <c r="Q29" s="626"/>
      <c r="R29" s="618" t="s">
        <v>7</v>
      </c>
      <c r="S29" s="626"/>
      <c r="T29" s="618" t="s">
        <v>8</v>
      </c>
      <c r="U29" s="626"/>
      <c r="V29" s="618" t="s">
        <v>9</v>
      </c>
      <c r="W29" s="626"/>
      <c r="X29" s="618" t="s">
        <v>10</v>
      </c>
      <c r="Y29" s="626"/>
      <c r="Z29" s="618" t="s">
        <v>11</v>
      </c>
      <c r="AA29" s="626"/>
      <c r="AB29" s="618" t="s">
        <v>12</v>
      </c>
      <c r="AC29" s="626"/>
      <c r="AD29" s="618" t="s">
        <v>13</v>
      </c>
      <c r="AE29" s="626"/>
      <c r="AF29" s="618" t="s">
        <v>18</v>
      </c>
      <c r="AG29" s="626" t="s">
        <v>19</v>
      </c>
      <c r="AH29" s="635" t="s">
        <v>22</v>
      </c>
      <c r="AI29" s="627" t="s">
        <v>690</v>
      </c>
      <c r="AJ29" s="627" t="s">
        <v>691</v>
      </c>
      <c r="AK29" s="627" t="s">
        <v>692</v>
      </c>
    </row>
    <row r="30" spans="2:37" ht="27.75" customHeight="1" thickBot="1" x14ac:dyDescent="0.3">
      <c r="B30" s="633"/>
      <c r="C30" s="638"/>
      <c r="D30" s="639"/>
      <c r="E30" s="638"/>
      <c r="F30" s="638"/>
      <c r="G30" s="640"/>
      <c r="H30" s="313" t="s">
        <v>18</v>
      </c>
      <c r="I30" s="312" t="s">
        <v>19</v>
      </c>
      <c r="J30" s="313" t="s">
        <v>18</v>
      </c>
      <c r="K30" s="312" t="s">
        <v>19</v>
      </c>
      <c r="L30" s="313" t="s">
        <v>18</v>
      </c>
      <c r="M30" s="312" t="s">
        <v>19</v>
      </c>
      <c r="N30" s="313" t="s">
        <v>18</v>
      </c>
      <c r="O30" s="312" t="s">
        <v>19</v>
      </c>
      <c r="P30" s="313" t="s">
        <v>18</v>
      </c>
      <c r="Q30" s="312" t="s">
        <v>19</v>
      </c>
      <c r="R30" s="313" t="s">
        <v>18</v>
      </c>
      <c r="S30" s="312" t="s">
        <v>19</v>
      </c>
      <c r="T30" s="313" t="s">
        <v>18</v>
      </c>
      <c r="U30" s="312" t="s">
        <v>19</v>
      </c>
      <c r="V30" s="313" t="s">
        <v>18</v>
      </c>
      <c r="W30" s="312" t="s">
        <v>19</v>
      </c>
      <c r="X30" s="313" t="s">
        <v>18</v>
      </c>
      <c r="Y30" s="312" t="s">
        <v>19</v>
      </c>
      <c r="Z30" s="313" t="s">
        <v>18</v>
      </c>
      <c r="AA30" s="312" t="s">
        <v>19</v>
      </c>
      <c r="AB30" s="313" t="s">
        <v>18</v>
      </c>
      <c r="AC30" s="312" t="s">
        <v>19</v>
      </c>
      <c r="AD30" s="313" t="s">
        <v>18</v>
      </c>
      <c r="AE30" s="312" t="s">
        <v>19</v>
      </c>
      <c r="AF30" s="633"/>
      <c r="AG30" s="634"/>
      <c r="AH30" s="636"/>
      <c r="AI30" s="628"/>
      <c r="AJ30" s="628"/>
      <c r="AK30" s="628"/>
    </row>
    <row r="31" spans="2:37" ht="120" x14ac:dyDescent="0.25">
      <c r="B31" s="630">
        <v>0.3</v>
      </c>
      <c r="C31" s="20" t="s">
        <v>44</v>
      </c>
      <c r="D31" s="20" t="s">
        <v>62</v>
      </c>
      <c r="E31" s="33">
        <v>0.5</v>
      </c>
      <c r="F31" s="20" t="s">
        <v>67</v>
      </c>
      <c r="G31" s="34" t="s">
        <v>66</v>
      </c>
      <c r="H31" s="15"/>
      <c r="I31" s="16"/>
      <c r="J31" s="15"/>
      <c r="K31" s="16"/>
      <c r="L31" s="15"/>
      <c r="M31" s="16"/>
      <c r="N31" s="15"/>
      <c r="O31" s="16"/>
      <c r="P31" s="15"/>
      <c r="Q31" s="16"/>
      <c r="R31" s="15"/>
      <c r="S31" s="16"/>
      <c r="T31" s="15">
        <v>1</v>
      </c>
      <c r="U31" s="16"/>
      <c r="V31" s="15"/>
      <c r="W31" s="16"/>
      <c r="X31" s="15"/>
      <c r="Y31" s="16"/>
      <c r="Z31" s="15"/>
      <c r="AA31" s="16"/>
      <c r="AB31" s="15"/>
      <c r="AC31" s="16"/>
      <c r="AD31" s="15"/>
      <c r="AE31" s="16"/>
      <c r="AF31" s="15">
        <f t="shared" ref="AF31:AG31" si="2">+H31+J31+L31+N31+P31+R31+T31+V31+X31+Z31+AB31+AD31</f>
        <v>1</v>
      </c>
      <c r="AG31" s="16">
        <f t="shared" si="2"/>
        <v>0</v>
      </c>
      <c r="AH31" s="48"/>
      <c r="AI31" s="504"/>
      <c r="AJ31" s="504"/>
      <c r="AK31" s="504"/>
    </row>
    <row r="32" spans="2:37" ht="180.75" thickBot="1" x14ac:dyDescent="0.3">
      <c r="B32" s="641"/>
      <c r="C32" s="69" t="s">
        <v>110</v>
      </c>
      <c r="D32" s="69" t="s">
        <v>465</v>
      </c>
      <c r="E32" s="235">
        <v>0.5</v>
      </c>
      <c r="F32" s="69" t="s">
        <v>466</v>
      </c>
      <c r="G32" s="240" t="s">
        <v>467</v>
      </c>
      <c r="H32" s="71"/>
      <c r="I32" s="72"/>
      <c r="J32" s="71"/>
      <c r="K32" s="72"/>
      <c r="L32" s="71"/>
      <c r="M32" s="72"/>
      <c r="N32" s="71"/>
      <c r="O32" s="72"/>
      <c r="P32" s="71">
        <v>0.25</v>
      </c>
      <c r="Q32" s="72"/>
      <c r="R32" s="71"/>
      <c r="S32" s="72"/>
      <c r="T32" s="71"/>
      <c r="U32" s="72"/>
      <c r="V32" s="71"/>
      <c r="W32" s="72"/>
      <c r="X32" s="71">
        <v>0.25</v>
      </c>
      <c r="Y32" s="72"/>
      <c r="Z32" s="71"/>
      <c r="AA32" s="72"/>
      <c r="AB32" s="71">
        <v>0.5</v>
      </c>
      <c r="AC32" s="72"/>
      <c r="AD32" s="71"/>
      <c r="AE32" s="72"/>
      <c r="AF32" s="71">
        <f t="shared" ref="AF32" si="3">+H32+J32+L32+N32+P32+R32+T32+V32+X32+Z32+AB32+AD32</f>
        <v>1</v>
      </c>
      <c r="AG32" s="72">
        <f t="shared" ref="AG32" si="4">+I32+K32+M32+O32+Q32+S32+U32+W32+Y32+AA32+AC32+AE32</f>
        <v>0</v>
      </c>
      <c r="AH32" s="395"/>
      <c r="AI32" s="218"/>
      <c r="AJ32" s="218"/>
      <c r="AK32" s="218"/>
    </row>
    <row r="33" spans="2:37" ht="15.75" thickBot="1" x14ac:dyDescent="0.3"/>
    <row r="34" spans="2:37" ht="18.75" customHeight="1" thickBot="1" x14ac:dyDescent="0.3">
      <c r="B34" s="615" t="s">
        <v>17</v>
      </c>
      <c r="C34" s="616"/>
      <c r="D34" s="617"/>
      <c r="E34" s="615" t="s">
        <v>55</v>
      </c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  <c r="W34" s="616"/>
      <c r="X34" s="616"/>
      <c r="Y34" s="616"/>
      <c r="Z34" s="616"/>
      <c r="AA34" s="616"/>
      <c r="AB34" s="616"/>
      <c r="AC34" s="616"/>
      <c r="AD34" s="616"/>
      <c r="AE34" s="616"/>
      <c r="AF34" s="616"/>
      <c r="AG34" s="616"/>
      <c r="AH34" s="617"/>
    </row>
    <row r="35" spans="2:37" ht="27.75" customHeight="1" x14ac:dyDescent="0.25">
      <c r="B35" s="618" t="s">
        <v>29</v>
      </c>
      <c r="C35" s="620" t="s">
        <v>28</v>
      </c>
      <c r="D35" s="622" t="s">
        <v>32</v>
      </c>
      <c r="E35" s="620" t="s">
        <v>30</v>
      </c>
      <c r="F35" s="620" t="s">
        <v>26</v>
      </c>
      <c r="G35" s="624" t="s">
        <v>27</v>
      </c>
      <c r="H35" s="618" t="s">
        <v>2</v>
      </c>
      <c r="I35" s="626"/>
      <c r="J35" s="618" t="s">
        <v>3</v>
      </c>
      <c r="K35" s="626"/>
      <c r="L35" s="618" t="s">
        <v>4</v>
      </c>
      <c r="M35" s="626"/>
      <c r="N35" s="618" t="s">
        <v>5</v>
      </c>
      <c r="O35" s="626"/>
      <c r="P35" s="618" t="s">
        <v>6</v>
      </c>
      <c r="Q35" s="626"/>
      <c r="R35" s="618" t="s">
        <v>7</v>
      </c>
      <c r="S35" s="626"/>
      <c r="T35" s="618" t="s">
        <v>8</v>
      </c>
      <c r="U35" s="626"/>
      <c r="V35" s="618" t="s">
        <v>9</v>
      </c>
      <c r="W35" s="626"/>
      <c r="X35" s="618" t="s">
        <v>10</v>
      </c>
      <c r="Y35" s="626"/>
      <c r="Z35" s="618" t="s">
        <v>11</v>
      </c>
      <c r="AA35" s="626"/>
      <c r="AB35" s="618" t="s">
        <v>12</v>
      </c>
      <c r="AC35" s="626"/>
      <c r="AD35" s="618" t="s">
        <v>13</v>
      </c>
      <c r="AE35" s="626"/>
      <c r="AF35" s="618" t="s">
        <v>18</v>
      </c>
      <c r="AG35" s="626" t="s">
        <v>19</v>
      </c>
      <c r="AH35" s="635" t="s">
        <v>22</v>
      </c>
      <c r="AI35" s="627" t="s">
        <v>690</v>
      </c>
      <c r="AJ35" s="627" t="s">
        <v>691</v>
      </c>
      <c r="AK35" s="627" t="s">
        <v>692</v>
      </c>
    </row>
    <row r="36" spans="2:37" ht="27.75" customHeight="1" thickBot="1" x14ac:dyDescent="0.3">
      <c r="B36" s="633"/>
      <c r="C36" s="638"/>
      <c r="D36" s="639"/>
      <c r="E36" s="638"/>
      <c r="F36" s="638"/>
      <c r="G36" s="640"/>
      <c r="H36" s="313" t="s">
        <v>18</v>
      </c>
      <c r="I36" s="312" t="s">
        <v>19</v>
      </c>
      <c r="J36" s="313" t="s">
        <v>18</v>
      </c>
      <c r="K36" s="312" t="s">
        <v>19</v>
      </c>
      <c r="L36" s="313" t="s">
        <v>18</v>
      </c>
      <c r="M36" s="312" t="s">
        <v>19</v>
      </c>
      <c r="N36" s="313" t="s">
        <v>18</v>
      </c>
      <c r="O36" s="312" t="s">
        <v>19</v>
      </c>
      <c r="P36" s="313" t="s">
        <v>18</v>
      </c>
      <c r="Q36" s="312" t="s">
        <v>19</v>
      </c>
      <c r="R36" s="313" t="s">
        <v>18</v>
      </c>
      <c r="S36" s="312" t="s">
        <v>19</v>
      </c>
      <c r="T36" s="313" t="s">
        <v>18</v>
      </c>
      <c r="U36" s="312" t="s">
        <v>19</v>
      </c>
      <c r="V36" s="313" t="s">
        <v>18</v>
      </c>
      <c r="W36" s="312" t="s">
        <v>19</v>
      </c>
      <c r="X36" s="313" t="s">
        <v>18</v>
      </c>
      <c r="Y36" s="312" t="s">
        <v>19</v>
      </c>
      <c r="Z36" s="313" t="s">
        <v>18</v>
      </c>
      <c r="AA36" s="312" t="s">
        <v>19</v>
      </c>
      <c r="AB36" s="313" t="s">
        <v>18</v>
      </c>
      <c r="AC36" s="312" t="s">
        <v>19</v>
      </c>
      <c r="AD36" s="313" t="s">
        <v>18</v>
      </c>
      <c r="AE36" s="312" t="s">
        <v>19</v>
      </c>
      <c r="AF36" s="633"/>
      <c r="AG36" s="634"/>
      <c r="AH36" s="636"/>
      <c r="AI36" s="628"/>
      <c r="AJ36" s="628"/>
      <c r="AK36" s="628"/>
    </row>
    <row r="37" spans="2:37" ht="120" x14ac:dyDescent="0.25">
      <c r="B37" s="630">
        <v>0.2</v>
      </c>
      <c r="C37" s="20" t="s">
        <v>52</v>
      </c>
      <c r="D37" s="20" t="s">
        <v>468</v>
      </c>
      <c r="E37" s="33">
        <v>0.4</v>
      </c>
      <c r="F37" s="20" t="s">
        <v>53</v>
      </c>
      <c r="G37" s="34" t="s">
        <v>469</v>
      </c>
      <c r="H37" s="314"/>
      <c r="I37" s="16"/>
      <c r="J37" s="15"/>
      <c r="K37" s="16"/>
      <c r="L37" s="15"/>
      <c r="M37" s="16"/>
      <c r="N37" s="15">
        <v>0.33</v>
      </c>
      <c r="O37" s="16"/>
      <c r="P37" s="15"/>
      <c r="Q37" s="16"/>
      <c r="R37" s="15"/>
      <c r="S37" s="16"/>
      <c r="T37" s="15">
        <v>0.34</v>
      </c>
      <c r="U37" s="16"/>
      <c r="V37" s="15"/>
      <c r="W37" s="16"/>
      <c r="X37" s="15"/>
      <c r="Y37" s="16"/>
      <c r="Z37" s="15">
        <v>0.33</v>
      </c>
      <c r="AA37" s="16"/>
      <c r="AB37" s="15"/>
      <c r="AC37" s="16"/>
      <c r="AD37" s="15"/>
      <c r="AE37" s="16"/>
      <c r="AF37" s="15">
        <f t="shared" ref="AF37:AG38" si="5">+H37+J37+L37+N37+P37+R37+T37+V37+X37+Z37+AB37+AD37</f>
        <v>1</v>
      </c>
      <c r="AG37" s="16">
        <f t="shared" si="5"/>
        <v>0</v>
      </c>
      <c r="AH37" s="48"/>
      <c r="AI37" s="504"/>
      <c r="AJ37" s="504"/>
      <c r="AK37" s="504"/>
    </row>
    <row r="38" spans="2:37" ht="135.75" thickBot="1" x14ac:dyDescent="0.3">
      <c r="B38" s="632"/>
      <c r="C38" s="39" t="s">
        <v>54</v>
      </c>
      <c r="D38" s="39" t="s">
        <v>470</v>
      </c>
      <c r="E38" s="41">
        <v>0.6</v>
      </c>
      <c r="F38" s="39" t="s">
        <v>471</v>
      </c>
      <c r="G38" s="42" t="s">
        <v>472</v>
      </c>
      <c r="H38" s="71"/>
      <c r="I38" s="72"/>
      <c r="J38" s="71"/>
      <c r="K38" s="72"/>
      <c r="L38" s="71">
        <v>0.16</v>
      </c>
      <c r="M38" s="72"/>
      <c r="N38" s="71"/>
      <c r="O38" s="72"/>
      <c r="P38" s="71">
        <v>0.16</v>
      </c>
      <c r="Q38" s="72"/>
      <c r="R38" s="71"/>
      <c r="S38" s="72"/>
      <c r="T38" s="71">
        <v>0.17</v>
      </c>
      <c r="U38" s="72"/>
      <c r="V38" s="71"/>
      <c r="W38" s="72"/>
      <c r="X38" s="71">
        <v>0.17</v>
      </c>
      <c r="Y38" s="72"/>
      <c r="Z38" s="71"/>
      <c r="AA38" s="72"/>
      <c r="AB38" s="71">
        <v>0.17</v>
      </c>
      <c r="AC38" s="72"/>
      <c r="AD38" s="71">
        <v>0.17</v>
      </c>
      <c r="AE38" s="72"/>
      <c r="AF38" s="71">
        <f t="shared" si="5"/>
        <v>1</v>
      </c>
      <c r="AG38" s="72">
        <f t="shared" si="5"/>
        <v>0</v>
      </c>
      <c r="AH38" s="395"/>
      <c r="AI38" s="218"/>
      <c r="AJ38" s="218"/>
      <c r="AK38" s="206"/>
    </row>
    <row r="39" spans="2:37" ht="15.75" thickBot="1" x14ac:dyDescent="0.3"/>
    <row r="40" spans="2:37" ht="18.75" customHeight="1" thickBot="1" x14ac:dyDescent="0.3">
      <c r="B40" s="615" t="s">
        <v>17</v>
      </c>
      <c r="C40" s="616"/>
      <c r="D40" s="617"/>
      <c r="E40" s="615" t="s">
        <v>58</v>
      </c>
      <c r="F40" s="616"/>
      <c r="G40" s="616"/>
      <c r="H40" s="616"/>
      <c r="I40" s="6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  <c r="W40" s="616"/>
      <c r="X40" s="616"/>
      <c r="Y40" s="616"/>
      <c r="Z40" s="616"/>
      <c r="AA40" s="616"/>
      <c r="AB40" s="616"/>
      <c r="AC40" s="616"/>
      <c r="AD40" s="616"/>
      <c r="AE40" s="616"/>
      <c r="AF40" s="616"/>
      <c r="AG40" s="616"/>
      <c r="AH40" s="617"/>
    </row>
    <row r="41" spans="2:37" ht="27.75" customHeight="1" x14ac:dyDescent="0.25">
      <c r="B41" s="618" t="s">
        <v>29</v>
      </c>
      <c r="C41" s="620" t="s">
        <v>28</v>
      </c>
      <c r="D41" s="622" t="s">
        <v>32</v>
      </c>
      <c r="E41" s="620" t="s">
        <v>30</v>
      </c>
      <c r="F41" s="620" t="s">
        <v>26</v>
      </c>
      <c r="G41" s="624" t="s">
        <v>27</v>
      </c>
      <c r="H41" s="618" t="s">
        <v>2</v>
      </c>
      <c r="I41" s="626"/>
      <c r="J41" s="618" t="s">
        <v>3</v>
      </c>
      <c r="K41" s="626"/>
      <c r="L41" s="618" t="s">
        <v>4</v>
      </c>
      <c r="M41" s="626"/>
      <c r="N41" s="618" t="s">
        <v>5</v>
      </c>
      <c r="O41" s="626"/>
      <c r="P41" s="618" t="s">
        <v>6</v>
      </c>
      <c r="Q41" s="626"/>
      <c r="R41" s="618" t="s">
        <v>7</v>
      </c>
      <c r="S41" s="626"/>
      <c r="T41" s="618" t="s">
        <v>8</v>
      </c>
      <c r="U41" s="626"/>
      <c r="V41" s="618" t="s">
        <v>9</v>
      </c>
      <c r="W41" s="626"/>
      <c r="X41" s="618" t="s">
        <v>10</v>
      </c>
      <c r="Y41" s="626"/>
      <c r="Z41" s="618" t="s">
        <v>11</v>
      </c>
      <c r="AA41" s="626"/>
      <c r="AB41" s="618" t="s">
        <v>12</v>
      </c>
      <c r="AC41" s="626"/>
      <c r="AD41" s="618" t="s">
        <v>13</v>
      </c>
      <c r="AE41" s="626"/>
      <c r="AF41" s="618" t="s">
        <v>18</v>
      </c>
      <c r="AG41" s="626" t="s">
        <v>19</v>
      </c>
      <c r="AH41" s="635" t="s">
        <v>22</v>
      </c>
      <c r="AI41" s="571" t="s">
        <v>690</v>
      </c>
      <c r="AJ41" s="627" t="s">
        <v>691</v>
      </c>
      <c r="AK41" s="572" t="s">
        <v>692</v>
      </c>
    </row>
    <row r="42" spans="2:37" ht="27.75" customHeight="1" thickBot="1" x14ac:dyDescent="0.3">
      <c r="B42" s="633"/>
      <c r="C42" s="638"/>
      <c r="D42" s="639"/>
      <c r="E42" s="638"/>
      <c r="F42" s="638"/>
      <c r="G42" s="640"/>
      <c r="H42" s="313" t="s">
        <v>18</v>
      </c>
      <c r="I42" s="312" t="s">
        <v>19</v>
      </c>
      <c r="J42" s="313" t="s">
        <v>18</v>
      </c>
      <c r="K42" s="312" t="s">
        <v>19</v>
      </c>
      <c r="L42" s="313" t="s">
        <v>18</v>
      </c>
      <c r="M42" s="312" t="s">
        <v>19</v>
      </c>
      <c r="N42" s="313" t="s">
        <v>18</v>
      </c>
      <c r="O42" s="312" t="s">
        <v>19</v>
      </c>
      <c r="P42" s="313" t="s">
        <v>18</v>
      </c>
      <c r="Q42" s="312" t="s">
        <v>19</v>
      </c>
      <c r="R42" s="313" t="s">
        <v>18</v>
      </c>
      <c r="S42" s="312" t="s">
        <v>19</v>
      </c>
      <c r="T42" s="313" t="s">
        <v>18</v>
      </c>
      <c r="U42" s="312" t="s">
        <v>19</v>
      </c>
      <c r="V42" s="313" t="s">
        <v>18</v>
      </c>
      <c r="W42" s="312" t="s">
        <v>19</v>
      </c>
      <c r="X42" s="313" t="s">
        <v>18</v>
      </c>
      <c r="Y42" s="312" t="s">
        <v>19</v>
      </c>
      <c r="Z42" s="313" t="s">
        <v>18</v>
      </c>
      <c r="AA42" s="312" t="s">
        <v>19</v>
      </c>
      <c r="AB42" s="313" t="s">
        <v>18</v>
      </c>
      <c r="AC42" s="312" t="s">
        <v>19</v>
      </c>
      <c r="AD42" s="313" t="s">
        <v>18</v>
      </c>
      <c r="AE42" s="312" t="s">
        <v>19</v>
      </c>
      <c r="AF42" s="633"/>
      <c r="AG42" s="634"/>
      <c r="AH42" s="636"/>
      <c r="AI42" s="610"/>
      <c r="AJ42" s="628"/>
      <c r="AK42" s="611"/>
    </row>
    <row r="43" spans="2:37" ht="105" x14ac:dyDescent="0.25">
      <c r="B43" s="642">
        <v>0.15</v>
      </c>
      <c r="C43" s="20" t="s">
        <v>56</v>
      </c>
      <c r="D43" s="20" t="s">
        <v>473</v>
      </c>
      <c r="E43" s="33">
        <v>0.25</v>
      </c>
      <c r="F43" s="20" t="s">
        <v>474</v>
      </c>
      <c r="G43" s="34" t="s">
        <v>68</v>
      </c>
      <c r="H43" s="15"/>
      <c r="I43" s="16"/>
      <c r="J43" s="15"/>
      <c r="K43" s="16"/>
      <c r="L43" s="15"/>
      <c r="M43" s="16"/>
      <c r="N43" s="15"/>
      <c r="O43" s="16"/>
      <c r="P43" s="15"/>
      <c r="Q43" s="16"/>
      <c r="R43" s="15"/>
      <c r="S43" s="16"/>
      <c r="T43" s="15"/>
      <c r="U43" s="16"/>
      <c r="V43" s="15"/>
      <c r="W43" s="16"/>
      <c r="X43" s="15">
        <v>1</v>
      </c>
      <c r="Y43" s="16"/>
      <c r="Z43" s="15"/>
      <c r="AA43" s="16"/>
      <c r="AB43" s="15"/>
      <c r="AC43" s="16"/>
      <c r="AD43" s="15"/>
      <c r="AE43" s="16"/>
      <c r="AF43" s="15">
        <f t="shared" ref="AF43:AG43" si="6">+H43+J43+L43+N43+P43+R43+T43+V43+X43+Z43+AB43+AD43</f>
        <v>1</v>
      </c>
      <c r="AG43" s="16">
        <f t="shared" si="6"/>
        <v>0</v>
      </c>
      <c r="AH43" s="389"/>
      <c r="AI43" s="505"/>
      <c r="AJ43" s="246"/>
      <c r="AK43" s="508"/>
    </row>
    <row r="44" spans="2:37" ht="135" x14ac:dyDescent="0.25">
      <c r="B44" s="643"/>
      <c r="C44" s="22" t="s">
        <v>57</v>
      </c>
      <c r="D44" s="238" t="s">
        <v>60</v>
      </c>
      <c r="E44" s="244">
        <v>0.5</v>
      </c>
      <c r="F44" s="238" t="s">
        <v>475</v>
      </c>
      <c r="G44" s="239" t="s">
        <v>476</v>
      </c>
      <c r="H44" s="27"/>
      <c r="I44" s="28"/>
      <c r="J44" s="27"/>
      <c r="K44" s="28"/>
      <c r="L44" s="27">
        <v>0.25</v>
      </c>
      <c r="M44" s="28"/>
      <c r="N44" s="27"/>
      <c r="O44" s="28"/>
      <c r="P44" s="27">
        <v>0.25</v>
      </c>
      <c r="Q44" s="28"/>
      <c r="R44" s="27"/>
      <c r="S44" s="28"/>
      <c r="T44" s="27">
        <v>0.25</v>
      </c>
      <c r="U44" s="28"/>
      <c r="V44" s="27"/>
      <c r="W44" s="28"/>
      <c r="X44" s="27">
        <v>0.25</v>
      </c>
      <c r="Y44" s="28"/>
      <c r="Z44" s="27"/>
      <c r="AA44" s="28"/>
      <c r="AB44" s="27"/>
      <c r="AC44" s="28"/>
      <c r="AD44" s="27"/>
      <c r="AE44" s="28"/>
      <c r="AF44" s="27">
        <f t="shared" ref="AF44:AF45" si="7">+H44+J44+L44+N44+P44+R44+T44+V44+X44+Z44+AB44+AD44</f>
        <v>1</v>
      </c>
      <c r="AG44" s="28">
        <f t="shared" ref="AG44:AG45" si="8">+I44+K44+M44+O44+Q44+S44+U44+W44+Y44+AA44+AC44+AE44</f>
        <v>0</v>
      </c>
      <c r="AH44" s="393"/>
      <c r="AI44" s="506"/>
      <c r="AJ44" s="217"/>
      <c r="AK44" s="19"/>
    </row>
    <row r="45" spans="2:37" ht="90.75" thickBot="1" x14ac:dyDescent="0.3">
      <c r="B45" s="644"/>
      <c r="C45" s="39" t="s">
        <v>61</v>
      </c>
      <c r="D45" s="68" t="s">
        <v>59</v>
      </c>
      <c r="E45" s="235">
        <v>0.25</v>
      </c>
      <c r="F45" s="69" t="s">
        <v>69</v>
      </c>
      <c r="G45" s="240" t="s">
        <v>446</v>
      </c>
      <c r="H45" s="71"/>
      <c r="I45" s="72"/>
      <c r="J45" s="71"/>
      <c r="K45" s="72"/>
      <c r="L45" s="71"/>
      <c r="M45" s="72"/>
      <c r="N45" s="71">
        <v>0.33</v>
      </c>
      <c r="O45" s="72"/>
      <c r="P45" s="71"/>
      <c r="Q45" s="72"/>
      <c r="R45" s="71"/>
      <c r="S45" s="72"/>
      <c r="T45" s="71">
        <v>0.33</v>
      </c>
      <c r="U45" s="72"/>
      <c r="V45" s="71"/>
      <c r="W45" s="72"/>
      <c r="X45" s="71">
        <v>0.34</v>
      </c>
      <c r="Y45" s="72"/>
      <c r="Z45" s="71"/>
      <c r="AA45" s="72"/>
      <c r="AB45" s="71"/>
      <c r="AC45" s="72"/>
      <c r="AD45" s="71"/>
      <c r="AE45" s="72"/>
      <c r="AF45" s="71">
        <f t="shared" si="7"/>
        <v>1</v>
      </c>
      <c r="AG45" s="72">
        <f t="shared" si="8"/>
        <v>0</v>
      </c>
      <c r="AH45" s="394"/>
      <c r="AI45" s="507"/>
      <c r="AJ45" s="218"/>
      <c r="AK45" s="200"/>
    </row>
  </sheetData>
  <mergeCells count="162">
    <mergeCell ref="AI23:AI24"/>
    <mergeCell ref="AJ23:AJ24"/>
    <mergeCell ref="AK23:AK24"/>
    <mergeCell ref="AI16:AI17"/>
    <mergeCell ref="AJ16:AJ17"/>
    <mergeCell ref="AK16:AK17"/>
    <mergeCell ref="B43:B45"/>
    <mergeCell ref="AI29:AI30"/>
    <mergeCell ref="AJ29:AJ30"/>
    <mergeCell ref="AK29:AK30"/>
    <mergeCell ref="AI41:AI42"/>
    <mergeCell ref="AJ41:AJ42"/>
    <mergeCell ref="AK41:AK42"/>
    <mergeCell ref="AI35:AI36"/>
    <mergeCell ref="AJ35:AJ36"/>
    <mergeCell ref="AK35:AK36"/>
    <mergeCell ref="AB41:AC41"/>
    <mergeCell ref="AD41:AE41"/>
    <mergeCell ref="AF41:AF42"/>
    <mergeCell ref="AB35:AC35"/>
    <mergeCell ref="AD35:AE35"/>
    <mergeCell ref="AF35:AF36"/>
    <mergeCell ref="AG35:AG36"/>
    <mergeCell ref="AH35:AH36"/>
    <mergeCell ref="B37:B38"/>
    <mergeCell ref="B40:D40"/>
    <mergeCell ref="E40:AH40"/>
    <mergeCell ref="B41:B42"/>
    <mergeCell ref="C41:C42"/>
    <mergeCell ref="D41:D42"/>
    <mergeCell ref="E41:E42"/>
    <mergeCell ref="F41:F42"/>
    <mergeCell ref="G41:G42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G41:AG42"/>
    <mergeCell ref="AH41:AH42"/>
    <mergeCell ref="B31:B32"/>
    <mergeCell ref="B34:D34"/>
    <mergeCell ref="E34:AH34"/>
    <mergeCell ref="B35:B36"/>
    <mergeCell ref="C35:C36"/>
    <mergeCell ref="D35:D36"/>
    <mergeCell ref="E35:E36"/>
    <mergeCell ref="F35:F36"/>
    <mergeCell ref="G35:G36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B25:B26"/>
    <mergeCell ref="B28:D28"/>
    <mergeCell ref="E28:AH28"/>
    <mergeCell ref="B29:B30"/>
    <mergeCell ref="C29:C30"/>
    <mergeCell ref="D29:D30"/>
    <mergeCell ref="E29:E30"/>
    <mergeCell ref="F29:F30"/>
    <mergeCell ref="G29:G30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F30"/>
    <mergeCell ref="AG29:AG30"/>
    <mergeCell ref="AH29:AH30"/>
    <mergeCell ref="B18:B20"/>
    <mergeCell ref="B22:D22"/>
    <mergeCell ref="E22:AH22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F24"/>
    <mergeCell ref="AG23:AG24"/>
    <mergeCell ref="AH23:AH24"/>
    <mergeCell ref="B23:B24"/>
    <mergeCell ref="C23:C24"/>
    <mergeCell ref="D23:D24"/>
    <mergeCell ref="E23:E24"/>
    <mergeCell ref="F23:F24"/>
    <mergeCell ref="G23:G24"/>
    <mergeCell ref="H23:I23"/>
    <mergeCell ref="J23:K23"/>
    <mergeCell ref="L23:M23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H16:AH17"/>
    <mergeCell ref="X16:Y16"/>
    <mergeCell ref="Z16:AA16"/>
    <mergeCell ref="AB16:AC16"/>
    <mergeCell ref="AD16:AE16"/>
    <mergeCell ref="AF16:AF17"/>
    <mergeCell ref="AG16:AG17"/>
    <mergeCell ref="L16:M16"/>
    <mergeCell ref="N16:O16"/>
    <mergeCell ref="P16:Q16"/>
    <mergeCell ref="R16:S16"/>
    <mergeCell ref="T16:U16"/>
    <mergeCell ref="V16:W16"/>
    <mergeCell ref="B10:B13"/>
    <mergeCell ref="C10:D10"/>
    <mergeCell ref="E10:S10"/>
    <mergeCell ref="T10:V13"/>
    <mergeCell ref="W10:X11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2:C4"/>
    <mergeCell ref="D2:AH2"/>
    <mergeCell ref="D3:Q3"/>
    <mergeCell ref="R3:AH3"/>
    <mergeCell ref="D4:AH4"/>
    <mergeCell ref="B6:C6"/>
    <mergeCell ref="D6:I6"/>
    <mergeCell ref="J6:AH6"/>
    <mergeCell ref="B7:C8"/>
    <mergeCell ref="D7:I7"/>
    <mergeCell ref="J7:AH7"/>
    <mergeCell ref="D8:I8"/>
    <mergeCell ref="J8:AH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1DBDA2"/>
  </sheetPr>
  <dimension ref="B1:AK40"/>
  <sheetViews>
    <sheetView topLeftCell="G10" zoomScale="40" zoomScaleNormal="40" workbookViewId="0">
      <selection activeCell="AK21" sqref="AH18:AK21"/>
    </sheetView>
  </sheetViews>
  <sheetFormatPr baseColWidth="10" defaultRowHeight="15" x14ac:dyDescent="0.25"/>
  <cols>
    <col min="1" max="1" width="1.7109375" customWidth="1"/>
    <col min="2" max="2" width="22.42578125" customWidth="1"/>
    <col min="3" max="3" width="17.7109375" customWidth="1"/>
    <col min="4" max="4" width="33.5703125" customWidth="1"/>
    <col min="5" max="5" width="18" customWidth="1"/>
    <col min="6" max="6" width="21.85546875" customWidth="1"/>
    <col min="7" max="7" width="20.85546875" customWidth="1"/>
    <col min="8" max="8" width="9.7109375" customWidth="1"/>
    <col min="9" max="25" width="8" customWidth="1"/>
    <col min="26" max="26" width="10.140625" customWidth="1"/>
    <col min="27" max="31" width="8" customWidth="1"/>
    <col min="32" max="32" width="10.140625" customWidth="1"/>
    <col min="33" max="33" width="10.28515625" customWidth="1"/>
    <col min="34" max="37" width="53.28515625" customWidth="1"/>
  </cols>
  <sheetData>
    <row r="1" spans="2:37" ht="15.75" thickBot="1" x14ac:dyDescent="0.3"/>
    <row r="2" spans="2:37" s="1" customFormat="1" ht="16.5" thickBot="1" x14ac:dyDescent="0.3">
      <c r="B2" s="532"/>
      <c r="C2" s="533"/>
      <c r="D2" s="538" t="s">
        <v>31</v>
      </c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40"/>
    </row>
    <row r="3" spans="2:37" s="1" customFormat="1" ht="16.5" thickBot="1" x14ac:dyDescent="0.3">
      <c r="B3" s="534"/>
      <c r="C3" s="535"/>
      <c r="D3" s="541" t="s">
        <v>25</v>
      </c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3"/>
      <c r="R3" s="541" t="s">
        <v>36</v>
      </c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3"/>
    </row>
    <row r="4" spans="2:37" s="1" customFormat="1" ht="25.5" customHeight="1" thickBot="1" x14ac:dyDescent="0.3">
      <c r="B4" s="536"/>
      <c r="C4" s="537"/>
      <c r="D4" s="541" t="s">
        <v>37</v>
      </c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3"/>
    </row>
    <row r="5" spans="2:37" s="1" customFormat="1" ht="25.5" customHeight="1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7" s="1" customFormat="1" ht="13.5" customHeight="1" x14ac:dyDescent="0.25">
      <c r="B6" s="544" t="s">
        <v>24</v>
      </c>
      <c r="C6" s="545"/>
      <c r="D6" s="546" t="s">
        <v>14</v>
      </c>
      <c r="E6" s="547"/>
      <c r="F6" s="547"/>
      <c r="G6" s="547"/>
      <c r="H6" s="547"/>
      <c r="I6" s="548"/>
      <c r="J6" s="886" t="s">
        <v>606</v>
      </c>
      <c r="K6" s="887"/>
      <c r="L6" s="887"/>
      <c r="M6" s="887"/>
      <c r="N6" s="887"/>
      <c r="O6" s="887"/>
      <c r="P6" s="887"/>
      <c r="Q6" s="887"/>
      <c r="R6" s="887"/>
      <c r="S6" s="887"/>
      <c r="T6" s="887"/>
      <c r="U6" s="887"/>
      <c r="V6" s="887"/>
      <c r="W6" s="887"/>
      <c r="X6" s="887"/>
      <c r="Y6" s="887"/>
      <c r="Z6" s="887"/>
      <c r="AA6" s="887"/>
      <c r="AB6" s="887"/>
      <c r="AC6" s="887"/>
      <c r="AD6" s="887"/>
      <c r="AE6" s="887"/>
      <c r="AF6" s="887"/>
      <c r="AG6" s="887"/>
      <c r="AH6" s="888"/>
    </row>
    <row r="7" spans="2:37" s="1" customFormat="1" ht="13.5" customHeight="1" x14ac:dyDescent="0.25">
      <c r="B7" s="552">
        <v>2018</v>
      </c>
      <c r="C7" s="553"/>
      <c r="D7" s="556" t="s">
        <v>0</v>
      </c>
      <c r="E7" s="557"/>
      <c r="F7" s="557"/>
      <c r="G7" s="557"/>
      <c r="H7" s="557"/>
      <c r="I7" s="558"/>
      <c r="J7" s="889" t="s">
        <v>192</v>
      </c>
      <c r="K7" s="890"/>
      <c r="L7" s="890"/>
      <c r="M7" s="890"/>
      <c r="N7" s="890"/>
      <c r="O7" s="890"/>
      <c r="P7" s="890"/>
      <c r="Q7" s="890"/>
      <c r="R7" s="890"/>
      <c r="S7" s="890"/>
      <c r="T7" s="890"/>
      <c r="U7" s="890"/>
      <c r="V7" s="890"/>
      <c r="W7" s="890"/>
      <c r="X7" s="890"/>
      <c r="Y7" s="890"/>
      <c r="Z7" s="890"/>
      <c r="AA7" s="890"/>
      <c r="AB7" s="890"/>
      <c r="AC7" s="890"/>
      <c r="AD7" s="890"/>
      <c r="AE7" s="890"/>
      <c r="AF7" s="890"/>
      <c r="AG7" s="890"/>
      <c r="AH7" s="891"/>
    </row>
    <row r="8" spans="2:37" s="1" customFormat="1" ht="13.5" customHeight="1" thickBot="1" x14ac:dyDescent="0.3">
      <c r="B8" s="554"/>
      <c r="C8" s="555"/>
      <c r="D8" s="562" t="s">
        <v>1</v>
      </c>
      <c r="E8" s="563"/>
      <c r="F8" s="563"/>
      <c r="G8" s="563"/>
      <c r="H8" s="563"/>
      <c r="I8" s="564"/>
      <c r="J8" s="892" t="s">
        <v>193</v>
      </c>
      <c r="K8" s="893"/>
      <c r="L8" s="893"/>
      <c r="M8" s="893"/>
      <c r="N8" s="893"/>
      <c r="O8" s="893"/>
      <c r="P8" s="893"/>
      <c r="Q8" s="893"/>
      <c r="R8" s="893"/>
      <c r="S8" s="893"/>
      <c r="T8" s="893"/>
      <c r="U8" s="893"/>
      <c r="V8" s="893"/>
      <c r="W8" s="893"/>
      <c r="X8" s="893"/>
      <c r="Y8" s="893"/>
      <c r="Z8" s="893"/>
      <c r="AA8" s="893"/>
      <c r="AB8" s="893"/>
      <c r="AC8" s="893"/>
      <c r="AD8" s="893"/>
      <c r="AE8" s="893"/>
      <c r="AF8" s="893"/>
      <c r="AG8" s="893"/>
      <c r="AH8" s="894"/>
    </row>
    <row r="9" spans="2:37" s="1" customFormat="1" ht="15.75" thickBot="1" x14ac:dyDescent="0.3"/>
    <row r="10" spans="2:37" s="1" customFormat="1" ht="15.75" customHeight="1" x14ac:dyDescent="0.25">
      <c r="B10" s="568" t="s">
        <v>21</v>
      </c>
      <c r="C10" s="571" t="s">
        <v>77</v>
      </c>
      <c r="D10" s="635"/>
      <c r="E10" s="895" t="s">
        <v>98</v>
      </c>
      <c r="F10" s="896"/>
      <c r="G10" s="896"/>
      <c r="H10" s="896"/>
      <c r="I10" s="896"/>
      <c r="J10" s="896"/>
      <c r="K10" s="896"/>
      <c r="L10" s="896"/>
      <c r="M10" s="896"/>
      <c r="N10" s="896"/>
      <c r="O10" s="896"/>
      <c r="P10" s="896"/>
      <c r="Q10" s="896"/>
      <c r="R10" s="896"/>
      <c r="S10" s="897"/>
      <c r="T10" s="898" t="s">
        <v>20</v>
      </c>
      <c r="U10" s="577"/>
      <c r="V10" s="578"/>
      <c r="W10" s="585" t="s">
        <v>23</v>
      </c>
      <c r="X10" s="586"/>
      <c r="Y10" s="589" t="s">
        <v>194</v>
      </c>
      <c r="Z10" s="590"/>
      <c r="AA10" s="590"/>
      <c r="AB10" s="590"/>
      <c r="AC10" s="590"/>
      <c r="AD10" s="590"/>
      <c r="AE10" s="590"/>
      <c r="AF10" s="590"/>
      <c r="AG10" s="590"/>
      <c r="AH10" s="591"/>
    </row>
    <row r="11" spans="2:37" s="1" customFormat="1" ht="15.75" customHeight="1" x14ac:dyDescent="0.25">
      <c r="B11" s="569"/>
      <c r="C11" s="595" t="s">
        <v>15</v>
      </c>
      <c r="D11" s="901"/>
      <c r="E11" s="902" t="s">
        <v>100</v>
      </c>
      <c r="F11" s="903"/>
      <c r="G11" s="903"/>
      <c r="H11" s="903"/>
      <c r="I11" s="903"/>
      <c r="J11" s="903"/>
      <c r="K11" s="903"/>
      <c r="L11" s="903"/>
      <c r="M11" s="903"/>
      <c r="N11" s="903"/>
      <c r="O11" s="903"/>
      <c r="P11" s="903"/>
      <c r="Q11" s="903"/>
      <c r="R11" s="903"/>
      <c r="S11" s="904"/>
      <c r="T11" s="899"/>
      <c r="U11" s="580"/>
      <c r="V11" s="581"/>
      <c r="W11" s="587"/>
      <c r="X11" s="588"/>
      <c r="Y11" s="592"/>
      <c r="Z11" s="593"/>
      <c r="AA11" s="593"/>
      <c r="AB11" s="593"/>
      <c r="AC11" s="593"/>
      <c r="AD11" s="593"/>
      <c r="AE11" s="593"/>
      <c r="AF11" s="593"/>
      <c r="AG11" s="593"/>
      <c r="AH11" s="594"/>
    </row>
    <row r="12" spans="2:37" s="1" customFormat="1" ht="15.75" customHeight="1" x14ac:dyDescent="0.25">
      <c r="B12" s="569"/>
      <c r="C12" s="595" t="s">
        <v>33</v>
      </c>
      <c r="D12" s="901"/>
      <c r="E12" s="902" t="s">
        <v>101</v>
      </c>
      <c r="F12" s="903"/>
      <c r="G12" s="903"/>
      <c r="H12" s="903"/>
      <c r="I12" s="903"/>
      <c r="J12" s="903"/>
      <c r="K12" s="903"/>
      <c r="L12" s="903"/>
      <c r="M12" s="903"/>
      <c r="N12" s="903"/>
      <c r="O12" s="903"/>
      <c r="P12" s="903"/>
      <c r="Q12" s="903"/>
      <c r="R12" s="903"/>
      <c r="S12" s="904"/>
      <c r="T12" s="899"/>
      <c r="U12" s="580"/>
      <c r="V12" s="581"/>
      <c r="W12" s="600" t="s">
        <v>16</v>
      </c>
      <c r="X12" s="601"/>
      <c r="Y12" s="604" t="s">
        <v>195</v>
      </c>
      <c r="Z12" s="605"/>
      <c r="AA12" s="605"/>
      <c r="AB12" s="605"/>
      <c r="AC12" s="605"/>
      <c r="AD12" s="605"/>
      <c r="AE12" s="605"/>
      <c r="AF12" s="605"/>
      <c r="AG12" s="605"/>
      <c r="AH12" s="606"/>
    </row>
    <row r="13" spans="2:37" s="1" customFormat="1" ht="15.75" customHeight="1" thickBot="1" x14ac:dyDescent="0.3">
      <c r="B13" s="570"/>
      <c r="C13" s="610" t="s">
        <v>34</v>
      </c>
      <c r="D13" s="636"/>
      <c r="E13" s="905" t="s">
        <v>196</v>
      </c>
      <c r="F13" s="906"/>
      <c r="G13" s="906"/>
      <c r="H13" s="906"/>
      <c r="I13" s="906"/>
      <c r="J13" s="906"/>
      <c r="K13" s="906"/>
      <c r="L13" s="906"/>
      <c r="M13" s="906"/>
      <c r="N13" s="906"/>
      <c r="O13" s="906"/>
      <c r="P13" s="906"/>
      <c r="Q13" s="906"/>
      <c r="R13" s="906"/>
      <c r="S13" s="907"/>
      <c r="T13" s="900"/>
      <c r="U13" s="583"/>
      <c r="V13" s="584"/>
      <c r="W13" s="602"/>
      <c r="X13" s="603"/>
      <c r="Y13" s="607"/>
      <c r="Z13" s="608"/>
      <c r="AA13" s="608"/>
      <c r="AB13" s="608"/>
      <c r="AC13" s="608"/>
      <c r="AD13" s="608"/>
      <c r="AE13" s="608"/>
      <c r="AF13" s="608"/>
      <c r="AG13" s="608"/>
      <c r="AH13" s="609"/>
    </row>
    <row r="14" spans="2:37" s="1" customFormat="1" ht="15.75" thickBot="1" x14ac:dyDescent="0.3"/>
    <row r="15" spans="2:37" s="1" customFormat="1" ht="16.5" thickBot="1" x14ac:dyDescent="0.3">
      <c r="B15" s="615" t="s">
        <v>17</v>
      </c>
      <c r="C15" s="616"/>
      <c r="D15" s="617"/>
      <c r="E15" s="873" t="s">
        <v>197</v>
      </c>
      <c r="F15" s="874"/>
      <c r="G15" s="874"/>
      <c r="H15" s="874"/>
      <c r="I15" s="874"/>
      <c r="J15" s="874"/>
      <c r="K15" s="874"/>
      <c r="L15" s="874"/>
      <c r="M15" s="874"/>
      <c r="N15" s="874"/>
      <c r="O15" s="874"/>
      <c r="P15" s="874"/>
      <c r="Q15" s="874"/>
      <c r="R15" s="874"/>
      <c r="S15" s="874"/>
      <c r="T15" s="874"/>
      <c r="U15" s="874"/>
      <c r="V15" s="874"/>
      <c r="W15" s="874"/>
      <c r="X15" s="874"/>
      <c r="Y15" s="874"/>
      <c r="Z15" s="874"/>
      <c r="AA15" s="874"/>
      <c r="AB15" s="874"/>
      <c r="AC15" s="874"/>
      <c r="AD15" s="874"/>
      <c r="AE15" s="874"/>
      <c r="AF15" s="874"/>
      <c r="AG15" s="874"/>
      <c r="AH15" s="875"/>
    </row>
    <row r="16" spans="2:37" s="186" customFormat="1" ht="15.75" x14ac:dyDescent="0.2">
      <c r="B16" s="618" t="s">
        <v>29</v>
      </c>
      <c r="C16" s="620" t="s">
        <v>28</v>
      </c>
      <c r="D16" s="622" t="s">
        <v>32</v>
      </c>
      <c r="E16" s="620" t="s">
        <v>30</v>
      </c>
      <c r="F16" s="620" t="s">
        <v>26</v>
      </c>
      <c r="G16" s="624" t="s">
        <v>27</v>
      </c>
      <c r="H16" s="618" t="s">
        <v>2</v>
      </c>
      <c r="I16" s="626"/>
      <c r="J16" s="618" t="s">
        <v>3</v>
      </c>
      <c r="K16" s="626"/>
      <c r="L16" s="618" t="s">
        <v>4</v>
      </c>
      <c r="M16" s="626"/>
      <c r="N16" s="618" t="s">
        <v>5</v>
      </c>
      <c r="O16" s="626"/>
      <c r="P16" s="618" t="s">
        <v>6</v>
      </c>
      <c r="Q16" s="626"/>
      <c r="R16" s="618" t="s">
        <v>7</v>
      </c>
      <c r="S16" s="626"/>
      <c r="T16" s="618" t="s">
        <v>8</v>
      </c>
      <c r="U16" s="626"/>
      <c r="V16" s="618" t="s">
        <v>9</v>
      </c>
      <c r="W16" s="626"/>
      <c r="X16" s="618" t="s">
        <v>10</v>
      </c>
      <c r="Y16" s="626"/>
      <c r="Z16" s="618" t="s">
        <v>11</v>
      </c>
      <c r="AA16" s="626"/>
      <c r="AB16" s="618" t="s">
        <v>12</v>
      </c>
      <c r="AC16" s="626"/>
      <c r="AD16" s="618" t="s">
        <v>13</v>
      </c>
      <c r="AE16" s="626"/>
      <c r="AF16" s="618" t="s">
        <v>18</v>
      </c>
      <c r="AG16" s="626" t="s">
        <v>19</v>
      </c>
      <c r="AH16" s="572" t="s">
        <v>22</v>
      </c>
      <c r="AI16" s="572" t="s">
        <v>701</v>
      </c>
      <c r="AJ16" s="572" t="s">
        <v>702</v>
      </c>
      <c r="AK16" s="572" t="s">
        <v>703</v>
      </c>
    </row>
    <row r="17" spans="2:37" s="2" customFormat="1" ht="16.5" thickBot="1" x14ac:dyDescent="0.3">
      <c r="B17" s="619"/>
      <c r="C17" s="621"/>
      <c r="D17" s="623"/>
      <c r="E17" s="621"/>
      <c r="F17" s="621"/>
      <c r="G17" s="625"/>
      <c r="H17" s="315" t="s">
        <v>18</v>
      </c>
      <c r="I17" s="316" t="s">
        <v>19</v>
      </c>
      <c r="J17" s="315" t="s">
        <v>18</v>
      </c>
      <c r="K17" s="316" t="s">
        <v>19</v>
      </c>
      <c r="L17" s="315" t="s">
        <v>18</v>
      </c>
      <c r="M17" s="316" t="s">
        <v>19</v>
      </c>
      <c r="N17" s="315" t="s">
        <v>18</v>
      </c>
      <c r="O17" s="316" t="s">
        <v>19</v>
      </c>
      <c r="P17" s="315" t="s">
        <v>18</v>
      </c>
      <c r="Q17" s="316" t="s">
        <v>19</v>
      </c>
      <c r="R17" s="315" t="s">
        <v>18</v>
      </c>
      <c r="S17" s="316" t="s">
        <v>19</v>
      </c>
      <c r="T17" s="315" t="s">
        <v>18</v>
      </c>
      <c r="U17" s="316" t="s">
        <v>19</v>
      </c>
      <c r="V17" s="315" t="s">
        <v>18</v>
      </c>
      <c r="W17" s="316" t="s">
        <v>19</v>
      </c>
      <c r="X17" s="315" t="s">
        <v>18</v>
      </c>
      <c r="Y17" s="316" t="s">
        <v>19</v>
      </c>
      <c r="Z17" s="315" t="s">
        <v>18</v>
      </c>
      <c r="AA17" s="316" t="s">
        <v>19</v>
      </c>
      <c r="AB17" s="315" t="s">
        <v>18</v>
      </c>
      <c r="AC17" s="316" t="s">
        <v>19</v>
      </c>
      <c r="AD17" s="315" t="s">
        <v>18</v>
      </c>
      <c r="AE17" s="316" t="s">
        <v>19</v>
      </c>
      <c r="AF17" s="619"/>
      <c r="AG17" s="629"/>
      <c r="AH17" s="846"/>
      <c r="AI17" s="846"/>
      <c r="AJ17" s="846"/>
      <c r="AK17" s="846"/>
    </row>
    <row r="18" spans="2:37" s="2" customFormat="1" ht="75" x14ac:dyDescent="0.25">
      <c r="B18" s="718">
        <v>0.3</v>
      </c>
      <c r="C18" s="20" t="s">
        <v>42</v>
      </c>
      <c r="D18" s="20" t="s">
        <v>198</v>
      </c>
      <c r="E18" s="105">
        <v>0.4</v>
      </c>
      <c r="F18" s="20" t="s">
        <v>199</v>
      </c>
      <c r="G18" s="202" t="s">
        <v>200</v>
      </c>
      <c r="H18" s="15">
        <v>0.08</v>
      </c>
      <c r="I18" s="189"/>
      <c r="J18" s="15">
        <v>0.08</v>
      </c>
      <c r="K18" s="16"/>
      <c r="L18" s="142">
        <v>0.08</v>
      </c>
      <c r="M18" s="189"/>
      <c r="N18" s="15">
        <v>0.08</v>
      </c>
      <c r="O18" s="16"/>
      <c r="P18" s="142">
        <v>0.08</v>
      </c>
      <c r="Q18" s="189"/>
      <c r="R18" s="15">
        <v>0.08</v>
      </c>
      <c r="S18" s="16"/>
      <c r="T18" s="142">
        <v>0.08</v>
      </c>
      <c r="U18" s="189"/>
      <c r="V18" s="15">
        <v>0.08</v>
      </c>
      <c r="W18" s="16"/>
      <c r="X18" s="142">
        <v>0.08</v>
      </c>
      <c r="Y18" s="189"/>
      <c r="Z18" s="15">
        <v>0.08</v>
      </c>
      <c r="AA18" s="16"/>
      <c r="AB18" s="142">
        <v>0.1</v>
      </c>
      <c r="AC18" s="189"/>
      <c r="AD18" s="15">
        <v>0.1</v>
      </c>
      <c r="AE18" s="16"/>
      <c r="AF18" s="142">
        <f t="shared" ref="AF18:AG21" si="0">+H18+J18+L18+N18+P18+R18+T18+V18+X18+Z18+AB18+AD18</f>
        <v>0.99999999999999989</v>
      </c>
      <c r="AG18" s="189">
        <f t="shared" si="0"/>
        <v>0</v>
      </c>
      <c r="AH18" s="204"/>
      <c r="AI18" s="204"/>
      <c r="AJ18" s="204"/>
      <c r="AK18" s="204"/>
    </row>
    <row r="19" spans="2:37" s="2" customFormat="1" ht="75" x14ac:dyDescent="0.25">
      <c r="B19" s="719"/>
      <c r="C19" s="22" t="s">
        <v>43</v>
      </c>
      <c r="D19" s="22" t="s">
        <v>201</v>
      </c>
      <c r="E19" s="201">
        <v>0.2</v>
      </c>
      <c r="F19" s="22" t="s">
        <v>202</v>
      </c>
      <c r="G19" s="37" t="s">
        <v>203</v>
      </c>
      <c r="H19" s="7"/>
      <c r="I19" s="188"/>
      <c r="J19" s="7">
        <v>0.5</v>
      </c>
      <c r="K19" s="6"/>
      <c r="L19" s="38"/>
      <c r="M19" s="188"/>
      <c r="N19" s="7"/>
      <c r="O19" s="6"/>
      <c r="P19" s="38"/>
      <c r="Q19" s="188"/>
      <c r="R19" s="7"/>
      <c r="S19" s="6"/>
      <c r="T19" s="38">
        <v>0.5</v>
      </c>
      <c r="U19" s="188"/>
      <c r="V19" s="7"/>
      <c r="W19" s="6"/>
      <c r="X19" s="38"/>
      <c r="Y19" s="188"/>
      <c r="Z19" s="7"/>
      <c r="AA19" s="6"/>
      <c r="AB19" s="38"/>
      <c r="AC19" s="188"/>
      <c r="AD19" s="7"/>
      <c r="AE19" s="6"/>
      <c r="AF19" s="38">
        <f t="shared" si="0"/>
        <v>1</v>
      </c>
      <c r="AG19" s="188">
        <f t="shared" si="0"/>
        <v>0</v>
      </c>
      <c r="AH19" s="205"/>
      <c r="AI19" s="205"/>
      <c r="AJ19" s="205"/>
      <c r="AK19" s="205"/>
    </row>
    <row r="20" spans="2:37" s="2" customFormat="1" ht="165" x14ac:dyDescent="0.25">
      <c r="B20" s="719"/>
      <c r="C20" s="22" t="s">
        <v>45</v>
      </c>
      <c r="D20" s="187" t="s">
        <v>204</v>
      </c>
      <c r="E20" s="201">
        <v>0.2</v>
      </c>
      <c r="F20" s="187" t="s">
        <v>205</v>
      </c>
      <c r="G20" s="37" t="s">
        <v>206</v>
      </c>
      <c r="H20" s="7"/>
      <c r="I20" s="188"/>
      <c r="J20" s="7">
        <v>0.1</v>
      </c>
      <c r="K20" s="6"/>
      <c r="L20" s="38"/>
      <c r="M20" s="188"/>
      <c r="N20" s="7"/>
      <c r="O20" s="6"/>
      <c r="P20" s="38"/>
      <c r="Q20" s="188"/>
      <c r="R20" s="7"/>
      <c r="S20" s="6"/>
      <c r="T20" s="38"/>
      <c r="U20" s="188"/>
      <c r="V20" s="7">
        <v>0.6</v>
      </c>
      <c r="W20" s="6"/>
      <c r="X20" s="38"/>
      <c r="Y20" s="188"/>
      <c r="Z20" s="7"/>
      <c r="AA20" s="6"/>
      <c r="AB20" s="38"/>
      <c r="AC20" s="188"/>
      <c r="AD20" s="7">
        <v>0.3</v>
      </c>
      <c r="AE20" s="6"/>
      <c r="AF20" s="38">
        <f t="shared" si="0"/>
        <v>1</v>
      </c>
      <c r="AG20" s="188">
        <f t="shared" si="0"/>
        <v>0</v>
      </c>
      <c r="AH20" s="205"/>
      <c r="AI20" s="205"/>
      <c r="AJ20" s="205"/>
      <c r="AK20" s="205"/>
    </row>
    <row r="21" spans="2:37" s="2" customFormat="1" ht="165.75" thickBot="1" x14ac:dyDescent="0.3">
      <c r="B21" s="720"/>
      <c r="C21" s="39" t="s">
        <v>82</v>
      </c>
      <c r="D21" s="39" t="s">
        <v>207</v>
      </c>
      <c r="E21" s="203">
        <v>0.2</v>
      </c>
      <c r="F21" s="39" t="s">
        <v>208</v>
      </c>
      <c r="G21" s="42" t="s">
        <v>209</v>
      </c>
      <c r="H21" s="9"/>
      <c r="I21" s="190"/>
      <c r="J21" s="9">
        <v>9.0899999999999995E-2</v>
      </c>
      <c r="K21" s="8"/>
      <c r="L21" s="43">
        <v>9.0899999999999995E-2</v>
      </c>
      <c r="M21" s="190"/>
      <c r="N21" s="9">
        <v>9.0899999999999995E-2</v>
      </c>
      <c r="O21" s="8"/>
      <c r="P21" s="43">
        <v>9.0899999999999995E-2</v>
      </c>
      <c r="Q21" s="190"/>
      <c r="R21" s="9">
        <v>9.0899999999999995E-2</v>
      </c>
      <c r="S21" s="8"/>
      <c r="T21" s="43">
        <v>9.0899999999999995E-2</v>
      </c>
      <c r="U21" s="190"/>
      <c r="V21" s="9">
        <v>9.0899999999999995E-2</v>
      </c>
      <c r="W21" s="8"/>
      <c r="X21" s="43">
        <v>9.0899999999999995E-2</v>
      </c>
      <c r="Y21" s="190"/>
      <c r="Z21" s="9">
        <v>9.0899999999999995E-2</v>
      </c>
      <c r="AA21" s="8"/>
      <c r="AB21" s="43">
        <v>9.0899999999999995E-2</v>
      </c>
      <c r="AC21" s="190"/>
      <c r="AD21" s="9">
        <v>9.0899999999999995E-2</v>
      </c>
      <c r="AE21" s="8"/>
      <c r="AF21" s="43">
        <f t="shared" si="0"/>
        <v>0.9998999999999999</v>
      </c>
      <c r="AG21" s="190">
        <f t="shared" si="0"/>
        <v>0</v>
      </c>
      <c r="AH21" s="206"/>
      <c r="AI21" s="206"/>
      <c r="AJ21" s="206"/>
      <c r="AK21" s="206"/>
    </row>
    <row r="22" spans="2:37" s="2" customFormat="1" ht="15.75" thickBot="1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2:37" s="2" customFormat="1" ht="16.5" thickBot="1" x14ac:dyDescent="0.3">
      <c r="B23" s="615" t="s">
        <v>17</v>
      </c>
      <c r="C23" s="616"/>
      <c r="D23" s="617"/>
      <c r="E23" s="873"/>
      <c r="F23" s="874"/>
      <c r="G23" s="874"/>
      <c r="H23" s="874"/>
      <c r="I23" s="874"/>
      <c r="J23" s="874"/>
      <c r="K23" s="874"/>
      <c r="L23" s="874"/>
      <c r="M23" s="874"/>
      <c r="N23" s="874"/>
      <c r="O23" s="874"/>
      <c r="P23" s="874"/>
      <c r="Q23" s="874"/>
      <c r="R23" s="874"/>
      <c r="S23" s="874"/>
      <c r="T23" s="874"/>
      <c r="U23" s="874"/>
      <c r="V23" s="874"/>
      <c r="W23" s="874"/>
      <c r="X23" s="874"/>
      <c r="Y23" s="874"/>
      <c r="Z23" s="874"/>
      <c r="AA23" s="874"/>
      <c r="AB23" s="874"/>
      <c r="AC23" s="874"/>
      <c r="AD23" s="874"/>
      <c r="AE23" s="874"/>
      <c r="AF23" s="874"/>
      <c r="AG23" s="874"/>
      <c r="AH23" s="875"/>
    </row>
    <row r="24" spans="2:37" s="1" customFormat="1" ht="15.75" x14ac:dyDescent="0.25">
      <c r="B24" s="618" t="s">
        <v>29</v>
      </c>
      <c r="C24" s="620" t="s">
        <v>28</v>
      </c>
      <c r="D24" s="622" t="s">
        <v>32</v>
      </c>
      <c r="E24" s="620" t="s">
        <v>30</v>
      </c>
      <c r="F24" s="620" t="s">
        <v>26</v>
      </c>
      <c r="G24" s="624" t="s">
        <v>27</v>
      </c>
      <c r="H24" s="618" t="s">
        <v>2</v>
      </c>
      <c r="I24" s="626"/>
      <c r="J24" s="618" t="s">
        <v>3</v>
      </c>
      <c r="K24" s="626"/>
      <c r="L24" s="618" t="s">
        <v>4</v>
      </c>
      <c r="M24" s="626"/>
      <c r="N24" s="618" t="s">
        <v>5</v>
      </c>
      <c r="O24" s="626"/>
      <c r="P24" s="618" t="s">
        <v>6</v>
      </c>
      <c r="Q24" s="626"/>
      <c r="R24" s="618" t="s">
        <v>7</v>
      </c>
      <c r="S24" s="626"/>
      <c r="T24" s="618" t="s">
        <v>8</v>
      </c>
      <c r="U24" s="626"/>
      <c r="V24" s="618" t="s">
        <v>9</v>
      </c>
      <c r="W24" s="626"/>
      <c r="X24" s="618" t="s">
        <v>10</v>
      </c>
      <c r="Y24" s="626"/>
      <c r="Z24" s="618" t="s">
        <v>11</v>
      </c>
      <c r="AA24" s="626"/>
      <c r="AB24" s="618" t="s">
        <v>12</v>
      </c>
      <c r="AC24" s="626"/>
      <c r="AD24" s="618" t="s">
        <v>13</v>
      </c>
      <c r="AE24" s="626"/>
      <c r="AF24" s="618" t="s">
        <v>18</v>
      </c>
      <c r="AG24" s="626" t="s">
        <v>19</v>
      </c>
      <c r="AH24" s="572" t="s">
        <v>22</v>
      </c>
      <c r="AI24" s="572" t="s">
        <v>701</v>
      </c>
      <c r="AJ24" s="572" t="s">
        <v>702</v>
      </c>
      <c r="AK24" s="572" t="s">
        <v>703</v>
      </c>
    </row>
    <row r="25" spans="2:37" s="2" customFormat="1" ht="15.75" customHeight="1" thickBot="1" x14ac:dyDescent="0.3">
      <c r="B25" s="633"/>
      <c r="C25" s="638"/>
      <c r="D25" s="639"/>
      <c r="E25" s="638"/>
      <c r="F25" s="638"/>
      <c r="G25" s="640"/>
      <c r="H25" s="313" t="s">
        <v>18</v>
      </c>
      <c r="I25" s="312" t="s">
        <v>19</v>
      </c>
      <c r="J25" s="313" t="s">
        <v>18</v>
      </c>
      <c r="K25" s="312" t="s">
        <v>19</v>
      </c>
      <c r="L25" s="313" t="s">
        <v>18</v>
      </c>
      <c r="M25" s="312" t="s">
        <v>19</v>
      </c>
      <c r="N25" s="313" t="s">
        <v>18</v>
      </c>
      <c r="O25" s="312" t="s">
        <v>19</v>
      </c>
      <c r="P25" s="313" t="s">
        <v>18</v>
      </c>
      <c r="Q25" s="312" t="s">
        <v>19</v>
      </c>
      <c r="R25" s="313" t="s">
        <v>18</v>
      </c>
      <c r="S25" s="312" t="s">
        <v>19</v>
      </c>
      <c r="T25" s="313" t="s">
        <v>18</v>
      </c>
      <c r="U25" s="312" t="s">
        <v>19</v>
      </c>
      <c r="V25" s="313" t="s">
        <v>18</v>
      </c>
      <c r="W25" s="312" t="s">
        <v>19</v>
      </c>
      <c r="X25" s="313" t="s">
        <v>18</v>
      </c>
      <c r="Y25" s="312" t="s">
        <v>19</v>
      </c>
      <c r="Z25" s="313" t="s">
        <v>18</v>
      </c>
      <c r="AA25" s="312" t="s">
        <v>19</v>
      </c>
      <c r="AB25" s="313" t="s">
        <v>18</v>
      </c>
      <c r="AC25" s="312" t="s">
        <v>19</v>
      </c>
      <c r="AD25" s="313" t="s">
        <v>18</v>
      </c>
      <c r="AE25" s="312" t="s">
        <v>19</v>
      </c>
      <c r="AF25" s="633"/>
      <c r="AG25" s="634"/>
      <c r="AH25" s="611"/>
      <c r="AI25" s="611"/>
      <c r="AJ25" s="611"/>
      <c r="AK25" s="611"/>
    </row>
    <row r="26" spans="2:37" s="2" customFormat="1" ht="229.5" customHeight="1" x14ac:dyDescent="0.25">
      <c r="B26" s="322">
        <v>0.3</v>
      </c>
      <c r="C26" s="20" t="s">
        <v>40</v>
      </c>
      <c r="D26" s="97" t="s">
        <v>210</v>
      </c>
      <c r="E26" s="107">
        <v>1</v>
      </c>
      <c r="F26" s="97" t="s">
        <v>211</v>
      </c>
      <c r="G26" s="108" t="s">
        <v>212</v>
      </c>
      <c r="H26" s="15">
        <v>0.04</v>
      </c>
      <c r="I26" s="16"/>
      <c r="J26" s="15">
        <v>0.08</v>
      </c>
      <c r="K26" s="16"/>
      <c r="L26" s="15">
        <v>8.3299999999999999E-2</v>
      </c>
      <c r="M26" s="16"/>
      <c r="N26" s="15">
        <v>8.3299999999999999E-2</v>
      </c>
      <c r="O26" s="16"/>
      <c r="P26" s="15">
        <v>8.3299999999999999E-2</v>
      </c>
      <c r="Q26" s="16"/>
      <c r="R26" s="15">
        <v>0.09</v>
      </c>
      <c r="S26" s="16"/>
      <c r="T26" s="15">
        <v>0.09</v>
      </c>
      <c r="U26" s="16"/>
      <c r="V26" s="15">
        <v>0.09</v>
      </c>
      <c r="W26" s="16"/>
      <c r="X26" s="15">
        <v>0.09</v>
      </c>
      <c r="Y26" s="16"/>
      <c r="Z26" s="15">
        <v>0.09</v>
      </c>
      <c r="AA26" s="16"/>
      <c r="AB26" s="15">
        <v>0.09</v>
      </c>
      <c r="AC26" s="16"/>
      <c r="AD26" s="15">
        <v>0.09</v>
      </c>
      <c r="AE26" s="16"/>
      <c r="AF26" s="15">
        <f t="shared" ref="AF26:AG26" si="1">+H26+J26+L26+N26+P26+R26+T26+V26+X26+Z26+AB26+AD26</f>
        <v>0.99989999999999979</v>
      </c>
      <c r="AG26" s="16">
        <f t="shared" si="1"/>
        <v>0</v>
      </c>
      <c r="AH26" s="18"/>
      <c r="AI26" s="18"/>
      <c r="AJ26" s="18"/>
      <c r="AK26" s="18"/>
    </row>
    <row r="27" spans="2:37" s="2" customFormat="1" ht="15.75" customHeight="1" thickBot="1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2:37" s="2" customFormat="1" ht="16.5" thickBot="1" x14ac:dyDescent="0.3">
      <c r="B28" s="615" t="s">
        <v>17</v>
      </c>
      <c r="C28" s="616"/>
      <c r="D28" s="617"/>
      <c r="E28" s="873" t="s">
        <v>213</v>
      </c>
      <c r="F28" s="874"/>
      <c r="G28" s="874"/>
      <c r="H28" s="874"/>
      <c r="I28" s="874"/>
      <c r="J28" s="874"/>
      <c r="K28" s="874"/>
      <c r="L28" s="874"/>
      <c r="M28" s="874"/>
      <c r="N28" s="874"/>
      <c r="O28" s="874"/>
      <c r="P28" s="874"/>
      <c r="Q28" s="874"/>
      <c r="R28" s="874"/>
      <c r="S28" s="874"/>
      <c r="T28" s="874"/>
      <c r="U28" s="874"/>
      <c r="V28" s="874"/>
      <c r="W28" s="874"/>
      <c r="X28" s="874"/>
      <c r="Y28" s="874"/>
      <c r="Z28" s="874"/>
      <c r="AA28" s="874"/>
      <c r="AB28" s="874"/>
      <c r="AC28" s="874"/>
      <c r="AD28" s="874"/>
      <c r="AE28" s="874"/>
      <c r="AF28" s="874"/>
      <c r="AG28" s="874"/>
      <c r="AH28" s="875"/>
    </row>
    <row r="29" spans="2:37" s="1" customFormat="1" ht="15.75" x14ac:dyDescent="0.25">
      <c r="B29" s="618" t="s">
        <v>29</v>
      </c>
      <c r="C29" s="620" t="s">
        <v>28</v>
      </c>
      <c r="D29" s="622" t="s">
        <v>32</v>
      </c>
      <c r="E29" s="620" t="s">
        <v>30</v>
      </c>
      <c r="F29" s="620" t="s">
        <v>26</v>
      </c>
      <c r="G29" s="624" t="s">
        <v>27</v>
      </c>
      <c r="H29" s="618" t="s">
        <v>2</v>
      </c>
      <c r="I29" s="626"/>
      <c r="J29" s="618" t="s">
        <v>3</v>
      </c>
      <c r="K29" s="626"/>
      <c r="L29" s="618" t="s">
        <v>4</v>
      </c>
      <c r="M29" s="626"/>
      <c r="N29" s="618" t="s">
        <v>5</v>
      </c>
      <c r="O29" s="626"/>
      <c r="P29" s="618" t="s">
        <v>6</v>
      </c>
      <c r="Q29" s="626"/>
      <c r="R29" s="618" t="s">
        <v>7</v>
      </c>
      <c r="S29" s="626"/>
      <c r="T29" s="618" t="s">
        <v>8</v>
      </c>
      <c r="U29" s="626"/>
      <c r="V29" s="618" t="s">
        <v>9</v>
      </c>
      <c r="W29" s="626"/>
      <c r="X29" s="618" t="s">
        <v>10</v>
      </c>
      <c r="Y29" s="626"/>
      <c r="Z29" s="618" t="s">
        <v>11</v>
      </c>
      <c r="AA29" s="626"/>
      <c r="AB29" s="618" t="s">
        <v>12</v>
      </c>
      <c r="AC29" s="626"/>
      <c r="AD29" s="618" t="s">
        <v>13</v>
      </c>
      <c r="AE29" s="626"/>
      <c r="AF29" s="618" t="s">
        <v>18</v>
      </c>
      <c r="AG29" s="626" t="s">
        <v>19</v>
      </c>
      <c r="AH29" s="572" t="s">
        <v>22</v>
      </c>
      <c r="AI29" s="572" t="s">
        <v>701</v>
      </c>
      <c r="AJ29" s="572" t="s">
        <v>702</v>
      </c>
      <c r="AK29" s="572" t="s">
        <v>703</v>
      </c>
    </row>
    <row r="30" spans="2:37" s="1" customFormat="1" ht="16.5" thickBot="1" x14ac:dyDescent="0.3">
      <c r="B30" s="619"/>
      <c r="C30" s="621"/>
      <c r="D30" s="623"/>
      <c r="E30" s="621"/>
      <c r="F30" s="621"/>
      <c r="G30" s="625"/>
      <c r="H30" s="315" t="s">
        <v>18</v>
      </c>
      <c r="I30" s="316" t="s">
        <v>19</v>
      </c>
      <c r="J30" s="315" t="s">
        <v>18</v>
      </c>
      <c r="K30" s="316" t="s">
        <v>19</v>
      </c>
      <c r="L30" s="315" t="s">
        <v>18</v>
      </c>
      <c r="M30" s="316" t="s">
        <v>19</v>
      </c>
      <c r="N30" s="315" t="s">
        <v>18</v>
      </c>
      <c r="O30" s="316" t="s">
        <v>19</v>
      </c>
      <c r="P30" s="315" t="s">
        <v>18</v>
      </c>
      <c r="Q30" s="316" t="s">
        <v>19</v>
      </c>
      <c r="R30" s="315" t="s">
        <v>18</v>
      </c>
      <c r="S30" s="316" t="s">
        <v>19</v>
      </c>
      <c r="T30" s="315" t="s">
        <v>18</v>
      </c>
      <c r="U30" s="316" t="s">
        <v>19</v>
      </c>
      <c r="V30" s="315" t="s">
        <v>18</v>
      </c>
      <c r="W30" s="316" t="s">
        <v>19</v>
      </c>
      <c r="X30" s="315" t="s">
        <v>18</v>
      </c>
      <c r="Y30" s="316" t="s">
        <v>19</v>
      </c>
      <c r="Z30" s="315" t="s">
        <v>18</v>
      </c>
      <c r="AA30" s="316" t="s">
        <v>19</v>
      </c>
      <c r="AB30" s="315" t="s">
        <v>18</v>
      </c>
      <c r="AC30" s="316" t="s">
        <v>19</v>
      </c>
      <c r="AD30" s="315" t="s">
        <v>18</v>
      </c>
      <c r="AE30" s="316" t="s">
        <v>19</v>
      </c>
      <c r="AF30" s="619"/>
      <c r="AG30" s="629"/>
      <c r="AH30" s="846"/>
      <c r="AI30" s="846"/>
      <c r="AJ30" s="846"/>
      <c r="AK30" s="846"/>
    </row>
    <row r="31" spans="2:37" s="1" customFormat="1" ht="105" x14ac:dyDescent="0.25">
      <c r="B31" s="718">
        <v>0.2</v>
      </c>
      <c r="C31" s="20" t="s">
        <v>44</v>
      </c>
      <c r="D31" s="20" t="s">
        <v>214</v>
      </c>
      <c r="E31" s="109">
        <v>0.4</v>
      </c>
      <c r="F31" s="20" t="s">
        <v>215</v>
      </c>
      <c r="G31" s="21" t="s">
        <v>216</v>
      </c>
      <c r="H31" s="15">
        <v>0.08</v>
      </c>
      <c r="I31" s="16"/>
      <c r="J31" s="142">
        <v>0.08</v>
      </c>
      <c r="K31" s="189"/>
      <c r="L31" s="15">
        <v>0.08</v>
      </c>
      <c r="M31" s="16"/>
      <c r="N31" s="142">
        <v>0.08</v>
      </c>
      <c r="O31" s="189"/>
      <c r="P31" s="15">
        <v>0.08</v>
      </c>
      <c r="Q31" s="16"/>
      <c r="R31" s="142">
        <v>0.08</v>
      </c>
      <c r="S31" s="189"/>
      <c r="T31" s="15">
        <v>0.08</v>
      </c>
      <c r="U31" s="16"/>
      <c r="V31" s="142">
        <v>0.08</v>
      </c>
      <c r="W31" s="189"/>
      <c r="X31" s="15">
        <v>0.08</v>
      </c>
      <c r="Y31" s="16"/>
      <c r="Z31" s="142">
        <v>0.08</v>
      </c>
      <c r="AA31" s="189"/>
      <c r="AB31" s="15">
        <v>0.1</v>
      </c>
      <c r="AC31" s="16"/>
      <c r="AD31" s="142">
        <v>0.1</v>
      </c>
      <c r="AE31" s="189"/>
      <c r="AF31" s="15">
        <f t="shared" ref="AF31:AG33" si="2">+H31+J31+L31+N31+P31+R31+T31+V31+X31+Z31+AB31+AD31</f>
        <v>0.99999999999999989</v>
      </c>
      <c r="AG31" s="16">
        <f t="shared" si="2"/>
        <v>0</v>
      </c>
      <c r="AH31" s="18"/>
      <c r="AI31" s="18"/>
      <c r="AJ31" s="18"/>
      <c r="AK31" s="18"/>
    </row>
    <row r="32" spans="2:37" s="1" customFormat="1" ht="105" x14ac:dyDescent="0.25">
      <c r="B32" s="719"/>
      <c r="C32" s="22" t="s">
        <v>110</v>
      </c>
      <c r="D32" s="22" t="s">
        <v>217</v>
      </c>
      <c r="E32" s="134">
        <v>0.3</v>
      </c>
      <c r="F32" s="22" t="s">
        <v>218</v>
      </c>
      <c r="G32" s="96" t="s">
        <v>219</v>
      </c>
      <c r="H32" s="7"/>
      <c r="I32" s="6"/>
      <c r="J32" s="38">
        <v>0.09</v>
      </c>
      <c r="K32" s="188"/>
      <c r="L32" s="7">
        <v>0.09</v>
      </c>
      <c r="M32" s="6"/>
      <c r="N32" s="38">
        <v>0.09</v>
      </c>
      <c r="O32" s="188"/>
      <c r="P32" s="7">
        <v>0.09</v>
      </c>
      <c r="Q32" s="6"/>
      <c r="R32" s="38">
        <v>0.09</v>
      </c>
      <c r="S32" s="188"/>
      <c r="T32" s="7">
        <v>0.09</v>
      </c>
      <c r="U32" s="6"/>
      <c r="V32" s="38">
        <v>0.09</v>
      </c>
      <c r="W32" s="188"/>
      <c r="X32" s="7">
        <v>0.09</v>
      </c>
      <c r="Y32" s="6"/>
      <c r="Z32" s="38">
        <v>0.09</v>
      </c>
      <c r="AA32" s="188"/>
      <c r="AB32" s="7">
        <v>0.09</v>
      </c>
      <c r="AC32" s="6"/>
      <c r="AD32" s="38">
        <v>0.1</v>
      </c>
      <c r="AE32" s="188"/>
      <c r="AF32" s="7">
        <f t="shared" si="2"/>
        <v>0.99999999999999978</v>
      </c>
      <c r="AG32" s="6">
        <f t="shared" si="2"/>
        <v>0</v>
      </c>
      <c r="AH32" s="19"/>
      <c r="AI32" s="19"/>
      <c r="AJ32" s="19"/>
      <c r="AK32" s="19"/>
    </row>
    <row r="33" spans="2:37" s="1" customFormat="1" ht="165.75" thickBot="1" x14ac:dyDescent="0.3">
      <c r="B33" s="720"/>
      <c r="C33" s="39" t="s">
        <v>51</v>
      </c>
      <c r="D33" s="39" t="s">
        <v>220</v>
      </c>
      <c r="E33" s="55">
        <v>0.3</v>
      </c>
      <c r="F33" s="176" t="s">
        <v>221</v>
      </c>
      <c r="G33" s="114" t="s">
        <v>222</v>
      </c>
      <c r="H33" s="9"/>
      <c r="I33" s="8"/>
      <c r="J33" s="43">
        <v>0.09</v>
      </c>
      <c r="K33" s="190"/>
      <c r="L33" s="9">
        <v>0.09</v>
      </c>
      <c r="M33" s="8"/>
      <c r="N33" s="43">
        <v>0.09</v>
      </c>
      <c r="O33" s="190"/>
      <c r="P33" s="9">
        <v>0.09</v>
      </c>
      <c r="Q33" s="8"/>
      <c r="R33" s="43">
        <v>0.09</v>
      </c>
      <c r="S33" s="190"/>
      <c r="T33" s="9">
        <v>0.09</v>
      </c>
      <c r="U33" s="8"/>
      <c r="V33" s="43">
        <v>0.09</v>
      </c>
      <c r="W33" s="190"/>
      <c r="X33" s="9">
        <v>0.09</v>
      </c>
      <c r="Y33" s="8"/>
      <c r="Z33" s="43">
        <v>0.09</v>
      </c>
      <c r="AA33" s="190"/>
      <c r="AB33" s="9">
        <v>0.09</v>
      </c>
      <c r="AC33" s="8"/>
      <c r="AD33" s="43">
        <v>0.1</v>
      </c>
      <c r="AE33" s="190"/>
      <c r="AF33" s="9">
        <f t="shared" si="2"/>
        <v>0.99999999999999978</v>
      </c>
      <c r="AG33" s="8">
        <f t="shared" si="2"/>
        <v>0</v>
      </c>
      <c r="AH33" s="132"/>
      <c r="AI33" s="132"/>
      <c r="AJ33" s="132"/>
      <c r="AK33" s="132"/>
    </row>
    <row r="34" spans="2:37" s="1" customFormat="1" ht="15.75" thickBot="1" x14ac:dyDescent="0.3">
      <c r="E34" s="11"/>
    </row>
    <row r="35" spans="2:37" s="1" customFormat="1" ht="16.5" thickBot="1" x14ac:dyDescent="0.3">
      <c r="B35" s="615" t="s">
        <v>17</v>
      </c>
      <c r="C35" s="616"/>
      <c r="D35" s="617"/>
      <c r="E35" s="615" t="s">
        <v>131</v>
      </c>
      <c r="F35" s="616"/>
      <c r="G35" s="616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  <c r="W35" s="616"/>
      <c r="X35" s="616"/>
      <c r="Y35" s="616"/>
      <c r="Z35" s="616"/>
      <c r="AA35" s="616"/>
      <c r="AB35" s="616"/>
      <c r="AC35" s="616"/>
      <c r="AD35" s="616"/>
      <c r="AE35" s="616"/>
      <c r="AF35" s="616"/>
      <c r="AG35" s="616"/>
      <c r="AH35" s="617"/>
    </row>
    <row r="36" spans="2:37" s="1" customFormat="1" ht="15.75" x14ac:dyDescent="0.25">
      <c r="B36" s="618" t="s">
        <v>29</v>
      </c>
      <c r="C36" s="620" t="s">
        <v>28</v>
      </c>
      <c r="D36" s="622" t="s">
        <v>32</v>
      </c>
      <c r="E36" s="620" t="s">
        <v>30</v>
      </c>
      <c r="F36" s="620" t="s">
        <v>26</v>
      </c>
      <c r="G36" s="624" t="s">
        <v>27</v>
      </c>
      <c r="H36" s="618" t="s">
        <v>2</v>
      </c>
      <c r="I36" s="626"/>
      <c r="J36" s="618" t="s">
        <v>3</v>
      </c>
      <c r="K36" s="626"/>
      <c r="L36" s="618" t="s">
        <v>4</v>
      </c>
      <c r="M36" s="626"/>
      <c r="N36" s="618" t="s">
        <v>5</v>
      </c>
      <c r="O36" s="626"/>
      <c r="P36" s="618" t="s">
        <v>6</v>
      </c>
      <c r="Q36" s="626"/>
      <c r="R36" s="618" t="s">
        <v>7</v>
      </c>
      <c r="S36" s="626"/>
      <c r="T36" s="618" t="s">
        <v>8</v>
      </c>
      <c r="U36" s="626"/>
      <c r="V36" s="618" t="s">
        <v>9</v>
      </c>
      <c r="W36" s="626"/>
      <c r="X36" s="618" t="s">
        <v>10</v>
      </c>
      <c r="Y36" s="626"/>
      <c r="Z36" s="618" t="s">
        <v>11</v>
      </c>
      <c r="AA36" s="626"/>
      <c r="AB36" s="618" t="s">
        <v>12</v>
      </c>
      <c r="AC36" s="626"/>
      <c r="AD36" s="618" t="s">
        <v>13</v>
      </c>
      <c r="AE36" s="626"/>
      <c r="AF36" s="618" t="s">
        <v>18</v>
      </c>
      <c r="AG36" s="626" t="s">
        <v>19</v>
      </c>
      <c r="AH36" s="572" t="s">
        <v>22</v>
      </c>
      <c r="AI36" s="572" t="s">
        <v>701</v>
      </c>
      <c r="AJ36" s="572" t="s">
        <v>702</v>
      </c>
      <c r="AK36" s="572" t="s">
        <v>703</v>
      </c>
    </row>
    <row r="37" spans="2:37" s="1" customFormat="1" ht="16.5" thickBot="1" x14ac:dyDescent="0.3">
      <c r="B37" s="619"/>
      <c r="C37" s="621"/>
      <c r="D37" s="623"/>
      <c r="E37" s="621"/>
      <c r="F37" s="621"/>
      <c r="G37" s="625"/>
      <c r="H37" s="315" t="s">
        <v>18</v>
      </c>
      <c r="I37" s="316" t="s">
        <v>19</v>
      </c>
      <c r="J37" s="315" t="s">
        <v>18</v>
      </c>
      <c r="K37" s="316" t="s">
        <v>19</v>
      </c>
      <c r="L37" s="315" t="s">
        <v>18</v>
      </c>
      <c r="M37" s="316" t="s">
        <v>19</v>
      </c>
      <c r="N37" s="315" t="s">
        <v>18</v>
      </c>
      <c r="O37" s="316" t="s">
        <v>19</v>
      </c>
      <c r="P37" s="315" t="s">
        <v>18</v>
      </c>
      <c r="Q37" s="316" t="s">
        <v>19</v>
      </c>
      <c r="R37" s="315" t="s">
        <v>18</v>
      </c>
      <c r="S37" s="316" t="s">
        <v>19</v>
      </c>
      <c r="T37" s="315" t="s">
        <v>18</v>
      </c>
      <c r="U37" s="316" t="s">
        <v>19</v>
      </c>
      <c r="V37" s="315" t="s">
        <v>18</v>
      </c>
      <c r="W37" s="316" t="s">
        <v>19</v>
      </c>
      <c r="X37" s="315" t="s">
        <v>18</v>
      </c>
      <c r="Y37" s="316" t="s">
        <v>19</v>
      </c>
      <c r="Z37" s="315" t="s">
        <v>18</v>
      </c>
      <c r="AA37" s="316" t="s">
        <v>19</v>
      </c>
      <c r="AB37" s="315" t="s">
        <v>18</v>
      </c>
      <c r="AC37" s="316" t="s">
        <v>19</v>
      </c>
      <c r="AD37" s="315" t="s">
        <v>18</v>
      </c>
      <c r="AE37" s="316" t="s">
        <v>19</v>
      </c>
      <c r="AF37" s="619"/>
      <c r="AG37" s="629"/>
      <c r="AH37" s="846"/>
      <c r="AI37" s="846"/>
      <c r="AJ37" s="846"/>
      <c r="AK37" s="846"/>
    </row>
    <row r="38" spans="2:37" s="186" customFormat="1" ht="103.5" customHeight="1" x14ac:dyDescent="0.2">
      <c r="B38" s="883">
        <v>0.2</v>
      </c>
      <c r="C38" s="97" t="s">
        <v>52</v>
      </c>
      <c r="D38" s="97" t="s">
        <v>135</v>
      </c>
      <c r="E38" s="98">
        <v>0.35</v>
      </c>
      <c r="F38" s="97" t="s">
        <v>137</v>
      </c>
      <c r="G38" s="99" t="s">
        <v>136</v>
      </c>
      <c r="H38" s="84">
        <v>1</v>
      </c>
      <c r="I38" s="16"/>
      <c r="J38" s="193"/>
      <c r="K38" s="195"/>
      <c r="L38" s="90"/>
      <c r="M38" s="91"/>
      <c r="N38" s="193"/>
      <c r="O38" s="195"/>
      <c r="P38" s="90"/>
      <c r="Q38" s="91"/>
      <c r="R38" s="193"/>
      <c r="S38" s="195"/>
      <c r="T38" s="90"/>
      <c r="U38" s="91"/>
      <c r="V38" s="193"/>
      <c r="W38" s="195"/>
      <c r="X38" s="90"/>
      <c r="Y38" s="91"/>
      <c r="Z38" s="193"/>
      <c r="AA38" s="195"/>
      <c r="AB38" s="90"/>
      <c r="AC38" s="91"/>
      <c r="AD38" s="193"/>
      <c r="AE38" s="195"/>
      <c r="AF38" s="84">
        <v>1</v>
      </c>
      <c r="AG38" s="75">
        <f t="shared" ref="AG38:AG40" si="3">+I38+K38+M38+O38+Q38+S38+U38+W38+Y38+AA38+AC38+AE38</f>
        <v>0</v>
      </c>
      <c r="AH38" s="18"/>
      <c r="AI38" s="18"/>
      <c r="AJ38" s="18"/>
      <c r="AK38" s="18"/>
    </row>
    <row r="39" spans="2:37" s="2" customFormat="1" ht="135" customHeight="1" x14ac:dyDescent="0.25">
      <c r="B39" s="884"/>
      <c r="C39" s="50" t="s">
        <v>54</v>
      </c>
      <c r="D39" s="50" t="s">
        <v>138</v>
      </c>
      <c r="E39" s="51">
        <v>0.3</v>
      </c>
      <c r="F39" s="50" t="s">
        <v>140</v>
      </c>
      <c r="G39" s="52" t="s">
        <v>139</v>
      </c>
      <c r="H39" s="94"/>
      <c r="I39" s="95"/>
      <c r="J39" s="192"/>
      <c r="K39" s="196"/>
      <c r="L39" s="94"/>
      <c r="M39" s="95"/>
      <c r="N39" s="191">
        <v>0.25</v>
      </c>
      <c r="O39" s="188"/>
      <c r="P39" s="94"/>
      <c r="Q39" s="95"/>
      <c r="R39" s="192"/>
      <c r="S39" s="196"/>
      <c r="T39" s="93">
        <v>0.25</v>
      </c>
      <c r="U39" s="95"/>
      <c r="V39" s="192"/>
      <c r="W39" s="196"/>
      <c r="X39" s="94"/>
      <c r="Y39" s="95"/>
      <c r="Z39" s="191">
        <v>0.25</v>
      </c>
      <c r="AA39" s="196"/>
      <c r="AB39" s="94"/>
      <c r="AC39" s="95"/>
      <c r="AD39" s="191">
        <v>0.25</v>
      </c>
      <c r="AE39" s="196"/>
      <c r="AF39" s="93">
        <v>1</v>
      </c>
      <c r="AG39" s="82">
        <f t="shared" si="3"/>
        <v>0</v>
      </c>
      <c r="AH39" s="199"/>
      <c r="AI39" s="199"/>
      <c r="AJ39" s="199"/>
      <c r="AK39" s="199"/>
    </row>
    <row r="40" spans="2:37" s="2" customFormat="1" ht="177.75" customHeight="1" thickBot="1" x14ac:dyDescent="0.3">
      <c r="B40" s="885"/>
      <c r="C40" s="100" t="s">
        <v>223</v>
      </c>
      <c r="D40" s="100" t="s">
        <v>189</v>
      </c>
      <c r="E40" s="101">
        <v>0.35</v>
      </c>
      <c r="F40" s="100" t="s">
        <v>191</v>
      </c>
      <c r="G40" s="102" t="s">
        <v>190</v>
      </c>
      <c r="H40" s="86"/>
      <c r="I40" s="87"/>
      <c r="J40" s="194"/>
      <c r="K40" s="197"/>
      <c r="L40" s="86"/>
      <c r="M40" s="87"/>
      <c r="N40" s="198">
        <v>0.25</v>
      </c>
      <c r="O40" s="190"/>
      <c r="P40" s="86"/>
      <c r="Q40" s="87"/>
      <c r="R40" s="194"/>
      <c r="S40" s="197"/>
      <c r="T40" s="85">
        <v>0.25</v>
      </c>
      <c r="U40" s="87"/>
      <c r="V40" s="194"/>
      <c r="W40" s="197"/>
      <c r="X40" s="86"/>
      <c r="Y40" s="87"/>
      <c r="Z40" s="198">
        <v>0.25</v>
      </c>
      <c r="AA40" s="197"/>
      <c r="AB40" s="86"/>
      <c r="AC40" s="87"/>
      <c r="AD40" s="198">
        <v>0.25</v>
      </c>
      <c r="AE40" s="197"/>
      <c r="AF40" s="85">
        <v>1</v>
      </c>
      <c r="AG40" s="83">
        <f t="shared" si="3"/>
        <v>0</v>
      </c>
      <c r="AH40" s="200"/>
      <c r="AI40" s="200"/>
      <c r="AJ40" s="200"/>
      <c r="AK40" s="200"/>
    </row>
  </sheetData>
  <mergeCells count="134">
    <mergeCell ref="AF36:AF37"/>
    <mergeCell ref="AG36:AG37"/>
    <mergeCell ref="AH36:AH37"/>
    <mergeCell ref="B38:B40"/>
    <mergeCell ref="T36:U36"/>
    <mergeCell ref="V36:W36"/>
    <mergeCell ref="X36:Y36"/>
    <mergeCell ref="Z36:AA36"/>
    <mergeCell ref="AB36:AC36"/>
    <mergeCell ref="AD36:AE36"/>
    <mergeCell ref="H36:I36"/>
    <mergeCell ref="J36:K36"/>
    <mergeCell ref="L36:M36"/>
    <mergeCell ref="N36:O36"/>
    <mergeCell ref="P36:Q36"/>
    <mergeCell ref="R36:S36"/>
    <mergeCell ref="B36:B37"/>
    <mergeCell ref="C36:C37"/>
    <mergeCell ref="D36:D37"/>
    <mergeCell ref="E36:E37"/>
    <mergeCell ref="F36:F37"/>
    <mergeCell ref="G36:G37"/>
    <mergeCell ref="B31:B33"/>
    <mergeCell ref="B35:D35"/>
    <mergeCell ref="E35:AH35"/>
    <mergeCell ref="R29:S29"/>
    <mergeCell ref="T29:U29"/>
    <mergeCell ref="V29:W29"/>
    <mergeCell ref="X29:Y29"/>
    <mergeCell ref="Z29:AA29"/>
    <mergeCell ref="AB29:AC29"/>
    <mergeCell ref="G29:G30"/>
    <mergeCell ref="H29:I29"/>
    <mergeCell ref="J29:K29"/>
    <mergeCell ref="L29:M29"/>
    <mergeCell ref="N29:O29"/>
    <mergeCell ref="P29:Q29"/>
    <mergeCell ref="B28:D28"/>
    <mergeCell ref="E28:AH28"/>
    <mergeCell ref="B29:B30"/>
    <mergeCell ref="C29:C30"/>
    <mergeCell ref="D29:D30"/>
    <mergeCell ref="E29:E30"/>
    <mergeCell ref="F29:F30"/>
    <mergeCell ref="T24:U24"/>
    <mergeCell ref="V24:W24"/>
    <mergeCell ref="X24:Y24"/>
    <mergeCell ref="Z24:AA24"/>
    <mergeCell ref="AB24:AC24"/>
    <mergeCell ref="AD24:AE24"/>
    <mergeCell ref="H24:I24"/>
    <mergeCell ref="J24:K24"/>
    <mergeCell ref="L24:M24"/>
    <mergeCell ref="N24:O24"/>
    <mergeCell ref="P24:Q24"/>
    <mergeCell ref="R24:S24"/>
    <mergeCell ref="AD29:AE29"/>
    <mergeCell ref="AF29:AF30"/>
    <mergeCell ref="AG29:AG30"/>
    <mergeCell ref="AH29:AH30"/>
    <mergeCell ref="B18:B21"/>
    <mergeCell ref="B23:D23"/>
    <mergeCell ref="E23:AH23"/>
    <mergeCell ref="B24:B25"/>
    <mergeCell ref="C24:C25"/>
    <mergeCell ref="D24:D25"/>
    <mergeCell ref="E24:E25"/>
    <mergeCell ref="F24:F25"/>
    <mergeCell ref="G24:G25"/>
    <mergeCell ref="AF24:AF25"/>
    <mergeCell ref="AG24:AG25"/>
    <mergeCell ref="AH24:AH25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H16:AH17"/>
    <mergeCell ref="X16:Y16"/>
    <mergeCell ref="Z16:AA16"/>
    <mergeCell ref="AB16:AC16"/>
    <mergeCell ref="AD16:AE16"/>
    <mergeCell ref="AF16:AF17"/>
    <mergeCell ref="AG16:AG17"/>
    <mergeCell ref="L16:M16"/>
    <mergeCell ref="N16:O16"/>
    <mergeCell ref="P16:Q16"/>
    <mergeCell ref="R16:S16"/>
    <mergeCell ref="T16:U16"/>
    <mergeCell ref="V16:W16"/>
    <mergeCell ref="B10:B13"/>
    <mergeCell ref="C10:D10"/>
    <mergeCell ref="E10:S10"/>
    <mergeCell ref="T10:V13"/>
    <mergeCell ref="W10:X11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2:C4"/>
    <mergeCell ref="D2:AH2"/>
    <mergeCell ref="D3:Q3"/>
    <mergeCell ref="R3:AH3"/>
    <mergeCell ref="D4:AH4"/>
    <mergeCell ref="B6:C6"/>
    <mergeCell ref="D6:I6"/>
    <mergeCell ref="J6:AH6"/>
    <mergeCell ref="B7:C8"/>
    <mergeCell ref="D7:I7"/>
    <mergeCell ref="J7:AH7"/>
    <mergeCell ref="D8:I8"/>
    <mergeCell ref="J8:AH8"/>
    <mergeCell ref="AI36:AI37"/>
    <mergeCell ref="AJ36:AJ37"/>
    <mergeCell ref="AK36:AK37"/>
    <mergeCell ref="AI16:AI17"/>
    <mergeCell ref="AJ16:AJ17"/>
    <mergeCell ref="AK16:AK17"/>
    <mergeCell ref="AI24:AI25"/>
    <mergeCell ref="AJ24:AJ25"/>
    <mergeCell ref="AK24:AK25"/>
    <mergeCell ref="AI29:AI30"/>
    <mergeCell ref="AJ29:AJ30"/>
    <mergeCell ref="AK29:AK30"/>
  </mergeCells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K36"/>
  <sheetViews>
    <sheetView topLeftCell="F1" zoomScale="40" zoomScaleNormal="40" workbookViewId="0">
      <selection activeCell="AH18" sqref="AH18:AK21"/>
    </sheetView>
  </sheetViews>
  <sheetFormatPr baseColWidth="10" defaultRowHeight="15" x14ac:dyDescent="0.25"/>
  <cols>
    <col min="1" max="1" width="1.7109375" style="1" customWidth="1"/>
    <col min="2" max="2" width="21.140625" style="1" customWidth="1"/>
    <col min="3" max="3" width="13.28515625" style="1" customWidth="1"/>
    <col min="4" max="4" width="28.7109375" style="1" customWidth="1"/>
    <col min="5" max="5" width="22.85546875" style="1" customWidth="1"/>
    <col min="6" max="6" width="27.42578125" style="1" customWidth="1"/>
    <col min="7" max="7" width="25" style="1" customWidth="1"/>
    <col min="8" max="31" width="8" style="1" customWidth="1"/>
    <col min="32" max="32" width="10.140625" style="1" customWidth="1"/>
    <col min="33" max="33" width="10.28515625" style="1" customWidth="1"/>
    <col min="34" max="37" width="53.28515625" style="1" customWidth="1"/>
    <col min="38" max="16384" width="11.42578125" style="1"/>
  </cols>
  <sheetData>
    <row r="1" spans="2:37" customFormat="1" ht="15.75" thickBot="1" x14ac:dyDescent="0.3"/>
    <row r="2" spans="2:37" ht="25.5" customHeight="1" thickBot="1" x14ac:dyDescent="0.3">
      <c r="B2" s="532"/>
      <c r="C2" s="533"/>
      <c r="D2" s="538" t="s">
        <v>31</v>
      </c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40"/>
    </row>
    <row r="3" spans="2:37" s="2" customFormat="1" ht="15.75" customHeight="1" thickBot="1" x14ac:dyDescent="0.3">
      <c r="B3" s="534"/>
      <c r="C3" s="535"/>
      <c r="D3" s="541" t="s">
        <v>25</v>
      </c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3"/>
      <c r="R3" s="541" t="s">
        <v>36</v>
      </c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3"/>
    </row>
    <row r="4" spans="2:37" s="2" customFormat="1" ht="15.75" customHeight="1" thickBot="1" x14ac:dyDescent="0.3">
      <c r="B4" s="536"/>
      <c r="C4" s="537"/>
      <c r="D4" s="541" t="s">
        <v>37</v>
      </c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3"/>
    </row>
    <row r="5" spans="2:37" s="2" customFormat="1" ht="15.75" customHeight="1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7" s="2" customFormat="1" ht="15.75" customHeight="1" x14ac:dyDescent="0.25">
      <c r="B6" s="544" t="s">
        <v>24</v>
      </c>
      <c r="C6" s="545"/>
      <c r="D6" s="546" t="s">
        <v>14</v>
      </c>
      <c r="E6" s="547"/>
      <c r="F6" s="547"/>
      <c r="G6" s="547"/>
      <c r="H6" s="547"/>
      <c r="I6" s="548"/>
      <c r="J6" s="549" t="s">
        <v>606</v>
      </c>
      <c r="K6" s="550"/>
      <c r="L6" s="550"/>
      <c r="M6" s="550"/>
      <c r="N6" s="550"/>
      <c r="O6" s="550"/>
      <c r="P6" s="550"/>
      <c r="Q6" s="550"/>
      <c r="R6" s="550"/>
      <c r="S6" s="550"/>
      <c r="T6" s="550"/>
      <c r="U6" s="550"/>
      <c r="V6" s="550"/>
      <c r="W6" s="550"/>
      <c r="X6" s="550"/>
      <c r="Y6" s="550"/>
      <c r="Z6" s="550"/>
      <c r="AA6" s="550"/>
      <c r="AB6" s="550"/>
      <c r="AC6" s="550"/>
      <c r="AD6" s="550"/>
      <c r="AE6" s="550"/>
      <c r="AF6" s="550"/>
      <c r="AG6" s="550"/>
      <c r="AH6" s="551"/>
    </row>
    <row r="7" spans="2:37" ht="18" customHeight="1" x14ac:dyDescent="0.25">
      <c r="B7" s="552">
        <v>2018</v>
      </c>
      <c r="C7" s="553"/>
      <c r="D7" s="556" t="s">
        <v>0</v>
      </c>
      <c r="E7" s="557"/>
      <c r="F7" s="557"/>
      <c r="G7" s="557"/>
      <c r="H7" s="557"/>
      <c r="I7" s="558"/>
      <c r="J7" s="559" t="s">
        <v>352</v>
      </c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60"/>
      <c r="Z7" s="560"/>
      <c r="AA7" s="560"/>
      <c r="AB7" s="560"/>
      <c r="AC7" s="560"/>
      <c r="AD7" s="560"/>
      <c r="AE7" s="560"/>
      <c r="AF7" s="560"/>
      <c r="AG7" s="560"/>
      <c r="AH7" s="561"/>
    </row>
    <row r="8" spans="2:37" ht="18.75" customHeight="1" thickBot="1" x14ac:dyDescent="0.3">
      <c r="B8" s="554"/>
      <c r="C8" s="555"/>
      <c r="D8" s="562" t="s">
        <v>1</v>
      </c>
      <c r="E8" s="563"/>
      <c r="F8" s="563"/>
      <c r="G8" s="563"/>
      <c r="H8" s="563"/>
      <c r="I8" s="564"/>
      <c r="J8" s="565" t="s">
        <v>353</v>
      </c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66"/>
      <c r="V8" s="566"/>
      <c r="W8" s="566"/>
      <c r="X8" s="566"/>
      <c r="Y8" s="566"/>
      <c r="Z8" s="566"/>
      <c r="AA8" s="566"/>
      <c r="AB8" s="566"/>
      <c r="AC8" s="566"/>
      <c r="AD8" s="566"/>
      <c r="AE8" s="566"/>
      <c r="AF8" s="566"/>
      <c r="AG8" s="566"/>
      <c r="AH8" s="567"/>
    </row>
    <row r="9" spans="2:37" ht="12.75" customHeight="1" thickBot="1" x14ac:dyDescent="0.3"/>
    <row r="10" spans="2:37" ht="18" customHeight="1" x14ac:dyDescent="0.25">
      <c r="B10" s="568" t="s">
        <v>21</v>
      </c>
      <c r="C10" s="571" t="s">
        <v>77</v>
      </c>
      <c r="D10" s="572"/>
      <c r="E10" s="573" t="s">
        <v>284</v>
      </c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  <c r="S10" s="575"/>
      <c r="T10" s="576" t="s">
        <v>20</v>
      </c>
      <c r="U10" s="577"/>
      <c r="V10" s="578"/>
      <c r="W10" s="585" t="s">
        <v>23</v>
      </c>
      <c r="X10" s="586"/>
      <c r="Y10" s="589" t="s">
        <v>354</v>
      </c>
      <c r="Z10" s="590"/>
      <c r="AA10" s="590"/>
      <c r="AB10" s="590"/>
      <c r="AC10" s="590"/>
      <c r="AD10" s="590"/>
      <c r="AE10" s="590"/>
      <c r="AF10" s="590"/>
      <c r="AG10" s="590"/>
      <c r="AH10" s="591"/>
    </row>
    <row r="11" spans="2:37" ht="18" customHeight="1" x14ac:dyDescent="0.25">
      <c r="B11" s="569"/>
      <c r="C11" s="595" t="s">
        <v>15</v>
      </c>
      <c r="D11" s="596"/>
      <c r="E11" s="597" t="s">
        <v>263</v>
      </c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9"/>
      <c r="T11" s="579"/>
      <c r="U11" s="580"/>
      <c r="V11" s="581"/>
      <c r="W11" s="587"/>
      <c r="X11" s="588"/>
      <c r="Y11" s="592"/>
      <c r="Z11" s="593"/>
      <c r="AA11" s="593"/>
      <c r="AB11" s="593"/>
      <c r="AC11" s="593"/>
      <c r="AD11" s="593"/>
      <c r="AE11" s="593"/>
      <c r="AF11" s="593"/>
      <c r="AG11" s="593"/>
      <c r="AH11" s="594"/>
    </row>
    <row r="12" spans="2:37" ht="18" customHeight="1" x14ac:dyDescent="0.25">
      <c r="B12" s="569"/>
      <c r="C12" s="595" t="s">
        <v>33</v>
      </c>
      <c r="D12" s="596"/>
      <c r="E12" s="597" t="s">
        <v>355</v>
      </c>
      <c r="F12" s="598"/>
      <c r="G12" s="598"/>
      <c r="H12" s="598"/>
      <c r="I12" s="598"/>
      <c r="J12" s="598"/>
      <c r="K12" s="598"/>
      <c r="L12" s="598"/>
      <c r="M12" s="598"/>
      <c r="N12" s="598"/>
      <c r="O12" s="598"/>
      <c r="P12" s="598"/>
      <c r="Q12" s="598"/>
      <c r="R12" s="598"/>
      <c r="S12" s="599"/>
      <c r="T12" s="579"/>
      <c r="U12" s="580"/>
      <c r="V12" s="581"/>
      <c r="W12" s="600" t="s">
        <v>16</v>
      </c>
      <c r="X12" s="601"/>
      <c r="Y12" s="604" t="s">
        <v>356</v>
      </c>
      <c r="Z12" s="605"/>
      <c r="AA12" s="605"/>
      <c r="AB12" s="605"/>
      <c r="AC12" s="605"/>
      <c r="AD12" s="605"/>
      <c r="AE12" s="605"/>
      <c r="AF12" s="605"/>
      <c r="AG12" s="605"/>
      <c r="AH12" s="606"/>
    </row>
    <row r="13" spans="2:37" ht="18" customHeight="1" thickBot="1" x14ac:dyDescent="0.3">
      <c r="B13" s="570"/>
      <c r="C13" s="610" t="s">
        <v>34</v>
      </c>
      <c r="D13" s="611"/>
      <c r="E13" s="612" t="s">
        <v>357</v>
      </c>
      <c r="F13" s="613"/>
      <c r="G13" s="613"/>
      <c r="H13" s="613"/>
      <c r="I13" s="613"/>
      <c r="J13" s="613"/>
      <c r="K13" s="613"/>
      <c r="L13" s="613"/>
      <c r="M13" s="613"/>
      <c r="N13" s="613"/>
      <c r="O13" s="613"/>
      <c r="P13" s="613"/>
      <c r="Q13" s="613"/>
      <c r="R13" s="613"/>
      <c r="S13" s="614"/>
      <c r="T13" s="582"/>
      <c r="U13" s="583"/>
      <c r="V13" s="584"/>
      <c r="W13" s="602"/>
      <c r="X13" s="603"/>
      <c r="Y13" s="607"/>
      <c r="Z13" s="608"/>
      <c r="AA13" s="608"/>
      <c r="AB13" s="608"/>
      <c r="AC13" s="608"/>
      <c r="AD13" s="608"/>
      <c r="AE13" s="608"/>
      <c r="AF13" s="608"/>
      <c r="AG13" s="608"/>
      <c r="AH13" s="609"/>
    </row>
    <row r="14" spans="2:37" ht="21" customHeight="1" thickBot="1" x14ac:dyDescent="0.3"/>
    <row r="15" spans="2:37" ht="16.5" thickBot="1" x14ac:dyDescent="0.3">
      <c r="B15" s="615" t="s">
        <v>17</v>
      </c>
      <c r="C15" s="616"/>
      <c r="D15" s="617"/>
      <c r="E15" s="873" t="s">
        <v>358</v>
      </c>
      <c r="F15" s="874"/>
      <c r="G15" s="874"/>
      <c r="H15" s="874"/>
      <c r="I15" s="874"/>
      <c r="J15" s="874"/>
      <c r="K15" s="874"/>
      <c r="L15" s="874"/>
      <c r="M15" s="874"/>
      <c r="N15" s="874"/>
      <c r="O15" s="874"/>
      <c r="P15" s="874"/>
      <c r="Q15" s="874"/>
      <c r="R15" s="874"/>
      <c r="S15" s="874"/>
      <c r="T15" s="874"/>
      <c r="U15" s="874"/>
      <c r="V15" s="874"/>
      <c r="W15" s="874"/>
      <c r="X15" s="874"/>
      <c r="Y15" s="874"/>
      <c r="Z15" s="874"/>
      <c r="AA15" s="874"/>
      <c r="AB15" s="874"/>
      <c r="AC15" s="874"/>
      <c r="AD15" s="874"/>
      <c r="AE15" s="874"/>
      <c r="AF15" s="874"/>
      <c r="AG15" s="874"/>
      <c r="AH15" s="875"/>
    </row>
    <row r="16" spans="2:37" ht="15.75" x14ac:dyDescent="0.25">
      <c r="B16" s="618" t="s">
        <v>29</v>
      </c>
      <c r="C16" s="620" t="s">
        <v>28</v>
      </c>
      <c r="D16" s="651" t="s">
        <v>32</v>
      </c>
      <c r="E16" s="618" t="s">
        <v>30</v>
      </c>
      <c r="F16" s="620" t="s">
        <v>26</v>
      </c>
      <c r="G16" s="626" t="s">
        <v>27</v>
      </c>
      <c r="H16" s="618" t="s">
        <v>2</v>
      </c>
      <c r="I16" s="626"/>
      <c r="J16" s="618" t="s">
        <v>3</v>
      </c>
      <c r="K16" s="626"/>
      <c r="L16" s="618" t="s">
        <v>4</v>
      </c>
      <c r="M16" s="626"/>
      <c r="N16" s="618" t="s">
        <v>5</v>
      </c>
      <c r="O16" s="626"/>
      <c r="P16" s="618" t="s">
        <v>6</v>
      </c>
      <c r="Q16" s="626"/>
      <c r="R16" s="618" t="s">
        <v>7</v>
      </c>
      <c r="S16" s="626"/>
      <c r="T16" s="618" t="s">
        <v>8</v>
      </c>
      <c r="U16" s="626"/>
      <c r="V16" s="618" t="s">
        <v>9</v>
      </c>
      <c r="W16" s="626"/>
      <c r="X16" s="618" t="s">
        <v>10</v>
      </c>
      <c r="Y16" s="626"/>
      <c r="Z16" s="618" t="s">
        <v>11</v>
      </c>
      <c r="AA16" s="626"/>
      <c r="AB16" s="618" t="s">
        <v>12</v>
      </c>
      <c r="AC16" s="626"/>
      <c r="AD16" s="618" t="s">
        <v>13</v>
      </c>
      <c r="AE16" s="626"/>
      <c r="AF16" s="618" t="s">
        <v>18</v>
      </c>
      <c r="AG16" s="626" t="s">
        <v>19</v>
      </c>
      <c r="AH16" s="627" t="s">
        <v>22</v>
      </c>
      <c r="AI16" s="627" t="s">
        <v>701</v>
      </c>
      <c r="AJ16" s="627" t="s">
        <v>702</v>
      </c>
      <c r="AK16" s="627" t="s">
        <v>703</v>
      </c>
    </row>
    <row r="17" spans="1:37" ht="37.5" customHeight="1" thickBot="1" x14ac:dyDescent="0.3">
      <c r="B17" s="619"/>
      <c r="C17" s="621"/>
      <c r="D17" s="658"/>
      <c r="E17" s="619"/>
      <c r="F17" s="621"/>
      <c r="G17" s="629"/>
      <c r="H17" s="315" t="s">
        <v>18</v>
      </c>
      <c r="I17" s="316" t="s">
        <v>19</v>
      </c>
      <c r="J17" s="315" t="s">
        <v>18</v>
      </c>
      <c r="K17" s="316" t="s">
        <v>19</v>
      </c>
      <c r="L17" s="315" t="s">
        <v>18</v>
      </c>
      <c r="M17" s="316" t="s">
        <v>19</v>
      </c>
      <c r="N17" s="315" t="s">
        <v>18</v>
      </c>
      <c r="O17" s="316" t="s">
        <v>19</v>
      </c>
      <c r="P17" s="315" t="s">
        <v>18</v>
      </c>
      <c r="Q17" s="316" t="s">
        <v>19</v>
      </c>
      <c r="R17" s="315" t="s">
        <v>18</v>
      </c>
      <c r="S17" s="316" t="s">
        <v>19</v>
      </c>
      <c r="T17" s="315" t="s">
        <v>18</v>
      </c>
      <c r="U17" s="316" t="s">
        <v>19</v>
      </c>
      <c r="V17" s="315" t="s">
        <v>18</v>
      </c>
      <c r="W17" s="316" t="s">
        <v>19</v>
      </c>
      <c r="X17" s="315" t="s">
        <v>18</v>
      </c>
      <c r="Y17" s="316" t="s">
        <v>19</v>
      </c>
      <c r="Z17" s="315" t="s">
        <v>18</v>
      </c>
      <c r="AA17" s="316" t="s">
        <v>19</v>
      </c>
      <c r="AB17" s="315" t="s">
        <v>18</v>
      </c>
      <c r="AC17" s="316" t="s">
        <v>19</v>
      </c>
      <c r="AD17" s="315" t="s">
        <v>18</v>
      </c>
      <c r="AE17" s="316" t="s">
        <v>19</v>
      </c>
      <c r="AF17" s="619"/>
      <c r="AG17" s="629"/>
      <c r="AH17" s="824"/>
      <c r="AI17" s="824"/>
      <c r="AJ17" s="824"/>
      <c r="AK17" s="824"/>
    </row>
    <row r="18" spans="1:37" ht="45" x14ac:dyDescent="0.25">
      <c r="B18" s="630">
        <v>1</v>
      </c>
      <c r="C18" s="326" t="s">
        <v>42</v>
      </c>
      <c r="D18" s="130" t="s">
        <v>564</v>
      </c>
      <c r="E18" s="33">
        <v>0.25</v>
      </c>
      <c r="F18" s="128" t="s">
        <v>565</v>
      </c>
      <c r="G18" s="141" t="s">
        <v>566</v>
      </c>
      <c r="H18" s="7"/>
      <c r="I18" s="6"/>
      <c r="J18" s="7"/>
      <c r="K18" s="6"/>
      <c r="L18" s="7"/>
      <c r="M18" s="6"/>
      <c r="N18" s="15"/>
      <c r="O18" s="16"/>
      <c r="P18" s="15"/>
      <c r="Q18" s="16"/>
      <c r="R18" s="15"/>
      <c r="S18" s="16"/>
      <c r="T18" s="15">
        <v>1</v>
      </c>
      <c r="U18" s="16"/>
      <c r="V18" s="15"/>
      <c r="W18" s="16"/>
      <c r="X18" s="15"/>
      <c r="Y18" s="16"/>
      <c r="Z18" s="15"/>
      <c r="AA18" s="16"/>
      <c r="AB18" s="15"/>
      <c r="AC18" s="16"/>
      <c r="AD18" s="15"/>
      <c r="AE18" s="16"/>
      <c r="AF18" s="15">
        <f t="shared" ref="AF18:AG21" si="0">+H18+J18+L18+N18+P18+R18+T18+V18+X18+Z18+AB18+AD18</f>
        <v>1</v>
      </c>
      <c r="AG18" s="16">
        <f t="shared" si="0"/>
        <v>0</v>
      </c>
      <c r="AH18" s="204"/>
      <c r="AI18" s="204"/>
      <c r="AJ18" s="204"/>
      <c r="AK18" s="204"/>
    </row>
    <row r="19" spans="1:37" ht="90" x14ac:dyDescent="0.25">
      <c r="B19" s="766"/>
      <c r="C19" s="328" t="s">
        <v>43</v>
      </c>
      <c r="D19" s="104" t="s">
        <v>567</v>
      </c>
      <c r="E19" s="36">
        <v>0.25</v>
      </c>
      <c r="F19" s="121" t="s">
        <v>568</v>
      </c>
      <c r="G19" s="143" t="s">
        <v>569</v>
      </c>
      <c r="H19" s="7"/>
      <c r="I19" s="6"/>
      <c r="J19" s="7"/>
      <c r="K19" s="6"/>
      <c r="L19" s="7"/>
      <c r="M19" s="6"/>
      <c r="N19" s="7"/>
      <c r="O19" s="6"/>
      <c r="P19" s="7"/>
      <c r="Q19" s="6"/>
      <c r="R19" s="7"/>
      <c r="S19" s="6"/>
      <c r="T19" s="7"/>
      <c r="U19" s="6"/>
      <c r="V19" s="7"/>
      <c r="W19" s="6"/>
      <c r="X19" s="7">
        <v>1</v>
      </c>
      <c r="Y19" s="6"/>
      <c r="Z19" s="7"/>
      <c r="AA19" s="6"/>
      <c r="AB19" s="7"/>
      <c r="AC19" s="6"/>
      <c r="AD19" s="7"/>
      <c r="AE19" s="6"/>
      <c r="AF19" s="7">
        <f t="shared" si="0"/>
        <v>1</v>
      </c>
      <c r="AG19" s="6">
        <f t="shared" si="0"/>
        <v>0</v>
      </c>
      <c r="AH19" s="205"/>
      <c r="AI19" s="205"/>
      <c r="AJ19" s="205"/>
      <c r="AK19" s="205"/>
    </row>
    <row r="20" spans="1:37" ht="75" x14ac:dyDescent="0.25">
      <c r="B20" s="766"/>
      <c r="C20" s="328" t="s">
        <v>45</v>
      </c>
      <c r="D20" s="104" t="s">
        <v>570</v>
      </c>
      <c r="E20" s="36">
        <v>0.25</v>
      </c>
      <c r="F20" s="121" t="s">
        <v>571</v>
      </c>
      <c r="G20" s="143" t="s">
        <v>572</v>
      </c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  <c r="S20" s="6"/>
      <c r="T20" s="7"/>
      <c r="U20" s="6"/>
      <c r="V20" s="7"/>
      <c r="W20" s="6"/>
      <c r="X20" s="7">
        <v>1</v>
      </c>
      <c r="Y20" s="6"/>
      <c r="Z20" s="7"/>
      <c r="AA20" s="6"/>
      <c r="AB20" s="7"/>
      <c r="AC20" s="6"/>
      <c r="AD20" s="7"/>
      <c r="AE20" s="6"/>
      <c r="AF20" s="7">
        <f t="shared" si="0"/>
        <v>1</v>
      </c>
      <c r="AG20" s="6">
        <f t="shared" si="0"/>
        <v>0</v>
      </c>
      <c r="AH20" s="205"/>
      <c r="AI20" s="205"/>
      <c r="AJ20" s="205"/>
      <c r="AK20" s="205"/>
    </row>
    <row r="21" spans="1:37" customFormat="1" ht="75.75" thickBot="1" x14ac:dyDescent="0.3">
      <c r="A21" s="1"/>
      <c r="B21" s="637"/>
      <c r="C21" s="318" t="s">
        <v>82</v>
      </c>
      <c r="D21" s="281" t="s">
        <v>251</v>
      </c>
      <c r="E21" s="41">
        <v>0.25</v>
      </c>
      <c r="F21" s="136" t="s">
        <v>573</v>
      </c>
      <c r="G21" s="148" t="s">
        <v>574</v>
      </c>
      <c r="H21" s="85"/>
      <c r="I21" s="83"/>
      <c r="J21" s="85"/>
      <c r="K21" s="83"/>
      <c r="L21" s="85">
        <v>0.11</v>
      </c>
      <c r="M21" s="83"/>
      <c r="N21" s="85">
        <v>0.11</v>
      </c>
      <c r="O21" s="83"/>
      <c r="P21" s="85">
        <v>0.11</v>
      </c>
      <c r="Q21" s="83"/>
      <c r="R21" s="85">
        <v>0.11</v>
      </c>
      <c r="S21" s="83"/>
      <c r="T21" s="282">
        <v>0.11</v>
      </c>
      <c r="U21" s="283"/>
      <c r="V21" s="282">
        <v>0.11</v>
      </c>
      <c r="W21" s="283"/>
      <c r="X21" s="282">
        <v>0.11</v>
      </c>
      <c r="Y21" s="283"/>
      <c r="Z21" s="85">
        <v>0.11</v>
      </c>
      <c r="AA21" s="83"/>
      <c r="AB21" s="85">
        <v>0.12</v>
      </c>
      <c r="AC21" s="83"/>
      <c r="AD21" s="85"/>
      <c r="AE21" s="83"/>
      <c r="AF21" s="9">
        <f t="shared" si="0"/>
        <v>1</v>
      </c>
      <c r="AG21" s="8">
        <f t="shared" si="0"/>
        <v>0</v>
      </c>
      <c r="AH21" s="206"/>
      <c r="AI21" s="206"/>
      <c r="AJ21" s="206"/>
      <c r="AK21" s="206"/>
    </row>
    <row r="22" spans="1:37" customFormat="1" x14ac:dyDescent="0.25"/>
    <row r="23" spans="1:37" customFormat="1" x14ac:dyDescent="0.25"/>
    <row r="24" spans="1:37" customFormat="1" x14ac:dyDescent="0.25"/>
    <row r="25" spans="1:37" customFormat="1" x14ac:dyDescent="0.25"/>
    <row r="26" spans="1:37" customFormat="1" x14ac:dyDescent="0.25"/>
    <row r="27" spans="1:37" customFormat="1" x14ac:dyDescent="0.25"/>
    <row r="28" spans="1:37" customFormat="1" x14ac:dyDescent="0.25"/>
    <row r="29" spans="1:37" customFormat="1" x14ac:dyDescent="0.25"/>
    <row r="30" spans="1:37" customFormat="1" x14ac:dyDescent="0.25"/>
    <row r="31" spans="1:37" customFormat="1" x14ac:dyDescent="0.25"/>
    <row r="32" spans="1:37" customFormat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54"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Z16:AA16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V16:W16"/>
    <mergeCell ref="N16:O16"/>
    <mergeCell ref="P16:Q16"/>
    <mergeCell ref="R16:S16"/>
    <mergeCell ref="T16:U16"/>
    <mergeCell ref="B18:B21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H16:AH17"/>
    <mergeCell ref="AF16:AF17"/>
    <mergeCell ref="AG16:AG17"/>
    <mergeCell ref="X16:Y16"/>
    <mergeCell ref="L16:M16"/>
    <mergeCell ref="AI16:AI17"/>
    <mergeCell ref="AJ16:AJ17"/>
    <mergeCell ref="AK16:AK17"/>
    <mergeCell ref="AB16:AC16"/>
    <mergeCell ref="AD16:AE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K23"/>
  <sheetViews>
    <sheetView topLeftCell="V1" zoomScale="55" zoomScaleNormal="55" workbookViewId="0">
      <selection activeCell="AH22" sqref="AH22:AK23"/>
    </sheetView>
  </sheetViews>
  <sheetFormatPr baseColWidth="10" defaultRowHeight="15" x14ac:dyDescent="0.25"/>
  <cols>
    <col min="1" max="1" width="1.7109375" customWidth="1"/>
    <col min="2" max="2" width="22.42578125" customWidth="1"/>
    <col min="3" max="3" width="17.7109375" customWidth="1"/>
    <col min="4" max="4" width="20.42578125" customWidth="1"/>
    <col min="5" max="7" width="18" customWidth="1"/>
    <col min="8" max="31" width="9.7109375" customWidth="1"/>
    <col min="32" max="32" width="10.140625" customWidth="1"/>
    <col min="33" max="33" width="10.28515625" customWidth="1"/>
    <col min="34" max="37" width="53.28515625" customWidth="1"/>
  </cols>
  <sheetData>
    <row r="1" spans="2:37" ht="15.75" thickBot="1" x14ac:dyDescent="0.3"/>
    <row r="2" spans="2:37" s="2" customFormat="1" ht="18.75" customHeight="1" x14ac:dyDescent="0.25">
      <c r="B2" s="544" t="s">
        <v>24</v>
      </c>
      <c r="C2" s="545"/>
      <c r="D2" s="546" t="s">
        <v>14</v>
      </c>
      <c r="E2" s="547"/>
      <c r="F2" s="547"/>
      <c r="G2" s="547"/>
      <c r="H2" s="547"/>
      <c r="I2" s="548"/>
      <c r="J2" s="549" t="s">
        <v>606</v>
      </c>
      <c r="K2" s="550"/>
      <c r="L2" s="550"/>
      <c r="M2" s="550"/>
      <c r="N2" s="550"/>
      <c r="O2" s="550"/>
      <c r="P2" s="550"/>
      <c r="Q2" s="550"/>
      <c r="R2" s="550"/>
      <c r="S2" s="550"/>
      <c r="T2" s="550"/>
      <c r="U2" s="550"/>
      <c r="V2" s="550"/>
      <c r="W2" s="550"/>
      <c r="X2" s="550"/>
      <c r="Y2" s="550"/>
      <c r="Z2" s="550"/>
      <c r="AA2" s="550"/>
      <c r="AB2" s="550"/>
      <c r="AC2" s="550"/>
      <c r="AD2" s="550"/>
      <c r="AE2" s="550"/>
      <c r="AF2" s="550"/>
      <c r="AG2" s="550"/>
      <c r="AH2" s="551"/>
    </row>
    <row r="3" spans="2:37" s="2" customFormat="1" ht="15.75" x14ac:dyDescent="0.25">
      <c r="B3" s="552">
        <v>2018</v>
      </c>
      <c r="C3" s="553"/>
      <c r="D3" s="556" t="s">
        <v>0</v>
      </c>
      <c r="E3" s="557"/>
      <c r="F3" s="557"/>
      <c r="G3" s="557"/>
      <c r="H3" s="557"/>
      <c r="I3" s="558"/>
      <c r="J3" s="559" t="s">
        <v>338</v>
      </c>
      <c r="K3" s="560"/>
      <c r="L3" s="560"/>
      <c r="M3" s="560"/>
      <c r="N3" s="560"/>
      <c r="O3" s="560"/>
      <c r="P3" s="560"/>
      <c r="Q3" s="560"/>
      <c r="R3" s="560"/>
      <c r="S3" s="560"/>
      <c r="T3" s="560"/>
      <c r="U3" s="560"/>
      <c r="V3" s="560"/>
      <c r="W3" s="560"/>
      <c r="X3" s="560"/>
      <c r="Y3" s="560"/>
      <c r="Z3" s="560"/>
      <c r="AA3" s="560"/>
      <c r="AB3" s="560"/>
      <c r="AC3" s="560"/>
      <c r="AD3" s="560"/>
      <c r="AE3" s="560"/>
      <c r="AF3" s="560"/>
      <c r="AG3" s="560"/>
      <c r="AH3" s="561"/>
    </row>
    <row r="4" spans="2:37" s="2" customFormat="1" ht="16.5" thickBot="1" x14ac:dyDescent="0.3">
      <c r="B4" s="554"/>
      <c r="C4" s="555"/>
      <c r="D4" s="562" t="s">
        <v>1</v>
      </c>
      <c r="E4" s="563"/>
      <c r="F4" s="563"/>
      <c r="G4" s="563"/>
      <c r="H4" s="563"/>
      <c r="I4" s="564"/>
      <c r="J4" s="565" t="s">
        <v>260</v>
      </c>
      <c r="K4" s="566"/>
      <c r="L4" s="566"/>
      <c r="M4" s="566"/>
      <c r="N4" s="566"/>
      <c r="O4" s="566"/>
      <c r="P4" s="566"/>
      <c r="Q4" s="566"/>
      <c r="R4" s="566"/>
      <c r="S4" s="566"/>
      <c r="T4" s="566"/>
      <c r="U4" s="566"/>
      <c r="V4" s="566"/>
      <c r="W4" s="566"/>
      <c r="X4" s="566"/>
      <c r="Y4" s="566"/>
      <c r="Z4" s="566"/>
      <c r="AA4" s="566"/>
      <c r="AB4" s="566"/>
      <c r="AC4" s="566"/>
      <c r="AD4" s="566"/>
      <c r="AE4" s="566"/>
      <c r="AF4" s="566"/>
      <c r="AG4" s="566"/>
      <c r="AH4" s="567"/>
    </row>
    <row r="5" spans="2:37" s="2" customFormat="1" ht="15.75" thickBo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2:37" s="2" customFormat="1" ht="15.75" x14ac:dyDescent="0.25">
      <c r="B6" s="908" t="s">
        <v>21</v>
      </c>
      <c r="C6" s="571" t="s">
        <v>77</v>
      </c>
      <c r="D6" s="572"/>
      <c r="E6" s="573" t="s">
        <v>284</v>
      </c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574"/>
      <c r="S6" s="575"/>
      <c r="T6" s="576" t="s">
        <v>20</v>
      </c>
      <c r="U6" s="577"/>
      <c r="V6" s="578"/>
      <c r="W6" s="585" t="s">
        <v>23</v>
      </c>
      <c r="X6" s="586"/>
      <c r="Y6" s="589" t="s">
        <v>339</v>
      </c>
      <c r="Z6" s="590"/>
      <c r="AA6" s="590"/>
      <c r="AB6" s="590"/>
      <c r="AC6" s="590"/>
      <c r="AD6" s="590"/>
      <c r="AE6" s="590"/>
      <c r="AF6" s="590"/>
      <c r="AG6" s="590"/>
      <c r="AH6" s="591"/>
    </row>
    <row r="7" spans="2:37" s="2" customFormat="1" ht="15.75" x14ac:dyDescent="0.25">
      <c r="B7" s="909"/>
      <c r="C7" s="821" t="s">
        <v>15</v>
      </c>
      <c r="D7" s="823"/>
      <c r="E7" s="598" t="s">
        <v>340</v>
      </c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9"/>
      <c r="T7" s="579"/>
      <c r="U7" s="580"/>
      <c r="V7" s="581"/>
      <c r="W7" s="587"/>
      <c r="X7" s="588"/>
      <c r="Y7" s="592"/>
      <c r="Z7" s="593"/>
      <c r="AA7" s="593"/>
      <c r="AB7" s="593"/>
      <c r="AC7" s="593"/>
      <c r="AD7" s="593"/>
      <c r="AE7" s="593"/>
      <c r="AF7" s="593"/>
      <c r="AG7" s="593"/>
      <c r="AH7" s="594"/>
    </row>
    <row r="8" spans="2:37" s="1" customFormat="1" ht="15.75" x14ac:dyDescent="0.25">
      <c r="B8" s="909"/>
      <c r="C8" s="821" t="s">
        <v>33</v>
      </c>
      <c r="D8" s="823"/>
      <c r="E8" s="598" t="s">
        <v>341</v>
      </c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9"/>
      <c r="T8" s="579"/>
      <c r="U8" s="580"/>
      <c r="V8" s="581"/>
      <c r="W8" s="600" t="s">
        <v>16</v>
      </c>
      <c r="X8" s="601"/>
      <c r="Y8" s="604" t="s">
        <v>342</v>
      </c>
      <c r="Z8" s="605"/>
      <c r="AA8" s="605"/>
      <c r="AB8" s="605"/>
      <c r="AC8" s="605"/>
      <c r="AD8" s="605"/>
      <c r="AE8" s="605"/>
      <c r="AF8" s="605"/>
      <c r="AG8" s="605"/>
      <c r="AH8" s="606"/>
    </row>
    <row r="9" spans="2:37" s="2" customFormat="1" ht="16.5" thickBot="1" x14ac:dyDescent="0.3">
      <c r="B9" s="910"/>
      <c r="C9" s="633" t="s">
        <v>34</v>
      </c>
      <c r="D9" s="634"/>
      <c r="E9" s="613" t="s">
        <v>343</v>
      </c>
      <c r="F9" s="613"/>
      <c r="G9" s="613"/>
      <c r="H9" s="613"/>
      <c r="I9" s="613"/>
      <c r="J9" s="613"/>
      <c r="K9" s="613"/>
      <c r="L9" s="613"/>
      <c r="M9" s="613"/>
      <c r="N9" s="613"/>
      <c r="O9" s="613"/>
      <c r="P9" s="613"/>
      <c r="Q9" s="613"/>
      <c r="R9" s="613"/>
      <c r="S9" s="614"/>
      <c r="T9" s="582"/>
      <c r="U9" s="583"/>
      <c r="V9" s="584"/>
      <c r="W9" s="602"/>
      <c r="X9" s="603"/>
      <c r="Y9" s="607"/>
      <c r="Z9" s="608"/>
      <c r="AA9" s="608"/>
      <c r="AB9" s="608"/>
      <c r="AC9" s="608"/>
      <c r="AD9" s="608"/>
      <c r="AE9" s="608"/>
      <c r="AF9" s="608"/>
      <c r="AG9" s="608"/>
      <c r="AH9" s="609"/>
    </row>
    <row r="10" spans="2:37" s="2" customFormat="1" ht="15.75" thickBot="1" x14ac:dyDescent="0.3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2:37" s="1" customFormat="1" ht="18.75" customHeight="1" thickBot="1" x14ac:dyDescent="0.3">
      <c r="B11" s="615" t="s">
        <v>17</v>
      </c>
      <c r="C11" s="616"/>
      <c r="D11" s="617"/>
      <c r="E11" s="873" t="s">
        <v>344</v>
      </c>
      <c r="F11" s="874"/>
      <c r="G11" s="874"/>
      <c r="H11" s="874"/>
      <c r="I11" s="874"/>
      <c r="J11" s="874"/>
      <c r="K11" s="874"/>
      <c r="L11" s="874"/>
      <c r="M11" s="874"/>
      <c r="N11" s="874"/>
      <c r="O11" s="874"/>
      <c r="P11" s="874"/>
      <c r="Q11" s="874"/>
      <c r="R11" s="874"/>
      <c r="S11" s="874"/>
      <c r="T11" s="874"/>
      <c r="U11" s="874"/>
      <c r="V11" s="874"/>
      <c r="W11" s="874"/>
      <c r="X11" s="874"/>
      <c r="Y11" s="874"/>
      <c r="Z11" s="874"/>
      <c r="AA11" s="874"/>
      <c r="AB11" s="874"/>
      <c r="AC11" s="874"/>
      <c r="AD11" s="874"/>
      <c r="AE11" s="874"/>
      <c r="AF11" s="874"/>
      <c r="AG11" s="874"/>
      <c r="AH11" s="875"/>
    </row>
    <row r="12" spans="2:37" s="1" customFormat="1" ht="27.75" customHeight="1" x14ac:dyDescent="0.25">
      <c r="B12" s="618" t="s">
        <v>29</v>
      </c>
      <c r="C12" s="620" t="s">
        <v>28</v>
      </c>
      <c r="D12" s="622" t="s">
        <v>32</v>
      </c>
      <c r="E12" s="620" t="s">
        <v>30</v>
      </c>
      <c r="F12" s="620" t="s">
        <v>26</v>
      </c>
      <c r="G12" s="626" t="s">
        <v>27</v>
      </c>
      <c r="H12" s="618" t="s">
        <v>2</v>
      </c>
      <c r="I12" s="626"/>
      <c r="J12" s="618" t="s">
        <v>3</v>
      </c>
      <c r="K12" s="626"/>
      <c r="L12" s="618" t="s">
        <v>4</v>
      </c>
      <c r="M12" s="626"/>
      <c r="N12" s="618" t="s">
        <v>5</v>
      </c>
      <c r="O12" s="626"/>
      <c r="P12" s="618" t="s">
        <v>6</v>
      </c>
      <c r="Q12" s="626"/>
      <c r="R12" s="618" t="s">
        <v>7</v>
      </c>
      <c r="S12" s="626"/>
      <c r="T12" s="618" t="s">
        <v>8</v>
      </c>
      <c r="U12" s="626"/>
      <c r="V12" s="618" t="s">
        <v>9</v>
      </c>
      <c r="W12" s="626"/>
      <c r="X12" s="618" t="s">
        <v>10</v>
      </c>
      <c r="Y12" s="626"/>
      <c r="Z12" s="618" t="s">
        <v>11</v>
      </c>
      <c r="AA12" s="626"/>
      <c r="AB12" s="618" t="s">
        <v>12</v>
      </c>
      <c r="AC12" s="626"/>
      <c r="AD12" s="618" t="s">
        <v>13</v>
      </c>
      <c r="AE12" s="626"/>
      <c r="AF12" s="618" t="s">
        <v>18</v>
      </c>
      <c r="AG12" s="626" t="s">
        <v>19</v>
      </c>
      <c r="AH12" s="572" t="s">
        <v>22</v>
      </c>
      <c r="AI12" s="572" t="s">
        <v>704</v>
      </c>
      <c r="AJ12" s="572" t="s">
        <v>705</v>
      </c>
      <c r="AK12" s="572" t="s">
        <v>706</v>
      </c>
    </row>
    <row r="13" spans="2:37" s="1" customFormat="1" ht="27.75" customHeight="1" thickBot="1" x14ac:dyDescent="0.3">
      <c r="B13" s="619"/>
      <c r="C13" s="621"/>
      <c r="D13" s="623"/>
      <c r="E13" s="621"/>
      <c r="F13" s="621"/>
      <c r="G13" s="629"/>
      <c r="H13" s="315" t="s">
        <v>18</v>
      </c>
      <c r="I13" s="316" t="s">
        <v>19</v>
      </c>
      <c r="J13" s="315" t="s">
        <v>18</v>
      </c>
      <c r="K13" s="316" t="s">
        <v>19</v>
      </c>
      <c r="L13" s="315" t="s">
        <v>18</v>
      </c>
      <c r="M13" s="316" t="s">
        <v>19</v>
      </c>
      <c r="N13" s="315" t="s">
        <v>18</v>
      </c>
      <c r="O13" s="316" t="s">
        <v>19</v>
      </c>
      <c r="P13" s="315" t="s">
        <v>18</v>
      </c>
      <c r="Q13" s="316" t="s">
        <v>19</v>
      </c>
      <c r="R13" s="315" t="s">
        <v>18</v>
      </c>
      <c r="S13" s="316" t="s">
        <v>19</v>
      </c>
      <c r="T13" s="315" t="s">
        <v>18</v>
      </c>
      <c r="U13" s="316" t="s">
        <v>19</v>
      </c>
      <c r="V13" s="315" t="s">
        <v>18</v>
      </c>
      <c r="W13" s="316" t="s">
        <v>19</v>
      </c>
      <c r="X13" s="315" t="s">
        <v>18</v>
      </c>
      <c r="Y13" s="316" t="s">
        <v>19</v>
      </c>
      <c r="Z13" s="315" t="s">
        <v>18</v>
      </c>
      <c r="AA13" s="316" t="s">
        <v>19</v>
      </c>
      <c r="AB13" s="315" t="s">
        <v>18</v>
      </c>
      <c r="AC13" s="316" t="s">
        <v>19</v>
      </c>
      <c r="AD13" s="315" t="s">
        <v>18</v>
      </c>
      <c r="AE13" s="316" t="s">
        <v>19</v>
      </c>
      <c r="AF13" s="633"/>
      <c r="AG13" s="634"/>
      <c r="AH13" s="611"/>
      <c r="AI13" s="611"/>
      <c r="AJ13" s="611"/>
      <c r="AK13" s="611"/>
    </row>
    <row r="14" spans="2:37" s="1" customFormat="1" ht="150.75" customHeight="1" x14ac:dyDescent="0.25">
      <c r="B14" s="630">
        <v>0.6</v>
      </c>
      <c r="C14" s="20" t="s">
        <v>42</v>
      </c>
      <c r="D14" s="128" t="s">
        <v>345</v>
      </c>
      <c r="E14" s="33">
        <v>0.25</v>
      </c>
      <c r="F14" s="128" t="s">
        <v>346</v>
      </c>
      <c r="G14" s="133" t="s">
        <v>619</v>
      </c>
      <c r="H14" s="380"/>
      <c r="I14" s="381"/>
      <c r="J14" s="380"/>
      <c r="K14" s="381"/>
      <c r="L14" s="380"/>
      <c r="M14" s="381"/>
      <c r="N14" s="15"/>
      <c r="O14" s="16"/>
      <c r="P14" s="142">
        <v>0.3</v>
      </c>
      <c r="Q14" s="189"/>
      <c r="R14" s="15"/>
      <c r="S14" s="16"/>
      <c r="T14" s="142">
        <v>0.3</v>
      </c>
      <c r="U14" s="189"/>
      <c r="V14" s="15"/>
      <c r="W14" s="16"/>
      <c r="X14" s="142"/>
      <c r="Y14" s="189"/>
      <c r="Z14" s="15"/>
      <c r="AA14" s="16"/>
      <c r="AB14" s="142">
        <v>0.4</v>
      </c>
      <c r="AC14" s="189"/>
      <c r="AD14" s="15"/>
      <c r="AE14" s="16"/>
      <c r="AF14" s="142">
        <f t="shared" ref="AF14:AG17" si="0">+H14+J14+L14+N14+P14+R14+T14+V14+X14+Z14+AB14+AD14</f>
        <v>1</v>
      </c>
      <c r="AG14" s="16">
        <f t="shared" si="0"/>
        <v>0</v>
      </c>
      <c r="AH14" s="18"/>
      <c r="AI14" s="18"/>
      <c r="AJ14" s="18"/>
      <c r="AK14" s="18"/>
    </row>
    <row r="15" spans="2:37" s="1" customFormat="1" ht="150.75" customHeight="1" x14ac:dyDescent="0.25">
      <c r="B15" s="766"/>
      <c r="C15" s="22" t="s">
        <v>43</v>
      </c>
      <c r="D15" s="121" t="s">
        <v>347</v>
      </c>
      <c r="E15" s="36">
        <v>0.25</v>
      </c>
      <c r="F15" s="121" t="s">
        <v>348</v>
      </c>
      <c r="G15" s="129" t="s">
        <v>620</v>
      </c>
      <c r="H15" s="7"/>
      <c r="I15" s="6"/>
      <c r="J15" s="7"/>
      <c r="K15" s="6"/>
      <c r="L15" s="7"/>
      <c r="M15" s="6"/>
      <c r="N15" s="7"/>
      <c r="O15" s="6"/>
      <c r="P15" s="38">
        <v>0.3</v>
      </c>
      <c r="Q15" s="188"/>
      <c r="R15" s="7"/>
      <c r="S15" s="6"/>
      <c r="T15" s="38">
        <v>0.3</v>
      </c>
      <c r="U15" s="188"/>
      <c r="V15" s="7"/>
      <c r="W15" s="6"/>
      <c r="X15" s="38"/>
      <c r="Y15" s="188"/>
      <c r="Z15" s="7"/>
      <c r="AA15" s="6"/>
      <c r="AB15" s="38">
        <v>0.4</v>
      </c>
      <c r="AC15" s="188"/>
      <c r="AD15" s="7"/>
      <c r="AE15" s="6"/>
      <c r="AF15" s="38">
        <f t="shared" si="0"/>
        <v>1</v>
      </c>
      <c r="AG15" s="6">
        <f t="shared" si="0"/>
        <v>0</v>
      </c>
      <c r="AH15" s="19"/>
      <c r="AI15" s="19"/>
      <c r="AJ15" s="19"/>
      <c r="AK15" s="19"/>
    </row>
    <row r="16" spans="2:37" s="1" customFormat="1" ht="150.75" customHeight="1" x14ac:dyDescent="0.25">
      <c r="B16" s="766"/>
      <c r="C16" s="22" t="s">
        <v>45</v>
      </c>
      <c r="D16" s="121" t="s">
        <v>349</v>
      </c>
      <c r="E16" s="36">
        <v>0.25</v>
      </c>
      <c r="F16" s="121" t="s">
        <v>350</v>
      </c>
      <c r="G16" s="129" t="s">
        <v>621</v>
      </c>
      <c r="H16" s="7"/>
      <c r="I16" s="6"/>
      <c r="J16" s="7"/>
      <c r="K16" s="6"/>
      <c r="L16" s="7"/>
      <c r="M16" s="6"/>
      <c r="N16" s="7">
        <v>0.25</v>
      </c>
      <c r="O16" s="6"/>
      <c r="P16" s="38"/>
      <c r="Q16" s="188"/>
      <c r="R16" s="7"/>
      <c r="S16" s="6"/>
      <c r="T16" s="38">
        <v>0.25</v>
      </c>
      <c r="U16" s="188"/>
      <c r="V16" s="7"/>
      <c r="W16" s="6"/>
      <c r="X16" s="38"/>
      <c r="Y16" s="188"/>
      <c r="Z16" s="7">
        <v>0.25</v>
      </c>
      <c r="AA16" s="6"/>
      <c r="AB16" s="38"/>
      <c r="AC16" s="188"/>
      <c r="AD16" s="7">
        <v>0.25</v>
      </c>
      <c r="AE16" s="6"/>
      <c r="AF16" s="38">
        <f t="shared" si="0"/>
        <v>1</v>
      </c>
      <c r="AG16" s="6">
        <f t="shared" si="0"/>
        <v>0</v>
      </c>
      <c r="AH16" s="19"/>
      <c r="AI16" s="19"/>
      <c r="AJ16" s="19"/>
      <c r="AK16" s="19"/>
    </row>
    <row r="17" spans="2:37" s="1" customFormat="1" ht="150.75" customHeight="1" thickBot="1" x14ac:dyDescent="0.3">
      <c r="B17" s="637"/>
      <c r="C17" s="39" t="s">
        <v>82</v>
      </c>
      <c r="D17" s="136" t="s">
        <v>622</v>
      </c>
      <c r="E17" s="41">
        <v>0.25</v>
      </c>
      <c r="F17" s="136" t="s">
        <v>617</v>
      </c>
      <c r="G17" s="137" t="s">
        <v>618</v>
      </c>
      <c r="H17" s="9"/>
      <c r="I17" s="8"/>
      <c r="J17" s="9"/>
      <c r="K17" s="8"/>
      <c r="L17" s="9"/>
      <c r="M17" s="8"/>
      <c r="N17" s="9">
        <v>0.5</v>
      </c>
      <c r="O17" s="8"/>
      <c r="P17" s="43"/>
      <c r="Q17" s="190"/>
      <c r="R17" s="9"/>
      <c r="S17" s="8"/>
      <c r="T17" s="43">
        <v>0.5</v>
      </c>
      <c r="U17" s="190"/>
      <c r="V17" s="9"/>
      <c r="W17" s="8"/>
      <c r="X17" s="43"/>
      <c r="Y17" s="190"/>
      <c r="Z17" s="9"/>
      <c r="AA17" s="8"/>
      <c r="AB17" s="43"/>
      <c r="AC17" s="190"/>
      <c r="AD17" s="9"/>
      <c r="AE17" s="8"/>
      <c r="AF17" s="43">
        <f t="shared" si="0"/>
        <v>1</v>
      </c>
      <c r="AG17" s="8">
        <f t="shared" si="0"/>
        <v>0</v>
      </c>
      <c r="AH17" s="132"/>
      <c r="AI17" s="132"/>
      <c r="AJ17" s="132"/>
      <c r="AK17" s="132"/>
    </row>
    <row r="18" spans="2:37" s="1" customFormat="1" ht="21" customHeight="1" thickBot="1" x14ac:dyDescent="0.3"/>
    <row r="19" spans="2:37" s="1" customFormat="1" ht="18.75" customHeight="1" thickBot="1" x14ac:dyDescent="0.3">
      <c r="B19" s="615" t="s">
        <v>17</v>
      </c>
      <c r="C19" s="616"/>
      <c r="D19" s="617"/>
      <c r="E19" s="873" t="s">
        <v>623</v>
      </c>
      <c r="F19" s="874"/>
      <c r="G19" s="874"/>
      <c r="H19" s="874"/>
      <c r="I19" s="874"/>
      <c r="J19" s="874"/>
      <c r="K19" s="874"/>
      <c r="L19" s="874"/>
      <c r="M19" s="874"/>
      <c r="N19" s="874"/>
      <c r="O19" s="874"/>
      <c r="P19" s="874"/>
      <c r="Q19" s="874"/>
      <c r="R19" s="874"/>
      <c r="S19" s="874"/>
      <c r="T19" s="874"/>
      <c r="U19" s="874"/>
      <c r="V19" s="874"/>
      <c r="W19" s="874"/>
      <c r="X19" s="874"/>
      <c r="Y19" s="874"/>
      <c r="Z19" s="874"/>
      <c r="AA19" s="874"/>
      <c r="AB19" s="874"/>
      <c r="AC19" s="874"/>
      <c r="AD19" s="874"/>
      <c r="AE19" s="874"/>
      <c r="AF19" s="874"/>
      <c r="AG19" s="874"/>
      <c r="AH19" s="875"/>
    </row>
    <row r="20" spans="2:37" s="1" customFormat="1" ht="27.75" customHeight="1" x14ac:dyDescent="0.25">
      <c r="B20" s="618" t="s">
        <v>29</v>
      </c>
      <c r="C20" s="620" t="s">
        <v>28</v>
      </c>
      <c r="D20" s="622" t="s">
        <v>32</v>
      </c>
      <c r="E20" s="620" t="s">
        <v>30</v>
      </c>
      <c r="F20" s="620" t="s">
        <v>26</v>
      </c>
      <c r="G20" s="624" t="s">
        <v>27</v>
      </c>
      <c r="H20" s="618" t="s">
        <v>2</v>
      </c>
      <c r="I20" s="626"/>
      <c r="J20" s="618" t="s">
        <v>3</v>
      </c>
      <c r="K20" s="626"/>
      <c r="L20" s="618" t="s">
        <v>4</v>
      </c>
      <c r="M20" s="626"/>
      <c r="N20" s="618" t="s">
        <v>5</v>
      </c>
      <c r="O20" s="626"/>
      <c r="P20" s="618" t="s">
        <v>6</v>
      </c>
      <c r="Q20" s="626"/>
      <c r="R20" s="618" t="s">
        <v>7</v>
      </c>
      <c r="S20" s="626"/>
      <c r="T20" s="618" t="s">
        <v>8</v>
      </c>
      <c r="U20" s="626"/>
      <c r="V20" s="618" t="s">
        <v>9</v>
      </c>
      <c r="W20" s="626"/>
      <c r="X20" s="618" t="s">
        <v>10</v>
      </c>
      <c r="Y20" s="626"/>
      <c r="Z20" s="618" t="s">
        <v>11</v>
      </c>
      <c r="AA20" s="626"/>
      <c r="AB20" s="618" t="s">
        <v>12</v>
      </c>
      <c r="AC20" s="626"/>
      <c r="AD20" s="618" t="s">
        <v>13</v>
      </c>
      <c r="AE20" s="626"/>
      <c r="AF20" s="618" t="s">
        <v>18</v>
      </c>
      <c r="AG20" s="626" t="s">
        <v>19</v>
      </c>
      <c r="AH20" s="572" t="s">
        <v>22</v>
      </c>
      <c r="AI20" s="572" t="s">
        <v>704</v>
      </c>
      <c r="AJ20" s="572" t="s">
        <v>705</v>
      </c>
      <c r="AK20" s="572" t="s">
        <v>706</v>
      </c>
    </row>
    <row r="21" spans="2:37" s="1" customFormat="1" ht="27.75" customHeight="1" thickBot="1" x14ac:dyDescent="0.3">
      <c r="B21" s="619"/>
      <c r="C21" s="621"/>
      <c r="D21" s="623"/>
      <c r="E21" s="621"/>
      <c r="F21" s="621"/>
      <c r="G21" s="625"/>
      <c r="H21" s="313" t="s">
        <v>18</v>
      </c>
      <c r="I21" s="312" t="s">
        <v>19</v>
      </c>
      <c r="J21" s="313" t="s">
        <v>18</v>
      </c>
      <c r="K21" s="312" t="s">
        <v>19</v>
      </c>
      <c r="L21" s="313" t="s">
        <v>18</v>
      </c>
      <c r="M21" s="312" t="s">
        <v>19</v>
      </c>
      <c r="N21" s="313" t="s">
        <v>18</v>
      </c>
      <c r="O21" s="312" t="s">
        <v>19</v>
      </c>
      <c r="P21" s="313" t="s">
        <v>18</v>
      </c>
      <c r="Q21" s="312" t="s">
        <v>19</v>
      </c>
      <c r="R21" s="313" t="s">
        <v>18</v>
      </c>
      <c r="S21" s="312" t="s">
        <v>19</v>
      </c>
      <c r="T21" s="313" t="s">
        <v>18</v>
      </c>
      <c r="U21" s="312" t="s">
        <v>19</v>
      </c>
      <c r="V21" s="313" t="s">
        <v>18</v>
      </c>
      <c r="W21" s="312" t="s">
        <v>19</v>
      </c>
      <c r="X21" s="313" t="s">
        <v>18</v>
      </c>
      <c r="Y21" s="312" t="s">
        <v>19</v>
      </c>
      <c r="Z21" s="313" t="s">
        <v>18</v>
      </c>
      <c r="AA21" s="312" t="s">
        <v>19</v>
      </c>
      <c r="AB21" s="313" t="s">
        <v>18</v>
      </c>
      <c r="AC21" s="312" t="s">
        <v>19</v>
      </c>
      <c r="AD21" s="313" t="s">
        <v>18</v>
      </c>
      <c r="AE21" s="312" t="s">
        <v>19</v>
      </c>
      <c r="AF21" s="633"/>
      <c r="AG21" s="634"/>
      <c r="AH21" s="611"/>
      <c r="AI21" s="611"/>
      <c r="AJ21" s="611"/>
      <c r="AK21" s="611"/>
    </row>
    <row r="22" spans="2:37" s="1" customFormat="1" ht="104.25" customHeight="1" x14ac:dyDescent="0.25">
      <c r="B22" s="630">
        <v>0.4</v>
      </c>
      <c r="C22" s="20" t="s">
        <v>42</v>
      </c>
      <c r="D22" s="128" t="s">
        <v>624</v>
      </c>
      <c r="E22" s="33">
        <v>0.5</v>
      </c>
      <c r="F22" s="128" t="s">
        <v>625</v>
      </c>
      <c r="G22" s="141" t="s">
        <v>351</v>
      </c>
      <c r="H22" s="15"/>
      <c r="I22" s="16"/>
      <c r="J22" s="15">
        <v>0.2</v>
      </c>
      <c r="K22" s="16"/>
      <c r="L22" s="15"/>
      <c r="M22" s="16"/>
      <c r="N22" s="15">
        <v>0.2</v>
      </c>
      <c r="O22" s="16"/>
      <c r="P22" s="15"/>
      <c r="Q22" s="16"/>
      <c r="R22" s="15">
        <v>0.2</v>
      </c>
      <c r="S22" s="16"/>
      <c r="T22" s="15"/>
      <c r="U22" s="16"/>
      <c r="V22" s="15">
        <v>0.2</v>
      </c>
      <c r="W22" s="16"/>
      <c r="X22" s="15"/>
      <c r="Y22" s="16"/>
      <c r="Z22" s="15">
        <v>0.2</v>
      </c>
      <c r="AA22" s="16"/>
      <c r="AB22" s="15"/>
      <c r="AC22" s="16"/>
      <c r="AD22" s="15"/>
      <c r="AE22" s="16"/>
      <c r="AF22" s="15">
        <f t="shared" ref="AF22:AG23" si="1">+H22+J22+L22+N22+P22+R22+T22+V22+X22+Z22+AB22+AD22</f>
        <v>1</v>
      </c>
      <c r="AG22" s="16">
        <f t="shared" si="1"/>
        <v>0</v>
      </c>
      <c r="AH22" s="18"/>
      <c r="AI22" s="18"/>
      <c r="AJ22" s="18"/>
      <c r="AK22" s="18"/>
    </row>
    <row r="23" spans="2:37" s="1" customFormat="1" ht="104.25" customHeight="1" thickBot="1" x14ac:dyDescent="0.3">
      <c r="B23" s="637"/>
      <c r="C23" s="39" t="s">
        <v>43</v>
      </c>
      <c r="D23" s="136" t="s">
        <v>626</v>
      </c>
      <c r="E23" s="41">
        <v>0.5</v>
      </c>
      <c r="F23" s="136" t="s">
        <v>627</v>
      </c>
      <c r="G23" s="148" t="s">
        <v>628</v>
      </c>
      <c r="H23" s="9"/>
      <c r="I23" s="8"/>
      <c r="J23" s="9"/>
      <c r="K23" s="8"/>
      <c r="L23" s="9"/>
      <c r="M23" s="8"/>
      <c r="N23" s="9"/>
      <c r="O23" s="8"/>
      <c r="P23" s="9">
        <v>0.33</v>
      </c>
      <c r="Q23" s="8"/>
      <c r="R23" s="9"/>
      <c r="S23" s="8"/>
      <c r="T23" s="9">
        <v>0.33</v>
      </c>
      <c r="U23" s="8"/>
      <c r="V23" s="9"/>
      <c r="W23" s="8"/>
      <c r="X23" s="9"/>
      <c r="Y23" s="8"/>
      <c r="Z23" s="9">
        <v>0.34</v>
      </c>
      <c r="AA23" s="8"/>
      <c r="AB23" s="9"/>
      <c r="AC23" s="8"/>
      <c r="AD23" s="9"/>
      <c r="AE23" s="8"/>
      <c r="AF23" s="9">
        <f t="shared" si="1"/>
        <v>1</v>
      </c>
      <c r="AG23" s="8">
        <f t="shared" si="1"/>
        <v>0</v>
      </c>
      <c r="AH23" s="132"/>
      <c r="AI23" s="132"/>
      <c r="AJ23" s="132"/>
      <c r="AK23" s="132"/>
    </row>
  </sheetData>
  <mergeCells count="76">
    <mergeCell ref="AI12:AI13"/>
    <mergeCell ref="AJ12:AJ13"/>
    <mergeCell ref="AK12:AK13"/>
    <mergeCell ref="AI20:AI21"/>
    <mergeCell ref="AJ20:AJ21"/>
    <mergeCell ref="AK20:AK21"/>
    <mergeCell ref="AG20:AG21"/>
    <mergeCell ref="AH20:AH21"/>
    <mergeCell ref="B22:B23"/>
    <mergeCell ref="X20:Y20"/>
    <mergeCell ref="Z20:AA20"/>
    <mergeCell ref="AB20:AC20"/>
    <mergeCell ref="AD20:AE20"/>
    <mergeCell ref="AF20:AF21"/>
    <mergeCell ref="B19:D19"/>
    <mergeCell ref="E19:AH19"/>
    <mergeCell ref="B20:B21"/>
    <mergeCell ref="C20:C21"/>
    <mergeCell ref="D20:D21"/>
    <mergeCell ref="E20:E21"/>
    <mergeCell ref="F20:F21"/>
    <mergeCell ref="G20:G21"/>
    <mergeCell ref="H20:I20"/>
    <mergeCell ref="J20:K20"/>
    <mergeCell ref="L20:M20"/>
    <mergeCell ref="N20:O20"/>
    <mergeCell ref="P20:Q20"/>
    <mergeCell ref="R20:S20"/>
    <mergeCell ref="T20:U20"/>
    <mergeCell ref="V20:W20"/>
    <mergeCell ref="E8:S8"/>
    <mergeCell ref="B2:C2"/>
    <mergeCell ref="D2:I2"/>
    <mergeCell ref="J2:AH2"/>
    <mergeCell ref="B3:C4"/>
    <mergeCell ref="D3:I3"/>
    <mergeCell ref="J3:AH3"/>
    <mergeCell ref="D4:I4"/>
    <mergeCell ref="J4:AH4"/>
    <mergeCell ref="G12:G13"/>
    <mergeCell ref="W8:X9"/>
    <mergeCell ref="Y8:AH9"/>
    <mergeCell ref="C9:D9"/>
    <mergeCell ref="E9:S9"/>
    <mergeCell ref="B11:D11"/>
    <mergeCell ref="E11:AH11"/>
    <mergeCell ref="B6:B9"/>
    <mergeCell ref="C6:D6"/>
    <mergeCell ref="E6:S6"/>
    <mergeCell ref="T6:V9"/>
    <mergeCell ref="W6:X7"/>
    <mergeCell ref="Y6:AH7"/>
    <mergeCell ref="C7:D7"/>
    <mergeCell ref="E7:S7"/>
    <mergeCell ref="C8:D8"/>
    <mergeCell ref="B12:B13"/>
    <mergeCell ref="C12:C13"/>
    <mergeCell ref="D12:D13"/>
    <mergeCell ref="E12:E13"/>
    <mergeCell ref="F12:F13"/>
    <mergeCell ref="AF12:AF13"/>
    <mergeCell ref="AG12:AG13"/>
    <mergeCell ref="AH12:AH13"/>
    <mergeCell ref="B14:B17"/>
    <mergeCell ref="T12:U12"/>
    <mergeCell ref="V12:W12"/>
    <mergeCell ref="X12:Y12"/>
    <mergeCell ref="Z12:AA12"/>
    <mergeCell ref="AB12:AC12"/>
    <mergeCell ref="AD12:AE12"/>
    <mergeCell ref="H12:I12"/>
    <mergeCell ref="J12:K12"/>
    <mergeCell ref="L12:M12"/>
    <mergeCell ref="N12:O12"/>
    <mergeCell ref="P12:Q12"/>
    <mergeCell ref="R12:S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K26"/>
  <sheetViews>
    <sheetView topLeftCell="S1" zoomScale="55" zoomScaleNormal="55" workbookViewId="0">
      <selection activeCell="AH25" sqref="AH25:AK26"/>
    </sheetView>
  </sheetViews>
  <sheetFormatPr baseColWidth="10" defaultRowHeight="15" x14ac:dyDescent="0.25"/>
  <cols>
    <col min="1" max="1" width="1.7109375" style="1" customWidth="1"/>
    <col min="2" max="2" width="18.42578125" style="1" customWidth="1"/>
    <col min="3" max="3" width="9.28515625" style="1" customWidth="1"/>
    <col min="4" max="4" width="25.5703125" style="1" customWidth="1"/>
    <col min="5" max="5" width="15" style="1" customWidth="1"/>
    <col min="6" max="6" width="20.5703125" style="1" customWidth="1"/>
    <col min="7" max="7" width="20.140625" style="1" customWidth="1"/>
    <col min="8" max="31" width="8" style="1" customWidth="1"/>
    <col min="32" max="32" width="10.140625" style="1" customWidth="1"/>
    <col min="33" max="33" width="10.28515625" style="1" customWidth="1"/>
    <col min="34" max="37" width="53.28515625" style="1" customWidth="1"/>
    <col min="38" max="16384" width="11.42578125" style="1"/>
  </cols>
  <sheetData>
    <row r="1" spans="2:37" ht="15.75" thickBot="1" x14ac:dyDescent="0.3"/>
    <row r="2" spans="2:37" ht="16.5" thickBot="1" x14ac:dyDescent="0.3">
      <c r="B2" s="532"/>
      <c r="C2" s="533"/>
      <c r="D2" s="538" t="s">
        <v>31</v>
      </c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40"/>
    </row>
    <row r="3" spans="2:37" s="186" customFormat="1" ht="16.5" thickBot="1" x14ac:dyDescent="0.25">
      <c r="B3" s="534"/>
      <c r="C3" s="535"/>
      <c r="D3" s="541" t="s">
        <v>25</v>
      </c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3"/>
      <c r="R3" s="541" t="s">
        <v>36</v>
      </c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3"/>
    </row>
    <row r="4" spans="2:37" s="2" customFormat="1" ht="16.5" thickBot="1" x14ac:dyDescent="0.3">
      <c r="B4" s="536"/>
      <c r="C4" s="537"/>
      <c r="D4" s="541" t="s">
        <v>37</v>
      </c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3"/>
    </row>
    <row r="5" spans="2:37" s="2" customFormat="1" ht="16.5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7" s="2" customFormat="1" ht="15.75" x14ac:dyDescent="0.25">
      <c r="B6" s="544" t="s">
        <v>24</v>
      </c>
      <c r="C6" s="545"/>
      <c r="D6" s="546" t="s">
        <v>14</v>
      </c>
      <c r="E6" s="547"/>
      <c r="F6" s="547"/>
      <c r="G6" s="547"/>
      <c r="H6" s="547"/>
      <c r="I6" s="548"/>
      <c r="J6" s="549" t="s">
        <v>606</v>
      </c>
      <c r="K6" s="550"/>
      <c r="L6" s="550"/>
      <c r="M6" s="550"/>
      <c r="N6" s="550"/>
      <c r="O6" s="550"/>
      <c r="P6" s="550"/>
      <c r="Q6" s="550"/>
      <c r="R6" s="550"/>
      <c r="S6" s="550"/>
      <c r="T6" s="550"/>
      <c r="U6" s="550"/>
      <c r="V6" s="550"/>
      <c r="W6" s="550"/>
      <c r="X6" s="550"/>
      <c r="Y6" s="550"/>
      <c r="Z6" s="550"/>
      <c r="AA6" s="550"/>
      <c r="AB6" s="550"/>
      <c r="AC6" s="550"/>
      <c r="AD6" s="550"/>
      <c r="AE6" s="550"/>
      <c r="AF6" s="550"/>
      <c r="AG6" s="550"/>
      <c r="AH6" s="551"/>
    </row>
    <row r="7" spans="2:37" s="2" customFormat="1" ht="15.75" x14ac:dyDescent="0.25">
      <c r="B7" s="552">
        <v>2018</v>
      </c>
      <c r="C7" s="553"/>
      <c r="D7" s="556" t="s">
        <v>0</v>
      </c>
      <c r="E7" s="557"/>
      <c r="F7" s="557"/>
      <c r="G7" s="557"/>
      <c r="H7" s="557"/>
      <c r="I7" s="558"/>
      <c r="J7" s="559" t="s">
        <v>328</v>
      </c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60"/>
      <c r="Z7" s="560"/>
      <c r="AA7" s="560"/>
      <c r="AB7" s="560"/>
      <c r="AC7" s="560"/>
      <c r="AD7" s="560"/>
      <c r="AE7" s="560"/>
      <c r="AF7" s="560"/>
      <c r="AG7" s="560"/>
      <c r="AH7" s="561"/>
    </row>
    <row r="8" spans="2:37" s="2" customFormat="1" ht="16.5" thickBot="1" x14ac:dyDescent="0.3">
      <c r="B8" s="554"/>
      <c r="C8" s="555"/>
      <c r="D8" s="562" t="s">
        <v>1</v>
      </c>
      <c r="E8" s="563"/>
      <c r="F8" s="563"/>
      <c r="G8" s="563"/>
      <c r="H8" s="563"/>
      <c r="I8" s="564"/>
      <c r="J8" s="565" t="s">
        <v>260</v>
      </c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66"/>
      <c r="V8" s="566"/>
      <c r="W8" s="566"/>
      <c r="X8" s="566"/>
      <c r="Y8" s="566"/>
      <c r="Z8" s="566"/>
      <c r="AA8" s="566"/>
      <c r="AB8" s="566"/>
      <c r="AC8" s="566"/>
      <c r="AD8" s="566"/>
      <c r="AE8" s="566"/>
      <c r="AF8" s="566"/>
      <c r="AG8" s="566"/>
      <c r="AH8" s="567"/>
    </row>
    <row r="9" spans="2:37" s="2" customFormat="1" ht="15.75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2:37" s="2" customFormat="1" ht="15.75" x14ac:dyDescent="0.25">
      <c r="B10" s="568" t="s">
        <v>21</v>
      </c>
      <c r="C10" s="571" t="s">
        <v>77</v>
      </c>
      <c r="D10" s="572"/>
      <c r="E10" s="573" t="s">
        <v>284</v>
      </c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  <c r="S10" s="575"/>
      <c r="T10" s="576" t="s">
        <v>20</v>
      </c>
      <c r="U10" s="577"/>
      <c r="V10" s="578"/>
      <c r="W10" s="585" t="s">
        <v>23</v>
      </c>
      <c r="X10" s="586"/>
      <c r="Y10" s="589" t="s">
        <v>262</v>
      </c>
      <c r="Z10" s="590"/>
      <c r="AA10" s="590"/>
      <c r="AB10" s="590"/>
      <c r="AC10" s="590"/>
      <c r="AD10" s="590"/>
      <c r="AE10" s="590"/>
      <c r="AF10" s="590"/>
      <c r="AG10" s="590"/>
      <c r="AH10" s="591"/>
    </row>
    <row r="11" spans="2:37" ht="15.75" x14ac:dyDescent="0.25">
      <c r="B11" s="569"/>
      <c r="C11" s="595" t="s">
        <v>15</v>
      </c>
      <c r="D11" s="596"/>
      <c r="E11" s="597" t="s">
        <v>263</v>
      </c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9"/>
      <c r="T11" s="579"/>
      <c r="U11" s="580"/>
      <c r="V11" s="581"/>
      <c r="W11" s="587"/>
      <c r="X11" s="588"/>
      <c r="Y11" s="592"/>
      <c r="Z11" s="593"/>
      <c r="AA11" s="593"/>
      <c r="AB11" s="593"/>
      <c r="AC11" s="593"/>
      <c r="AD11" s="593"/>
      <c r="AE11" s="593"/>
      <c r="AF11" s="593"/>
      <c r="AG11" s="593"/>
      <c r="AH11" s="594"/>
    </row>
    <row r="12" spans="2:37" s="2" customFormat="1" ht="15.75" x14ac:dyDescent="0.25">
      <c r="B12" s="569"/>
      <c r="C12" s="595" t="s">
        <v>33</v>
      </c>
      <c r="D12" s="596"/>
      <c r="E12" s="597" t="s">
        <v>329</v>
      </c>
      <c r="F12" s="598"/>
      <c r="G12" s="598"/>
      <c r="H12" s="598"/>
      <c r="I12" s="598"/>
      <c r="J12" s="598"/>
      <c r="K12" s="598"/>
      <c r="L12" s="598"/>
      <c r="M12" s="598"/>
      <c r="N12" s="598"/>
      <c r="O12" s="598"/>
      <c r="P12" s="598"/>
      <c r="Q12" s="598"/>
      <c r="R12" s="598"/>
      <c r="S12" s="599"/>
      <c r="T12" s="579"/>
      <c r="U12" s="580"/>
      <c r="V12" s="581"/>
      <c r="W12" s="600" t="s">
        <v>16</v>
      </c>
      <c r="X12" s="601"/>
      <c r="Y12" s="604" t="s">
        <v>330</v>
      </c>
      <c r="Z12" s="605"/>
      <c r="AA12" s="605"/>
      <c r="AB12" s="605"/>
      <c r="AC12" s="605"/>
      <c r="AD12" s="605"/>
      <c r="AE12" s="605"/>
      <c r="AF12" s="605"/>
      <c r="AG12" s="605"/>
      <c r="AH12" s="606"/>
    </row>
    <row r="13" spans="2:37" s="2" customFormat="1" ht="16.5" thickBot="1" x14ac:dyDescent="0.3">
      <c r="B13" s="570"/>
      <c r="C13" s="610" t="s">
        <v>34</v>
      </c>
      <c r="D13" s="611"/>
      <c r="E13" s="612" t="s">
        <v>109</v>
      </c>
      <c r="F13" s="613"/>
      <c r="G13" s="613"/>
      <c r="H13" s="613"/>
      <c r="I13" s="613"/>
      <c r="J13" s="613"/>
      <c r="K13" s="613"/>
      <c r="L13" s="613"/>
      <c r="M13" s="613"/>
      <c r="N13" s="613"/>
      <c r="O13" s="613"/>
      <c r="P13" s="613"/>
      <c r="Q13" s="613"/>
      <c r="R13" s="613"/>
      <c r="S13" s="614"/>
      <c r="T13" s="582"/>
      <c r="U13" s="583"/>
      <c r="V13" s="584"/>
      <c r="W13" s="602"/>
      <c r="X13" s="603"/>
      <c r="Y13" s="607"/>
      <c r="Z13" s="608"/>
      <c r="AA13" s="608"/>
      <c r="AB13" s="608"/>
      <c r="AC13" s="608"/>
      <c r="AD13" s="608"/>
      <c r="AE13" s="608"/>
      <c r="AF13" s="608"/>
      <c r="AG13" s="608"/>
      <c r="AH13" s="609"/>
    </row>
    <row r="14" spans="2:37" customFormat="1" ht="15.75" thickBot="1" x14ac:dyDescent="0.3"/>
    <row r="15" spans="2:37" ht="16.5" thickBot="1" x14ac:dyDescent="0.3">
      <c r="B15" s="615" t="s">
        <v>17</v>
      </c>
      <c r="C15" s="616"/>
      <c r="D15" s="617"/>
      <c r="E15" s="873" t="s">
        <v>331</v>
      </c>
      <c r="F15" s="874"/>
      <c r="G15" s="874"/>
      <c r="H15" s="874"/>
      <c r="I15" s="874"/>
      <c r="J15" s="874"/>
      <c r="K15" s="874"/>
      <c r="L15" s="874"/>
      <c r="M15" s="874"/>
      <c r="N15" s="874"/>
      <c r="O15" s="874"/>
      <c r="P15" s="874"/>
      <c r="Q15" s="874"/>
      <c r="R15" s="874"/>
      <c r="S15" s="874"/>
      <c r="T15" s="874"/>
      <c r="U15" s="874"/>
      <c r="V15" s="874"/>
      <c r="W15" s="874"/>
      <c r="X15" s="874"/>
      <c r="Y15" s="874"/>
      <c r="Z15" s="874"/>
      <c r="AA15" s="874"/>
      <c r="AB15" s="874"/>
      <c r="AC15" s="874"/>
      <c r="AD15" s="874"/>
      <c r="AE15" s="874"/>
      <c r="AF15" s="874"/>
      <c r="AG15" s="874"/>
      <c r="AH15" s="875"/>
    </row>
    <row r="16" spans="2:37" ht="15.75" x14ac:dyDescent="0.25">
      <c r="B16" s="618" t="s">
        <v>29</v>
      </c>
      <c r="C16" s="620" t="s">
        <v>28</v>
      </c>
      <c r="D16" s="622" t="s">
        <v>32</v>
      </c>
      <c r="E16" s="620" t="s">
        <v>30</v>
      </c>
      <c r="F16" s="620" t="s">
        <v>26</v>
      </c>
      <c r="G16" s="624" t="s">
        <v>27</v>
      </c>
      <c r="H16" s="618" t="s">
        <v>2</v>
      </c>
      <c r="I16" s="626"/>
      <c r="J16" s="618" t="s">
        <v>3</v>
      </c>
      <c r="K16" s="626"/>
      <c r="L16" s="618" t="s">
        <v>4</v>
      </c>
      <c r="M16" s="626"/>
      <c r="N16" s="618" t="s">
        <v>5</v>
      </c>
      <c r="O16" s="626"/>
      <c r="P16" s="618" t="s">
        <v>6</v>
      </c>
      <c r="Q16" s="626"/>
      <c r="R16" s="618" t="s">
        <v>7</v>
      </c>
      <c r="S16" s="626"/>
      <c r="T16" s="618" t="s">
        <v>8</v>
      </c>
      <c r="U16" s="626"/>
      <c r="V16" s="618" t="s">
        <v>9</v>
      </c>
      <c r="W16" s="626"/>
      <c r="X16" s="618" t="s">
        <v>10</v>
      </c>
      <c r="Y16" s="626"/>
      <c r="Z16" s="618" t="s">
        <v>11</v>
      </c>
      <c r="AA16" s="626"/>
      <c r="AB16" s="618" t="s">
        <v>12</v>
      </c>
      <c r="AC16" s="626"/>
      <c r="AD16" s="618" t="s">
        <v>13</v>
      </c>
      <c r="AE16" s="626"/>
      <c r="AF16" s="618" t="s">
        <v>18</v>
      </c>
      <c r="AG16" s="626" t="s">
        <v>19</v>
      </c>
      <c r="AH16" s="572" t="s">
        <v>22</v>
      </c>
      <c r="AI16" s="572" t="s">
        <v>704</v>
      </c>
      <c r="AJ16" s="572" t="s">
        <v>705</v>
      </c>
      <c r="AK16" s="572" t="s">
        <v>706</v>
      </c>
    </row>
    <row r="17" spans="2:37" ht="16.5" thickBot="1" x14ac:dyDescent="0.3">
      <c r="B17" s="619"/>
      <c r="C17" s="621"/>
      <c r="D17" s="623"/>
      <c r="E17" s="621"/>
      <c r="F17" s="621"/>
      <c r="G17" s="625"/>
      <c r="H17" s="313" t="s">
        <v>18</v>
      </c>
      <c r="I17" s="312" t="s">
        <v>19</v>
      </c>
      <c r="J17" s="313" t="s">
        <v>18</v>
      </c>
      <c r="K17" s="312" t="s">
        <v>19</v>
      </c>
      <c r="L17" s="313" t="s">
        <v>18</v>
      </c>
      <c r="M17" s="312" t="s">
        <v>19</v>
      </c>
      <c r="N17" s="313" t="s">
        <v>18</v>
      </c>
      <c r="O17" s="312" t="s">
        <v>19</v>
      </c>
      <c r="P17" s="313" t="s">
        <v>18</v>
      </c>
      <c r="Q17" s="312" t="s">
        <v>19</v>
      </c>
      <c r="R17" s="313" t="s">
        <v>18</v>
      </c>
      <c r="S17" s="312" t="s">
        <v>19</v>
      </c>
      <c r="T17" s="313" t="s">
        <v>18</v>
      </c>
      <c r="U17" s="312" t="s">
        <v>19</v>
      </c>
      <c r="V17" s="313" t="s">
        <v>18</v>
      </c>
      <c r="W17" s="312" t="s">
        <v>19</v>
      </c>
      <c r="X17" s="313" t="s">
        <v>18</v>
      </c>
      <c r="Y17" s="312" t="s">
        <v>19</v>
      </c>
      <c r="Z17" s="313" t="s">
        <v>18</v>
      </c>
      <c r="AA17" s="312" t="s">
        <v>19</v>
      </c>
      <c r="AB17" s="313" t="s">
        <v>18</v>
      </c>
      <c r="AC17" s="312" t="s">
        <v>19</v>
      </c>
      <c r="AD17" s="313" t="s">
        <v>18</v>
      </c>
      <c r="AE17" s="312" t="s">
        <v>19</v>
      </c>
      <c r="AF17" s="633"/>
      <c r="AG17" s="634"/>
      <c r="AH17" s="611"/>
      <c r="AI17" s="611"/>
      <c r="AJ17" s="611"/>
      <c r="AK17" s="611"/>
    </row>
    <row r="18" spans="2:37" ht="93" customHeight="1" x14ac:dyDescent="0.25">
      <c r="B18" s="630">
        <v>0.6</v>
      </c>
      <c r="C18" s="20" t="s">
        <v>42</v>
      </c>
      <c r="D18" s="128" t="s">
        <v>332</v>
      </c>
      <c r="E18" s="33">
        <v>0.34</v>
      </c>
      <c r="F18" s="128" t="s">
        <v>609</v>
      </c>
      <c r="G18" s="141" t="s">
        <v>610</v>
      </c>
      <c r="H18" s="15"/>
      <c r="I18" s="16"/>
      <c r="J18" s="15"/>
      <c r="K18" s="16"/>
      <c r="L18" s="15"/>
      <c r="M18" s="16"/>
      <c r="N18" s="15">
        <v>0.3</v>
      </c>
      <c r="O18" s="16"/>
      <c r="P18" s="15"/>
      <c r="Q18" s="16"/>
      <c r="R18" s="15"/>
      <c r="S18" s="16"/>
      <c r="T18" s="15">
        <v>0.3</v>
      </c>
      <c r="U18" s="16"/>
      <c r="V18" s="15"/>
      <c r="W18" s="16"/>
      <c r="X18" s="15"/>
      <c r="Y18" s="16"/>
      <c r="Z18" s="15">
        <v>0.4</v>
      </c>
      <c r="AA18" s="16"/>
      <c r="AB18" s="15"/>
      <c r="AC18" s="16"/>
      <c r="AD18" s="15"/>
      <c r="AE18" s="16"/>
      <c r="AF18" s="15">
        <f t="shared" ref="AF18:AG20" si="0">+H18+J18+L18+N18+P18+R18+T18+V18+X18+Z18+AB18+AD18</f>
        <v>1</v>
      </c>
      <c r="AG18" s="16">
        <f t="shared" si="0"/>
        <v>0</v>
      </c>
      <c r="AH18" s="18"/>
      <c r="AI18" s="18"/>
      <c r="AJ18" s="18"/>
      <c r="AK18" s="18"/>
    </row>
    <row r="19" spans="2:37" ht="90" x14ac:dyDescent="0.25">
      <c r="B19" s="766"/>
      <c r="C19" s="22" t="s">
        <v>43</v>
      </c>
      <c r="D19" s="144" t="s">
        <v>611</v>
      </c>
      <c r="E19" s="242">
        <v>0.33</v>
      </c>
      <c r="F19" s="144" t="s">
        <v>612</v>
      </c>
      <c r="G19" s="146" t="s">
        <v>613</v>
      </c>
      <c r="H19" s="7"/>
      <c r="I19" s="6"/>
      <c r="J19" s="7">
        <v>0.09</v>
      </c>
      <c r="K19" s="6"/>
      <c r="L19" s="7">
        <v>0.09</v>
      </c>
      <c r="M19" s="6"/>
      <c r="N19" s="7">
        <v>0.09</v>
      </c>
      <c r="O19" s="6"/>
      <c r="P19" s="7">
        <v>0.09</v>
      </c>
      <c r="Q19" s="6"/>
      <c r="R19" s="7">
        <v>0.09</v>
      </c>
      <c r="S19" s="6"/>
      <c r="T19" s="7">
        <v>0.09</v>
      </c>
      <c r="U19" s="6"/>
      <c r="V19" s="7">
        <v>0.09</v>
      </c>
      <c r="W19" s="6"/>
      <c r="X19" s="7">
        <v>0.09</v>
      </c>
      <c r="Y19" s="6"/>
      <c r="Z19" s="7">
        <v>0.09</v>
      </c>
      <c r="AA19" s="6"/>
      <c r="AB19" s="7">
        <v>0.09</v>
      </c>
      <c r="AC19" s="6"/>
      <c r="AD19" s="7">
        <v>0.1</v>
      </c>
      <c r="AE19" s="6"/>
      <c r="AF19" s="7">
        <f t="shared" si="0"/>
        <v>0.99999999999999978</v>
      </c>
      <c r="AG19" s="6">
        <f t="shared" si="0"/>
        <v>0</v>
      </c>
      <c r="AH19" s="19"/>
      <c r="AI19" s="19"/>
      <c r="AJ19" s="19"/>
      <c r="AK19" s="19"/>
    </row>
    <row r="20" spans="2:37" ht="90.75" thickBot="1" x14ac:dyDescent="0.3">
      <c r="B20" s="637"/>
      <c r="C20" s="39" t="s">
        <v>45</v>
      </c>
      <c r="D20" s="136" t="s">
        <v>333</v>
      </c>
      <c r="E20" s="41">
        <v>0.33</v>
      </c>
      <c r="F20" s="136" t="s">
        <v>334</v>
      </c>
      <c r="G20" s="148" t="s">
        <v>335</v>
      </c>
      <c r="H20" s="9">
        <v>0.17</v>
      </c>
      <c r="I20" s="8"/>
      <c r="J20" s="9"/>
      <c r="K20" s="8"/>
      <c r="L20" s="9">
        <v>0.17</v>
      </c>
      <c r="M20" s="8"/>
      <c r="N20" s="9"/>
      <c r="O20" s="8"/>
      <c r="P20" s="9">
        <v>0.17</v>
      </c>
      <c r="Q20" s="8"/>
      <c r="R20" s="9"/>
      <c r="S20" s="8"/>
      <c r="T20" s="9">
        <v>0.17</v>
      </c>
      <c r="U20" s="8"/>
      <c r="V20" s="9"/>
      <c r="W20" s="8"/>
      <c r="X20" s="9">
        <v>0.17</v>
      </c>
      <c r="Y20" s="8"/>
      <c r="Z20" s="9"/>
      <c r="AA20" s="8"/>
      <c r="AB20" s="9">
        <v>0.15</v>
      </c>
      <c r="AC20" s="8"/>
      <c r="AD20" s="9"/>
      <c r="AE20" s="8"/>
      <c r="AF20" s="9">
        <f t="shared" si="0"/>
        <v>1</v>
      </c>
      <c r="AG20" s="8">
        <f t="shared" si="0"/>
        <v>0</v>
      </c>
      <c r="AH20" s="132"/>
      <c r="AI20" s="132"/>
      <c r="AJ20" s="132"/>
      <c r="AK20" s="132"/>
    </row>
    <row r="21" spans="2:37" s="14" customFormat="1" ht="23.25" customHeight="1" thickBot="1" x14ac:dyDescent="0.3">
      <c r="B21" s="10"/>
      <c r="C21" s="10"/>
      <c r="D21" s="10"/>
      <c r="E21" s="11"/>
      <c r="F21" s="10"/>
      <c r="G21" s="10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3"/>
    </row>
    <row r="22" spans="2:37" ht="16.5" thickBot="1" x14ac:dyDescent="0.3">
      <c r="B22" s="615" t="s">
        <v>17</v>
      </c>
      <c r="C22" s="616"/>
      <c r="D22" s="617"/>
      <c r="E22" s="873" t="s">
        <v>336</v>
      </c>
      <c r="F22" s="874"/>
      <c r="G22" s="874"/>
      <c r="H22" s="874"/>
      <c r="I22" s="874"/>
      <c r="J22" s="874"/>
      <c r="K22" s="874"/>
      <c r="L22" s="874"/>
      <c r="M22" s="874"/>
      <c r="N22" s="874"/>
      <c r="O22" s="874"/>
      <c r="P22" s="874"/>
      <c r="Q22" s="874"/>
      <c r="R22" s="874"/>
      <c r="S22" s="874"/>
      <c r="T22" s="874"/>
      <c r="U22" s="874"/>
      <c r="V22" s="874"/>
      <c r="W22" s="874"/>
      <c r="X22" s="874"/>
      <c r="Y22" s="874"/>
      <c r="Z22" s="874"/>
      <c r="AA22" s="874"/>
      <c r="AB22" s="874"/>
      <c r="AC22" s="874"/>
      <c r="AD22" s="874"/>
      <c r="AE22" s="874"/>
      <c r="AF22" s="874"/>
      <c r="AG22" s="874"/>
      <c r="AH22" s="875"/>
    </row>
    <row r="23" spans="2:37" ht="15.75" x14ac:dyDescent="0.25">
      <c r="B23" s="618" t="s">
        <v>29</v>
      </c>
      <c r="C23" s="620" t="s">
        <v>28</v>
      </c>
      <c r="D23" s="622" t="s">
        <v>32</v>
      </c>
      <c r="E23" s="620" t="s">
        <v>30</v>
      </c>
      <c r="F23" s="620" t="s">
        <v>26</v>
      </c>
      <c r="G23" s="624" t="s">
        <v>27</v>
      </c>
      <c r="H23" s="618" t="s">
        <v>2</v>
      </c>
      <c r="I23" s="626"/>
      <c r="J23" s="618" t="s">
        <v>3</v>
      </c>
      <c r="K23" s="626"/>
      <c r="L23" s="618" t="s">
        <v>4</v>
      </c>
      <c r="M23" s="626"/>
      <c r="N23" s="618" t="s">
        <v>5</v>
      </c>
      <c r="O23" s="626"/>
      <c r="P23" s="618" t="s">
        <v>6</v>
      </c>
      <c r="Q23" s="626"/>
      <c r="R23" s="618" t="s">
        <v>7</v>
      </c>
      <c r="S23" s="626"/>
      <c r="T23" s="618" t="s">
        <v>8</v>
      </c>
      <c r="U23" s="626"/>
      <c r="V23" s="618" t="s">
        <v>9</v>
      </c>
      <c r="W23" s="626"/>
      <c r="X23" s="618" t="s">
        <v>10</v>
      </c>
      <c r="Y23" s="626"/>
      <c r="Z23" s="618" t="s">
        <v>11</v>
      </c>
      <c r="AA23" s="626"/>
      <c r="AB23" s="618" t="s">
        <v>12</v>
      </c>
      <c r="AC23" s="626"/>
      <c r="AD23" s="618" t="s">
        <v>13</v>
      </c>
      <c r="AE23" s="626"/>
      <c r="AF23" s="618" t="s">
        <v>18</v>
      </c>
      <c r="AG23" s="626" t="s">
        <v>19</v>
      </c>
      <c r="AH23" s="572" t="s">
        <v>22</v>
      </c>
      <c r="AI23" s="572" t="s">
        <v>704</v>
      </c>
      <c r="AJ23" s="572" t="s">
        <v>705</v>
      </c>
      <c r="AK23" s="572" t="s">
        <v>706</v>
      </c>
    </row>
    <row r="24" spans="2:37" ht="16.5" thickBot="1" x14ac:dyDescent="0.3">
      <c r="B24" s="633"/>
      <c r="C24" s="638"/>
      <c r="D24" s="639"/>
      <c r="E24" s="638"/>
      <c r="F24" s="638"/>
      <c r="G24" s="640"/>
      <c r="H24" s="313" t="s">
        <v>18</v>
      </c>
      <c r="I24" s="312" t="s">
        <v>19</v>
      </c>
      <c r="J24" s="313" t="s">
        <v>18</v>
      </c>
      <c r="K24" s="312" t="s">
        <v>19</v>
      </c>
      <c r="L24" s="313" t="s">
        <v>18</v>
      </c>
      <c r="M24" s="312" t="s">
        <v>19</v>
      </c>
      <c r="N24" s="313" t="s">
        <v>18</v>
      </c>
      <c r="O24" s="312" t="s">
        <v>19</v>
      </c>
      <c r="P24" s="313" t="s">
        <v>18</v>
      </c>
      <c r="Q24" s="312" t="s">
        <v>19</v>
      </c>
      <c r="R24" s="313" t="s">
        <v>18</v>
      </c>
      <c r="S24" s="312" t="s">
        <v>19</v>
      </c>
      <c r="T24" s="313" t="s">
        <v>18</v>
      </c>
      <c r="U24" s="312" t="s">
        <v>19</v>
      </c>
      <c r="V24" s="313" t="s">
        <v>18</v>
      </c>
      <c r="W24" s="312" t="s">
        <v>19</v>
      </c>
      <c r="X24" s="313" t="s">
        <v>18</v>
      </c>
      <c r="Y24" s="312" t="s">
        <v>19</v>
      </c>
      <c r="Z24" s="313" t="s">
        <v>18</v>
      </c>
      <c r="AA24" s="312" t="s">
        <v>19</v>
      </c>
      <c r="AB24" s="313" t="s">
        <v>18</v>
      </c>
      <c r="AC24" s="312" t="s">
        <v>19</v>
      </c>
      <c r="AD24" s="313" t="s">
        <v>18</v>
      </c>
      <c r="AE24" s="312" t="s">
        <v>19</v>
      </c>
      <c r="AF24" s="633"/>
      <c r="AG24" s="634"/>
      <c r="AH24" s="611"/>
      <c r="AI24" s="611"/>
      <c r="AJ24" s="611"/>
      <c r="AK24" s="611"/>
    </row>
    <row r="25" spans="2:37" ht="75" x14ac:dyDescent="0.25">
      <c r="B25" s="630">
        <v>0.4</v>
      </c>
      <c r="C25" s="20" t="s">
        <v>40</v>
      </c>
      <c r="D25" s="121" t="s">
        <v>614</v>
      </c>
      <c r="E25" s="33">
        <v>0.6</v>
      </c>
      <c r="F25" s="128" t="s">
        <v>337</v>
      </c>
      <c r="G25" s="141" t="s">
        <v>615</v>
      </c>
      <c r="H25" s="15"/>
      <c r="I25" s="16"/>
      <c r="J25" s="15"/>
      <c r="K25" s="16"/>
      <c r="L25" s="15">
        <v>0.25</v>
      </c>
      <c r="M25" s="16"/>
      <c r="N25" s="15"/>
      <c r="O25" s="16"/>
      <c r="P25" s="15"/>
      <c r="Q25" s="16"/>
      <c r="R25" s="15">
        <v>0.25</v>
      </c>
      <c r="S25" s="16"/>
      <c r="T25" s="15"/>
      <c r="U25" s="16"/>
      <c r="V25" s="15"/>
      <c r="W25" s="16"/>
      <c r="X25" s="15">
        <v>0.25</v>
      </c>
      <c r="Y25" s="16"/>
      <c r="Z25" s="15"/>
      <c r="AA25" s="16"/>
      <c r="AB25" s="15">
        <v>0.25</v>
      </c>
      <c r="AC25" s="16"/>
      <c r="AD25" s="15"/>
      <c r="AE25" s="16"/>
      <c r="AF25" s="15">
        <f t="shared" ref="AF25:AG26" si="1">+H25+J25+L25+N25+P25+R25+T25+V25+X25+Z25+AB25+AD25</f>
        <v>1</v>
      </c>
      <c r="AG25" s="16">
        <f t="shared" si="1"/>
        <v>0</v>
      </c>
      <c r="AH25" s="18"/>
      <c r="AI25" s="18"/>
      <c r="AJ25" s="18"/>
      <c r="AK25" s="18"/>
    </row>
    <row r="26" spans="2:37" ht="75.75" thickBot="1" x14ac:dyDescent="0.3">
      <c r="B26" s="637"/>
      <c r="C26" s="39" t="s">
        <v>41</v>
      </c>
      <c r="D26" s="136" t="s">
        <v>616</v>
      </c>
      <c r="E26" s="41">
        <v>0.4</v>
      </c>
      <c r="F26" s="136" t="s">
        <v>617</v>
      </c>
      <c r="G26" s="148" t="s">
        <v>618</v>
      </c>
      <c r="H26" s="9"/>
      <c r="I26" s="8"/>
      <c r="J26" s="71"/>
      <c r="K26" s="72"/>
      <c r="L26" s="71"/>
      <c r="M26" s="72"/>
      <c r="N26" s="71"/>
      <c r="O26" s="72"/>
      <c r="P26" s="71"/>
      <c r="Q26" s="72"/>
      <c r="R26" s="71">
        <v>0.2</v>
      </c>
      <c r="S26" s="72"/>
      <c r="T26" s="71"/>
      <c r="U26" s="72"/>
      <c r="V26" s="71"/>
      <c r="W26" s="72"/>
      <c r="X26" s="71"/>
      <c r="Y26" s="72"/>
      <c r="Z26" s="71">
        <v>0.8</v>
      </c>
      <c r="AA26" s="72"/>
      <c r="AB26" s="71"/>
      <c r="AC26" s="8"/>
      <c r="AD26" s="9"/>
      <c r="AE26" s="8"/>
      <c r="AF26" s="9">
        <f t="shared" si="1"/>
        <v>1</v>
      </c>
      <c r="AG26" s="8">
        <f t="shared" si="1"/>
        <v>0</v>
      </c>
      <c r="AH26" s="132"/>
      <c r="AI26" s="132"/>
      <c r="AJ26" s="132"/>
      <c r="AK26" s="132"/>
    </row>
  </sheetData>
  <mergeCells count="81">
    <mergeCell ref="AI16:AI17"/>
    <mergeCell ref="AJ16:AJ17"/>
    <mergeCell ref="AK16:AK17"/>
    <mergeCell ref="AI23:AI24"/>
    <mergeCell ref="AJ23:AJ24"/>
    <mergeCell ref="AK23:AK24"/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V16:W16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L16:M16"/>
    <mergeCell ref="N16:O16"/>
    <mergeCell ref="P16:Q16"/>
    <mergeCell ref="R16:S16"/>
    <mergeCell ref="T16:U16"/>
    <mergeCell ref="AH16:AH17"/>
    <mergeCell ref="B18:B20"/>
    <mergeCell ref="B22:D22"/>
    <mergeCell ref="E22:AH22"/>
    <mergeCell ref="B23:B24"/>
    <mergeCell ref="C23:C24"/>
    <mergeCell ref="D23:D24"/>
    <mergeCell ref="E23:E24"/>
    <mergeCell ref="F23:F24"/>
    <mergeCell ref="G23:G24"/>
    <mergeCell ref="X16:Y16"/>
    <mergeCell ref="Z16:AA16"/>
    <mergeCell ref="AB16:AC16"/>
    <mergeCell ref="AD16:AE16"/>
    <mergeCell ref="AF16:AF17"/>
    <mergeCell ref="AG16:AG17"/>
    <mergeCell ref="AF23:AF24"/>
    <mergeCell ref="AG23:AG24"/>
    <mergeCell ref="AH23:AH24"/>
    <mergeCell ref="B25:B26"/>
    <mergeCell ref="T23:U23"/>
    <mergeCell ref="V23:W23"/>
    <mergeCell ref="X23:Y23"/>
    <mergeCell ref="Z23:AA23"/>
    <mergeCell ref="AB23:AC23"/>
    <mergeCell ref="AD23:AE23"/>
    <mergeCell ref="H23:I23"/>
    <mergeCell ref="J23:K23"/>
    <mergeCell ref="L23:M23"/>
    <mergeCell ref="N23:O23"/>
    <mergeCell ref="P23:Q23"/>
    <mergeCell ref="R23:S2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K34"/>
  <sheetViews>
    <sheetView topLeftCell="S1" zoomScale="55" zoomScaleNormal="55" workbookViewId="0">
      <selection activeCell="AH23" sqref="AH23:AK28"/>
    </sheetView>
  </sheetViews>
  <sheetFormatPr baseColWidth="10" defaultRowHeight="15" x14ac:dyDescent="0.25"/>
  <cols>
    <col min="1" max="1" width="1.7109375" style="14" customWidth="1"/>
    <col min="2" max="2" width="22.42578125" style="14" customWidth="1"/>
    <col min="3" max="3" width="17.7109375" style="14" customWidth="1"/>
    <col min="4" max="4" width="25.140625" style="14" customWidth="1"/>
    <col min="5" max="5" width="18" style="14" customWidth="1"/>
    <col min="6" max="6" width="20.28515625" style="14" customWidth="1"/>
    <col min="7" max="7" width="22" style="14" customWidth="1"/>
    <col min="8" max="8" width="10.140625" style="14" bestFit="1" customWidth="1"/>
    <col min="9" max="31" width="8" style="14" customWidth="1"/>
    <col min="32" max="32" width="10.140625" style="14" customWidth="1"/>
    <col min="33" max="33" width="10.28515625" style="14" customWidth="1"/>
    <col min="34" max="37" width="53.28515625" style="14" customWidth="1"/>
    <col min="38" max="16384" width="11.42578125" style="14"/>
  </cols>
  <sheetData>
    <row r="1" spans="2:37" ht="15.75" thickBot="1" x14ac:dyDescent="0.3"/>
    <row r="2" spans="2:37" s="1" customFormat="1" ht="16.5" thickBot="1" x14ac:dyDescent="0.3">
      <c r="B2" s="532"/>
      <c r="C2" s="533"/>
      <c r="D2" s="538" t="s">
        <v>31</v>
      </c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40"/>
    </row>
    <row r="3" spans="2:37" s="1" customFormat="1" ht="16.5" thickBot="1" x14ac:dyDescent="0.3">
      <c r="B3" s="534"/>
      <c r="C3" s="535"/>
      <c r="D3" s="541" t="s">
        <v>25</v>
      </c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3"/>
      <c r="R3" s="541" t="s">
        <v>36</v>
      </c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3"/>
    </row>
    <row r="4" spans="2:37" s="1" customFormat="1" ht="16.5" thickBot="1" x14ac:dyDescent="0.3">
      <c r="B4" s="536"/>
      <c r="C4" s="537"/>
      <c r="D4" s="541" t="s">
        <v>37</v>
      </c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3"/>
    </row>
    <row r="5" spans="2:37" s="186" customFormat="1" ht="16.5" thickBot="1" x14ac:dyDescent="0.25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7" s="2" customFormat="1" ht="13.5" customHeight="1" x14ac:dyDescent="0.25">
      <c r="B6" s="544" t="s">
        <v>24</v>
      </c>
      <c r="C6" s="545"/>
      <c r="D6" s="546" t="s">
        <v>14</v>
      </c>
      <c r="E6" s="547"/>
      <c r="F6" s="547"/>
      <c r="G6" s="547"/>
      <c r="H6" s="547"/>
      <c r="I6" s="548"/>
      <c r="J6" s="549" t="s">
        <v>606</v>
      </c>
      <c r="K6" s="550"/>
      <c r="L6" s="550"/>
      <c r="M6" s="550"/>
      <c r="N6" s="550"/>
      <c r="O6" s="550"/>
      <c r="P6" s="550"/>
      <c r="Q6" s="550"/>
      <c r="R6" s="550"/>
      <c r="S6" s="550"/>
      <c r="T6" s="550"/>
      <c r="U6" s="550"/>
      <c r="V6" s="550"/>
      <c r="W6" s="550"/>
      <c r="X6" s="550"/>
      <c r="Y6" s="550"/>
      <c r="Z6" s="550"/>
      <c r="AA6" s="550"/>
      <c r="AB6" s="550"/>
      <c r="AC6" s="550"/>
      <c r="AD6" s="550"/>
      <c r="AE6" s="550"/>
      <c r="AF6" s="550"/>
      <c r="AG6" s="550"/>
      <c r="AH6" s="551"/>
    </row>
    <row r="7" spans="2:37" s="2" customFormat="1" ht="13.5" customHeight="1" x14ac:dyDescent="0.25">
      <c r="B7" s="552">
        <v>2018</v>
      </c>
      <c r="C7" s="553"/>
      <c r="D7" s="556" t="s">
        <v>0</v>
      </c>
      <c r="E7" s="557"/>
      <c r="F7" s="557"/>
      <c r="G7" s="557"/>
      <c r="H7" s="557"/>
      <c r="I7" s="558"/>
      <c r="J7" s="559" t="s">
        <v>309</v>
      </c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60"/>
      <c r="Z7" s="560"/>
      <c r="AA7" s="560"/>
      <c r="AB7" s="560"/>
      <c r="AC7" s="560"/>
      <c r="AD7" s="560"/>
      <c r="AE7" s="560"/>
      <c r="AF7" s="560"/>
      <c r="AG7" s="560"/>
      <c r="AH7" s="561"/>
    </row>
    <row r="8" spans="2:37" s="2" customFormat="1" ht="13.5" customHeight="1" thickBot="1" x14ac:dyDescent="0.3">
      <c r="B8" s="554"/>
      <c r="C8" s="555"/>
      <c r="D8" s="562" t="s">
        <v>1</v>
      </c>
      <c r="E8" s="563"/>
      <c r="F8" s="563"/>
      <c r="G8" s="563"/>
      <c r="H8" s="563"/>
      <c r="I8" s="564"/>
      <c r="J8" s="565" t="s">
        <v>260</v>
      </c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66"/>
      <c r="V8" s="566"/>
      <c r="W8" s="566"/>
      <c r="X8" s="566"/>
      <c r="Y8" s="566"/>
      <c r="Z8" s="566"/>
      <c r="AA8" s="566"/>
      <c r="AB8" s="566"/>
      <c r="AC8" s="566"/>
      <c r="AD8" s="566"/>
      <c r="AE8" s="566"/>
      <c r="AF8" s="566"/>
      <c r="AG8" s="566"/>
      <c r="AH8" s="567"/>
    </row>
    <row r="9" spans="2:37" s="2" customFormat="1" ht="27" customHeight="1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2:37" s="2" customFormat="1" ht="21" customHeight="1" x14ac:dyDescent="0.25">
      <c r="B10" s="568" t="s">
        <v>21</v>
      </c>
      <c r="C10" s="571" t="s">
        <v>77</v>
      </c>
      <c r="D10" s="572"/>
      <c r="E10" s="573" t="s">
        <v>261</v>
      </c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  <c r="S10" s="575"/>
      <c r="T10" s="576" t="s">
        <v>20</v>
      </c>
      <c r="U10" s="577"/>
      <c r="V10" s="578"/>
      <c r="W10" s="585" t="s">
        <v>23</v>
      </c>
      <c r="X10" s="586"/>
      <c r="Y10" s="589" t="s">
        <v>262</v>
      </c>
      <c r="Z10" s="590"/>
      <c r="AA10" s="590"/>
      <c r="AB10" s="590"/>
      <c r="AC10" s="590"/>
      <c r="AD10" s="590"/>
      <c r="AE10" s="590"/>
      <c r="AF10" s="590"/>
      <c r="AG10" s="590"/>
      <c r="AH10" s="591"/>
    </row>
    <row r="11" spans="2:37" s="2" customFormat="1" ht="21" customHeight="1" x14ac:dyDescent="0.25">
      <c r="B11" s="569"/>
      <c r="C11" s="595" t="s">
        <v>15</v>
      </c>
      <c r="D11" s="596"/>
      <c r="E11" s="597" t="s">
        <v>263</v>
      </c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9"/>
      <c r="T11" s="579"/>
      <c r="U11" s="580"/>
      <c r="V11" s="581"/>
      <c r="W11" s="587"/>
      <c r="X11" s="588"/>
      <c r="Y11" s="592"/>
      <c r="Z11" s="593"/>
      <c r="AA11" s="593"/>
      <c r="AB11" s="593"/>
      <c r="AC11" s="593"/>
      <c r="AD11" s="593"/>
      <c r="AE11" s="593"/>
      <c r="AF11" s="593"/>
      <c r="AG11" s="593"/>
      <c r="AH11" s="594"/>
    </row>
    <row r="12" spans="2:37" s="2" customFormat="1" ht="21" customHeight="1" x14ac:dyDescent="0.25">
      <c r="B12" s="569"/>
      <c r="C12" s="595" t="s">
        <v>33</v>
      </c>
      <c r="D12" s="596"/>
      <c r="E12" s="597" t="s">
        <v>264</v>
      </c>
      <c r="F12" s="598"/>
      <c r="G12" s="598"/>
      <c r="H12" s="598"/>
      <c r="I12" s="598"/>
      <c r="J12" s="598"/>
      <c r="K12" s="598"/>
      <c r="L12" s="598"/>
      <c r="M12" s="598"/>
      <c r="N12" s="598"/>
      <c r="O12" s="598"/>
      <c r="P12" s="598"/>
      <c r="Q12" s="598"/>
      <c r="R12" s="598"/>
      <c r="S12" s="599"/>
      <c r="T12" s="579"/>
      <c r="U12" s="580"/>
      <c r="V12" s="581"/>
      <c r="W12" s="600" t="s">
        <v>16</v>
      </c>
      <c r="X12" s="601"/>
      <c r="Y12" s="604" t="s">
        <v>310</v>
      </c>
      <c r="Z12" s="605"/>
      <c r="AA12" s="605"/>
      <c r="AB12" s="605"/>
      <c r="AC12" s="605"/>
      <c r="AD12" s="605"/>
      <c r="AE12" s="605"/>
      <c r="AF12" s="605"/>
      <c r="AG12" s="605"/>
      <c r="AH12" s="606"/>
    </row>
    <row r="13" spans="2:37" s="1" customFormat="1" ht="25.5" customHeight="1" thickBot="1" x14ac:dyDescent="0.3">
      <c r="B13" s="570"/>
      <c r="C13" s="610" t="s">
        <v>34</v>
      </c>
      <c r="D13" s="611"/>
      <c r="E13" s="612" t="s">
        <v>266</v>
      </c>
      <c r="F13" s="613"/>
      <c r="G13" s="613"/>
      <c r="H13" s="613"/>
      <c r="I13" s="613"/>
      <c r="J13" s="613"/>
      <c r="K13" s="613"/>
      <c r="L13" s="613"/>
      <c r="M13" s="613"/>
      <c r="N13" s="613"/>
      <c r="O13" s="613"/>
      <c r="P13" s="613"/>
      <c r="Q13" s="613"/>
      <c r="R13" s="613"/>
      <c r="S13" s="614"/>
      <c r="T13" s="582"/>
      <c r="U13" s="583"/>
      <c r="V13" s="584"/>
      <c r="W13" s="602"/>
      <c r="X13" s="603"/>
      <c r="Y13" s="607"/>
      <c r="Z13" s="608"/>
      <c r="AA13" s="608"/>
      <c r="AB13" s="608"/>
      <c r="AC13" s="608"/>
      <c r="AD13" s="608"/>
      <c r="AE13" s="608"/>
      <c r="AF13" s="608"/>
      <c r="AG13" s="608"/>
      <c r="AH13" s="609"/>
    </row>
    <row r="14" spans="2:37" s="2" customFormat="1" ht="12.75" customHeight="1" thickBot="1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2:37" ht="16.5" thickBot="1" x14ac:dyDescent="0.3">
      <c r="B15" s="615" t="s">
        <v>17</v>
      </c>
      <c r="C15" s="616"/>
      <c r="D15" s="617"/>
      <c r="E15" s="873" t="s">
        <v>311</v>
      </c>
      <c r="F15" s="874"/>
      <c r="G15" s="874"/>
      <c r="H15" s="874"/>
      <c r="I15" s="874"/>
      <c r="J15" s="874"/>
      <c r="K15" s="874"/>
      <c r="L15" s="874"/>
      <c r="M15" s="874"/>
      <c r="N15" s="874"/>
      <c r="O15" s="874"/>
      <c r="P15" s="874"/>
      <c r="Q15" s="874"/>
      <c r="R15" s="874"/>
      <c r="S15" s="874"/>
      <c r="T15" s="874"/>
      <c r="U15" s="874"/>
      <c r="V15" s="874"/>
      <c r="W15" s="874"/>
      <c r="X15" s="874"/>
      <c r="Y15" s="874"/>
      <c r="Z15" s="874"/>
      <c r="AA15" s="874"/>
      <c r="AB15" s="874"/>
      <c r="AC15" s="874"/>
      <c r="AD15" s="874"/>
      <c r="AE15" s="874"/>
      <c r="AF15" s="874"/>
      <c r="AG15" s="874"/>
      <c r="AH15" s="875"/>
    </row>
    <row r="16" spans="2:37" ht="15.75" x14ac:dyDescent="0.25">
      <c r="B16" s="618" t="s">
        <v>29</v>
      </c>
      <c r="C16" s="620" t="s">
        <v>28</v>
      </c>
      <c r="D16" s="622" t="s">
        <v>32</v>
      </c>
      <c r="E16" s="620" t="s">
        <v>30</v>
      </c>
      <c r="F16" s="620" t="s">
        <v>26</v>
      </c>
      <c r="G16" s="624" t="s">
        <v>27</v>
      </c>
      <c r="H16" s="618" t="s">
        <v>2</v>
      </c>
      <c r="I16" s="626"/>
      <c r="J16" s="618" t="s">
        <v>3</v>
      </c>
      <c r="K16" s="626"/>
      <c r="L16" s="618" t="s">
        <v>4</v>
      </c>
      <c r="M16" s="626"/>
      <c r="N16" s="618" t="s">
        <v>5</v>
      </c>
      <c r="O16" s="626"/>
      <c r="P16" s="618" t="s">
        <v>6</v>
      </c>
      <c r="Q16" s="626"/>
      <c r="R16" s="618" t="s">
        <v>7</v>
      </c>
      <c r="S16" s="626"/>
      <c r="T16" s="618" t="s">
        <v>8</v>
      </c>
      <c r="U16" s="626"/>
      <c r="V16" s="618" t="s">
        <v>9</v>
      </c>
      <c r="W16" s="626"/>
      <c r="X16" s="618" t="s">
        <v>10</v>
      </c>
      <c r="Y16" s="626"/>
      <c r="Z16" s="618" t="s">
        <v>11</v>
      </c>
      <c r="AA16" s="626"/>
      <c r="AB16" s="618" t="s">
        <v>12</v>
      </c>
      <c r="AC16" s="626"/>
      <c r="AD16" s="618" t="s">
        <v>13</v>
      </c>
      <c r="AE16" s="626"/>
      <c r="AF16" s="618" t="s">
        <v>18</v>
      </c>
      <c r="AG16" s="626" t="s">
        <v>19</v>
      </c>
      <c r="AH16" s="572" t="s">
        <v>22</v>
      </c>
      <c r="AI16" s="572" t="s">
        <v>704</v>
      </c>
      <c r="AJ16" s="572" t="s">
        <v>705</v>
      </c>
      <c r="AK16" s="572" t="s">
        <v>706</v>
      </c>
    </row>
    <row r="17" spans="2:37" ht="17.25" customHeight="1" thickBot="1" x14ac:dyDescent="0.3">
      <c r="B17" s="633"/>
      <c r="C17" s="638"/>
      <c r="D17" s="639"/>
      <c r="E17" s="638"/>
      <c r="F17" s="638"/>
      <c r="G17" s="640"/>
      <c r="H17" s="313" t="s">
        <v>18</v>
      </c>
      <c r="I17" s="312" t="s">
        <v>19</v>
      </c>
      <c r="J17" s="313" t="s">
        <v>18</v>
      </c>
      <c r="K17" s="312" t="s">
        <v>19</v>
      </c>
      <c r="L17" s="313" t="s">
        <v>18</v>
      </c>
      <c r="M17" s="312" t="s">
        <v>19</v>
      </c>
      <c r="N17" s="313" t="s">
        <v>18</v>
      </c>
      <c r="O17" s="312" t="s">
        <v>19</v>
      </c>
      <c r="P17" s="313" t="s">
        <v>18</v>
      </c>
      <c r="Q17" s="312" t="s">
        <v>19</v>
      </c>
      <c r="R17" s="313" t="s">
        <v>18</v>
      </c>
      <c r="S17" s="312" t="s">
        <v>19</v>
      </c>
      <c r="T17" s="313" t="s">
        <v>18</v>
      </c>
      <c r="U17" s="312" t="s">
        <v>19</v>
      </c>
      <c r="V17" s="313" t="s">
        <v>18</v>
      </c>
      <c r="W17" s="312" t="s">
        <v>19</v>
      </c>
      <c r="X17" s="313" t="s">
        <v>18</v>
      </c>
      <c r="Y17" s="312" t="s">
        <v>19</v>
      </c>
      <c r="Z17" s="313" t="s">
        <v>18</v>
      </c>
      <c r="AA17" s="312" t="s">
        <v>19</v>
      </c>
      <c r="AB17" s="313" t="s">
        <v>18</v>
      </c>
      <c r="AC17" s="312" t="s">
        <v>19</v>
      </c>
      <c r="AD17" s="313" t="s">
        <v>18</v>
      </c>
      <c r="AE17" s="312" t="s">
        <v>19</v>
      </c>
      <c r="AF17" s="633"/>
      <c r="AG17" s="634"/>
      <c r="AH17" s="611"/>
      <c r="AI17" s="611"/>
      <c r="AJ17" s="611"/>
      <c r="AK17" s="611"/>
    </row>
    <row r="18" spans="2:37" ht="150.75" thickBot="1" x14ac:dyDescent="0.3">
      <c r="B18" s="208">
        <v>0.5</v>
      </c>
      <c r="C18" s="209" t="s">
        <v>42</v>
      </c>
      <c r="D18" s="254" t="s">
        <v>513</v>
      </c>
      <c r="E18" s="210">
        <v>1</v>
      </c>
      <c r="F18" s="209" t="s">
        <v>313</v>
      </c>
      <c r="G18" s="212" t="s">
        <v>312</v>
      </c>
      <c r="H18" s="219"/>
      <c r="I18" s="220"/>
      <c r="J18" s="219">
        <v>0.09</v>
      </c>
      <c r="K18" s="220"/>
      <c r="L18" s="219">
        <v>0.09</v>
      </c>
      <c r="M18" s="220"/>
      <c r="N18" s="219">
        <v>0.09</v>
      </c>
      <c r="O18" s="220"/>
      <c r="P18" s="219">
        <v>0.09</v>
      </c>
      <c r="Q18" s="220"/>
      <c r="R18" s="219">
        <v>0.09</v>
      </c>
      <c r="S18" s="220"/>
      <c r="T18" s="219">
        <v>0.09</v>
      </c>
      <c r="U18" s="220"/>
      <c r="V18" s="219">
        <v>0.09</v>
      </c>
      <c r="W18" s="220"/>
      <c r="X18" s="219">
        <v>0.09</v>
      </c>
      <c r="Y18" s="220"/>
      <c r="Z18" s="219">
        <v>0.09</v>
      </c>
      <c r="AA18" s="220"/>
      <c r="AB18" s="219">
        <v>0.09</v>
      </c>
      <c r="AC18" s="220"/>
      <c r="AD18" s="219">
        <v>0.1</v>
      </c>
      <c r="AE18" s="220"/>
      <c r="AF18" s="219">
        <f t="shared" ref="AF18:AG18" si="0">+H18+J18+L18+N18+P18+R18+T18+V18+X18+Z18+AB18+AD18</f>
        <v>0.99999999999999978</v>
      </c>
      <c r="AG18" s="220">
        <f t="shared" si="0"/>
        <v>0</v>
      </c>
      <c r="AH18" s="221"/>
      <c r="AI18" s="221"/>
      <c r="AJ18" s="221"/>
      <c r="AK18" s="221"/>
    </row>
    <row r="19" spans="2:37" ht="16.5" thickBot="1" x14ac:dyDescent="0.3">
      <c r="B19" s="10"/>
      <c r="C19" s="10"/>
      <c r="D19" s="10"/>
      <c r="E19" s="11"/>
      <c r="F19" s="10"/>
      <c r="G19" s="10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3"/>
    </row>
    <row r="20" spans="2:37" ht="16.5" thickBot="1" x14ac:dyDescent="0.3">
      <c r="B20" s="615" t="s">
        <v>17</v>
      </c>
      <c r="C20" s="616"/>
      <c r="D20" s="617"/>
      <c r="E20" s="873" t="s">
        <v>314</v>
      </c>
      <c r="F20" s="874"/>
      <c r="G20" s="874"/>
      <c r="H20" s="874"/>
      <c r="I20" s="874"/>
      <c r="J20" s="874"/>
      <c r="K20" s="874"/>
      <c r="L20" s="874"/>
      <c r="M20" s="874"/>
      <c r="N20" s="874"/>
      <c r="O20" s="874"/>
      <c r="P20" s="874"/>
      <c r="Q20" s="874"/>
      <c r="R20" s="874"/>
      <c r="S20" s="874"/>
      <c r="T20" s="874"/>
      <c r="U20" s="874"/>
      <c r="V20" s="874"/>
      <c r="W20" s="874"/>
      <c r="X20" s="874"/>
      <c r="Y20" s="874"/>
      <c r="Z20" s="874"/>
      <c r="AA20" s="874"/>
      <c r="AB20" s="874"/>
      <c r="AC20" s="874"/>
      <c r="AD20" s="874"/>
      <c r="AE20" s="874"/>
      <c r="AF20" s="874"/>
      <c r="AG20" s="874"/>
      <c r="AH20" s="875"/>
    </row>
    <row r="21" spans="2:37" ht="15.75" x14ac:dyDescent="0.25">
      <c r="B21" s="618" t="s">
        <v>29</v>
      </c>
      <c r="C21" s="620" t="s">
        <v>28</v>
      </c>
      <c r="D21" s="622" t="s">
        <v>32</v>
      </c>
      <c r="E21" s="620" t="s">
        <v>30</v>
      </c>
      <c r="F21" s="620" t="s">
        <v>26</v>
      </c>
      <c r="G21" s="624" t="s">
        <v>27</v>
      </c>
      <c r="H21" s="618" t="s">
        <v>2</v>
      </c>
      <c r="I21" s="626"/>
      <c r="J21" s="618" t="s">
        <v>3</v>
      </c>
      <c r="K21" s="626"/>
      <c r="L21" s="618" t="s">
        <v>4</v>
      </c>
      <c r="M21" s="626"/>
      <c r="N21" s="618" t="s">
        <v>5</v>
      </c>
      <c r="O21" s="626"/>
      <c r="P21" s="618" t="s">
        <v>6</v>
      </c>
      <c r="Q21" s="626"/>
      <c r="R21" s="618" t="s">
        <v>7</v>
      </c>
      <c r="S21" s="626"/>
      <c r="T21" s="618" t="s">
        <v>8</v>
      </c>
      <c r="U21" s="626"/>
      <c r="V21" s="618" t="s">
        <v>9</v>
      </c>
      <c r="W21" s="626"/>
      <c r="X21" s="618" t="s">
        <v>10</v>
      </c>
      <c r="Y21" s="626"/>
      <c r="Z21" s="618" t="s">
        <v>11</v>
      </c>
      <c r="AA21" s="626"/>
      <c r="AB21" s="618" t="s">
        <v>12</v>
      </c>
      <c r="AC21" s="626"/>
      <c r="AD21" s="618" t="s">
        <v>13</v>
      </c>
      <c r="AE21" s="626"/>
      <c r="AF21" s="618" t="s">
        <v>18</v>
      </c>
      <c r="AG21" s="626" t="s">
        <v>19</v>
      </c>
      <c r="AH21" s="572" t="s">
        <v>22</v>
      </c>
      <c r="AI21" s="572" t="s">
        <v>704</v>
      </c>
      <c r="AJ21" s="572" t="s">
        <v>705</v>
      </c>
      <c r="AK21" s="572" t="s">
        <v>706</v>
      </c>
    </row>
    <row r="22" spans="2:37" ht="16.5" thickBot="1" x14ac:dyDescent="0.3">
      <c r="B22" s="633"/>
      <c r="C22" s="638"/>
      <c r="D22" s="639"/>
      <c r="E22" s="638"/>
      <c r="F22" s="638"/>
      <c r="G22" s="640"/>
      <c r="H22" s="313" t="s">
        <v>18</v>
      </c>
      <c r="I22" s="312" t="s">
        <v>19</v>
      </c>
      <c r="J22" s="313" t="s">
        <v>18</v>
      </c>
      <c r="K22" s="312" t="s">
        <v>19</v>
      </c>
      <c r="L22" s="313" t="s">
        <v>18</v>
      </c>
      <c r="M22" s="312" t="s">
        <v>19</v>
      </c>
      <c r="N22" s="313" t="s">
        <v>18</v>
      </c>
      <c r="O22" s="312" t="s">
        <v>19</v>
      </c>
      <c r="P22" s="313" t="s">
        <v>18</v>
      </c>
      <c r="Q22" s="312" t="s">
        <v>19</v>
      </c>
      <c r="R22" s="313" t="s">
        <v>18</v>
      </c>
      <c r="S22" s="312" t="s">
        <v>19</v>
      </c>
      <c r="T22" s="313" t="s">
        <v>18</v>
      </c>
      <c r="U22" s="312" t="s">
        <v>19</v>
      </c>
      <c r="V22" s="313" t="s">
        <v>18</v>
      </c>
      <c r="W22" s="312" t="s">
        <v>19</v>
      </c>
      <c r="X22" s="313" t="s">
        <v>18</v>
      </c>
      <c r="Y22" s="312" t="s">
        <v>19</v>
      </c>
      <c r="Z22" s="313" t="s">
        <v>18</v>
      </c>
      <c r="AA22" s="312" t="s">
        <v>19</v>
      </c>
      <c r="AB22" s="313" t="s">
        <v>18</v>
      </c>
      <c r="AC22" s="312" t="s">
        <v>19</v>
      </c>
      <c r="AD22" s="313" t="s">
        <v>18</v>
      </c>
      <c r="AE22" s="312" t="s">
        <v>19</v>
      </c>
      <c r="AF22" s="633"/>
      <c r="AG22" s="634"/>
      <c r="AH22" s="611"/>
      <c r="AI22" s="611"/>
      <c r="AJ22" s="611"/>
      <c r="AK22" s="611"/>
    </row>
    <row r="23" spans="2:37" ht="60" x14ac:dyDescent="0.25">
      <c r="B23" s="630">
        <v>0.5</v>
      </c>
      <c r="C23" s="20" t="s">
        <v>40</v>
      </c>
      <c r="D23" s="128" t="s">
        <v>514</v>
      </c>
      <c r="E23" s="33">
        <v>0.18</v>
      </c>
      <c r="F23" s="20" t="s">
        <v>515</v>
      </c>
      <c r="G23" s="34" t="s">
        <v>315</v>
      </c>
      <c r="H23" s="15"/>
      <c r="I23" s="16"/>
      <c r="J23" s="15"/>
      <c r="K23" s="16"/>
      <c r="L23" s="15"/>
      <c r="M23" s="16"/>
      <c r="N23" s="15"/>
      <c r="O23" s="16"/>
      <c r="P23" s="15"/>
      <c r="Q23" s="16"/>
      <c r="R23" s="15"/>
      <c r="S23" s="16"/>
      <c r="T23" s="15"/>
      <c r="U23" s="16"/>
      <c r="V23" s="15"/>
      <c r="W23" s="16"/>
      <c r="X23" s="15"/>
      <c r="Y23" s="16"/>
      <c r="Z23" s="15"/>
      <c r="AA23" s="16"/>
      <c r="AB23" s="15">
        <v>1</v>
      </c>
      <c r="AC23" s="16"/>
      <c r="AD23" s="15"/>
      <c r="AE23" s="16"/>
      <c r="AF23" s="15">
        <f t="shared" ref="AF23:AG28" si="1">+H23+J23+L23+N23+P23+R23+T23+V23+X23+Z23+AB23+AD23</f>
        <v>1</v>
      </c>
      <c r="AG23" s="16">
        <f t="shared" si="1"/>
        <v>0</v>
      </c>
      <c r="AH23" s="18"/>
      <c r="AI23" s="18"/>
      <c r="AJ23" s="18"/>
      <c r="AK23" s="18"/>
    </row>
    <row r="24" spans="2:37" ht="75" x14ac:dyDescent="0.25">
      <c r="B24" s="911"/>
      <c r="C24" s="26" t="s">
        <v>41</v>
      </c>
      <c r="D24" s="150" t="s">
        <v>316</v>
      </c>
      <c r="E24" s="45">
        <v>0.18</v>
      </c>
      <c r="F24" s="26" t="s">
        <v>317</v>
      </c>
      <c r="G24" s="46" t="s">
        <v>516</v>
      </c>
      <c r="H24" s="27"/>
      <c r="I24" s="28"/>
      <c r="J24" s="27"/>
      <c r="K24" s="28"/>
      <c r="L24" s="27"/>
      <c r="M24" s="28"/>
      <c r="N24" s="27"/>
      <c r="O24" s="28"/>
      <c r="P24" s="27">
        <v>1</v>
      </c>
      <c r="Q24" s="28"/>
      <c r="R24" s="27"/>
      <c r="S24" s="28"/>
      <c r="T24" s="27"/>
      <c r="U24" s="28"/>
      <c r="V24" s="27"/>
      <c r="W24" s="28"/>
      <c r="X24" s="27"/>
      <c r="Y24" s="28"/>
      <c r="Z24" s="27"/>
      <c r="AA24" s="28"/>
      <c r="AB24" s="27"/>
      <c r="AC24" s="28"/>
      <c r="AD24" s="27"/>
      <c r="AE24" s="28"/>
      <c r="AF24" s="27">
        <f t="shared" si="1"/>
        <v>1</v>
      </c>
      <c r="AG24" s="28">
        <f t="shared" si="1"/>
        <v>0</v>
      </c>
      <c r="AH24" s="29"/>
      <c r="AI24" s="29"/>
      <c r="AJ24" s="29"/>
      <c r="AK24" s="29"/>
    </row>
    <row r="25" spans="2:37" ht="90" x14ac:dyDescent="0.25">
      <c r="B25" s="766"/>
      <c r="C25" s="22" t="s">
        <v>86</v>
      </c>
      <c r="D25" s="121" t="s">
        <v>517</v>
      </c>
      <c r="E25" s="134">
        <v>0.16</v>
      </c>
      <c r="F25" s="22" t="s">
        <v>518</v>
      </c>
      <c r="G25" s="37" t="s">
        <v>318</v>
      </c>
      <c r="H25" s="7">
        <v>0.08</v>
      </c>
      <c r="I25" s="6"/>
      <c r="J25" s="7">
        <v>0.08</v>
      </c>
      <c r="K25" s="6"/>
      <c r="L25" s="7">
        <v>0.08</v>
      </c>
      <c r="M25" s="6"/>
      <c r="N25" s="7">
        <v>0.08</v>
      </c>
      <c r="O25" s="6"/>
      <c r="P25" s="7">
        <v>0.08</v>
      </c>
      <c r="Q25" s="6"/>
      <c r="R25" s="7">
        <v>0.08</v>
      </c>
      <c r="S25" s="6"/>
      <c r="T25" s="7">
        <v>0.08</v>
      </c>
      <c r="U25" s="6"/>
      <c r="V25" s="7">
        <v>0.08</v>
      </c>
      <c r="W25" s="6"/>
      <c r="X25" s="7">
        <v>0.08</v>
      </c>
      <c r="Y25" s="6"/>
      <c r="Z25" s="7">
        <v>0.08</v>
      </c>
      <c r="AA25" s="6"/>
      <c r="AB25" s="7">
        <v>0.08</v>
      </c>
      <c r="AC25" s="6"/>
      <c r="AD25" s="7">
        <v>0.12</v>
      </c>
      <c r="AE25" s="6"/>
      <c r="AF25" s="7">
        <f t="shared" si="1"/>
        <v>0.99999999999999989</v>
      </c>
      <c r="AG25" s="6">
        <f t="shared" si="1"/>
        <v>0</v>
      </c>
      <c r="AH25" s="19"/>
      <c r="AI25" s="19"/>
      <c r="AJ25" s="19"/>
      <c r="AK25" s="19"/>
    </row>
    <row r="26" spans="2:37" ht="141" customHeight="1" x14ac:dyDescent="0.25">
      <c r="B26" s="766"/>
      <c r="C26" s="26" t="s">
        <v>87</v>
      </c>
      <c r="D26" s="22" t="s">
        <v>319</v>
      </c>
      <c r="E26" s="134">
        <v>0.16</v>
      </c>
      <c r="F26" s="22" t="s">
        <v>320</v>
      </c>
      <c r="G26" s="37" t="s">
        <v>321</v>
      </c>
      <c r="H26" s="7"/>
      <c r="I26" s="6"/>
      <c r="J26" s="7"/>
      <c r="K26" s="6"/>
      <c r="L26" s="7">
        <v>1</v>
      </c>
      <c r="M26" s="6"/>
      <c r="N26" s="7"/>
      <c r="O26" s="6"/>
      <c r="P26" s="7"/>
      <c r="Q26" s="6"/>
      <c r="R26" s="7"/>
      <c r="S26" s="6"/>
      <c r="T26" s="7"/>
      <c r="U26" s="6"/>
      <c r="V26" s="7"/>
      <c r="W26" s="6"/>
      <c r="X26" s="7"/>
      <c r="Y26" s="6"/>
      <c r="Z26" s="7"/>
      <c r="AA26" s="6"/>
      <c r="AB26" s="7"/>
      <c r="AC26" s="6"/>
      <c r="AD26" s="7"/>
      <c r="AE26" s="6"/>
      <c r="AF26" s="7">
        <f t="shared" si="1"/>
        <v>1</v>
      </c>
      <c r="AG26" s="6">
        <f t="shared" si="1"/>
        <v>0</v>
      </c>
      <c r="AH26" s="19"/>
      <c r="AI26" s="19"/>
      <c r="AJ26" s="19"/>
      <c r="AK26" s="19"/>
    </row>
    <row r="27" spans="2:37" ht="135" x14ac:dyDescent="0.25">
      <c r="B27" s="766"/>
      <c r="C27" s="22" t="s">
        <v>88</v>
      </c>
      <c r="D27" s="22" t="s">
        <v>322</v>
      </c>
      <c r="E27" s="134">
        <v>0.16</v>
      </c>
      <c r="F27" s="22" t="s">
        <v>323</v>
      </c>
      <c r="G27" s="37" t="s">
        <v>324</v>
      </c>
      <c r="H27" s="7"/>
      <c r="I27" s="6"/>
      <c r="J27" s="7"/>
      <c r="K27" s="6"/>
      <c r="L27" s="7"/>
      <c r="M27" s="6"/>
      <c r="N27" s="7"/>
      <c r="O27" s="6"/>
      <c r="P27" s="7"/>
      <c r="Q27" s="6"/>
      <c r="R27" s="7"/>
      <c r="S27" s="6"/>
      <c r="T27" s="7"/>
      <c r="U27" s="6"/>
      <c r="V27" s="7"/>
      <c r="W27" s="6"/>
      <c r="X27" s="7"/>
      <c r="Y27" s="6"/>
      <c r="Z27" s="7"/>
      <c r="AA27" s="6"/>
      <c r="AB27" s="7">
        <v>1</v>
      </c>
      <c r="AC27" s="6"/>
      <c r="AD27" s="7"/>
      <c r="AE27" s="6"/>
      <c r="AF27" s="7">
        <f t="shared" si="1"/>
        <v>1</v>
      </c>
      <c r="AG27" s="6">
        <f t="shared" si="1"/>
        <v>0</v>
      </c>
      <c r="AH27" s="19"/>
      <c r="AI27" s="19"/>
      <c r="AJ27" s="19"/>
      <c r="AK27" s="19"/>
    </row>
    <row r="28" spans="2:37" ht="105.75" thickBot="1" x14ac:dyDescent="0.3">
      <c r="B28" s="637"/>
      <c r="C28" s="69" t="s">
        <v>89</v>
      </c>
      <c r="D28" s="39" t="s">
        <v>325</v>
      </c>
      <c r="E28" s="55">
        <v>0.16</v>
      </c>
      <c r="F28" s="39" t="s">
        <v>326</v>
      </c>
      <c r="G28" s="42" t="s">
        <v>327</v>
      </c>
      <c r="H28" s="9"/>
      <c r="I28" s="8"/>
      <c r="J28" s="9"/>
      <c r="K28" s="8"/>
      <c r="L28" s="9"/>
      <c r="M28" s="8"/>
      <c r="N28" s="9"/>
      <c r="O28" s="8"/>
      <c r="P28" s="9"/>
      <c r="Q28" s="8"/>
      <c r="R28" s="9"/>
      <c r="S28" s="8"/>
      <c r="T28" s="9"/>
      <c r="U28" s="8"/>
      <c r="V28" s="9"/>
      <c r="W28" s="8"/>
      <c r="X28" s="9"/>
      <c r="Y28" s="8"/>
      <c r="Z28" s="9"/>
      <c r="AA28" s="8"/>
      <c r="AB28" s="9"/>
      <c r="AC28" s="8"/>
      <c r="AD28" s="9">
        <v>1</v>
      </c>
      <c r="AE28" s="8"/>
      <c r="AF28" s="9">
        <f t="shared" si="1"/>
        <v>1</v>
      </c>
      <c r="AG28" s="8">
        <f t="shared" si="1"/>
        <v>0</v>
      </c>
      <c r="AH28" s="132"/>
      <c r="AI28" s="132"/>
      <c r="AJ28" s="132"/>
      <c r="AK28" s="132"/>
    </row>
    <row r="29" spans="2:37" customFormat="1" x14ac:dyDescent="0.25"/>
    <row r="30" spans="2:37" customFormat="1" x14ac:dyDescent="0.25"/>
    <row r="31" spans="2:37" customFormat="1" x14ac:dyDescent="0.25"/>
    <row r="32" spans="2:37" customFormat="1" x14ac:dyDescent="0.25"/>
    <row r="33" customFormat="1" x14ac:dyDescent="0.25"/>
    <row r="34" customFormat="1" x14ac:dyDescent="0.25"/>
  </sheetData>
  <mergeCells count="80">
    <mergeCell ref="AI16:AI17"/>
    <mergeCell ref="AJ16:AJ17"/>
    <mergeCell ref="AK16:AK17"/>
    <mergeCell ref="AI21:AI22"/>
    <mergeCell ref="AJ21:AJ22"/>
    <mergeCell ref="AK21:AK22"/>
    <mergeCell ref="AG21:AG22"/>
    <mergeCell ref="AH21:AH22"/>
    <mergeCell ref="B23:B28"/>
    <mergeCell ref="X21:Y21"/>
    <mergeCell ref="Z21:AA21"/>
    <mergeCell ref="AB21:AC21"/>
    <mergeCell ref="AD21:AE21"/>
    <mergeCell ref="AF21:AF22"/>
    <mergeCell ref="B20:D20"/>
    <mergeCell ref="E20:AH20"/>
    <mergeCell ref="B21:B22"/>
    <mergeCell ref="C21:C22"/>
    <mergeCell ref="D21:D22"/>
    <mergeCell ref="E21:E22"/>
    <mergeCell ref="F21:F22"/>
    <mergeCell ref="G21:G22"/>
    <mergeCell ref="H21:I21"/>
    <mergeCell ref="J21:K21"/>
    <mergeCell ref="L21:M21"/>
    <mergeCell ref="N21:O21"/>
    <mergeCell ref="P21:Q21"/>
    <mergeCell ref="R21:S21"/>
    <mergeCell ref="T21:U21"/>
    <mergeCell ref="V21:W21"/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V16:W16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L16:M16"/>
    <mergeCell ref="N16:O16"/>
    <mergeCell ref="P16:Q16"/>
    <mergeCell ref="R16:S16"/>
    <mergeCell ref="T16:U16"/>
    <mergeCell ref="AH16:AH17"/>
    <mergeCell ref="X16:Y16"/>
    <mergeCell ref="Z16:AA16"/>
    <mergeCell ref="AB16:AC16"/>
    <mergeCell ref="AD16:AE16"/>
    <mergeCell ref="AF16:AF17"/>
    <mergeCell ref="AG16:AG1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K44"/>
  <sheetViews>
    <sheetView topLeftCell="G32" zoomScale="40" zoomScaleNormal="40" workbookViewId="0">
      <selection activeCell="AH38" sqref="AH38:AK44"/>
    </sheetView>
  </sheetViews>
  <sheetFormatPr baseColWidth="10" defaultColWidth="11.42578125" defaultRowHeight="15" x14ac:dyDescent="0.25"/>
  <cols>
    <col min="1" max="1" width="1.7109375" customWidth="1"/>
    <col min="2" max="2" width="18.42578125" customWidth="1"/>
    <col min="3" max="3" width="14.42578125" customWidth="1"/>
    <col min="4" max="4" width="32.5703125" customWidth="1"/>
    <col min="5" max="5" width="16.28515625" customWidth="1"/>
    <col min="6" max="6" width="27.5703125" customWidth="1"/>
    <col min="7" max="7" width="24.140625" customWidth="1"/>
    <col min="8" max="11" width="8" customWidth="1"/>
    <col min="12" max="12" width="10.140625" bestFit="1" customWidth="1"/>
    <col min="13" max="31" width="8" customWidth="1"/>
    <col min="32" max="32" width="10.140625" customWidth="1"/>
    <col min="33" max="33" width="10.28515625" customWidth="1"/>
    <col min="34" max="37" width="53.28515625" customWidth="1"/>
  </cols>
  <sheetData>
    <row r="1" spans="2:37" ht="15.75" thickBot="1" x14ac:dyDescent="0.3"/>
    <row r="2" spans="2:37" s="14" customFormat="1" ht="24.75" customHeight="1" thickBot="1" x14ac:dyDescent="0.3">
      <c r="B2" s="532"/>
      <c r="C2" s="533"/>
      <c r="D2" s="538" t="s">
        <v>31</v>
      </c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40"/>
    </row>
    <row r="3" spans="2:37" s="1" customFormat="1" ht="18.75" customHeight="1" thickBot="1" x14ac:dyDescent="0.3">
      <c r="B3" s="534"/>
      <c r="C3" s="535"/>
      <c r="D3" s="541" t="s">
        <v>25</v>
      </c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3"/>
      <c r="R3" s="541" t="s">
        <v>36</v>
      </c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3"/>
    </row>
    <row r="4" spans="2:37" s="1" customFormat="1" ht="27.75" customHeight="1" thickBot="1" x14ac:dyDescent="0.3">
      <c r="B4" s="536"/>
      <c r="C4" s="537"/>
      <c r="D4" s="541" t="s">
        <v>37</v>
      </c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3"/>
    </row>
    <row r="5" spans="2:37" s="1" customFormat="1" ht="27.75" customHeight="1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7" s="1" customFormat="1" ht="15" customHeight="1" x14ac:dyDescent="0.25">
      <c r="B6" s="544" t="s">
        <v>24</v>
      </c>
      <c r="C6" s="545"/>
      <c r="D6" s="546" t="s">
        <v>14</v>
      </c>
      <c r="E6" s="547"/>
      <c r="F6" s="547"/>
      <c r="G6" s="547"/>
      <c r="H6" s="547"/>
      <c r="I6" s="548"/>
      <c r="J6" s="549" t="s">
        <v>606</v>
      </c>
      <c r="K6" s="550"/>
      <c r="L6" s="550"/>
      <c r="M6" s="550"/>
      <c r="N6" s="550"/>
      <c r="O6" s="550"/>
      <c r="P6" s="550"/>
      <c r="Q6" s="550"/>
      <c r="R6" s="550"/>
      <c r="S6" s="550"/>
      <c r="T6" s="550"/>
      <c r="U6" s="550"/>
      <c r="V6" s="550"/>
      <c r="W6" s="550"/>
      <c r="X6" s="550"/>
      <c r="Y6" s="550"/>
      <c r="Z6" s="550"/>
      <c r="AA6" s="550"/>
      <c r="AB6" s="550"/>
      <c r="AC6" s="550"/>
      <c r="AD6" s="550"/>
      <c r="AE6" s="550"/>
      <c r="AF6" s="550"/>
      <c r="AG6" s="550"/>
      <c r="AH6" s="551"/>
    </row>
    <row r="7" spans="2:37" s="1" customFormat="1" ht="15" customHeight="1" x14ac:dyDescent="0.25">
      <c r="B7" s="552">
        <v>2018</v>
      </c>
      <c r="C7" s="553"/>
      <c r="D7" s="556" t="s">
        <v>0</v>
      </c>
      <c r="E7" s="557"/>
      <c r="F7" s="557"/>
      <c r="G7" s="557"/>
      <c r="H7" s="557"/>
      <c r="I7" s="558"/>
      <c r="J7" s="559" t="s">
        <v>283</v>
      </c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60"/>
      <c r="Z7" s="560"/>
      <c r="AA7" s="560"/>
      <c r="AB7" s="560"/>
      <c r="AC7" s="560"/>
      <c r="AD7" s="560"/>
      <c r="AE7" s="560"/>
      <c r="AF7" s="560"/>
      <c r="AG7" s="560"/>
      <c r="AH7" s="561"/>
    </row>
    <row r="8" spans="2:37" s="1" customFormat="1" ht="15" customHeight="1" thickBot="1" x14ac:dyDescent="0.3">
      <c r="B8" s="554"/>
      <c r="C8" s="555"/>
      <c r="D8" s="562" t="s">
        <v>1</v>
      </c>
      <c r="E8" s="563"/>
      <c r="F8" s="563"/>
      <c r="G8" s="563"/>
      <c r="H8" s="563"/>
      <c r="I8" s="564"/>
      <c r="J8" s="565" t="s">
        <v>260</v>
      </c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66"/>
      <c r="V8" s="566"/>
      <c r="W8" s="566"/>
      <c r="X8" s="566"/>
      <c r="Y8" s="566"/>
      <c r="Z8" s="566"/>
      <c r="AA8" s="566"/>
      <c r="AB8" s="566"/>
      <c r="AC8" s="566"/>
      <c r="AD8" s="566"/>
      <c r="AE8" s="566"/>
      <c r="AF8" s="566"/>
      <c r="AG8" s="566"/>
      <c r="AH8" s="567"/>
    </row>
    <row r="9" spans="2:37" s="1" customFormat="1" ht="18" customHeight="1" thickBot="1" x14ac:dyDescent="0.3"/>
    <row r="10" spans="2:37" s="1" customFormat="1" ht="12.75" customHeight="1" x14ac:dyDescent="0.25">
      <c r="B10" s="568" t="s">
        <v>21</v>
      </c>
      <c r="C10" s="571" t="s">
        <v>77</v>
      </c>
      <c r="D10" s="572"/>
      <c r="E10" s="573" t="s">
        <v>284</v>
      </c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  <c r="S10" s="575"/>
      <c r="T10" s="576" t="s">
        <v>20</v>
      </c>
      <c r="U10" s="577"/>
      <c r="V10" s="578"/>
      <c r="W10" s="585" t="s">
        <v>23</v>
      </c>
      <c r="X10" s="586"/>
      <c r="Y10" s="589" t="s">
        <v>285</v>
      </c>
      <c r="Z10" s="590"/>
      <c r="AA10" s="590"/>
      <c r="AB10" s="590"/>
      <c r="AC10" s="590"/>
      <c r="AD10" s="590"/>
      <c r="AE10" s="590"/>
      <c r="AF10" s="590"/>
      <c r="AG10" s="590"/>
      <c r="AH10" s="591"/>
    </row>
    <row r="11" spans="2:37" s="1" customFormat="1" ht="12.75" customHeight="1" x14ac:dyDescent="0.25">
      <c r="B11" s="569"/>
      <c r="C11" s="595" t="s">
        <v>15</v>
      </c>
      <c r="D11" s="596"/>
      <c r="E11" s="597" t="s">
        <v>286</v>
      </c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9"/>
      <c r="T11" s="579"/>
      <c r="U11" s="580"/>
      <c r="V11" s="581"/>
      <c r="W11" s="587"/>
      <c r="X11" s="588"/>
      <c r="Y11" s="592"/>
      <c r="Z11" s="593"/>
      <c r="AA11" s="593"/>
      <c r="AB11" s="593"/>
      <c r="AC11" s="593"/>
      <c r="AD11" s="593"/>
      <c r="AE11" s="593"/>
      <c r="AF11" s="593"/>
      <c r="AG11" s="593"/>
      <c r="AH11" s="594"/>
    </row>
    <row r="12" spans="2:37" s="1" customFormat="1" ht="12.75" customHeight="1" x14ac:dyDescent="0.25">
      <c r="B12" s="569"/>
      <c r="C12" s="595" t="s">
        <v>33</v>
      </c>
      <c r="D12" s="596"/>
      <c r="E12" s="597" t="s">
        <v>287</v>
      </c>
      <c r="F12" s="598"/>
      <c r="G12" s="598"/>
      <c r="H12" s="598"/>
      <c r="I12" s="598"/>
      <c r="J12" s="598"/>
      <c r="K12" s="598"/>
      <c r="L12" s="598"/>
      <c r="M12" s="598"/>
      <c r="N12" s="598"/>
      <c r="O12" s="598"/>
      <c r="P12" s="598"/>
      <c r="Q12" s="598"/>
      <c r="R12" s="598"/>
      <c r="S12" s="599"/>
      <c r="T12" s="579"/>
      <c r="U12" s="580"/>
      <c r="V12" s="581"/>
      <c r="W12" s="600" t="s">
        <v>16</v>
      </c>
      <c r="X12" s="601"/>
      <c r="Y12" s="604" t="s">
        <v>288</v>
      </c>
      <c r="Z12" s="605"/>
      <c r="AA12" s="605"/>
      <c r="AB12" s="605"/>
      <c r="AC12" s="605"/>
      <c r="AD12" s="605"/>
      <c r="AE12" s="605"/>
      <c r="AF12" s="605"/>
      <c r="AG12" s="605"/>
      <c r="AH12" s="606"/>
    </row>
    <row r="13" spans="2:37" s="17" customFormat="1" ht="12.75" customHeight="1" thickBot="1" x14ac:dyDescent="0.3">
      <c r="B13" s="570"/>
      <c r="C13" s="610" t="s">
        <v>34</v>
      </c>
      <c r="D13" s="611"/>
      <c r="E13" s="612" t="s">
        <v>289</v>
      </c>
      <c r="F13" s="613"/>
      <c r="G13" s="613"/>
      <c r="H13" s="613"/>
      <c r="I13" s="613"/>
      <c r="J13" s="613"/>
      <c r="K13" s="613"/>
      <c r="L13" s="613"/>
      <c r="M13" s="613"/>
      <c r="N13" s="613"/>
      <c r="O13" s="613"/>
      <c r="P13" s="613"/>
      <c r="Q13" s="613"/>
      <c r="R13" s="613"/>
      <c r="S13" s="614"/>
      <c r="T13" s="582"/>
      <c r="U13" s="583"/>
      <c r="V13" s="584"/>
      <c r="W13" s="602"/>
      <c r="X13" s="603"/>
      <c r="Y13" s="607"/>
      <c r="Z13" s="608"/>
      <c r="AA13" s="608"/>
      <c r="AB13" s="608"/>
      <c r="AC13" s="608"/>
      <c r="AD13" s="608"/>
      <c r="AE13" s="608"/>
      <c r="AF13" s="608"/>
      <c r="AG13" s="608"/>
      <c r="AH13" s="609"/>
    </row>
    <row r="14" spans="2:37" s="1" customFormat="1" ht="14.25" customHeight="1" thickBot="1" x14ac:dyDescent="0.3"/>
    <row r="15" spans="2:37" s="332" customFormat="1" ht="18.75" customHeight="1" thickBot="1" x14ac:dyDescent="0.3">
      <c r="B15" s="615" t="s">
        <v>17</v>
      </c>
      <c r="C15" s="616"/>
      <c r="D15" s="617"/>
      <c r="E15" s="843" t="s">
        <v>290</v>
      </c>
      <c r="F15" s="844"/>
      <c r="G15" s="844"/>
      <c r="H15" s="844"/>
      <c r="I15" s="844"/>
      <c r="J15" s="844"/>
      <c r="K15" s="844"/>
      <c r="L15" s="844"/>
      <c r="M15" s="844"/>
      <c r="N15" s="844"/>
      <c r="O15" s="844"/>
      <c r="P15" s="844"/>
      <c r="Q15" s="844"/>
      <c r="R15" s="844"/>
      <c r="S15" s="844"/>
      <c r="T15" s="844"/>
      <c r="U15" s="844"/>
      <c r="V15" s="844"/>
      <c r="W15" s="844"/>
      <c r="X15" s="844"/>
      <c r="Y15" s="844"/>
      <c r="Z15" s="844"/>
      <c r="AA15" s="844"/>
      <c r="AB15" s="844"/>
      <c r="AC15" s="844"/>
      <c r="AD15" s="844"/>
      <c r="AE15" s="913"/>
      <c r="AF15" s="334"/>
      <c r="AG15" s="334"/>
      <c r="AH15" s="335"/>
    </row>
    <row r="16" spans="2:37" s="332" customFormat="1" ht="27.75" customHeight="1" x14ac:dyDescent="0.25">
      <c r="B16" s="618" t="s">
        <v>29</v>
      </c>
      <c r="C16" s="620" t="s">
        <v>28</v>
      </c>
      <c r="D16" s="622" t="s">
        <v>32</v>
      </c>
      <c r="E16" s="914" t="s">
        <v>30</v>
      </c>
      <c r="F16" s="620" t="s">
        <v>26</v>
      </c>
      <c r="G16" s="624" t="s">
        <v>27</v>
      </c>
      <c r="H16" s="618" t="s">
        <v>2</v>
      </c>
      <c r="I16" s="626"/>
      <c r="J16" s="618" t="s">
        <v>3</v>
      </c>
      <c r="K16" s="626"/>
      <c r="L16" s="618" t="s">
        <v>4</v>
      </c>
      <c r="M16" s="626"/>
      <c r="N16" s="618" t="s">
        <v>5</v>
      </c>
      <c r="O16" s="626"/>
      <c r="P16" s="618" t="s">
        <v>6</v>
      </c>
      <c r="Q16" s="626"/>
      <c r="R16" s="618" t="s">
        <v>7</v>
      </c>
      <c r="S16" s="626"/>
      <c r="T16" s="618" t="s">
        <v>8</v>
      </c>
      <c r="U16" s="626"/>
      <c r="V16" s="618" t="s">
        <v>9</v>
      </c>
      <c r="W16" s="626"/>
      <c r="X16" s="618" t="s">
        <v>10</v>
      </c>
      <c r="Y16" s="626"/>
      <c r="Z16" s="618" t="s">
        <v>11</v>
      </c>
      <c r="AA16" s="626"/>
      <c r="AB16" s="618" t="s">
        <v>12</v>
      </c>
      <c r="AC16" s="626"/>
      <c r="AD16" s="618" t="s">
        <v>13</v>
      </c>
      <c r="AE16" s="626"/>
      <c r="AF16" s="618" t="s">
        <v>18</v>
      </c>
      <c r="AG16" s="626" t="s">
        <v>19</v>
      </c>
      <c r="AH16" s="572" t="s">
        <v>22</v>
      </c>
      <c r="AI16" s="572" t="s">
        <v>704</v>
      </c>
      <c r="AJ16" s="572" t="s">
        <v>705</v>
      </c>
      <c r="AK16" s="572" t="s">
        <v>706</v>
      </c>
    </row>
    <row r="17" spans="2:37" s="332" customFormat="1" ht="27.75" customHeight="1" thickBot="1" x14ac:dyDescent="0.3">
      <c r="B17" s="619"/>
      <c r="C17" s="621"/>
      <c r="D17" s="623"/>
      <c r="E17" s="915"/>
      <c r="F17" s="621"/>
      <c r="G17" s="625"/>
      <c r="H17" s="315" t="s">
        <v>18</v>
      </c>
      <c r="I17" s="316" t="s">
        <v>19</v>
      </c>
      <c r="J17" s="315" t="s">
        <v>18</v>
      </c>
      <c r="K17" s="316" t="s">
        <v>19</v>
      </c>
      <c r="L17" s="315" t="s">
        <v>18</v>
      </c>
      <c r="M17" s="316" t="s">
        <v>19</v>
      </c>
      <c r="N17" s="315" t="s">
        <v>18</v>
      </c>
      <c r="O17" s="316" t="s">
        <v>19</v>
      </c>
      <c r="P17" s="315" t="s">
        <v>18</v>
      </c>
      <c r="Q17" s="316" t="s">
        <v>19</v>
      </c>
      <c r="R17" s="315" t="s">
        <v>18</v>
      </c>
      <c r="S17" s="316" t="s">
        <v>19</v>
      </c>
      <c r="T17" s="315" t="s">
        <v>18</v>
      </c>
      <c r="U17" s="316" t="s">
        <v>19</v>
      </c>
      <c r="V17" s="315" t="s">
        <v>18</v>
      </c>
      <c r="W17" s="316" t="s">
        <v>19</v>
      </c>
      <c r="X17" s="315" t="s">
        <v>18</v>
      </c>
      <c r="Y17" s="316" t="s">
        <v>19</v>
      </c>
      <c r="Z17" s="315" t="s">
        <v>18</v>
      </c>
      <c r="AA17" s="316" t="s">
        <v>19</v>
      </c>
      <c r="AB17" s="315" t="s">
        <v>18</v>
      </c>
      <c r="AC17" s="316" t="s">
        <v>19</v>
      </c>
      <c r="AD17" s="315" t="s">
        <v>18</v>
      </c>
      <c r="AE17" s="316" t="s">
        <v>19</v>
      </c>
      <c r="AF17" s="619"/>
      <c r="AG17" s="629"/>
      <c r="AH17" s="846"/>
      <c r="AI17" s="846"/>
      <c r="AJ17" s="846"/>
      <c r="AK17" s="846"/>
    </row>
    <row r="18" spans="2:37" s="332" customFormat="1" ht="131.25" customHeight="1" x14ac:dyDescent="0.25">
      <c r="B18" s="912">
        <v>0.34</v>
      </c>
      <c r="C18" s="326" t="s">
        <v>42</v>
      </c>
      <c r="D18" s="336" t="s">
        <v>629</v>
      </c>
      <c r="E18" s="337">
        <v>0.1</v>
      </c>
      <c r="F18" s="336" t="s">
        <v>630</v>
      </c>
      <c r="G18" s="338" t="s">
        <v>631</v>
      </c>
      <c r="H18" s="15"/>
      <c r="I18" s="16"/>
      <c r="J18" s="15"/>
      <c r="K18" s="16"/>
      <c r="L18" s="15"/>
      <c r="M18" s="16"/>
      <c r="N18" s="15">
        <v>0.3</v>
      </c>
      <c r="O18" s="16"/>
      <c r="P18" s="142"/>
      <c r="Q18" s="189"/>
      <c r="R18" s="15">
        <v>0.1</v>
      </c>
      <c r="S18" s="16"/>
      <c r="T18" s="142">
        <v>0.1</v>
      </c>
      <c r="U18" s="189"/>
      <c r="V18" s="15">
        <v>0.1</v>
      </c>
      <c r="W18" s="16"/>
      <c r="X18" s="142">
        <v>0.1</v>
      </c>
      <c r="Y18" s="189"/>
      <c r="Z18" s="15">
        <v>0.1</v>
      </c>
      <c r="AA18" s="16"/>
      <c r="AB18" s="142">
        <v>0.2</v>
      </c>
      <c r="AC18" s="257"/>
      <c r="AD18" s="339"/>
      <c r="AE18" s="340"/>
      <c r="AF18" s="260">
        <f t="shared" ref="AF18:AG25" si="0">+H18+J18+L18+N18+P18+R18+T18+V18+X18+Z18+AB18+AD18</f>
        <v>1</v>
      </c>
      <c r="AG18" s="189">
        <f t="shared" si="0"/>
        <v>0</v>
      </c>
      <c r="AH18" s="341"/>
      <c r="AI18" s="341"/>
      <c r="AJ18" s="341"/>
      <c r="AK18" s="341"/>
    </row>
    <row r="19" spans="2:37" s="332" customFormat="1" ht="90" x14ac:dyDescent="0.25">
      <c r="B19" s="902"/>
      <c r="C19" s="328" t="s">
        <v>43</v>
      </c>
      <c r="D19" s="144" t="s">
        <v>632</v>
      </c>
      <c r="E19" s="342">
        <v>0.35</v>
      </c>
      <c r="F19" s="144" t="s">
        <v>633</v>
      </c>
      <c r="G19" s="146" t="s">
        <v>301</v>
      </c>
      <c r="H19" s="7"/>
      <c r="I19" s="6"/>
      <c r="J19" s="7"/>
      <c r="K19" s="6"/>
      <c r="L19" s="384"/>
      <c r="M19" s="6"/>
      <c r="N19" s="7">
        <v>0.3</v>
      </c>
      <c r="O19" s="6"/>
      <c r="P19" s="38">
        <v>0.1</v>
      </c>
      <c r="Q19" s="188"/>
      <c r="R19" s="7">
        <v>0.1</v>
      </c>
      <c r="S19" s="6"/>
      <c r="T19" s="38">
        <v>0.1</v>
      </c>
      <c r="U19" s="188"/>
      <c r="V19" s="7">
        <v>0.1</v>
      </c>
      <c r="W19" s="6"/>
      <c r="X19" s="38">
        <v>0.1</v>
      </c>
      <c r="Y19" s="188"/>
      <c r="Z19" s="7">
        <v>0.1</v>
      </c>
      <c r="AA19" s="6"/>
      <c r="AB19" s="38">
        <v>0.1</v>
      </c>
      <c r="AC19" s="103"/>
      <c r="AD19" s="343"/>
      <c r="AE19" s="344"/>
      <c r="AF19" s="122">
        <f t="shared" si="0"/>
        <v>0.99999999999999989</v>
      </c>
      <c r="AG19" s="188">
        <f t="shared" si="0"/>
        <v>0</v>
      </c>
      <c r="AH19" s="345"/>
      <c r="AI19" s="345"/>
      <c r="AJ19" s="345"/>
      <c r="AK19" s="345"/>
    </row>
    <row r="20" spans="2:37" s="332" customFormat="1" ht="90" x14ac:dyDescent="0.25">
      <c r="B20" s="902"/>
      <c r="C20" s="328" t="s">
        <v>45</v>
      </c>
      <c r="D20" s="121" t="s">
        <v>634</v>
      </c>
      <c r="E20" s="342">
        <v>0.13</v>
      </c>
      <c r="F20" s="144" t="s">
        <v>293</v>
      </c>
      <c r="G20" s="146" t="s">
        <v>294</v>
      </c>
      <c r="H20" s="385"/>
      <c r="I20" s="386"/>
      <c r="J20" s="387"/>
      <c r="K20" s="386"/>
      <c r="L20" s="387"/>
      <c r="M20" s="386"/>
      <c r="N20" s="7">
        <v>0.15</v>
      </c>
      <c r="O20" s="6"/>
      <c r="P20" s="38">
        <v>0.15</v>
      </c>
      <c r="Q20" s="188"/>
      <c r="R20" s="7">
        <v>0.2</v>
      </c>
      <c r="S20" s="6"/>
      <c r="T20" s="38"/>
      <c r="U20" s="188"/>
      <c r="V20" s="7"/>
      <c r="W20" s="6"/>
      <c r="X20" s="38">
        <v>0.15</v>
      </c>
      <c r="Y20" s="188"/>
      <c r="Z20" s="7">
        <v>0.15</v>
      </c>
      <c r="AA20" s="6"/>
      <c r="AB20" s="53">
        <v>0.2</v>
      </c>
      <c r="AC20" s="103"/>
      <c r="AD20" s="343"/>
      <c r="AE20" s="344"/>
      <c r="AF20" s="122">
        <f t="shared" si="0"/>
        <v>1</v>
      </c>
      <c r="AG20" s="188">
        <f t="shared" si="0"/>
        <v>0</v>
      </c>
      <c r="AH20" s="345"/>
      <c r="AI20" s="345"/>
      <c r="AJ20" s="345"/>
      <c r="AK20" s="345"/>
    </row>
    <row r="21" spans="2:37" s="332" customFormat="1" ht="150" x14ac:dyDescent="0.25">
      <c r="B21" s="902"/>
      <c r="C21" s="328" t="s">
        <v>82</v>
      </c>
      <c r="D21" s="121" t="s">
        <v>635</v>
      </c>
      <c r="E21" s="342">
        <v>0.08</v>
      </c>
      <c r="F21" s="144" t="s">
        <v>295</v>
      </c>
      <c r="G21" s="146" t="s">
        <v>296</v>
      </c>
      <c r="H21" s="7"/>
      <c r="I21" s="6"/>
      <c r="J21" s="7">
        <v>0.2</v>
      </c>
      <c r="K21" s="6"/>
      <c r="L21" s="7">
        <v>0.2</v>
      </c>
      <c r="M21" s="6"/>
      <c r="N21" s="7">
        <v>7.0000000000000007E-2</v>
      </c>
      <c r="O21" s="6"/>
      <c r="P21" s="38">
        <v>7.0000000000000007E-2</v>
      </c>
      <c r="Q21" s="188"/>
      <c r="R21" s="7">
        <v>7.0000000000000007E-2</v>
      </c>
      <c r="S21" s="6"/>
      <c r="T21" s="38">
        <v>7.0000000000000007E-2</v>
      </c>
      <c r="U21" s="188"/>
      <c r="V21" s="7">
        <v>7.0000000000000007E-2</v>
      </c>
      <c r="W21" s="6"/>
      <c r="X21" s="38">
        <v>7.0000000000000007E-2</v>
      </c>
      <c r="Y21" s="188"/>
      <c r="Z21" s="7">
        <v>0.06</v>
      </c>
      <c r="AA21" s="6"/>
      <c r="AB21" s="38">
        <v>0.06</v>
      </c>
      <c r="AC21" s="103"/>
      <c r="AD21" s="343">
        <v>0.06</v>
      </c>
      <c r="AE21" s="344"/>
      <c r="AF21" s="122">
        <f t="shared" si="0"/>
        <v>1.0000000000000004</v>
      </c>
      <c r="AG21" s="188">
        <f t="shared" si="0"/>
        <v>0</v>
      </c>
      <c r="AH21" s="345"/>
      <c r="AI21" s="345"/>
      <c r="AJ21" s="345"/>
      <c r="AK21" s="345"/>
    </row>
    <row r="22" spans="2:37" s="332" customFormat="1" ht="90" x14ac:dyDescent="0.25">
      <c r="B22" s="902"/>
      <c r="C22" s="328" t="s">
        <v>84</v>
      </c>
      <c r="D22" s="144" t="s">
        <v>636</v>
      </c>
      <c r="E22" s="342">
        <v>0.05</v>
      </c>
      <c r="F22" s="144" t="s">
        <v>299</v>
      </c>
      <c r="G22" s="146" t="s">
        <v>300</v>
      </c>
      <c r="H22" s="27"/>
      <c r="I22" s="28"/>
      <c r="J22" s="27"/>
      <c r="K22" s="28"/>
      <c r="L22" s="27">
        <v>0.1</v>
      </c>
      <c r="M22" s="28"/>
      <c r="N22" s="7">
        <v>0.2</v>
      </c>
      <c r="O22" s="6"/>
      <c r="P22" s="38">
        <v>0.1</v>
      </c>
      <c r="Q22" s="188"/>
      <c r="R22" s="7">
        <v>0.1</v>
      </c>
      <c r="S22" s="6"/>
      <c r="T22" s="38">
        <v>0.15</v>
      </c>
      <c r="U22" s="188"/>
      <c r="V22" s="7">
        <v>0.1</v>
      </c>
      <c r="W22" s="6"/>
      <c r="X22" s="38">
        <v>0.1</v>
      </c>
      <c r="Y22" s="188"/>
      <c r="Z22" s="7">
        <v>0.05</v>
      </c>
      <c r="AA22" s="6"/>
      <c r="AB22" s="38">
        <v>0.05</v>
      </c>
      <c r="AC22" s="103"/>
      <c r="AD22" s="343">
        <v>0.05</v>
      </c>
      <c r="AE22" s="344"/>
      <c r="AF22" s="122">
        <f t="shared" si="0"/>
        <v>1</v>
      </c>
      <c r="AG22" s="188">
        <f t="shared" si="0"/>
        <v>0</v>
      </c>
      <c r="AH22" s="345"/>
      <c r="AI22" s="345"/>
      <c r="AJ22" s="345"/>
      <c r="AK22" s="345"/>
    </row>
    <row r="23" spans="2:37" s="332" customFormat="1" ht="131.25" customHeight="1" x14ac:dyDescent="0.25">
      <c r="B23" s="902"/>
      <c r="C23" s="328" t="s">
        <v>449</v>
      </c>
      <c r="D23" s="144" t="s">
        <v>637</v>
      </c>
      <c r="E23" s="342">
        <v>0.25</v>
      </c>
      <c r="F23" s="144" t="s">
        <v>291</v>
      </c>
      <c r="G23" s="146" t="s">
        <v>292</v>
      </c>
      <c r="H23" s="7"/>
      <c r="I23" s="6"/>
      <c r="J23" s="7">
        <v>0.2</v>
      </c>
      <c r="K23" s="6"/>
      <c r="L23" s="7">
        <v>0.3</v>
      </c>
      <c r="M23" s="6"/>
      <c r="N23" s="7">
        <v>0.08</v>
      </c>
      <c r="O23" s="6"/>
      <c r="P23" s="38">
        <v>0.06</v>
      </c>
      <c r="Q23" s="188"/>
      <c r="R23" s="7">
        <v>0.06</v>
      </c>
      <c r="S23" s="6"/>
      <c r="T23" s="38">
        <v>0.06</v>
      </c>
      <c r="U23" s="188"/>
      <c r="V23" s="7">
        <v>0.06</v>
      </c>
      <c r="W23" s="6"/>
      <c r="X23" s="38">
        <v>0.06</v>
      </c>
      <c r="Y23" s="188"/>
      <c r="Z23" s="7">
        <v>0.06</v>
      </c>
      <c r="AA23" s="6"/>
      <c r="AB23" s="38">
        <v>0.06</v>
      </c>
      <c r="AC23" s="103"/>
      <c r="AD23" s="343"/>
      <c r="AE23" s="344"/>
      <c r="AF23" s="122">
        <f t="shared" si="0"/>
        <v>1.0000000000000002</v>
      </c>
      <c r="AG23" s="188">
        <f t="shared" si="0"/>
        <v>0</v>
      </c>
      <c r="AH23" s="345"/>
      <c r="AI23" s="345"/>
      <c r="AJ23" s="345"/>
      <c r="AK23" s="345"/>
    </row>
    <row r="24" spans="2:37" s="332" customFormat="1" ht="131.25" customHeight="1" x14ac:dyDescent="0.25">
      <c r="B24" s="902"/>
      <c r="C24" s="328" t="s">
        <v>450</v>
      </c>
      <c r="D24" s="121" t="s">
        <v>638</v>
      </c>
      <c r="E24" s="342">
        <v>0.02</v>
      </c>
      <c r="F24" s="144" t="s">
        <v>297</v>
      </c>
      <c r="G24" s="146" t="s">
        <v>298</v>
      </c>
      <c r="H24" s="27"/>
      <c r="I24" s="28"/>
      <c r="J24" s="27"/>
      <c r="K24" s="28"/>
      <c r="L24" s="27"/>
      <c r="M24" s="28"/>
      <c r="N24" s="7"/>
      <c r="O24" s="6"/>
      <c r="P24" s="53"/>
      <c r="Q24" s="188"/>
      <c r="R24" s="7">
        <v>0.3</v>
      </c>
      <c r="S24" s="6"/>
      <c r="T24" s="38">
        <v>0.1</v>
      </c>
      <c r="U24" s="188"/>
      <c r="V24" s="7">
        <v>0.15</v>
      </c>
      <c r="W24" s="6"/>
      <c r="X24" s="38">
        <v>0.15</v>
      </c>
      <c r="Y24" s="188"/>
      <c r="Z24" s="7">
        <v>0.1</v>
      </c>
      <c r="AA24" s="6"/>
      <c r="AB24" s="38">
        <v>0.1</v>
      </c>
      <c r="AC24" s="103"/>
      <c r="AD24" s="343">
        <v>0.1</v>
      </c>
      <c r="AE24" s="344"/>
      <c r="AF24" s="122">
        <f t="shared" si="0"/>
        <v>1</v>
      </c>
      <c r="AG24" s="188">
        <f t="shared" si="0"/>
        <v>0</v>
      </c>
      <c r="AH24" s="345"/>
      <c r="AI24" s="345"/>
      <c r="AJ24" s="345"/>
      <c r="AK24" s="345"/>
    </row>
    <row r="25" spans="2:37" s="332" customFormat="1" ht="131.25" customHeight="1" thickBot="1" x14ac:dyDescent="0.3">
      <c r="B25" s="905"/>
      <c r="C25" s="318" t="s">
        <v>451</v>
      </c>
      <c r="D25" s="136" t="s">
        <v>639</v>
      </c>
      <c r="E25" s="346">
        <v>0.02</v>
      </c>
      <c r="F25" s="147" t="s">
        <v>640</v>
      </c>
      <c r="G25" s="249" t="s">
        <v>641</v>
      </c>
      <c r="H25" s="27"/>
      <c r="I25" s="28"/>
      <c r="J25" s="27"/>
      <c r="K25" s="28"/>
      <c r="L25" s="27">
        <v>0.3</v>
      </c>
      <c r="M25" s="28"/>
      <c r="N25" s="9"/>
      <c r="O25" s="8"/>
      <c r="P25" s="43"/>
      <c r="Q25" s="190"/>
      <c r="R25" s="9">
        <v>0.7</v>
      </c>
      <c r="S25" s="8"/>
      <c r="T25" s="43"/>
      <c r="U25" s="190"/>
      <c r="V25" s="9"/>
      <c r="W25" s="8"/>
      <c r="X25" s="43"/>
      <c r="Y25" s="190"/>
      <c r="Z25" s="9"/>
      <c r="AA25" s="8"/>
      <c r="AB25" s="43"/>
      <c r="AC25" s="262"/>
      <c r="AD25" s="347"/>
      <c r="AE25" s="348"/>
      <c r="AF25" s="265">
        <f t="shared" si="0"/>
        <v>1</v>
      </c>
      <c r="AG25" s="190">
        <f t="shared" si="0"/>
        <v>0</v>
      </c>
      <c r="AH25" s="349"/>
      <c r="AI25" s="349"/>
      <c r="AJ25" s="349"/>
      <c r="AK25" s="349"/>
    </row>
    <row r="26" spans="2:37" s="332" customFormat="1" ht="21" customHeight="1" thickBot="1" x14ac:dyDescent="0.3">
      <c r="E26" s="333"/>
    </row>
    <row r="27" spans="2:37" s="332" customFormat="1" ht="18.75" customHeight="1" thickBot="1" x14ac:dyDescent="0.3">
      <c r="B27" s="615" t="s">
        <v>17</v>
      </c>
      <c r="C27" s="616"/>
      <c r="D27" s="617"/>
      <c r="E27" s="843" t="s">
        <v>302</v>
      </c>
      <c r="F27" s="844"/>
      <c r="G27" s="844"/>
      <c r="H27" s="844"/>
      <c r="I27" s="844"/>
      <c r="J27" s="844"/>
      <c r="K27" s="844"/>
      <c r="L27" s="844"/>
      <c r="M27" s="844"/>
      <c r="N27" s="844"/>
      <c r="O27" s="844"/>
      <c r="P27" s="844"/>
      <c r="Q27" s="844"/>
      <c r="R27" s="844"/>
      <c r="S27" s="844"/>
      <c r="T27" s="844"/>
      <c r="U27" s="844"/>
      <c r="V27" s="844"/>
      <c r="W27" s="844"/>
      <c r="X27" s="844"/>
      <c r="Y27" s="844"/>
      <c r="Z27" s="844"/>
      <c r="AA27" s="844"/>
      <c r="AB27" s="844"/>
      <c r="AC27" s="844"/>
      <c r="AD27" s="844"/>
      <c r="AE27" s="913"/>
      <c r="AF27" s="334"/>
      <c r="AG27" s="334"/>
      <c r="AH27" s="335"/>
    </row>
    <row r="28" spans="2:37" s="332" customFormat="1" ht="27.75" customHeight="1" x14ac:dyDescent="0.25">
      <c r="B28" s="618" t="s">
        <v>29</v>
      </c>
      <c r="C28" s="620" t="s">
        <v>28</v>
      </c>
      <c r="D28" s="622" t="s">
        <v>32</v>
      </c>
      <c r="E28" s="914" t="s">
        <v>30</v>
      </c>
      <c r="F28" s="620" t="s">
        <v>26</v>
      </c>
      <c r="G28" s="624" t="s">
        <v>27</v>
      </c>
      <c r="H28" s="618" t="s">
        <v>2</v>
      </c>
      <c r="I28" s="626"/>
      <c r="J28" s="618" t="s">
        <v>3</v>
      </c>
      <c r="K28" s="626"/>
      <c r="L28" s="618" t="s">
        <v>4</v>
      </c>
      <c r="M28" s="626"/>
      <c r="N28" s="618" t="s">
        <v>5</v>
      </c>
      <c r="O28" s="626"/>
      <c r="P28" s="618" t="s">
        <v>6</v>
      </c>
      <c r="Q28" s="626"/>
      <c r="R28" s="618" t="s">
        <v>7</v>
      </c>
      <c r="S28" s="626"/>
      <c r="T28" s="618" t="s">
        <v>8</v>
      </c>
      <c r="U28" s="626"/>
      <c r="V28" s="618" t="s">
        <v>9</v>
      </c>
      <c r="W28" s="626"/>
      <c r="X28" s="618" t="s">
        <v>10</v>
      </c>
      <c r="Y28" s="626"/>
      <c r="Z28" s="618" t="s">
        <v>11</v>
      </c>
      <c r="AA28" s="626"/>
      <c r="AB28" s="618" t="s">
        <v>12</v>
      </c>
      <c r="AC28" s="626"/>
      <c r="AD28" s="618" t="s">
        <v>13</v>
      </c>
      <c r="AE28" s="626"/>
      <c r="AF28" s="618" t="s">
        <v>18</v>
      </c>
      <c r="AG28" s="626" t="s">
        <v>19</v>
      </c>
      <c r="AH28" s="572" t="s">
        <v>22</v>
      </c>
      <c r="AI28" s="572" t="s">
        <v>704</v>
      </c>
      <c r="AJ28" s="572" t="s">
        <v>705</v>
      </c>
      <c r="AK28" s="572" t="s">
        <v>706</v>
      </c>
    </row>
    <row r="29" spans="2:37" s="332" customFormat="1" ht="27.75" customHeight="1" thickBot="1" x14ac:dyDescent="0.3">
      <c r="B29" s="619"/>
      <c r="C29" s="621"/>
      <c r="D29" s="623"/>
      <c r="E29" s="915"/>
      <c r="F29" s="621"/>
      <c r="G29" s="625"/>
      <c r="H29" s="313" t="s">
        <v>18</v>
      </c>
      <c r="I29" s="312" t="s">
        <v>19</v>
      </c>
      <c r="J29" s="313" t="s">
        <v>18</v>
      </c>
      <c r="K29" s="312" t="s">
        <v>19</v>
      </c>
      <c r="L29" s="313" t="s">
        <v>18</v>
      </c>
      <c r="M29" s="312" t="s">
        <v>19</v>
      </c>
      <c r="N29" s="313" t="s">
        <v>18</v>
      </c>
      <c r="O29" s="312" t="s">
        <v>19</v>
      </c>
      <c r="P29" s="313" t="s">
        <v>18</v>
      </c>
      <c r="Q29" s="312" t="s">
        <v>19</v>
      </c>
      <c r="R29" s="313" t="s">
        <v>18</v>
      </c>
      <c r="S29" s="312" t="s">
        <v>19</v>
      </c>
      <c r="T29" s="313" t="s">
        <v>18</v>
      </c>
      <c r="U29" s="312" t="s">
        <v>19</v>
      </c>
      <c r="V29" s="313" t="s">
        <v>18</v>
      </c>
      <c r="W29" s="312" t="s">
        <v>19</v>
      </c>
      <c r="X29" s="313" t="s">
        <v>18</v>
      </c>
      <c r="Y29" s="312" t="s">
        <v>19</v>
      </c>
      <c r="Z29" s="313" t="s">
        <v>18</v>
      </c>
      <c r="AA29" s="312" t="s">
        <v>19</v>
      </c>
      <c r="AB29" s="313" t="s">
        <v>18</v>
      </c>
      <c r="AC29" s="312" t="s">
        <v>19</v>
      </c>
      <c r="AD29" s="313" t="s">
        <v>18</v>
      </c>
      <c r="AE29" s="312" t="s">
        <v>19</v>
      </c>
      <c r="AF29" s="633"/>
      <c r="AG29" s="634"/>
      <c r="AH29" s="611"/>
      <c r="AI29" s="611"/>
      <c r="AJ29" s="611"/>
      <c r="AK29" s="611"/>
    </row>
    <row r="30" spans="2:37" s="332" customFormat="1" ht="109.5" customHeight="1" x14ac:dyDescent="0.25">
      <c r="B30" s="883">
        <v>0.33</v>
      </c>
      <c r="C30" s="326" t="s">
        <v>42</v>
      </c>
      <c r="D30" s="128" t="s">
        <v>642</v>
      </c>
      <c r="E30" s="337">
        <v>0.24</v>
      </c>
      <c r="F30" s="326" t="s">
        <v>643</v>
      </c>
      <c r="G30" s="327" t="s">
        <v>644</v>
      </c>
      <c r="H30" s="15"/>
      <c r="I30" s="16"/>
      <c r="J30" s="15">
        <v>0.3</v>
      </c>
      <c r="K30" s="16"/>
      <c r="L30" s="15">
        <v>0.16</v>
      </c>
      <c r="M30" s="16"/>
      <c r="N30" s="15">
        <v>0.06</v>
      </c>
      <c r="O30" s="16"/>
      <c r="P30" s="15">
        <v>0.06</v>
      </c>
      <c r="Q30" s="16"/>
      <c r="R30" s="15">
        <v>0.06</v>
      </c>
      <c r="S30" s="16"/>
      <c r="T30" s="15">
        <v>0.06</v>
      </c>
      <c r="U30" s="16"/>
      <c r="V30" s="15">
        <v>0.06</v>
      </c>
      <c r="W30" s="16"/>
      <c r="X30" s="15">
        <v>0.06</v>
      </c>
      <c r="Y30" s="16"/>
      <c r="Z30" s="15">
        <v>0.06</v>
      </c>
      <c r="AA30" s="16"/>
      <c r="AB30" s="15">
        <v>0.06</v>
      </c>
      <c r="AC30" s="16"/>
      <c r="AD30" s="15">
        <v>0.06</v>
      </c>
      <c r="AE30" s="16"/>
      <c r="AF30" s="15">
        <f t="shared" ref="AF30:AG33" si="1">+H30+J30+L30+N30+P30+R30+T30+V30+X30+Z30+AB30+AD30</f>
        <v>1.0000000000000004</v>
      </c>
      <c r="AG30" s="16">
        <f t="shared" si="1"/>
        <v>0</v>
      </c>
      <c r="AH30" s="350"/>
      <c r="AI30" s="18"/>
      <c r="AJ30" s="18"/>
      <c r="AK30" s="388"/>
    </row>
    <row r="31" spans="2:37" s="332" customFormat="1" ht="128.25" customHeight="1" x14ac:dyDescent="0.25">
      <c r="B31" s="922"/>
      <c r="C31" s="328" t="s">
        <v>43</v>
      </c>
      <c r="D31" s="121" t="s">
        <v>645</v>
      </c>
      <c r="E31" s="342">
        <v>0.2</v>
      </c>
      <c r="F31" s="328" t="s">
        <v>646</v>
      </c>
      <c r="G31" s="329" t="s">
        <v>647</v>
      </c>
      <c r="H31" s="27"/>
      <c r="I31" s="28"/>
      <c r="J31" s="27"/>
      <c r="K31" s="28"/>
      <c r="L31" s="27">
        <v>0.05</v>
      </c>
      <c r="M31" s="28"/>
      <c r="N31" s="27">
        <v>0.1</v>
      </c>
      <c r="O31" s="28"/>
      <c r="P31" s="27">
        <v>0.1</v>
      </c>
      <c r="Q31" s="28"/>
      <c r="R31" s="27">
        <v>0.05</v>
      </c>
      <c r="S31" s="28"/>
      <c r="T31" s="27">
        <v>0.2</v>
      </c>
      <c r="U31" s="28"/>
      <c r="V31" s="27">
        <v>0.2</v>
      </c>
      <c r="W31" s="28"/>
      <c r="X31" s="27">
        <v>0.2</v>
      </c>
      <c r="Y31" s="28"/>
      <c r="Z31" s="27">
        <v>0.1</v>
      </c>
      <c r="AA31" s="28"/>
      <c r="AB31" s="27"/>
      <c r="AC31" s="28"/>
      <c r="AD31" s="27"/>
      <c r="AE31" s="28"/>
      <c r="AF31" s="27">
        <f t="shared" si="1"/>
        <v>0.99999999999999989</v>
      </c>
      <c r="AG31" s="28">
        <f t="shared" si="1"/>
        <v>0</v>
      </c>
      <c r="AH31" s="351"/>
      <c r="AI31" s="351"/>
      <c r="AJ31" s="351"/>
      <c r="AK31" s="382"/>
    </row>
    <row r="32" spans="2:37" s="332" customFormat="1" ht="128.25" customHeight="1" x14ac:dyDescent="0.25">
      <c r="B32" s="922"/>
      <c r="C32" s="328" t="s">
        <v>45</v>
      </c>
      <c r="D32" s="352" t="s">
        <v>648</v>
      </c>
      <c r="E32" s="342">
        <v>0.47</v>
      </c>
      <c r="F32" s="144" t="s">
        <v>299</v>
      </c>
      <c r="G32" s="146" t="s">
        <v>300</v>
      </c>
      <c r="H32" s="27"/>
      <c r="I32" s="28"/>
      <c r="J32" s="27">
        <v>0.1</v>
      </c>
      <c r="K32" s="28"/>
      <c r="L32" s="27">
        <v>0.1</v>
      </c>
      <c r="M32" s="28"/>
      <c r="N32" s="27">
        <v>0.1</v>
      </c>
      <c r="O32" s="28"/>
      <c r="P32" s="27">
        <v>0.1</v>
      </c>
      <c r="Q32" s="28"/>
      <c r="R32" s="27">
        <v>0.1</v>
      </c>
      <c r="S32" s="28"/>
      <c r="T32" s="27">
        <v>0.1</v>
      </c>
      <c r="U32" s="28"/>
      <c r="V32" s="27">
        <v>0.08</v>
      </c>
      <c r="W32" s="28"/>
      <c r="X32" s="27">
        <v>0.08</v>
      </c>
      <c r="Y32" s="28"/>
      <c r="Z32" s="27">
        <v>0.08</v>
      </c>
      <c r="AA32" s="28"/>
      <c r="AB32" s="27">
        <v>0.08</v>
      </c>
      <c r="AC32" s="28"/>
      <c r="AD32" s="27">
        <v>0.08</v>
      </c>
      <c r="AE32" s="28"/>
      <c r="AF32" s="7">
        <f t="shared" si="1"/>
        <v>0.99999999999999978</v>
      </c>
      <c r="AG32" s="6">
        <f t="shared" si="1"/>
        <v>0</v>
      </c>
      <c r="AH32" s="351"/>
      <c r="AI32" s="29"/>
      <c r="AJ32" s="29"/>
      <c r="AK32" s="382"/>
    </row>
    <row r="33" spans="2:37" s="332" customFormat="1" ht="157.5" customHeight="1" thickBot="1" x14ac:dyDescent="0.3">
      <c r="B33" s="923"/>
      <c r="C33" s="318" t="s">
        <v>82</v>
      </c>
      <c r="D33" s="136" t="s">
        <v>649</v>
      </c>
      <c r="E33" s="346">
        <v>0.09</v>
      </c>
      <c r="F33" s="318" t="s">
        <v>650</v>
      </c>
      <c r="G33" s="319" t="s">
        <v>651</v>
      </c>
      <c r="H33" s="27">
        <v>0.16</v>
      </c>
      <c r="I33" s="28"/>
      <c r="J33" s="27">
        <v>0.16</v>
      </c>
      <c r="K33" s="28"/>
      <c r="L33" s="27">
        <v>0.16</v>
      </c>
      <c r="M33" s="28"/>
      <c r="N33" s="71">
        <v>0.16</v>
      </c>
      <c r="O33" s="72"/>
      <c r="P33" s="71">
        <v>0.16</v>
      </c>
      <c r="Q33" s="72"/>
      <c r="R33" s="71">
        <v>0.2</v>
      </c>
      <c r="S33" s="72"/>
      <c r="T33" s="9"/>
      <c r="U33" s="8"/>
      <c r="V33" s="9"/>
      <c r="W33" s="8"/>
      <c r="X33" s="9"/>
      <c r="Y33" s="8"/>
      <c r="Z33" s="9"/>
      <c r="AA33" s="8"/>
      <c r="AB33" s="9"/>
      <c r="AC33" s="8"/>
      <c r="AD33" s="9"/>
      <c r="AE33" s="8"/>
      <c r="AF33" s="9">
        <f t="shared" si="1"/>
        <v>1</v>
      </c>
      <c r="AG33" s="8">
        <f t="shared" si="1"/>
        <v>0</v>
      </c>
      <c r="AH33" s="353"/>
      <c r="AI33" s="19"/>
      <c r="AJ33" s="19"/>
      <c r="AK33" s="383"/>
    </row>
    <row r="34" spans="2:37" s="332" customFormat="1" ht="16.5" thickBot="1" x14ac:dyDescent="0.3">
      <c r="E34" s="333"/>
    </row>
    <row r="35" spans="2:37" s="332" customFormat="1" ht="30" customHeight="1" thickBot="1" x14ac:dyDescent="0.3">
      <c r="B35" s="615" t="s">
        <v>17</v>
      </c>
      <c r="C35" s="616"/>
      <c r="D35" s="617"/>
      <c r="E35" s="843" t="s">
        <v>304</v>
      </c>
      <c r="F35" s="844"/>
      <c r="G35" s="844"/>
      <c r="H35" s="844"/>
      <c r="I35" s="844"/>
      <c r="J35" s="844"/>
      <c r="K35" s="844"/>
      <c r="L35" s="844"/>
      <c r="M35" s="844"/>
      <c r="N35" s="844"/>
      <c r="O35" s="844"/>
      <c r="P35" s="844"/>
      <c r="Q35" s="844"/>
      <c r="R35" s="844"/>
      <c r="S35" s="844"/>
      <c r="T35" s="844"/>
      <c r="U35" s="844"/>
      <c r="V35" s="844"/>
      <c r="W35" s="844"/>
      <c r="X35" s="844"/>
      <c r="Y35" s="844"/>
      <c r="Z35" s="844"/>
      <c r="AA35" s="844"/>
      <c r="AB35" s="844"/>
      <c r="AC35" s="844"/>
      <c r="AD35" s="844"/>
      <c r="AE35" s="913"/>
      <c r="AF35" s="334"/>
      <c r="AG35" s="334"/>
      <c r="AH35" s="335"/>
    </row>
    <row r="36" spans="2:37" s="332" customFormat="1" ht="30" customHeight="1" x14ac:dyDescent="0.25">
      <c r="B36" s="571" t="s">
        <v>29</v>
      </c>
      <c r="C36" s="627" t="s">
        <v>28</v>
      </c>
      <c r="D36" s="920" t="s">
        <v>32</v>
      </c>
      <c r="E36" s="914" t="s">
        <v>30</v>
      </c>
      <c r="F36" s="620" t="s">
        <v>26</v>
      </c>
      <c r="G36" s="624" t="s">
        <v>27</v>
      </c>
      <c r="H36" s="618" t="s">
        <v>2</v>
      </c>
      <c r="I36" s="626"/>
      <c r="J36" s="618" t="s">
        <v>3</v>
      </c>
      <c r="K36" s="626"/>
      <c r="L36" s="618" t="s">
        <v>4</v>
      </c>
      <c r="M36" s="626"/>
      <c r="N36" s="618" t="s">
        <v>5</v>
      </c>
      <c r="O36" s="626"/>
      <c r="P36" s="618" t="s">
        <v>6</v>
      </c>
      <c r="Q36" s="626"/>
      <c r="R36" s="618" t="s">
        <v>7</v>
      </c>
      <c r="S36" s="626"/>
      <c r="T36" s="618" t="s">
        <v>8</v>
      </c>
      <c r="U36" s="626"/>
      <c r="V36" s="618" t="s">
        <v>9</v>
      </c>
      <c r="W36" s="626"/>
      <c r="X36" s="618" t="s">
        <v>10</v>
      </c>
      <c r="Y36" s="626"/>
      <c r="Z36" s="618" t="s">
        <v>11</v>
      </c>
      <c r="AA36" s="626"/>
      <c r="AB36" s="618" t="s">
        <v>12</v>
      </c>
      <c r="AC36" s="626"/>
      <c r="AD36" s="618" t="s">
        <v>13</v>
      </c>
      <c r="AE36" s="626"/>
      <c r="AF36" s="618" t="s">
        <v>18</v>
      </c>
      <c r="AG36" s="626" t="s">
        <v>19</v>
      </c>
      <c r="AH36" s="572" t="s">
        <v>22</v>
      </c>
      <c r="AI36" s="572" t="s">
        <v>704</v>
      </c>
      <c r="AJ36" s="572" t="s">
        <v>705</v>
      </c>
      <c r="AK36" s="572" t="s">
        <v>706</v>
      </c>
    </row>
    <row r="37" spans="2:37" s="332" customFormat="1" ht="30" customHeight="1" thickBot="1" x14ac:dyDescent="0.3">
      <c r="B37" s="919"/>
      <c r="C37" s="824"/>
      <c r="D37" s="921"/>
      <c r="E37" s="915"/>
      <c r="F37" s="621"/>
      <c r="G37" s="625"/>
      <c r="H37" s="315" t="s">
        <v>18</v>
      </c>
      <c r="I37" s="316" t="s">
        <v>19</v>
      </c>
      <c r="J37" s="315" t="s">
        <v>18</v>
      </c>
      <c r="K37" s="316" t="s">
        <v>19</v>
      </c>
      <c r="L37" s="315" t="s">
        <v>18</v>
      </c>
      <c r="M37" s="316" t="s">
        <v>19</v>
      </c>
      <c r="N37" s="315" t="s">
        <v>18</v>
      </c>
      <c r="O37" s="316" t="s">
        <v>19</v>
      </c>
      <c r="P37" s="315" t="s">
        <v>18</v>
      </c>
      <c r="Q37" s="316" t="s">
        <v>19</v>
      </c>
      <c r="R37" s="315" t="s">
        <v>18</v>
      </c>
      <c r="S37" s="316" t="s">
        <v>19</v>
      </c>
      <c r="T37" s="315" t="s">
        <v>18</v>
      </c>
      <c r="U37" s="316" t="s">
        <v>19</v>
      </c>
      <c r="V37" s="315" t="s">
        <v>18</v>
      </c>
      <c r="W37" s="316" t="s">
        <v>19</v>
      </c>
      <c r="X37" s="315" t="s">
        <v>18</v>
      </c>
      <c r="Y37" s="316" t="s">
        <v>19</v>
      </c>
      <c r="Z37" s="315" t="s">
        <v>18</v>
      </c>
      <c r="AA37" s="316" t="s">
        <v>19</v>
      </c>
      <c r="AB37" s="315" t="s">
        <v>18</v>
      </c>
      <c r="AC37" s="316" t="s">
        <v>19</v>
      </c>
      <c r="AD37" s="315" t="s">
        <v>18</v>
      </c>
      <c r="AE37" s="316" t="s">
        <v>19</v>
      </c>
      <c r="AF37" s="619"/>
      <c r="AG37" s="629"/>
      <c r="AH37" s="846"/>
      <c r="AI37" s="846"/>
      <c r="AJ37" s="846"/>
      <c r="AK37" s="846"/>
    </row>
    <row r="38" spans="2:37" s="332" customFormat="1" ht="154.5" customHeight="1" x14ac:dyDescent="0.25">
      <c r="B38" s="916">
        <v>0.33</v>
      </c>
      <c r="C38" s="97" t="s">
        <v>42</v>
      </c>
      <c r="D38" s="354" t="s">
        <v>652</v>
      </c>
      <c r="E38" s="107">
        <v>0.05</v>
      </c>
      <c r="F38" s="97" t="s">
        <v>653</v>
      </c>
      <c r="G38" s="108" t="s">
        <v>303</v>
      </c>
      <c r="H38" s="378"/>
      <c r="I38" s="6"/>
      <c r="J38" s="379"/>
      <c r="K38" s="6"/>
      <c r="L38" s="7">
        <v>0.05</v>
      </c>
      <c r="M38" s="6"/>
      <c r="N38" s="15">
        <v>0.1</v>
      </c>
      <c r="O38" s="16"/>
      <c r="P38" s="142">
        <v>0.15</v>
      </c>
      <c r="Q38" s="189"/>
      <c r="R38" s="15">
        <v>0.05</v>
      </c>
      <c r="S38" s="16"/>
      <c r="T38" s="142">
        <v>0.1</v>
      </c>
      <c r="U38" s="189"/>
      <c r="V38" s="15">
        <v>0.1</v>
      </c>
      <c r="W38" s="16"/>
      <c r="X38" s="142">
        <v>0.1</v>
      </c>
      <c r="Y38" s="189"/>
      <c r="Z38" s="15">
        <v>0.1</v>
      </c>
      <c r="AA38" s="16"/>
      <c r="AB38" s="142">
        <v>0.15</v>
      </c>
      <c r="AC38" s="189"/>
      <c r="AD38" s="15">
        <v>0.1</v>
      </c>
      <c r="AE38" s="16"/>
      <c r="AF38" s="142">
        <f t="shared" ref="AF38:AG44" si="2">+H38+J38+L38+N38+P38+R38+T38+V38+X38+Z38+AB38+AD38</f>
        <v>1</v>
      </c>
      <c r="AG38" s="189">
        <f t="shared" si="2"/>
        <v>0</v>
      </c>
      <c r="AH38" s="510"/>
      <c r="AI38" s="510"/>
      <c r="AJ38" s="510"/>
      <c r="AK38" s="510"/>
    </row>
    <row r="39" spans="2:37" s="332" customFormat="1" ht="126" customHeight="1" x14ac:dyDescent="0.25">
      <c r="B39" s="917"/>
      <c r="C39" s="50" t="s">
        <v>43</v>
      </c>
      <c r="D39" s="300" t="s">
        <v>654</v>
      </c>
      <c r="E39" s="355">
        <v>0.03</v>
      </c>
      <c r="F39" s="50" t="s">
        <v>305</v>
      </c>
      <c r="G39" s="356" t="s">
        <v>306</v>
      </c>
      <c r="H39" s="38"/>
      <c r="I39" s="24"/>
      <c r="J39" s="23"/>
      <c r="K39" s="24"/>
      <c r="L39" s="23"/>
      <c r="M39" s="24"/>
      <c r="N39" s="7">
        <v>0.1</v>
      </c>
      <c r="O39" s="6"/>
      <c r="P39" s="38">
        <v>0.2</v>
      </c>
      <c r="Q39" s="188"/>
      <c r="R39" s="7">
        <v>0.05</v>
      </c>
      <c r="S39" s="6"/>
      <c r="T39" s="38">
        <v>0.1</v>
      </c>
      <c r="U39" s="188"/>
      <c r="V39" s="7">
        <v>0.2</v>
      </c>
      <c r="W39" s="6"/>
      <c r="X39" s="38">
        <v>0.2</v>
      </c>
      <c r="Y39" s="188"/>
      <c r="Z39" s="7">
        <v>0.15</v>
      </c>
      <c r="AA39" s="6"/>
      <c r="AB39" s="38"/>
      <c r="AC39" s="188"/>
      <c r="AD39" s="7"/>
      <c r="AE39" s="6"/>
      <c r="AF39" s="38">
        <f t="shared" si="2"/>
        <v>1</v>
      </c>
      <c r="AG39" s="188">
        <f t="shared" si="2"/>
        <v>0</v>
      </c>
      <c r="AH39" s="345"/>
      <c r="AI39" s="345"/>
      <c r="AJ39" s="345"/>
      <c r="AK39" s="345"/>
    </row>
    <row r="40" spans="2:37" s="332" customFormat="1" ht="126" customHeight="1" x14ac:dyDescent="0.25">
      <c r="B40" s="917"/>
      <c r="C40" s="238" t="s">
        <v>45</v>
      </c>
      <c r="D40" s="238" t="s">
        <v>655</v>
      </c>
      <c r="E40" s="355">
        <v>0.05</v>
      </c>
      <c r="F40" s="50" t="s">
        <v>307</v>
      </c>
      <c r="G40" s="356" t="s">
        <v>308</v>
      </c>
      <c r="H40" s="27"/>
      <c r="I40" s="6"/>
      <c r="J40" s="7"/>
      <c r="K40" s="6"/>
      <c r="L40" s="7"/>
      <c r="M40" s="6"/>
      <c r="N40" s="7">
        <v>0.2</v>
      </c>
      <c r="O40" s="6"/>
      <c r="P40" s="38">
        <v>0.1</v>
      </c>
      <c r="Q40" s="188"/>
      <c r="R40" s="7">
        <v>0.1</v>
      </c>
      <c r="S40" s="6"/>
      <c r="T40" s="38">
        <v>0.1</v>
      </c>
      <c r="U40" s="188"/>
      <c r="V40" s="7">
        <v>0.1</v>
      </c>
      <c r="W40" s="6"/>
      <c r="X40" s="38">
        <v>0.1</v>
      </c>
      <c r="Y40" s="188"/>
      <c r="Z40" s="7">
        <v>0.1</v>
      </c>
      <c r="AA40" s="6"/>
      <c r="AB40" s="38">
        <v>0.1</v>
      </c>
      <c r="AC40" s="188"/>
      <c r="AD40" s="7">
        <v>0.1</v>
      </c>
      <c r="AE40" s="6"/>
      <c r="AF40" s="38">
        <f t="shared" si="2"/>
        <v>0.99999999999999989</v>
      </c>
      <c r="AG40" s="188">
        <f t="shared" si="2"/>
        <v>0</v>
      </c>
      <c r="AH40" s="345"/>
      <c r="AI40" s="345"/>
      <c r="AJ40" s="345"/>
      <c r="AK40" s="345"/>
    </row>
    <row r="41" spans="2:37" s="332" customFormat="1" ht="126" customHeight="1" x14ac:dyDescent="0.25">
      <c r="B41" s="917"/>
      <c r="C41" s="50" t="s">
        <v>82</v>
      </c>
      <c r="D41" s="238" t="s">
        <v>656</v>
      </c>
      <c r="E41" s="355">
        <v>0.02</v>
      </c>
      <c r="F41" s="238" t="s">
        <v>657</v>
      </c>
      <c r="G41" s="357" t="s">
        <v>658</v>
      </c>
      <c r="H41" s="27"/>
      <c r="I41" s="6"/>
      <c r="J41" s="7"/>
      <c r="K41" s="6"/>
      <c r="L41" s="7"/>
      <c r="M41" s="6"/>
      <c r="N41" s="7"/>
      <c r="O41" s="6"/>
      <c r="P41" s="38"/>
      <c r="Q41" s="188"/>
      <c r="R41" s="7">
        <v>0.2</v>
      </c>
      <c r="S41" s="6"/>
      <c r="T41" s="38">
        <v>0.2</v>
      </c>
      <c r="U41" s="188"/>
      <c r="V41" s="7">
        <v>0.2</v>
      </c>
      <c r="W41" s="6"/>
      <c r="X41" s="38">
        <v>0.2</v>
      </c>
      <c r="Y41" s="188"/>
      <c r="Z41" s="7">
        <v>0.2</v>
      </c>
      <c r="AA41" s="6"/>
      <c r="AB41" s="38"/>
      <c r="AC41" s="188"/>
      <c r="AD41" s="7"/>
      <c r="AE41" s="6"/>
      <c r="AF41" s="38">
        <f t="shared" si="2"/>
        <v>1</v>
      </c>
      <c r="AG41" s="188">
        <f t="shared" si="2"/>
        <v>0</v>
      </c>
      <c r="AH41" s="345"/>
      <c r="AI41" s="345"/>
      <c r="AJ41" s="345"/>
      <c r="AK41" s="345"/>
    </row>
    <row r="42" spans="2:37" s="332" customFormat="1" ht="126" customHeight="1" x14ac:dyDescent="0.25">
      <c r="B42" s="917"/>
      <c r="C42" s="238" t="s">
        <v>84</v>
      </c>
      <c r="D42" s="358" t="s">
        <v>659</v>
      </c>
      <c r="E42" s="355">
        <v>0.27</v>
      </c>
      <c r="F42" s="358" t="s">
        <v>660</v>
      </c>
      <c r="G42" s="359" t="s">
        <v>661</v>
      </c>
      <c r="H42" s="7"/>
      <c r="I42" s="6"/>
      <c r="J42" s="7"/>
      <c r="K42" s="6"/>
      <c r="L42" s="7"/>
      <c r="M42" s="6"/>
      <c r="N42" s="7"/>
      <c r="O42" s="6"/>
      <c r="P42" s="38"/>
      <c r="Q42" s="188"/>
      <c r="R42" s="7">
        <v>0.1</v>
      </c>
      <c r="S42" s="6"/>
      <c r="T42" s="38">
        <v>0.3</v>
      </c>
      <c r="U42" s="188"/>
      <c r="V42" s="7">
        <v>0.2</v>
      </c>
      <c r="W42" s="6"/>
      <c r="X42" s="38">
        <v>0.2</v>
      </c>
      <c r="Y42" s="188"/>
      <c r="Z42" s="7">
        <v>0.2</v>
      </c>
      <c r="AA42" s="6"/>
      <c r="AB42" s="38"/>
      <c r="AC42" s="188"/>
      <c r="AD42" s="7"/>
      <c r="AE42" s="6"/>
      <c r="AF42" s="38">
        <f t="shared" si="2"/>
        <v>1</v>
      </c>
      <c r="AG42" s="188">
        <f t="shared" si="2"/>
        <v>0</v>
      </c>
      <c r="AH42" s="345"/>
      <c r="AI42" s="345"/>
      <c r="AJ42" s="345"/>
      <c r="AK42" s="345"/>
    </row>
    <row r="43" spans="2:37" s="332" customFormat="1" ht="182.25" customHeight="1" x14ac:dyDescent="0.25">
      <c r="B43" s="917"/>
      <c r="C43" s="50" t="s">
        <v>449</v>
      </c>
      <c r="D43" s="50" t="s">
        <v>662</v>
      </c>
      <c r="E43" s="355">
        <v>0.44</v>
      </c>
      <c r="F43" s="238" t="s">
        <v>663</v>
      </c>
      <c r="G43" s="357" t="s">
        <v>664</v>
      </c>
      <c r="H43" s="27"/>
      <c r="I43" s="28"/>
      <c r="J43" s="27"/>
      <c r="K43" s="28"/>
      <c r="L43" s="27">
        <v>0.05</v>
      </c>
      <c r="M43" s="28"/>
      <c r="N43" s="7">
        <v>0.1</v>
      </c>
      <c r="O43" s="6"/>
      <c r="P43" s="38">
        <v>0.15</v>
      </c>
      <c r="Q43" s="188"/>
      <c r="R43" s="7">
        <v>0.1</v>
      </c>
      <c r="S43" s="6"/>
      <c r="T43" s="38">
        <v>0.1</v>
      </c>
      <c r="U43" s="188"/>
      <c r="V43" s="7">
        <v>0.1</v>
      </c>
      <c r="W43" s="6"/>
      <c r="X43" s="38">
        <v>0.15</v>
      </c>
      <c r="Y43" s="188"/>
      <c r="Z43" s="7">
        <v>0.15</v>
      </c>
      <c r="AA43" s="6"/>
      <c r="AB43" s="38">
        <v>0.1</v>
      </c>
      <c r="AC43" s="188"/>
      <c r="AD43" s="7"/>
      <c r="AE43" s="6"/>
      <c r="AF43" s="38">
        <f t="shared" si="2"/>
        <v>1</v>
      </c>
      <c r="AG43" s="188">
        <f t="shared" si="2"/>
        <v>0</v>
      </c>
      <c r="AH43" s="345"/>
      <c r="AI43" s="345"/>
      <c r="AJ43" s="345"/>
      <c r="AK43" s="345"/>
    </row>
    <row r="44" spans="2:37" s="332" customFormat="1" ht="159" customHeight="1" thickBot="1" x14ac:dyDescent="0.3">
      <c r="B44" s="918"/>
      <c r="C44" s="360" t="s">
        <v>450</v>
      </c>
      <c r="D44" s="360" t="s">
        <v>665</v>
      </c>
      <c r="E44" s="361">
        <v>0.14000000000000001</v>
      </c>
      <c r="F44" s="360" t="s">
        <v>666</v>
      </c>
      <c r="G44" s="362" t="s">
        <v>667</v>
      </c>
      <c r="H44" s="9"/>
      <c r="I44" s="190"/>
      <c r="J44" s="9">
        <v>0.05</v>
      </c>
      <c r="K44" s="8"/>
      <c r="L44" s="43">
        <v>0.05</v>
      </c>
      <c r="M44" s="190"/>
      <c r="N44" s="9">
        <v>0.05</v>
      </c>
      <c r="O44" s="8"/>
      <c r="P44" s="43">
        <v>0.1</v>
      </c>
      <c r="Q44" s="190"/>
      <c r="R44" s="9">
        <v>0.1</v>
      </c>
      <c r="S44" s="8"/>
      <c r="T44" s="43">
        <v>0.1</v>
      </c>
      <c r="U44" s="190"/>
      <c r="V44" s="9">
        <v>0.1</v>
      </c>
      <c r="W44" s="8"/>
      <c r="X44" s="43">
        <v>0.15</v>
      </c>
      <c r="Y44" s="190"/>
      <c r="Z44" s="9">
        <v>0.15</v>
      </c>
      <c r="AA44" s="8"/>
      <c r="AB44" s="43">
        <v>0.15</v>
      </c>
      <c r="AC44" s="190"/>
      <c r="AD44" s="9"/>
      <c r="AE44" s="8"/>
      <c r="AF44" s="43">
        <f t="shared" si="2"/>
        <v>1</v>
      </c>
      <c r="AG44" s="190">
        <f t="shared" si="2"/>
        <v>0</v>
      </c>
      <c r="AH44" s="349"/>
      <c r="AI44" s="349"/>
      <c r="AJ44" s="349"/>
      <c r="AK44" s="349"/>
    </row>
  </sheetData>
  <mergeCells count="108">
    <mergeCell ref="AG28:AG29"/>
    <mergeCell ref="B30:B33"/>
    <mergeCell ref="B35:D35"/>
    <mergeCell ref="E35:AE35"/>
    <mergeCell ref="AI36:AI37"/>
    <mergeCell ref="AJ36:AJ37"/>
    <mergeCell ref="AK36:AK37"/>
    <mergeCell ref="AI16:AI17"/>
    <mergeCell ref="AJ16:AJ17"/>
    <mergeCell ref="AK16:AK17"/>
    <mergeCell ref="AI28:AI29"/>
    <mergeCell ref="AJ28:AJ29"/>
    <mergeCell ref="AK28:AK29"/>
    <mergeCell ref="AD28:AE28"/>
    <mergeCell ref="R28:S28"/>
    <mergeCell ref="T28:U28"/>
    <mergeCell ref="V28:W28"/>
    <mergeCell ref="X28:Y28"/>
    <mergeCell ref="Z28:AA28"/>
    <mergeCell ref="AH36:AH37"/>
    <mergeCell ref="AH28:AH29"/>
    <mergeCell ref="AF28:AF29"/>
    <mergeCell ref="P16:Q16"/>
    <mergeCell ref="R16:S16"/>
    <mergeCell ref="B38:B44"/>
    <mergeCell ref="Z36:AA36"/>
    <mergeCell ref="AB36:AC36"/>
    <mergeCell ref="AD36:AE36"/>
    <mergeCell ref="AF36:AF37"/>
    <mergeCell ref="AG36:AG37"/>
    <mergeCell ref="P36:Q36"/>
    <mergeCell ref="R36:S36"/>
    <mergeCell ref="T36:U36"/>
    <mergeCell ref="V36:W36"/>
    <mergeCell ref="X36:Y36"/>
    <mergeCell ref="G36:G37"/>
    <mergeCell ref="H36:I36"/>
    <mergeCell ref="J36:K36"/>
    <mergeCell ref="L36:M36"/>
    <mergeCell ref="B36:B37"/>
    <mergeCell ref="C36:C37"/>
    <mergeCell ref="D36:D37"/>
    <mergeCell ref="E36:E37"/>
    <mergeCell ref="F36:F37"/>
    <mergeCell ref="N36:O36"/>
    <mergeCell ref="B2:C4"/>
    <mergeCell ref="D2:AH2"/>
    <mergeCell ref="D3:Q3"/>
    <mergeCell ref="R3:AH3"/>
    <mergeCell ref="D4:AH4"/>
    <mergeCell ref="AH16:AH17"/>
    <mergeCell ref="X16:Y16"/>
    <mergeCell ref="Z16:AA16"/>
    <mergeCell ref="AB16:AC16"/>
    <mergeCell ref="B7:C8"/>
    <mergeCell ref="D7:I7"/>
    <mergeCell ref="J7:AH7"/>
    <mergeCell ref="D8:I8"/>
    <mergeCell ref="J8:AH8"/>
    <mergeCell ref="B10:B13"/>
    <mergeCell ref="C10:D10"/>
    <mergeCell ref="E10:S10"/>
    <mergeCell ref="T10:V13"/>
    <mergeCell ref="W10:X11"/>
    <mergeCell ref="Y10:AH11"/>
    <mergeCell ref="C11:D11"/>
    <mergeCell ref="AG16:AG17"/>
    <mergeCell ref="L16:M16"/>
    <mergeCell ref="N16:O16"/>
    <mergeCell ref="T16:U16"/>
    <mergeCell ref="E15:AE15"/>
    <mergeCell ref="V16:W16"/>
    <mergeCell ref="B6:C6"/>
    <mergeCell ref="D6:I6"/>
    <mergeCell ref="J6:AH6"/>
    <mergeCell ref="C16:C17"/>
    <mergeCell ref="D16:D17"/>
    <mergeCell ref="E16:E17"/>
    <mergeCell ref="F16:F17"/>
    <mergeCell ref="G16:G17"/>
    <mergeCell ref="H16:I16"/>
    <mergeCell ref="J16:K16"/>
    <mergeCell ref="AD16:AE16"/>
    <mergeCell ref="AF16:AF17"/>
    <mergeCell ref="E11:S11"/>
    <mergeCell ref="C12:D12"/>
    <mergeCell ref="E12:S12"/>
    <mergeCell ref="W12:X13"/>
    <mergeCell ref="Y12:AH13"/>
    <mergeCell ref="C13:D13"/>
    <mergeCell ref="E13:S13"/>
    <mergeCell ref="B15:D15"/>
    <mergeCell ref="B16:B17"/>
    <mergeCell ref="B18:B25"/>
    <mergeCell ref="B27:D27"/>
    <mergeCell ref="E27:AE27"/>
    <mergeCell ref="B28:B29"/>
    <mergeCell ref="C28:C29"/>
    <mergeCell ref="D28:D29"/>
    <mergeCell ref="E28:E29"/>
    <mergeCell ref="F28:F29"/>
    <mergeCell ref="G28:G29"/>
    <mergeCell ref="H28:I28"/>
    <mergeCell ref="J28:K28"/>
    <mergeCell ref="L28:M28"/>
    <mergeCell ref="N28:O28"/>
    <mergeCell ref="P28:Q28"/>
    <mergeCell ref="AB28:AC28"/>
  </mergeCells>
  <pageMargins left="0.7" right="0.7" top="0.75" bottom="0.75" header="0.3" footer="0.3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K30"/>
  <sheetViews>
    <sheetView topLeftCell="T21" zoomScale="55" zoomScaleNormal="55" workbookViewId="0">
      <selection activeCell="AK29" sqref="AK29:AK30"/>
    </sheetView>
  </sheetViews>
  <sheetFormatPr baseColWidth="10" defaultRowHeight="15" x14ac:dyDescent="0.25"/>
  <cols>
    <col min="1" max="1" width="1.7109375" customWidth="1"/>
    <col min="2" max="2" width="22.42578125" customWidth="1"/>
    <col min="3" max="3" width="17.7109375" customWidth="1"/>
    <col min="4" max="7" width="18" customWidth="1"/>
    <col min="8" max="12" width="8" customWidth="1"/>
    <col min="13" max="13" width="9.28515625" customWidth="1"/>
    <col min="14" max="14" width="8" customWidth="1"/>
    <col min="15" max="15" width="11.7109375" customWidth="1"/>
    <col min="16" max="16" width="9.7109375" customWidth="1"/>
    <col min="17" max="18" width="8" customWidth="1"/>
    <col min="19" max="19" width="8.7109375" customWidth="1"/>
    <col min="20" max="20" width="8" customWidth="1"/>
    <col min="21" max="21" width="10.28515625" customWidth="1"/>
    <col min="22" max="24" width="8" customWidth="1"/>
    <col min="25" max="25" width="7.85546875" customWidth="1"/>
    <col min="26" max="26" width="8" customWidth="1"/>
    <col min="27" max="27" width="11" customWidth="1"/>
    <col min="28" max="28" width="10.42578125" customWidth="1"/>
    <col min="29" max="31" width="8" customWidth="1"/>
    <col min="32" max="32" width="10.140625" customWidth="1"/>
    <col min="33" max="33" width="9.85546875" customWidth="1"/>
    <col min="34" max="37" width="53.28515625" customWidth="1"/>
  </cols>
  <sheetData>
    <row r="1" spans="2:37" ht="7.5" customHeight="1" thickBot="1" x14ac:dyDescent="0.3"/>
    <row r="2" spans="2:37" s="1" customFormat="1" ht="14.25" customHeight="1" thickBot="1" x14ac:dyDescent="0.3">
      <c r="B2" s="783"/>
      <c r="C2" s="784"/>
      <c r="D2" s="789" t="s">
        <v>31</v>
      </c>
      <c r="E2" s="790"/>
      <c r="F2" s="790"/>
      <c r="G2" s="790"/>
      <c r="H2" s="790"/>
      <c r="I2" s="790"/>
      <c r="J2" s="790"/>
      <c r="K2" s="790"/>
      <c r="L2" s="790"/>
      <c r="M2" s="790"/>
      <c r="N2" s="790"/>
      <c r="O2" s="790"/>
      <c r="P2" s="790"/>
      <c r="Q2" s="790"/>
      <c r="R2" s="790"/>
      <c r="S2" s="790"/>
      <c r="T2" s="790"/>
      <c r="U2" s="790"/>
      <c r="V2" s="790"/>
      <c r="W2" s="790"/>
      <c r="X2" s="790"/>
      <c r="Y2" s="790"/>
      <c r="Z2" s="790"/>
      <c r="AA2" s="790"/>
      <c r="AB2" s="790"/>
      <c r="AC2" s="790"/>
      <c r="AD2" s="790"/>
      <c r="AE2" s="790"/>
      <c r="AF2" s="790"/>
      <c r="AG2" s="790"/>
      <c r="AH2" s="791"/>
    </row>
    <row r="3" spans="2:37" s="1" customFormat="1" ht="14.25" customHeight="1" thickBot="1" x14ac:dyDescent="0.3">
      <c r="B3" s="785"/>
      <c r="C3" s="786"/>
      <c r="D3" s="792" t="s">
        <v>25</v>
      </c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4"/>
      <c r="R3" s="792" t="s">
        <v>36</v>
      </c>
      <c r="S3" s="793"/>
      <c r="T3" s="793"/>
      <c r="U3" s="793"/>
      <c r="V3" s="793"/>
      <c r="W3" s="793"/>
      <c r="X3" s="793"/>
      <c r="Y3" s="793"/>
      <c r="Z3" s="793"/>
      <c r="AA3" s="793"/>
      <c r="AB3" s="793"/>
      <c r="AC3" s="793"/>
      <c r="AD3" s="793"/>
      <c r="AE3" s="793"/>
      <c r="AF3" s="793"/>
      <c r="AG3" s="793"/>
      <c r="AH3" s="794"/>
    </row>
    <row r="4" spans="2:37" s="1" customFormat="1" ht="14.25" customHeight="1" thickBot="1" x14ac:dyDescent="0.3">
      <c r="B4" s="787"/>
      <c r="C4" s="788"/>
      <c r="D4" s="792" t="s">
        <v>37</v>
      </c>
      <c r="E4" s="793"/>
      <c r="F4" s="793"/>
      <c r="G4" s="793"/>
      <c r="H4" s="793"/>
      <c r="I4" s="793"/>
      <c r="J4" s="793"/>
      <c r="K4" s="793"/>
      <c r="L4" s="793"/>
      <c r="M4" s="793"/>
      <c r="N4" s="793"/>
      <c r="O4" s="793"/>
      <c r="P4" s="793"/>
      <c r="Q4" s="793"/>
      <c r="R4" s="793"/>
      <c r="S4" s="793"/>
      <c r="T4" s="793"/>
      <c r="U4" s="793"/>
      <c r="V4" s="793"/>
      <c r="W4" s="793"/>
      <c r="X4" s="793"/>
      <c r="Y4" s="793"/>
      <c r="Z4" s="793"/>
      <c r="AA4" s="793"/>
      <c r="AB4" s="793"/>
      <c r="AC4" s="793"/>
      <c r="AD4" s="793"/>
      <c r="AE4" s="793"/>
      <c r="AF4" s="793"/>
      <c r="AG4" s="793"/>
      <c r="AH4" s="794"/>
    </row>
    <row r="5" spans="2:37" s="1" customFormat="1" ht="16.5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7" s="1" customFormat="1" ht="18.75" customHeight="1" x14ac:dyDescent="0.25">
      <c r="B6" s="544" t="s">
        <v>24</v>
      </c>
      <c r="C6" s="545"/>
      <c r="D6" s="546" t="s">
        <v>14</v>
      </c>
      <c r="E6" s="547"/>
      <c r="F6" s="547"/>
      <c r="G6" s="547"/>
      <c r="H6" s="547"/>
      <c r="I6" s="548"/>
      <c r="J6" s="549" t="s">
        <v>606</v>
      </c>
      <c r="K6" s="550"/>
      <c r="L6" s="550"/>
      <c r="M6" s="550"/>
      <c r="N6" s="550"/>
      <c r="O6" s="550"/>
      <c r="P6" s="550"/>
      <c r="Q6" s="550"/>
      <c r="R6" s="550"/>
      <c r="S6" s="550"/>
      <c r="T6" s="550"/>
      <c r="U6" s="550"/>
      <c r="V6" s="550"/>
      <c r="W6" s="550"/>
      <c r="X6" s="550"/>
      <c r="Y6" s="550"/>
      <c r="Z6" s="550"/>
      <c r="AA6" s="550"/>
      <c r="AB6" s="550"/>
      <c r="AC6" s="550"/>
      <c r="AD6" s="550"/>
      <c r="AE6" s="550"/>
      <c r="AF6" s="550"/>
      <c r="AG6" s="550"/>
      <c r="AH6" s="551"/>
    </row>
    <row r="7" spans="2:37" s="1" customFormat="1" ht="18.75" customHeight="1" x14ac:dyDescent="0.25">
      <c r="B7" s="552">
        <v>2018</v>
      </c>
      <c r="C7" s="553"/>
      <c r="D7" s="556" t="s">
        <v>0</v>
      </c>
      <c r="E7" s="557"/>
      <c r="F7" s="557"/>
      <c r="G7" s="557"/>
      <c r="H7" s="557"/>
      <c r="I7" s="558"/>
      <c r="J7" s="559" t="s">
        <v>224</v>
      </c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60"/>
      <c r="Z7" s="560"/>
      <c r="AA7" s="560"/>
      <c r="AB7" s="560"/>
      <c r="AC7" s="560"/>
      <c r="AD7" s="560"/>
      <c r="AE7" s="560"/>
      <c r="AF7" s="560"/>
      <c r="AG7" s="560"/>
      <c r="AH7" s="561"/>
    </row>
    <row r="8" spans="2:37" s="1" customFormat="1" ht="18.75" customHeight="1" thickBot="1" x14ac:dyDescent="0.3">
      <c r="B8" s="554"/>
      <c r="C8" s="555"/>
      <c r="D8" s="562" t="s">
        <v>1</v>
      </c>
      <c r="E8" s="563"/>
      <c r="F8" s="563"/>
      <c r="G8" s="563"/>
      <c r="H8" s="563"/>
      <c r="I8" s="564"/>
      <c r="J8" s="565" t="s">
        <v>225</v>
      </c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66"/>
      <c r="V8" s="566"/>
      <c r="W8" s="566"/>
      <c r="X8" s="566"/>
      <c r="Y8" s="566"/>
      <c r="Z8" s="566"/>
      <c r="AA8" s="566"/>
      <c r="AB8" s="566"/>
      <c r="AC8" s="566"/>
      <c r="AD8" s="566"/>
      <c r="AE8" s="566"/>
      <c r="AF8" s="566"/>
      <c r="AG8" s="566"/>
      <c r="AH8" s="567"/>
    </row>
    <row r="9" spans="2:37" s="1" customFormat="1" ht="18" customHeight="1" thickBot="1" x14ac:dyDescent="0.3"/>
    <row r="10" spans="2:37" s="186" customFormat="1" ht="20.25" customHeight="1" x14ac:dyDescent="0.2">
      <c r="B10" s="747" t="s">
        <v>21</v>
      </c>
      <c r="C10" s="571" t="s">
        <v>77</v>
      </c>
      <c r="D10" s="572"/>
      <c r="E10" s="573" t="s">
        <v>71</v>
      </c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  <c r="S10" s="575"/>
      <c r="T10" s="802" t="s">
        <v>20</v>
      </c>
      <c r="U10" s="803"/>
      <c r="V10" s="804"/>
      <c r="W10" s="585" t="s">
        <v>23</v>
      </c>
      <c r="X10" s="586"/>
      <c r="Y10" s="589" t="s">
        <v>75</v>
      </c>
      <c r="Z10" s="590"/>
      <c r="AA10" s="590"/>
      <c r="AB10" s="590"/>
      <c r="AC10" s="590"/>
      <c r="AD10" s="590"/>
      <c r="AE10" s="590"/>
      <c r="AF10" s="590"/>
      <c r="AG10" s="590"/>
      <c r="AH10" s="591"/>
    </row>
    <row r="11" spans="2:37" s="2" customFormat="1" ht="20.25" customHeight="1" x14ac:dyDescent="0.25">
      <c r="B11" s="748"/>
      <c r="C11" s="595" t="s">
        <v>15</v>
      </c>
      <c r="D11" s="596"/>
      <c r="E11" s="597" t="s">
        <v>72</v>
      </c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9"/>
      <c r="T11" s="805"/>
      <c r="U11" s="806"/>
      <c r="V11" s="807"/>
      <c r="W11" s="587"/>
      <c r="X11" s="588"/>
      <c r="Y11" s="592"/>
      <c r="Z11" s="593"/>
      <c r="AA11" s="593"/>
      <c r="AB11" s="593"/>
      <c r="AC11" s="593"/>
      <c r="AD11" s="593"/>
      <c r="AE11" s="593"/>
      <c r="AF11" s="593"/>
      <c r="AG11" s="593"/>
      <c r="AH11" s="594"/>
    </row>
    <row r="12" spans="2:37" s="2" customFormat="1" ht="20.25" customHeight="1" x14ac:dyDescent="0.25">
      <c r="B12" s="748"/>
      <c r="C12" s="595" t="s">
        <v>33</v>
      </c>
      <c r="D12" s="596"/>
      <c r="E12" s="597" t="s">
        <v>73</v>
      </c>
      <c r="F12" s="598"/>
      <c r="G12" s="598"/>
      <c r="H12" s="598"/>
      <c r="I12" s="598"/>
      <c r="J12" s="598"/>
      <c r="K12" s="598"/>
      <c r="L12" s="598"/>
      <c r="M12" s="598"/>
      <c r="N12" s="598"/>
      <c r="O12" s="598"/>
      <c r="P12" s="598"/>
      <c r="Q12" s="598"/>
      <c r="R12" s="598"/>
      <c r="S12" s="599"/>
      <c r="T12" s="805"/>
      <c r="U12" s="806"/>
      <c r="V12" s="807"/>
      <c r="W12" s="600" t="s">
        <v>16</v>
      </c>
      <c r="X12" s="601"/>
      <c r="Y12" s="604" t="s">
        <v>226</v>
      </c>
      <c r="Z12" s="605"/>
      <c r="AA12" s="605"/>
      <c r="AB12" s="605"/>
      <c r="AC12" s="605"/>
      <c r="AD12" s="605"/>
      <c r="AE12" s="605"/>
      <c r="AF12" s="605"/>
      <c r="AG12" s="605"/>
      <c r="AH12" s="606"/>
    </row>
    <row r="13" spans="2:37" s="2" customFormat="1" ht="20.25" customHeight="1" thickBot="1" x14ac:dyDescent="0.3">
      <c r="B13" s="749"/>
      <c r="C13" s="610" t="s">
        <v>34</v>
      </c>
      <c r="D13" s="611"/>
      <c r="E13" s="612" t="s">
        <v>74</v>
      </c>
      <c r="F13" s="613"/>
      <c r="G13" s="613"/>
      <c r="H13" s="613"/>
      <c r="I13" s="613"/>
      <c r="J13" s="613"/>
      <c r="K13" s="613"/>
      <c r="L13" s="613"/>
      <c r="M13" s="613"/>
      <c r="N13" s="613"/>
      <c r="O13" s="613"/>
      <c r="P13" s="613"/>
      <c r="Q13" s="613"/>
      <c r="R13" s="613"/>
      <c r="S13" s="614"/>
      <c r="T13" s="808"/>
      <c r="U13" s="809"/>
      <c r="V13" s="810"/>
      <c r="W13" s="602"/>
      <c r="X13" s="603"/>
      <c r="Y13" s="607"/>
      <c r="Z13" s="608"/>
      <c r="AA13" s="608"/>
      <c r="AB13" s="608"/>
      <c r="AC13" s="608"/>
      <c r="AD13" s="608"/>
      <c r="AE13" s="608"/>
      <c r="AF13" s="608"/>
      <c r="AG13" s="608"/>
      <c r="AH13" s="609"/>
    </row>
    <row r="14" spans="2:37" s="2" customFormat="1" ht="27.75" customHeight="1" thickBot="1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2:37" s="2" customFormat="1" ht="26.25" customHeight="1" thickBot="1" x14ac:dyDescent="0.3">
      <c r="B15" s="768" t="s">
        <v>17</v>
      </c>
      <c r="C15" s="769"/>
      <c r="D15" s="770"/>
      <c r="E15" s="768" t="s">
        <v>227</v>
      </c>
      <c r="F15" s="769"/>
      <c r="G15" s="769"/>
      <c r="H15" s="769"/>
      <c r="I15" s="769"/>
      <c r="J15" s="769"/>
      <c r="K15" s="769"/>
      <c r="L15" s="769"/>
      <c r="M15" s="769"/>
      <c r="N15" s="769"/>
      <c r="O15" s="769"/>
      <c r="P15" s="769"/>
      <c r="Q15" s="769"/>
      <c r="R15" s="769"/>
      <c r="S15" s="769"/>
      <c r="T15" s="769"/>
      <c r="U15" s="769"/>
      <c r="V15" s="769"/>
      <c r="W15" s="769"/>
      <c r="X15" s="769"/>
      <c r="Y15" s="769"/>
      <c r="Z15" s="769"/>
      <c r="AA15" s="769"/>
      <c r="AB15" s="769"/>
      <c r="AC15" s="769"/>
      <c r="AD15" s="769"/>
      <c r="AE15" s="769"/>
      <c r="AF15" s="769"/>
      <c r="AG15" s="769"/>
      <c r="AH15" s="770"/>
    </row>
    <row r="16" spans="2:37" s="2" customFormat="1" ht="23.25" customHeight="1" x14ac:dyDescent="0.25">
      <c r="B16" s="721" t="s">
        <v>29</v>
      </c>
      <c r="C16" s="739" t="s">
        <v>28</v>
      </c>
      <c r="D16" s="928" t="s">
        <v>32</v>
      </c>
      <c r="E16" s="739" t="s">
        <v>30</v>
      </c>
      <c r="F16" s="739" t="s">
        <v>26</v>
      </c>
      <c r="G16" s="743" t="s">
        <v>27</v>
      </c>
      <c r="H16" s="571" t="s">
        <v>2</v>
      </c>
      <c r="I16" s="572"/>
      <c r="J16" s="571" t="s">
        <v>3</v>
      </c>
      <c r="K16" s="572"/>
      <c r="L16" s="571" t="s">
        <v>4</v>
      </c>
      <c r="M16" s="572"/>
      <c r="N16" s="571" t="s">
        <v>5</v>
      </c>
      <c r="O16" s="572"/>
      <c r="P16" s="571" t="s">
        <v>6</v>
      </c>
      <c r="Q16" s="572"/>
      <c r="R16" s="571" t="s">
        <v>7</v>
      </c>
      <c r="S16" s="572"/>
      <c r="T16" s="571" t="s">
        <v>8</v>
      </c>
      <c r="U16" s="572"/>
      <c r="V16" s="571" t="s">
        <v>9</v>
      </c>
      <c r="W16" s="572"/>
      <c r="X16" s="571" t="s">
        <v>10</v>
      </c>
      <c r="Y16" s="572"/>
      <c r="Z16" s="571" t="s">
        <v>11</v>
      </c>
      <c r="AA16" s="572"/>
      <c r="AB16" s="571" t="s">
        <v>12</v>
      </c>
      <c r="AC16" s="572"/>
      <c r="AD16" s="571" t="s">
        <v>13</v>
      </c>
      <c r="AE16" s="572"/>
      <c r="AF16" s="721" t="s">
        <v>18</v>
      </c>
      <c r="AG16" s="743" t="s">
        <v>19</v>
      </c>
      <c r="AH16" s="930" t="s">
        <v>22</v>
      </c>
      <c r="AI16" s="930" t="s">
        <v>704</v>
      </c>
      <c r="AJ16" s="930" t="s">
        <v>705</v>
      </c>
      <c r="AK16" s="930" t="s">
        <v>706</v>
      </c>
    </row>
    <row r="17" spans="2:37" s="2" customFormat="1" ht="23.25" customHeight="1" thickBot="1" x14ac:dyDescent="0.3">
      <c r="B17" s="722"/>
      <c r="C17" s="927"/>
      <c r="D17" s="929"/>
      <c r="E17" s="927"/>
      <c r="F17" s="927"/>
      <c r="G17" s="924"/>
      <c r="H17" s="313" t="s">
        <v>18</v>
      </c>
      <c r="I17" s="312" t="s">
        <v>19</v>
      </c>
      <c r="J17" s="313" t="s">
        <v>18</v>
      </c>
      <c r="K17" s="312" t="s">
        <v>19</v>
      </c>
      <c r="L17" s="313" t="s">
        <v>18</v>
      </c>
      <c r="M17" s="312" t="s">
        <v>19</v>
      </c>
      <c r="N17" s="313" t="s">
        <v>18</v>
      </c>
      <c r="O17" s="312" t="s">
        <v>19</v>
      </c>
      <c r="P17" s="313" t="s">
        <v>18</v>
      </c>
      <c r="Q17" s="312" t="s">
        <v>19</v>
      </c>
      <c r="R17" s="313" t="s">
        <v>18</v>
      </c>
      <c r="S17" s="312" t="s">
        <v>19</v>
      </c>
      <c r="T17" s="313" t="s">
        <v>18</v>
      </c>
      <c r="U17" s="312" t="s">
        <v>19</v>
      </c>
      <c r="V17" s="313" t="s">
        <v>18</v>
      </c>
      <c r="W17" s="312" t="s">
        <v>19</v>
      </c>
      <c r="X17" s="313" t="s">
        <v>18</v>
      </c>
      <c r="Y17" s="312" t="s">
        <v>19</v>
      </c>
      <c r="Z17" s="313" t="s">
        <v>18</v>
      </c>
      <c r="AA17" s="312" t="s">
        <v>19</v>
      </c>
      <c r="AB17" s="313" t="s">
        <v>18</v>
      </c>
      <c r="AC17" s="312" t="s">
        <v>19</v>
      </c>
      <c r="AD17" s="313" t="s">
        <v>18</v>
      </c>
      <c r="AE17" s="312" t="s">
        <v>19</v>
      </c>
      <c r="AF17" s="722"/>
      <c r="AG17" s="924"/>
      <c r="AH17" s="931"/>
      <c r="AI17" s="931"/>
      <c r="AJ17" s="931"/>
      <c r="AK17" s="931"/>
    </row>
    <row r="18" spans="2:37" s="1" customFormat="1" ht="60.75" customHeight="1" x14ac:dyDescent="0.25">
      <c r="B18" s="763">
        <v>0.45</v>
      </c>
      <c r="C18" s="20" t="s">
        <v>42</v>
      </c>
      <c r="D18" s="20" t="s">
        <v>228</v>
      </c>
      <c r="E18" s="33">
        <v>0.5</v>
      </c>
      <c r="F18" s="20" t="s">
        <v>229</v>
      </c>
      <c r="G18" s="34" t="s">
        <v>605</v>
      </c>
      <c r="H18" s="84"/>
      <c r="I18" s="75"/>
      <c r="J18" s="84"/>
      <c r="K18" s="75"/>
      <c r="L18" s="84">
        <v>0.25</v>
      </c>
      <c r="M18" s="75"/>
      <c r="N18" s="84"/>
      <c r="O18" s="75"/>
      <c r="P18" s="84"/>
      <c r="Q18" s="75"/>
      <c r="R18" s="84">
        <v>0.25</v>
      </c>
      <c r="S18" s="75"/>
      <c r="T18" s="84"/>
      <c r="U18" s="75"/>
      <c r="V18" s="84"/>
      <c r="W18" s="75"/>
      <c r="X18" s="84">
        <v>0.25</v>
      </c>
      <c r="Y18" s="75"/>
      <c r="Z18" s="84"/>
      <c r="AA18" s="75"/>
      <c r="AB18" s="84"/>
      <c r="AC18" s="75"/>
      <c r="AD18" s="84">
        <v>0.25</v>
      </c>
      <c r="AE18" s="75"/>
      <c r="AF18" s="84">
        <v>1</v>
      </c>
      <c r="AG18" s="75">
        <f>+I18+K18+M18+O18+Q18+S18+U18+W18+Y18+AA18+AC18+AE18</f>
        <v>0</v>
      </c>
      <c r="AH18" s="204"/>
      <c r="AI18" s="204"/>
      <c r="AJ18" s="204"/>
      <c r="AK18" s="204"/>
    </row>
    <row r="19" spans="2:37" s="2" customFormat="1" ht="60.75" thickBot="1" x14ac:dyDescent="0.3">
      <c r="B19" s="641"/>
      <c r="C19" s="39" t="s">
        <v>43</v>
      </c>
      <c r="D19" s="39" t="s">
        <v>230</v>
      </c>
      <c r="E19" s="41">
        <v>0.5</v>
      </c>
      <c r="F19" s="39" t="s">
        <v>231</v>
      </c>
      <c r="G19" s="42" t="s">
        <v>231</v>
      </c>
      <c r="H19" s="85"/>
      <c r="I19" s="83"/>
      <c r="J19" s="85"/>
      <c r="K19" s="83"/>
      <c r="L19" s="85"/>
      <c r="M19" s="83"/>
      <c r="N19" s="85"/>
      <c r="O19" s="83"/>
      <c r="P19" s="85"/>
      <c r="Q19" s="83"/>
      <c r="R19" s="85"/>
      <c r="S19" s="83"/>
      <c r="T19" s="85">
        <v>1</v>
      </c>
      <c r="U19" s="8"/>
      <c r="V19" s="85"/>
      <c r="W19" s="83"/>
      <c r="X19" s="85"/>
      <c r="Y19" s="83"/>
      <c r="Z19" s="85"/>
      <c r="AA19" s="83"/>
      <c r="AB19" s="85"/>
      <c r="AC19" s="83"/>
      <c r="AD19" s="85"/>
      <c r="AE19" s="83"/>
      <c r="AF19" s="85">
        <v>1</v>
      </c>
      <c r="AG19" s="83">
        <f>+I19+K19+M19+O19+Q19+S19+U19+W19+Y19+AA19+AC19+AE19</f>
        <v>0</v>
      </c>
      <c r="AH19" s="206"/>
      <c r="AI19" s="206"/>
      <c r="AJ19" s="206"/>
      <c r="AK19" s="206"/>
    </row>
    <row r="20" spans="2:37" s="2" customFormat="1" ht="18" customHeight="1" thickBot="1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2:37" s="2" customFormat="1" ht="30" customHeight="1" thickBot="1" x14ac:dyDescent="0.3">
      <c r="B21" s="768" t="s">
        <v>17</v>
      </c>
      <c r="C21" s="769"/>
      <c r="D21" s="770"/>
      <c r="E21" s="768" t="s">
        <v>232</v>
      </c>
      <c r="F21" s="769"/>
      <c r="G21" s="769"/>
      <c r="H21" s="769"/>
      <c r="I21" s="769"/>
      <c r="J21" s="769"/>
      <c r="K21" s="769"/>
      <c r="L21" s="769"/>
      <c r="M21" s="769"/>
      <c r="N21" s="769"/>
      <c r="O21" s="769"/>
      <c r="P21" s="769"/>
      <c r="Q21" s="769"/>
      <c r="R21" s="769"/>
      <c r="S21" s="769"/>
      <c r="T21" s="769"/>
      <c r="U21" s="769"/>
      <c r="V21" s="769"/>
      <c r="W21" s="769"/>
      <c r="X21" s="769"/>
      <c r="Y21" s="769"/>
      <c r="Z21" s="769"/>
      <c r="AA21" s="769"/>
      <c r="AB21" s="769"/>
      <c r="AC21" s="769"/>
      <c r="AD21" s="769"/>
      <c r="AE21" s="769"/>
      <c r="AF21" s="769"/>
      <c r="AG21" s="769"/>
      <c r="AH21" s="770"/>
    </row>
    <row r="22" spans="2:37" s="2" customFormat="1" ht="21.75" customHeight="1" x14ac:dyDescent="0.25">
      <c r="B22" s="721" t="s">
        <v>29</v>
      </c>
      <c r="C22" s="739" t="s">
        <v>28</v>
      </c>
      <c r="D22" s="928" t="s">
        <v>32</v>
      </c>
      <c r="E22" s="739" t="s">
        <v>30</v>
      </c>
      <c r="F22" s="739" t="s">
        <v>26</v>
      </c>
      <c r="G22" s="743" t="s">
        <v>27</v>
      </c>
      <c r="H22" s="571" t="s">
        <v>2</v>
      </c>
      <c r="I22" s="572"/>
      <c r="J22" s="571" t="s">
        <v>3</v>
      </c>
      <c r="K22" s="572"/>
      <c r="L22" s="571" t="s">
        <v>4</v>
      </c>
      <c r="M22" s="572"/>
      <c r="N22" s="571" t="s">
        <v>5</v>
      </c>
      <c r="O22" s="572"/>
      <c r="P22" s="571" t="s">
        <v>6</v>
      </c>
      <c r="Q22" s="572"/>
      <c r="R22" s="571" t="s">
        <v>7</v>
      </c>
      <c r="S22" s="572"/>
      <c r="T22" s="571" t="s">
        <v>8</v>
      </c>
      <c r="U22" s="572"/>
      <c r="V22" s="571" t="s">
        <v>9</v>
      </c>
      <c r="W22" s="572"/>
      <c r="X22" s="571" t="s">
        <v>10</v>
      </c>
      <c r="Y22" s="572"/>
      <c r="Z22" s="571" t="s">
        <v>11</v>
      </c>
      <c r="AA22" s="572"/>
      <c r="AB22" s="571" t="s">
        <v>12</v>
      </c>
      <c r="AC22" s="572"/>
      <c r="AD22" s="571" t="s">
        <v>13</v>
      </c>
      <c r="AE22" s="572"/>
      <c r="AF22" s="721" t="s">
        <v>18</v>
      </c>
      <c r="AG22" s="743" t="s">
        <v>19</v>
      </c>
      <c r="AH22" s="930" t="s">
        <v>22</v>
      </c>
      <c r="AI22" s="930" t="s">
        <v>704</v>
      </c>
      <c r="AJ22" s="930" t="s">
        <v>705</v>
      </c>
      <c r="AK22" s="930" t="s">
        <v>706</v>
      </c>
    </row>
    <row r="23" spans="2:37" s="1" customFormat="1" ht="21.75" customHeight="1" thickBot="1" x14ac:dyDescent="0.3">
      <c r="B23" s="722"/>
      <c r="C23" s="927"/>
      <c r="D23" s="929"/>
      <c r="E23" s="927"/>
      <c r="F23" s="927"/>
      <c r="G23" s="924"/>
      <c r="H23" s="313" t="s">
        <v>18</v>
      </c>
      <c r="I23" s="312" t="s">
        <v>19</v>
      </c>
      <c r="J23" s="313" t="s">
        <v>18</v>
      </c>
      <c r="K23" s="312" t="s">
        <v>19</v>
      </c>
      <c r="L23" s="313" t="s">
        <v>18</v>
      </c>
      <c r="M23" s="312" t="s">
        <v>19</v>
      </c>
      <c r="N23" s="313" t="s">
        <v>18</v>
      </c>
      <c r="O23" s="312" t="s">
        <v>19</v>
      </c>
      <c r="P23" s="313" t="s">
        <v>18</v>
      </c>
      <c r="Q23" s="312" t="s">
        <v>19</v>
      </c>
      <c r="R23" s="313" t="s">
        <v>18</v>
      </c>
      <c r="S23" s="312" t="s">
        <v>19</v>
      </c>
      <c r="T23" s="313" t="s">
        <v>18</v>
      </c>
      <c r="U23" s="312" t="s">
        <v>19</v>
      </c>
      <c r="V23" s="313" t="s">
        <v>18</v>
      </c>
      <c r="W23" s="312" t="s">
        <v>19</v>
      </c>
      <c r="X23" s="313" t="s">
        <v>18</v>
      </c>
      <c r="Y23" s="312" t="s">
        <v>19</v>
      </c>
      <c r="Z23" s="313" t="s">
        <v>18</v>
      </c>
      <c r="AA23" s="312" t="s">
        <v>19</v>
      </c>
      <c r="AB23" s="313" t="s">
        <v>18</v>
      </c>
      <c r="AC23" s="312" t="s">
        <v>19</v>
      </c>
      <c r="AD23" s="313" t="s">
        <v>18</v>
      </c>
      <c r="AE23" s="312" t="s">
        <v>19</v>
      </c>
      <c r="AF23" s="722"/>
      <c r="AG23" s="924"/>
      <c r="AH23" s="931"/>
      <c r="AI23" s="931"/>
      <c r="AJ23" s="931"/>
      <c r="AK23" s="931"/>
    </row>
    <row r="24" spans="2:37" s="1" customFormat="1" ht="73.5" customHeight="1" thickBot="1" x14ac:dyDescent="0.3">
      <c r="B24" s="208">
        <v>0.35</v>
      </c>
      <c r="C24" s="209" t="s">
        <v>40</v>
      </c>
      <c r="D24" s="209" t="s">
        <v>233</v>
      </c>
      <c r="E24" s="210">
        <v>1</v>
      </c>
      <c r="F24" s="209" t="s">
        <v>234</v>
      </c>
      <c r="G24" s="212" t="s">
        <v>234</v>
      </c>
      <c r="H24" s="304"/>
      <c r="I24" s="305"/>
      <c r="J24" s="304"/>
      <c r="K24" s="305"/>
      <c r="L24" s="304"/>
      <c r="M24" s="305"/>
      <c r="N24" s="304"/>
      <c r="O24" s="305"/>
      <c r="P24" s="219">
        <v>0.5</v>
      </c>
      <c r="Q24" s="305"/>
      <c r="R24" s="304"/>
      <c r="S24" s="305"/>
      <c r="T24" s="304"/>
      <c r="U24" s="305"/>
      <c r="V24" s="304"/>
      <c r="W24" s="305"/>
      <c r="X24" s="304"/>
      <c r="Y24" s="305"/>
      <c r="Z24" s="304"/>
      <c r="AA24" s="305"/>
      <c r="AB24" s="219">
        <v>0.5</v>
      </c>
      <c r="AC24" s="305"/>
      <c r="AD24" s="304"/>
      <c r="AE24" s="305"/>
      <c r="AF24" s="306">
        <v>0.99960000000000016</v>
      </c>
      <c r="AG24" s="305">
        <f>+I24+K24+M24+O24+Q24+S24+U24+W24+Y24+AA24+AC24+AE24</f>
        <v>0</v>
      </c>
      <c r="AH24" s="221"/>
      <c r="AI24" s="221"/>
      <c r="AJ24" s="221"/>
      <c r="AK24" s="221"/>
    </row>
    <row r="25" spans="2:37" s="1" customFormat="1" ht="21.75" customHeight="1" thickBot="1" x14ac:dyDescent="0.3">
      <c r="B25" s="11"/>
      <c r="C25" s="10"/>
      <c r="D25" s="10"/>
      <c r="E25" s="11"/>
      <c r="F25" s="10"/>
      <c r="G25" s="10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3"/>
    </row>
    <row r="26" spans="2:37" s="1" customFormat="1" ht="36" customHeight="1" thickBot="1" x14ac:dyDescent="0.3">
      <c r="B26" s="768" t="s">
        <v>17</v>
      </c>
      <c r="C26" s="769"/>
      <c r="D26" s="770"/>
      <c r="E26" s="768" t="s">
        <v>131</v>
      </c>
      <c r="F26" s="769"/>
      <c r="G26" s="769"/>
      <c r="H26" s="769"/>
      <c r="I26" s="769"/>
      <c r="J26" s="769"/>
      <c r="K26" s="769"/>
      <c r="L26" s="769"/>
      <c r="M26" s="769"/>
      <c r="N26" s="769"/>
      <c r="O26" s="769"/>
      <c r="P26" s="769"/>
      <c r="Q26" s="769"/>
      <c r="R26" s="769"/>
      <c r="S26" s="769"/>
      <c r="T26" s="769"/>
      <c r="U26" s="769"/>
      <c r="V26" s="769"/>
      <c r="W26" s="769"/>
      <c r="X26" s="769"/>
      <c r="Y26" s="769"/>
      <c r="Z26" s="769"/>
      <c r="AA26" s="769"/>
      <c r="AB26" s="769"/>
      <c r="AC26" s="769"/>
      <c r="AD26" s="769"/>
      <c r="AE26" s="769"/>
      <c r="AF26" s="769"/>
      <c r="AG26" s="769"/>
      <c r="AH26" s="770"/>
    </row>
    <row r="27" spans="2:37" s="1" customFormat="1" ht="25.5" customHeight="1" x14ac:dyDescent="0.25">
      <c r="B27" s="721" t="s">
        <v>29</v>
      </c>
      <c r="C27" s="739" t="s">
        <v>28</v>
      </c>
      <c r="D27" s="928" t="s">
        <v>32</v>
      </c>
      <c r="E27" s="739" t="s">
        <v>30</v>
      </c>
      <c r="F27" s="739" t="s">
        <v>26</v>
      </c>
      <c r="G27" s="743" t="s">
        <v>27</v>
      </c>
      <c r="H27" s="571" t="s">
        <v>2</v>
      </c>
      <c r="I27" s="572"/>
      <c r="J27" s="571" t="s">
        <v>3</v>
      </c>
      <c r="K27" s="572"/>
      <c r="L27" s="571" t="s">
        <v>4</v>
      </c>
      <c r="M27" s="572"/>
      <c r="N27" s="571" t="s">
        <v>5</v>
      </c>
      <c r="O27" s="572"/>
      <c r="P27" s="571" t="s">
        <v>6</v>
      </c>
      <c r="Q27" s="572"/>
      <c r="R27" s="571" t="s">
        <v>7</v>
      </c>
      <c r="S27" s="572"/>
      <c r="T27" s="571" t="s">
        <v>8</v>
      </c>
      <c r="U27" s="572"/>
      <c r="V27" s="571" t="s">
        <v>9</v>
      </c>
      <c r="W27" s="572"/>
      <c r="X27" s="571" t="s">
        <v>10</v>
      </c>
      <c r="Y27" s="572"/>
      <c r="Z27" s="571" t="s">
        <v>11</v>
      </c>
      <c r="AA27" s="572"/>
      <c r="AB27" s="571" t="s">
        <v>12</v>
      </c>
      <c r="AC27" s="572"/>
      <c r="AD27" s="571" t="s">
        <v>13</v>
      </c>
      <c r="AE27" s="572"/>
      <c r="AF27" s="721" t="s">
        <v>18</v>
      </c>
      <c r="AG27" s="743" t="s">
        <v>19</v>
      </c>
      <c r="AH27" s="925" t="s">
        <v>22</v>
      </c>
      <c r="AI27" s="925" t="s">
        <v>704</v>
      </c>
      <c r="AJ27" s="925" t="s">
        <v>705</v>
      </c>
      <c r="AK27" s="925" t="s">
        <v>706</v>
      </c>
    </row>
    <row r="28" spans="2:37" s="1" customFormat="1" ht="25.5" customHeight="1" thickBot="1" x14ac:dyDescent="0.3">
      <c r="B28" s="722"/>
      <c r="C28" s="927"/>
      <c r="D28" s="929"/>
      <c r="E28" s="927"/>
      <c r="F28" s="927"/>
      <c r="G28" s="924"/>
      <c r="H28" s="313" t="s">
        <v>18</v>
      </c>
      <c r="I28" s="312" t="s">
        <v>19</v>
      </c>
      <c r="J28" s="313" t="s">
        <v>18</v>
      </c>
      <c r="K28" s="312" t="s">
        <v>19</v>
      </c>
      <c r="L28" s="313" t="s">
        <v>18</v>
      </c>
      <c r="M28" s="312" t="s">
        <v>19</v>
      </c>
      <c r="N28" s="313" t="s">
        <v>18</v>
      </c>
      <c r="O28" s="312" t="s">
        <v>19</v>
      </c>
      <c r="P28" s="313" t="s">
        <v>18</v>
      </c>
      <c r="Q28" s="312" t="s">
        <v>19</v>
      </c>
      <c r="R28" s="313" t="s">
        <v>18</v>
      </c>
      <c r="S28" s="312" t="s">
        <v>19</v>
      </c>
      <c r="T28" s="313" t="s">
        <v>18</v>
      </c>
      <c r="U28" s="312" t="s">
        <v>19</v>
      </c>
      <c r="V28" s="331" t="s">
        <v>18</v>
      </c>
      <c r="W28" s="312" t="s">
        <v>19</v>
      </c>
      <c r="X28" s="313" t="s">
        <v>18</v>
      </c>
      <c r="Y28" s="312" t="s">
        <v>19</v>
      </c>
      <c r="Z28" s="331" t="s">
        <v>18</v>
      </c>
      <c r="AA28" s="312" t="s">
        <v>19</v>
      </c>
      <c r="AB28" s="313" t="s">
        <v>18</v>
      </c>
      <c r="AC28" s="312" t="s">
        <v>19</v>
      </c>
      <c r="AD28" s="313" t="s">
        <v>18</v>
      </c>
      <c r="AE28" s="312" t="s">
        <v>19</v>
      </c>
      <c r="AF28" s="722"/>
      <c r="AG28" s="924"/>
      <c r="AH28" s="926"/>
      <c r="AI28" s="926"/>
      <c r="AJ28" s="926"/>
      <c r="AK28" s="926"/>
    </row>
    <row r="29" spans="2:37" s="1" customFormat="1" ht="159" customHeight="1" x14ac:dyDescent="0.25">
      <c r="B29" s="763">
        <v>0.2</v>
      </c>
      <c r="C29" s="20" t="s">
        <v>44</v>
      </c>
      <c r="D29" s="20" t="s">
        <v>235</v>
      </c>
      <c r="E29" s="33">
        <v>0.5</v>
      </c>
      <c r="F29" s="20" t="s">
        <v>133</v>
      </c>
      <c r="G29" s="34" t="s">
        <v>236</v>
      </c>
      <c r="H29" s="61"/>
      <c r="I29" s="62"/>
      <c r="J29" s="63"/>
      <c r="K29" s="64"/>
      <c r="L29" s="61"/>
      <c r="M29" s="392"/>
      <c r="N29" s="65"/>
      <c r="O29" s="110"/>
      <c r="P29" s="61"/>
      <c r="Q29" s="62"/>
      <c r="R29" s="63"/>
      <c r="S29" s="64"/>
      <c r="T29" s="324">
        <v>0.5</v>
      </c>
      <c r="U29" s="75"/>
      <c r="V29" s="63"/>
      <c r="W29" s="64"/>
      <c r="X29" s="61"/>
      <c r="Y29" s="62"/>
      <c r="Z29" s="65"/>
      <c r="AA29" s="64"/>
      <c r="AB29" s="61"/>
      <c r="AC29" s="62"/>
      <c r="AD29" s="65">
        <v>0.5</v>
      </c>
      <c r="AE29" s="62"/>
      <c r="AF29" s="324">
        <v>0.99960000000000016</v>
      </c>
      <c r="AG29" s="111">
        <f t="shared" ref="AG29:AG30" si="0">+I29+K29+M29+O29+Q29+S29+U29+W29+Y29+AA29+AC29+AE29</f>
        <v>0</v>
      </c>
      <c r="AH29" s="204"/>
      <c r="AI29" s="204"/>
      <c r="AJ29" s="204"/>
      <c r="AK29" s="204"/>
    </row>
    <row r="30" spans="2:37" s="1" customFormat="1" ht="105.75" thickBot="1" x14ac:dyDescent="0.3">
      <c r="B30" s="641"/>
      <c r="C30" s="39" t="s">
        <v>110</v>
      </c>
      <c r="D30" s="39" t="s">
        <v>135</v>
      </c>
      <c r="E30" s="41">
        <v>0.5</v>
      </c>
      <c r="F30" s="39" t="s">
        <v>136</v>
      </c>
      <c r="G30" s="42" t="s">
        <v>137</v>
      </c>
      <c r="H30" s="325"/>
      <c r="I30" s="307"/>
      <c r="J30" s="117"/>
      <c r="K30" s="118"/>
      <c r="L30" s="390">
        <v>1</v>
      </c>
      <c r="M30" s="391"/>
      <c r="N30" s="117"/>
      <c r="O30" s="118"/>
      <c r="P30" s="115"/>
      <c r="Q30" s="116"/>
      <c r="R30" s="117"/>
      <c r="S30" s="118"/>
      <c r="T30" s="115"/>
      <c r="U30" s="116"/>
      <c r="V30" s="117"/>
      <c r="W30" s="118"/>
      <c r="X30" s="115"/>
      <c r="Y30" s="116"/>
      <c r="Z30" s="117"/>
      <c r="AA30" s="118"/>
      <c r="AB30" s="115"/>
      <c r="AC30" s="116"/>
      <c r="AD30" s="117"/>
      <c r="AE30" s="116"/>
      <c r="AF30" s="112">
        <v>0.99960000000000016</v>
      </c>
      <c r="AG30" s="113">
        <f t="shared" si="0"/>
        <v>0</v>
      </c>
      <c r="AH30" s="206"/>
      <c r="AI30" s="206"/>
      <c r="AJ30" s="206"/>
      <c r="AK30" s="206"/>
    </row>
  </sheetData>
  <mergeCells count="107">
    <mergeCell ref="AI16:AI17"/>
    <mergeCell ref="AJ16:AJ17"/>
    <mergeCell ref="AK16:AK17"/>
    <mergeCell ref="AI27:AI28"/>
    <mergeCell ref="AJ27:AJ28"/>
    <mergeCell ref="AK27:AK28"/>
    <mergeCell ref="AI22:AI23"/>
    <mergeCell ref="AJ22:AJ23"/>
    <mergeCell ref="AK22:AK23"/>
    <mergeCell ref="B15:D15"/>
    <mergeCell ref="E15:AH15"/>
    <mergeCell ref="B10:B13"/>
    <mergeCell ref="C10:D10"/>
    <mergeCell ref="E10:S10"/>
    <mergeCell ref="T10:V13"/>
    <mergeCell ref="W10:X11"/>
    <mergeCell ref="Y10:AH11"/>
    <mergeCell ref="W12:X13"/>
    <mergeCell ref="Y12:AH13"/>
    <mergeCell ref="E13:S13"/>
    <mergeCell ref="J7:AH7"/>
    <mergeCell ref="D8:I8"/>
    <mergeCell ref="J8:AH8"/>
    <mergeCell ref="C11:D11"/>
    <mergeCell ref="E11:S11"/>
    <mergeCell ref="C12:D12"/>
    <mergeCell ref="E12:S12"/>
    <mergeCell ref="C13:D13"/>
    <mergeCell ref="B2:C4"/>
    <mergeCell ref="D2:AH2"/>
    <mergeCell ref="D3:Q3"/>
    <mergeCell ref="R3:AH3"/>
    <mergeCell ref="D4:AH4"/>
    <mergeCell ref="B6:C6"/>
    <mergeCell ref="D6:I6"/>
    <mergeCell ref="J6:AH6"/>
    <mergeCell ref="B7:C8"/>
    <mergeCell ref="D7:I7"/>
    <mergeCell ref="B18:B19"/>
    <mergeCell ref="B21:D21"/>
    <mergeCell ref="E21:AH21"/>
    <mergeCell ref="X16:Y16"/>
    <mergeCell ref="Z16:AA16"/>
    <mergeCell ref="AB16:AC16"/>
    <mergeCell ref="AD16:AE16"/>
    <mergeCell ref="AF16:AF17"/>
    <mergeCell ref="P16:Q16"/>
    <mergeCell ref="R16:S16"/>
    <mergeCell ref="T16:U16"/>
    <mergeCell ref="V16:W16"/>
    <mergeCell ref="AG16:AG17"/>
    <mergeCell ref="G16:G17"/>
    <mergeCell ref="H16:I16"/>
    <mergeCell ref="J16:K16"/>
    <mergeCell ref="L16:M16"/>
    <mergeCell ref="N16:O16"/>
    <mergeCell ref="B16:B17"/>
    <mergeCell ref="C16:C17"/>
    <mergeCell ref="D16:D17"/>
    <mergeCell ref="E16:E17"/>
    <mergeCell ref="F16:F17"/>
    <mergeCell ref="AH16:AH17"/>
    <mergeCell ref="V22:W22"/>
    <mergeCell ref="X22:Y22"/>
    <mergeCell ref="Z22:AA22"/>
    <mergeCell ref="AB22:AC22"/>
    <mergeCell ref="AD22:AE22"/>
    <mergeCell ref="AF22:AF23"/>
    <mergeCell ref="AG22:AG23"/>
    <mergeCell ref="AH22:AH23"/>
    <mergeCell ref="B26:D26"/>
    <mergeCell ref="E26:AH26"/>
    <mergeCell ref="B22:B23"/>
    <mergeCell ref="C22:C23"/>
    <mergeCell ref="D22:D23"/>
    <mergeCell ref="E22:E23"/>
    <mergeCell ref="F22:F23"/>
    <mergeCell ref="N22:O22"/>
    <mergeCell ref="P22:Q22"/>
    <mergeCell ref="R22:S22"/>
    <mergeCell ref="T22:U22"/>
    <mergeCell ref="G22:G23"/>
    <mergeCell ref="H22:I22"/>
    <mergeCell ref="J22:K22"/>
    <mergeCell ref="L22:M22"/>
    <mergeCell ref="N27:O27"/>
    <mergeCell ref="P27:Q27"/>
    <mergeCell ref="R27:S27"/>
    <mergeCell ref="AD27:AE27"/>
    <mergeCell ref="AF27:AF28"/>
    <mergeCell ref="AG27:AG28"/>
    <mergeCell ref="AH27:AH28"/>
    <mergeCell ref="B29:B30"/>
    <mergeCell ref="T27:U27"/>
    <mergeCell ref="V27:W27"/>
    <mergeCell ref="X27:Y27"/>
    <mergeCell ref="Z27:AA27"/>
    <mergeCell ref="AB27:AC27"/>
    <mergeCell ref="B27:B28"/>
    <mergeCell ref="C27:C28"/>
    <mergeCell ref="D27:D28"/>
    <mergeCell ref="E27:E28"/>
    <mergeCell ref="F27:F28"/>
    <mergeCell ref="G27:G28"/>
    <mergeCell ref="H27:I27"/>
    <mergeCell ref="J27:K27"/>
    <mergeCell ref="L27:M2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K42"/>
  <sheetViews>
    <sheetView topLeftCell="F19" zoomScale="40" zoomScaleNormal="40" workbookViewId="0">
      <selection activeCell="AK22" sqref="AK18:AK22"/>
    </sheetView>
  </sheetViews>
  <sheetFormatPr baseColWidth="10" defaultRowHeight="15" x14ac:dyDescent="0.25"/>
  <cols>
    <col min="1" max="1" width="1.7109375" customWidth="1"/>
    <col min="2" max="2" width="22.42578125" customWidth="1"/>
    <col min="3" max="3" width="12.140625" customWidth="1"/>
    <col min="4" max="4" width="22" customWidth="1"/>
    <col min="5" max="5" width="18" customWidth="1"/>
    <col min="6" max="6" width="19.85546875" customWidth="1"/>
    <col min="7" max="7" width="18" customWidth="1"/>
    <col min="8" max="31" width="8" customWidth="1"/>
    <col min="32" max="32" width="10.140625" customWidth="1"/>
    <col min="33" max="33" width="10.28515625" customWidth="1"/>
    <col min="34" max="37" width="53.28515625" customWidth="1"/>
  </cols>
  <sheetData>
    <row r="1" spans="2:37" ht="15.75" thickBot="1" x14ac:dyDescent="0.3"/>
    <row r="2" spans="2:37" s="2" customFormat="1" ht="21" thickBot="1" x14ac:dyDescent="0.3">
      <c r="B2" s="532"/>
      <c r="C2" s="533"/>
      <c r="D2" s="818" t="s">
        <v>31</v>
      </c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19"/>
      <c r="P2" s="819"/>
      <c r="Q2" s="819"/>
      <c r="R2" s="819"/>
      <c r="S2" s="819"/>
      <c r="T2" s="819"/>
      <c r="U2" s="819"/>
      <c r="V2" s="819"/>
      <c r="W2" s="819"/>
      <c r="X2" s="819"/>
      <c r="Y2" s="819"/>
      <c r="Z2" s="819"/>
      <c r="AA2" s="819"/>
      <c r="AB2" s="819"/>
      <c r="AC2" s="819"/>
      <c r="AD2" s="819"/>
      <c r="AE2" s="819"/>
      <c r="AF2" s="819"/>
      <c r="AG2" s="819"/>
      <c r="AH2" s="820"/>
    </row>
    <row r="3" spans="2:37" s="2" customFormat="1" ht="16.5" thickBot="1" x14ac:dyDescent="0.3">
      <c r="B3" s="534"/>
      <c r="C3" s="535"/>
      <c r="D3" s="541" t="s">
        <v>25</v>
      </c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3"/>
      <c r="R3" s="541" t="s">
        <v>36</v>
      </c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3"/>
    </row>
    <row r="4" spans="2:37" s="2" customFormat="1" ht="16.5" thickBot="1" x14ac:dyDescent="0.3">
      <c r="B4" s="536"/>
      <c r="C4" s="537"/>
      <c r="D4" s="541" t="s">
        <v>37</v>
      </c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3"/>
    </row>
    <row r="5" spans="2:37" s="2" customFormat="1" ht="16.5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7" s="2" customFormat="1" ht="15.75" x14ac:dyDescent="0.25">
      <c r="B6" s="544" t="s">
        <v>24</v>
      </c>
      <c r="C6" s="545"/>
      <c r="D6" s="546" t="s">
        <v>14</v>
      </c>
      <c r="E6" s="547"/>
      <c r="F6" s="547"/>
      <c r="G6" s="547"/>
      <c r="H6" s="547"/>
      <c r="I6" s="548"/>
      <c r="J6" s="549" t="s">
        <v>606</v>
      </c>
      <c r="K6" s="550"/>
      <c r="L6" s="550"/>
      <c r="M6" s="550"/>
      <c r="N6" s="550"/>
      <c r="O6" s="550"/>
      <c r="P6" s="550"/>
      <c r="Q6" s="550"/>
      <c r="R6" s="550"/>
      <c r="S6" s="550"/>
      <c r="T6" s="550"/>
      <c r="U6" s="550"/>
      <c r="V6" s="550"/>
      <c r="W6" s="550"/>
      <c r="X6" s="550"/>
      <c r="Y6" s="550"/>
      <c r="Z6" s="550"/>
      <c r="AA6" s="550"/>
      <c r="AB6" s="550"/>
      <c r="AC6" s="550"/>
      <c r="AD6" s="550"/>
      <c r="AE6" s="550"/>
      <c r="AF6" s="550"/>
      <c r="AG6" s="550"/>
      <c r="AH6" s="551"/>
    </row>
    <row r="7" spans="2:37" s="2" customFormat="1" ht="15.75" x14ac:dyDescent="0.25">
      <c r="B7" s="552">
        <v>2018</v>
      </c>
      <c r="C7" s="553"/>
      <c r="D7" s="556" t="s">
        <v>0</v>
      </c>
      <c r="E7" s="557"/>
      <c r="F7" s="557"/>
      <c r="G7" s="557"/>
      <c r="H7" s="557"/>
      <c r="I7" s="558"/>
      <c r="J7" s="559" t="s">
        <v>575</v>
      </c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60"/>
      <c r="Z7" s="560"/>
      <c r="AA7" s="560"/>
      <c r="AB7" s="560"/>
      <c r="AC7" s="560"/>
      <c r="AD7" s="560"/>
      <c r="AE7" s="560"/>
      <c r="AF7" s="560"/>
      <c r="AG7" s="560"/>
      <c r="AH7" s="561"/>
    </row>
    <row r="8" spans="2:37" s="2" customFormat="1" ht="16.5" thickBot="1" x14ac:dyDescent="0.3">
      <c r="B8" s="554"/>
      <c r="C8" s="555"/>
      <c r="D8" s="562" t="s">
        <v>1</v>
      </c>
      <c r="E8" s="563"/>
      <c r="F8" s="563"/>
      <c r="G8" s="563"/>
      <c r="H8" s="563"/>
      <c r="I8" s="564"/>
      <c r="J8" s="565" t="s">
        <v>239</v>
      </c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66"/>
      <c r="V8" s="566"/>
      <c r="W8" s="566"/>
      <c r="X8" s="566"/>
      <c r="Y8" s="566"/>
      <c r="Z8" s="566"/>
      <c r="AA8" s="566"/>
      <c r="AB8" s="566"/>
      <c r="AC8" s="566"/>
      <c r="AD8" s="566"/>
      <c r="AE8" s="566"/>
      <c r="AF8" s="566"/>
      <c r="AG8" s="566"/>
      <c r="AH8" s="567"/>
    </row>
    <row r="9" spans="2:37" s="1" customFormat="1" ht="15.75" thickBot="1" x14ac:dyDescent="0.3"/>
    <row r="10" spans="2:37" s="2" customFormat="1" ht="15.75" customHeight="1" x14ac:dyDescent="0.25">
      <c r="B10" s="568" t="s">
        <v>21</v>
      </c>
      <c r="C10" s="571" t="s">
        <v>35</v>
      </c>
      <c r="D10" s="572"/>
      <c r="E10" s="573" t="s">
        <v>71</v>
      </c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  <c r="S10" s="575"/>
      <c r="T10" s="576" t="s">
        <v>20</v>
      </c>
      <c r="U10" s="577"/>
      <c r="V10" s="578"/>
      <c r="W10" s="585" t="s">
        <v>23</v>
      </c>
      <c r="X10" s="586"/>
      <c r="Y10" s="589" t="s">
        <v>75</v>
      </c>
      <c r="Z10" s="590"/>
      <c r="AA10" s="590"/>
      <c r="AB10" s="590"/>
      <c r="AC10" s="590"/>
      <c r="AD10" s="590"/>
      <c r="AE10" s="590"/>
      <c r="AF10" s="590"/>
      <c r="AG10" s="590"/>
      <c r="AH10" s="591"/>
    </row>
    <row r="11" spans="2:37" s="2" customFormat="1" ht="15.75" customHeight="1" x14ac:dyDescent="0.25">
      <c r="B11" s="569"/>
      <c r="C11" s="595" t="s">
        <v>15</v>
      </c>
      <c r="D11" s="596"/>
      <c r="E11" s="597" t="s">
        <v>72</v>
      </c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9"/>
      <c r="T11" s="579"/>
      <c r="U11" s="580"/>
      <c r="V11" s="581"/>
      <c r="W11" s="587"/>
      <c r="X11" s="588"/>
      <c r="Y11" s="592"/>
      <c r="Z11" s="593"/>
      <c r="AA11" s="593"/>
      <c r="AB11" s="593"/>
      <c r="AC11" s="593"/>
      <c r="AD11" s="593"/>
      <c r="AE11" s="593"/>
      <c r="AF11" s="593"/>
      <c r="AG11" s="593"/>
      <c r="AH11" s="594"/>
    </row>
    <row r="12" spans="2:37" s="2" customFormat="1" ht="15.75" customHeight="1" x14ac:dyDescent="0.25">
      <c r="B12" s="569"/>
      <c r="C12" s="595" t="s">
        <v>33</v>
      </c>
      <c r="D12" s="596"/>
      <c r="E12" s="597" t="s">
        <v>73</v>
      </c>
      <c r="F12" s="598"/>
      <c r="G12" s="598"/>
      <c r="H12" s="598"/>
      <c r="I12" s="598"/>
      <c r="J12" s="598"/>
      <c r="K12" s="598"/>
      <c r="L12" s="598"/>
      <c r="M12" s="598"/>
      <c r="N12" s="598"/>
      <c r="O12" s="598"/>
      <c r="P12" s="598"/>
      <c r="Q12" s="598"/>
      <c r="R12" s="598"/>
      <c r="S12" s="599"/>
      <c r="T12" s="579"/>
      <c r="U12" s="580"/>
      <c r="V12" s="581"/>
      <c r="W12" s="600" t="s">
        <v>16</v>
      </c>
      <c r="X12" s="601"/>
      <c r="Y12" s="604" t="s">
        <v>576</v>
      </c>
      <c r="Z12" s="605"/>
      <c r="AA12" s="605"/>
      <c r="AB12" s="605"/>
      <c r="AC12" s="605"/>
      <c r="AD12" s="605"/>
      <c r="AE12" s="605"/>
      <c r="AF12" s="605"/>
      <c r="AG12" s="605"/>
      <c r="AH12" s="606"/>
    </row>
    <row r="13" spans="2:37" s="2" customFormat="1" ht="16.5" thickBot="1" x14ac:dyDescent="0.3">
      <c r="B13" s="570"/>
      <c r="C13" s="610" t="s">
        <v>34</v>
      </c>
      <c r="D13" s="611"/>
      <c r="E13" s="612" t="s">
        <v>74</v>
      </c>
      <c r="F13" s="613"/>
      <c r="G13" s="613"/>
      <c r="H13" s="613"/>
      <c r="I13" s="613"/>
      <c r="J13" s="613"/>
      <c r="K13" s="613"/>
      <c r="L13" s="613"/>
      <c r="M13" s="613"/>
      <c r="N13" s="613"/>
      <c r="O13" s="613"/>
      <c r="P13" s="613"/>
      <c r="Q13" s="613"/>
      <c r="R13" s="613"/>
      <c r="S13" s="614"/>
      <c r="T13" s="582"/>
      <c r="U13" s="583"/>
      <c r="V13" s="584"/>
      <c r="W13" s="602"/>
      <c r="X13" s="603"/>
      <c r="Y13" s="607"/>
      <c r="Z13" s="608"/>
      <c r="AA13" s="608"/>
      <c r="AB13" s="608"/>
      <c r="AC13" s="608"/>
      <c r="AD13" s="608"/>
      <c r="AE13" s="608"/>
      <c r="AF13" s="608"/>
      <c r="AG13" s="608"/>
      <c r="AH13" s="609"/>
    </row>
    <row r="14" spans="2:37" s="1" customFormat="1" ht="15.75" thickBot="1" x14ac:dyDescent="0.3"/>
    <row r="15" spans="2:37" s="1" customFormat="1" ht="16.5" thickBot="1" x14ac:dyDescent="0.3">
      <c r="B15" s="615" t="s">
        <v>17</v>
      </c>
      <c r="C15" s="616"/>
      <c r="D15" s="617"/>
      <c r="E15" s="873" t="s">
        <v>577</v>
      </c>
      <c r="F15" s="874"/>
      <c r="G15" s="874"/>
      <c r="H15" s="874"/>
      <c r="I15" s="874"/>
      <c r="J15" s="874"/>
      <c r="K15" s="874"/>
      <c r="L15" s="874"/>
      <c r="M15" s="874"/>
      <c r="N15" s="874"/>
      <c r="O15" s="874"/>
      <c r="P15" s="874"/>
      <c r="Q15" s="874"/>
      <c r="R15" s="874"/>
      <c r="S15" s="874"/>
      <c r="T15" s="874"/>
      <c r="U15" s="874"/>
      <c r="V15" s="874"/>
      <c r="W15" s="874"/>
      <c r="X15" s="874"/>
      <c r="Y15" s="874"/>
      <c r="Z15" s="874"/>
      <c r="AA15" s="874"/>
      <c r="AB15" s="874"/>
      <c r="AC15" s="874"/>
      <c r="AD15" s="874"/>
      <c r="AE15" s="874"/>
      <c r="AF15" s="874"/>
      <c r="AG15" s="874"/>
      <c r="AH15" s="875"/>
    </row>
    <row r="16" spans="2:37" s="1" customFormat="1" ht="15.75" customHeight="1" x14ac:dyDescent="0.25">
      <c r="B16" s="618" t="s">
        <v>29</v>
      </c>
      <c r="C16" s="620" t="s">
        <v>28</v>
      </c>
      <c r="D16" s="622" t="s">
        <v>32</v>
      </c>
      <c r="E16" s="620" t="s">
        <v>30</v>
      </c>
      <c r="F16" s="620" t="s">
        <v>26</v>
      </c>
      <c r="G16" s="624" t="s">
        <v>27</v>
      </c>
      <c r="H16" s="618" t="s">
        <v>2</v>
      </c>
      <c r="I16" s="626"/>
      <c r="J16" s="618" t="s">
        <v>3</v>
      </c>
      <c r="K16" s="626"/>
      <c r="L16" s="618" t="s">
        <v>4</v>
      </c>
      <c r="M16" s="626"/>
      <c r="N16" s="618" t="s">
        <v>5</v>
      </c>
      <c r="O16" s="626"/>
      <c r="P16" s="618" t="s">
        <v>6</v>
      </c>
      <c r="Q16" s="626"/>
      <c r="R16" s="618" t="s">
        <v>7</v>
      </c>
      <c r="S16" s="626"/>
      <c r="T16" s="618" t="s">
        <v>8</v>
      </c>
      <c r="U16" s="626"/>
      <c r="V16" s="618" t="s">
        <v>9</v>
      </c>
      <c r="W16" s="626"/>
      <c r="X16" s="618" t="s">
        <v>10</v>
      </c>
      <c r="Y16" s="626"/>
      <c r="Z16" s="618" t="s">
        <v>11</v>
      </c>
      <c r="AA16" s="626"/>
      <c r="AB16" s="618" t="s">
        <v>12</v>
      </c>
      <c r="AC16" s="626"/>
      <c r="AD16" s="618" t="s">
        <v>13</v>
      </c>
      <c r="AE16" s="626"/>
      <c r="AF16" s="618" t="s">
        <v>18</v>
      </c>
      <c r="AG16" s="626" t="s">
        <v>19</v>
      </c>
      <c r="AH16" s="627" t="s">
        <v>22</v>
      </c>
      <c r="AI16" s="627" t="s">
        <v>704</v>
      </c>
      <c r="AJ16" s="627" t="s">
        <v>705</v>
      </c>
      <c r="AK16" s="627" t="s">
        <v>706</v>
      </c>
    </row>
    <row r="17" spans="2:37" s="1" customFormat="1" ht="16.5" thickBot="1" x14ac:dyDescent="0.3">
      <c r="B17" s="619"/>
      <c r="C17" s="621"/>
      <c r="D17" s="623"/>
      <c r="E17" s="621"/>
      <c r="F17" s="621"/>
      <c r="G17" s="625"/>
      <c r="H17" s="313" t="s">
        <v>18</v>
      </c>
      <c r="I17" s="312" t="s">
        <v>19</v>
      </c>
      <c r="J17" s="313" t="s">
        <v>18</v>
      </c>
      <c r="K17" s="312" t="s">
        <v>19</v>
      </c>
      <c r="L17" s="313" t="s">
        <v>18</v>
      </c>
      <c r="M17" s="312" t="s">
        <v>19</v>
      </c>
      <c r="N17" s="313" t="s">
        <v>18</v>
      </c>
      <c r="O17" s="312" t="s">
        <v>19</v>
      </c>
      <c r="P17" s="313" t="s">
        <v>18</v>
      </c>
      <c r="Q17" s="312" t="s">
        <v>19</v>
      </c>
      <c r="R17" s="313" t="s">
        <v>18</v>
      </c>
      <c r="S17" s="312" t="s">
        <v>19</v>
      </c>
      <c r="T17" s="313" t="s">
        <v>18</v>
      </c>
      <c r="U17" s="312" t="s">
        <v>19</v>
      </c>
      <c r="V17" s="313" t="s">
        <v>18</v>
      </c>
      <c r="W17" s="312" t="s">
        <v>19</v>
      </c>
      <c r="X17" s="313" t="s">
        <v>18</v>
      </c>
      <c r="Y17" s="312" t="s">
        <v>19</v>
      </c>
      <c r="Z17" s="313" t="s">
        <v>18</v>
      </c>
      <c r="AA17" s="312" t="s">
        <v>19</v>
      </c>
      <c r="AB17" s="313" t="s">
        <v>18</v>
      </c>
      <c r="AC17" s="312" t="s">
        <v>19</v>
      </c>
      <c r="AD17" s="313" t="s">
        <v>18</v>
      </c>
      <c r="AE17" s="312" t="s">
        <v>19</v>
      </c>
      <c r="AF17" s="633"/>
      <c r="AG17" s="634"/>
      <c r="AH17" s="628"/>
      <c r="AI17" s="628"/>
      <c r="AJ17" s="628"/>
      <c r="AK17" s="628"/>
    </row>
    <row r="18" spans="2:37" s="1" customFormat="1" ht="76.5" x14ac:dyDescent="0.25">
      <c r="B18" s="630">
        <v>0.4</v>
      </c>
      <c r="C18" s="20" t="s">
        <v>42</v>
      </c>
      <c r="D18" s="284" t="s">
        <v>578</v>
      </c>
      <c r="E18" s="33">
        <v>0.2</v>
      </c>
      <c r="F18" s="20" t="s">
        <v>579</v>
      </c>
      <c r="G18" s="34" t="s">
        <v>580</v>
      </c>
      <c r="H18" s="122"/>
      <c r="I18" s="103"/>
      <c r="J18" s="122"/>
      <c r="K18" s="103"/>
      <c r="L18" s="122">
        <v>0.1</v>
      </c>
      <c r="M18" s="103"/>
      <c r="N18" s="15">
        <v>0.1</v>
      </c>
      <c r="O18" s="16"/>
      <c r="P18" s="15">
        <v>0.2</v>
      </c>
      <c r="Q18" s="16"/>
      <c r="R18" s="15">
        <v>0.1</v>
      </c>
      <c r="S18" s="16"/>
      <c r="T18" s="15">
        <v>0.1</v>
      </c>
      <c r="U18" s="16"/>
      <c r="V18" s="15">
        <v>0.1</v>
      </c>
      <c r="W18" s="16"/>
      <c r="X18" s="15">
        <v>0.1</v>
      </c>
      <c r="Y18" s="16"/>
      <c r="Z18" s="15">
        <v>0.1</v>
      </c>
      <c r="AA18" s="16"/>
      <c r="AB18" s="15">
        <v>0.1</v>
      </c>
      <c r="AC18" s="16"/>
      <c r="AD18" s="15"/>
      <c r="AE18" s="16"/>
      <c r="AF18" s="15">
        <f t="shared" ref="AF18:AG22" si="0">+H18+J18+L18+N18+P18+R18+T18+V18+X18+Z18+AB18+AD18</f>
        <v>0.99999999999999989</v>
      </c>
      <c r="AG18" s="16">
        <f t="shared" si="0"/>
        <v>0</v>
      </c>
      <c r="AH18" s="204"/>
      <c r="AI18" s="204"/>
      <c r="AJ18" s="204"/>
      <c r="AK18" s="204"/>
    </row>
    <row r="19" spans="2:37" s="1" customFormat="1" ht="45" x14ac:dyDescent="0.25">
      <c r="B19" s="766"/>
      <c r="C19" s="22" t="s">
        <v>43</v>
      </c>
      <c r="D19" s="285" t="s">
        <v>581</v>
      </c>
      <c r="E19" s="134">
        <v>0.2</v>
      </c>
      <c r="F19" s="22" t="s">
        <v>582</v>
      </c>
      <c r="G19" s="37" t="s">
        <v>583</v>
      </c>
      <c r="H19" s="122"/>
      <c r="I19" s="103"/>
      <c r="J19" s="122"/>
      <c r="K19" s="103"/>
      <c r="L19" s="122"/>
      <c r="M19" s="103"/>
      <c r="N19" s="7"/>
      <c r="O19" s="6"/>
      <c r="P19" s="7">
        <v>0.4</v>
      </c>
      <c r="Q19" s="6"/>
      <c r="R19" s="7"/>
      <c r="S19" s="6"/>
      <c r="T19" s="7"/>
      <c r="U19" s="6"/>
      <c r="V19" s="7"/>
      <c r="W19" s="6"/>
      <c r="X19" s="7"/>
      <c r="Y19" s="6"/>
      <c r="Z19" s="7">
        <v>0.6</v>
      </c>
      <c r="AA19" s="6"/>
      <c r="AB19" s="7"/>
      <c r="AC19" s="6"/>
      <c r="AD19" s="7"/>
      <c r="AE19" s="6"/>
      <c r="AF19" s="7">
        <f t="shared" si="0"/>
        <v>1</v>
      </c>
      <c r="AG19" s="6">
        <f t="shared" si="0"/>
        <v>0</v>
      </c>
      <c r="AH19" s="205"/>
      <c r="AI19" s="205"/>
      <c r="AJ19" s="205"/>
      <c r="AK19" s="205"/>
    </row>
    <row r="20" spans="2:37" s="1" customFormat="1" ht="90" x14ac:dyDescent="0.25">
      <c r="B20" s="766"/>
      <c r="C20" s="22" t="s">
        <v>45</v>
      </c>
      <c r="D20" s="285" t="s">
        <v>584</v>
      </c>
      <c r="E20" s="134">
        <v>0.2</v>
      </c>
      <c r="F20" s="22" t="s">
        <v>585</v>
      </c>
      <c r="G20" s="37" t="s">
        <v>586</v>
      </c>
      <c r="H20" s="122"/>
      <c r="I20" s="103"/>
      <c r="J20" s="122"/>
      <c r="K20" s="103"/>
      <c r="L20" s="122">
        <v>0.4</v>
      </c>
      <c r="M20" s="103"/>
      <c r="N20" s="7">
        <v>0.4</v>
      </c>
      <c r="O20" s="6"/>
      <c r="P20" s="7">
        <v>0.2</v>
      </c>
      <c r="Q20" s="6"/>
      <c r="R20" s="7"/>
      <c r="S20" s="6"/>
      <c r="T20" s="7"/>
      <c r="U20" s="6"/>
      <c r="V20" s="7"/>
      <c r="W20" s="6"/>
      <c r="X20" s="7"/>
      <c r="Y20" s="6"/>
      <c r="Z20" s="7"/>
      <c r="AA20" s="6"/>
      <c r="AB20" s="7"/>
      <c r="AC20" s="6"/>
      <c r="AD20" s="7"/>
      <c r="AE20" s="6"/>
      <c r="AF20" s="7">
        <f t="shared" si="0"/>
        <v>1</v>
      </c>
      <c r="AG20" s="6">
        <f t="shared" si="0"/>
        <v>0</v>
      </c>
      <c r="AH20" s="205"/>
      <c r="AI20" s="205"/>
      <c r="AJ20" s="205"/>
      <c r="AK20" s="205"/>
    </row>
    <row r="21" spans="2:37" s="1" customFormat="1" ht="90" x14ac:dyDescent="0.25">
      <c r="B21" s="766"/>
      <c r="C21" s="22" t="s">
        <v>82</v>
      </c>
      <c r="D21" s="285" t="s">
        <v>587</v>
      </c>
      <c r="E21" s="134">
        <v>0.2</v>
      </c>
      <c r="F21" s="22" t="s">
        <v>588</v>
      </c>
      <c r="G21" s="37" t="s">
        <v>589</v>
      </c>
      <c r="H21" s="122"/>
      <c r="I21" s="103"/>
      <c r="J21" s="122"/>
      <c r="K21" s="103"/>
      <c r="L21" s="122"/>
      <c r="M21" s="103"/>
      <c r="N21" s="7"/>
      <c r="O21" s="6"/>
      <c r="P21" s="7">
        <v>0.4</v>
      </c>
      <c r="Q21" s="6"/>
      <c r="R21" s="7"/>
      <c r="S21" s="6"/>
      <c r="T21" s="7"/>
      <c r="U21" s="6"/>
      <c r="V21" s="7"/>
      <c r="W21" s="6"/>
      <c r="X21" s="7"/>
      <c r="Y21" s="6"/>
      <c r="Z21" s="7">
        <v>0.6</v>
      </c>
      <c r="AA21" s="6"/>
      <c r="AB21" s="7"/>
      <c r="AC21" s="6"/>
      <c r="AD21" s="7"/>
      <c r="AE21" s="6"/>
      <c r="AF21" s="7">
        <f t="shared" si="0"/>
        <v>1</v>
      </c>
      <c r="AG21" s="6">
        <f t="shared" si="0"/>
        <v>0</v>
      </c>
      <c r="AH21" s="205"/>
      <c r="AI21" s="205"/>
      <c r="AJ21" s="205"/>
      <c r="AK21" s="205"/>
    </row>
    <row r="22" spans="2:37" s="1" customFormat="1" ht="60.75" thickBot="1" x14ac:dyDescent="0.3">
      <c r="B22" s="637"/>
      <c r="C22" s="39" t="s">
        <v>84</v>
      </c>
      <c r="D22" s="286" t="s">
        <v>590</v>
      </c>
      <c r="E22" s="55">
        <v>0.2</v>
      </c>
      <c r="F22" s="39" t="s">
        <v>591</v>
      </c>
      <c r="G22" s="42" t="s">
        <v>592</v>
      </c>
      <c r="H22" s="122"/>
      <c r="I22" s="103"/>
      <c r="J22" s="122"/>
      <c r="K22" s="103"/>
      <c r="L22" s="122"/>
      <c r="M22" s="103"/>
      <c r="N22" s="9"/>
      <c r="O22" s="8"/>
      <c r="P22" s="9">
        <v>0.3</v>
      </c>
      <c r="Q22" s="8"/>
      <c r="R22" s="9"/>
      <c r="S22" s="8"/>
      <c r="T22" s="9"/>
      <c r="U22" s="8"/>
      <c r="V22" s="9"/>
      <c r="W22" s="8"/>
      <c r="X22" s="9"/>
      <c r="Y22" s="8"/>
      <c r="Z22" s="9">
        <v>0.4</v>
      </c>
      <c r="AA22" s="8"/>
      <c r="AB22" s="9"/>
      <c r="AC22" s="8"/>
      <c r="AD22" s="9">
        <v>0.3</v>
      </c>
      <c r="AE22" s="8"/>
      <c r="AF22" s="9">
        <f t="shared" si="0"/>
        <v>1</v>
      </c>
      <c r="AG22" s="8">
        <f t="shared" si="0"/>
        <v>0</v>
      </c>
      <c r="AH22" s="206"/>
      <c r="AI22" s="206"/>
      <c r="AJ22" s="206"/>
      <c r="AK22" s="206"/>
    </row>
    <row r="23" spans="2:37" s="1" customFormat="1" ht="15.75" thickBot="1" x14ac:dyDescent="0.3"/>
    <row r="24" spans="2:37" s="1" customFormat="1" ht="16.5" thickBot="1" x14ac:dyDescent="0.3">
      <c r="B24" s="615" t="s">
        <v>17</v>
      </c>
      <c r="C24" s="616"/>
      <c r="D24" s="617"/>
      <c r="E24" s="873" t="s">
        <v>593</v>
      </c>
      <c r="F24" s="874"/>
      <c r="G24" s="874"/>
      <c r="H24" s="874"/>
      <c r="I24" s="874"/>
      <c r="J24" s="874"/>
      <c r="K24" s="874"/>
      <c r="L24" s="874"/>
      <c r="M24" s="874"/>
      <c r="N24" s="874"/>
      <c r="O24" s="874"/>
      <c r="P24" s="874"/>
      <c r="Q24" s="874"/>
      <c r="R24" s="874"/>
      <c r="S24" s="874"/>
      <c r="T24" s="874"/>
      <c r="U24" s="874"/>
      <c r="V24" s="874"/>
      <c r="W24" s="874"/>
      <c r="X24" s="874"/>
      <c r="Y24" s="874"/>
      <c r="Z24" s="874"/>
      <c r="AA24" s="874"/>
      <c r="AB24" s="874"/>
      <c r="AC24" s="874"/>
      <c r="AD24" s="874"/>
      <c r="AE24" s="874"/>
      <c r="AF24" s="874"/>
      <c r="AG24" s="874"/>
      <c r="AH24" s="875"/>
    </row>
    <row r="25" spans="2:37" s="1" customFormat="1" ht="15.75" x14ac:dyDescent="0.25">
      <c r="B25" s="618" t="s">
        <v>29</v>
      </c>
      <c r="C25" s="620" t="s">
        <v>28</v>
      </c>
      <c r="D25" s="622" t="s">
        <v>32</v>
      </c>
      <c r="E25" s="620" t="s">
        <v>30</v>
      </c>
      <c r="F25" s="620" t="s">
        <v>26</v>
      </c>
      <c r="G25" s="624" t="s">
        <v>27</v>
      </c>
      <c r="H25" s="618" t="s">
        <v>2</v>
      </c>
      <c r="I25" s="626"/>
      <c r="J25" s="618" t="s">
        <v>3</v>
      </c>
      <c r="K25" s="626"/>
      <c r="L25" s="618" t="s">
        <v>4</v>
      </c>
      <c r="M25" s="626"/>
      <c r="N25" s="618" t="s">
        <v>5</v>
      </c>
      <c r="O25" s="626"/>
      <c r="P25" s="618" t="s">
        <v>6</v>
      </c>
      <c r="Q25" s="626"/>
      <c r="R25" s="618" t="s">
        <v>7</v>
      </c>
      <c r="S25" s="626"/>
      <c r="T25" s="618" t="s">
        <v>8</v>
      </c>
      <c r="U25" s="626"/>
      <c r="V25" s="618" t="s">
        <v>9</v>
      </c>
      <c r="W25" s="626"/>
      <c r="X25" s="618" t="s">
        <v>10</v>
      </c>
      <c r="Y25" s="626"/>
      <c r="Z25" s="618" t="s">
        <v>11</v>
      </c>
      <c r="AA25" s="626"/>
      <c r="AB25" s="618" t="s">
        <v>12</v>
      </c>
      <c r="AC25" s="626"/>
      <c r="AD25" s="618" t="s">
        <v>13</v>
      </c>
      <c r="AE25" s="626"/>
      <c r="AF25" s="618" t="s">
        <v>18</v>
      </c>
      <c r="AG25" s="626" t="s">
        <v>19</v>
      </c>
      <c r="AH25" s="627" t="s">
        <v>22</v>
      </c>
      <c r="AI25" s="627" t="s">
        <v>704</v>
      </c>
      <c r="AJ25" s="627" t="s">
        <v>705</v>
      </c>
      <c r="AK25" s="627" t="s">
        <v>706</v>
      </c>
    </row>
    <row r="26" spans="2:37" s="1" customFormat="1" ht="16.5" thickBot="1" x14ac:dyDescent="0.3">
      <c r="B26" s="619"/>
      <c r="C26" s="621"/>
      <c r="D26" s="623"/>
      <c r="E26" s="621"/>
      <c r="F26" s="621"/>
      <c r="G26" s="625"/>
      <c r="H26" s="313" t="s">
        <v>18</v>
      </c>
      <c r="I26" s="312" t="s">
        <v>19</v>
      </c>
      <c r="J26" s="313" t="s">
        <v>18</v>
      </c>
      <c r="K26" s="312" t="s">
        <v>19</v>
      </c>
      <c r="L26" s="313" t="s">
        <v>18</v>
      </c>
      <c r="M26" s="312" t="s">
        <v>19</v>
      </c>
      <c r="N26" s="313" t="s">
        <v>18</v>
      </c>
      <c r="O26" s="312" t="s">
        <v>19</v>
      </c>
      <c r="P26" s="313" t="s">
        <v>18</v>
      </c>
      <c r="Q26" s="312" t="s">
        <v>19</v>
      </c>
      <c r="R26" s="313" t="s">
        <v>18</v>
      </c>
      <c r="S26" s="312" t="s">
        <v>19</v>
      </c>
      <c r="T26" s="313" t="s">
        <v>18</v>
      </c>
      <c r="U26" s="312" t="s">
        <v>19</v>
      </c>
      <c r="V26" s="313" t="s">
        <v>18</v>
      </c>
      <c r="W26" s="312" t="s">
        <v>19</v>
      </c>
      <c r="X26" s="313" t="s">
        <v>18</v>
      </c>
      <c r="Y26" s="312" t="s">
        <v>19</v>
      </c>
      <c r="Z26" s="313" t="s">
        <v>18</v>
      </c>
      <c r="AA26" s="312" t="s">
        <v>19</v>
      </c>
      <c r="AB26" s="313" t="s">
        <v>18</v>
      </c>
      <c r="AC26" s="312" t="s">
        <v>19</v>
      </c>
      <c r="AD26" s="313" t="s">
        <v>18</v>
      </c>
      <c r="AE26" s="312" t="s">
        <v>19</v>
      </c>
      <c r="AF26" s="633"/>
      <c r="AG26" s="634"/>
      <c r="AH26" s="628"/>
      <c r="AI26" s="628"/>
      <c r="AJ26" s="628"/>
      <c r="AK26" s="628"/>
    </row>
    <row r="27" spans="2:37" s="1" customFormat="1" ht="38.25" x14ac:dyDescent="0.25">
      <c r="B27" s="630">
        <v>0.6</v>
      </c>
      <c r="C27" s="20" t="s">
        <v>42</v>
      </c>
      <c r="D27" s="284" t="s">
        <v>594</v>
      </c>
      <c r="E27" s="33">
        <v>0.2</v>
      </c>
      <c r="F27" s="20" t="s">
        <v>595</v>
      </c>
      <c r="G27" s="34" t="s">
        <v>596</v>
      </c>
      <c r="H27" s="15">
        <v>0.25</v>
      </c>
      <c r="I27" s="16"/>
      <c r="J27" s="15">
        <v>0.25</v>
      </c>
      <c r="K27" s="16"/>
      <c r="L27" s="15">
        <v>0.25</v>
      </c>
      <c r="M27" s="16"/>
      <c r="N27" s="15">
        <v>0.25</v>
      </c>
      <c r="O27" s="16"/>
      <c r="P27" s="15"/>
      <c r="Q27" s="16"/>
      <c r="R27" s="15"/>
      <c r="S27" s="16"/>
      <c r="T27" s="15"/>
      <c r="U27" s="16"/>
      <c r="V27" s="15"/>
      <c r="W27" s="16"/>
      <c r="X27" s="15"/>
      <c r="Y27" s="16"/>
      <c r="Z27" s="15"/>
      <c r="AA27" s="16"/>
      <c r="AB27" s="15"/>
      <c r="AC27" s="16"/>
      <c r="AD27" s="15"/>
      <c r="AE27" s="16"/>
      <c r="AF27" s="15">
        <f t="shared" ref="AF27:AG31" si="1">+H27+J27+L27+N27+P27+R27+T27+V27+X27+Z27+AB27+AD27</f>
        <v>1</v>
      </c>
      <c r="AG27" s="16">
        <f t="shared" si="1"/>
        <v>0</v>
      </c>
      <c r="AH27" s="204"/>
      <c r="AI27" s="204"/>
      <c r="AJ27" s="204"/>
      <c r="AK27" s="204"/>
    </row>
    <row r="28" spans="2:37" s="1" customFormat="1" ht="45" x14ac:dyDescent="0.25">
      <c r="B28" s="766"/>
      <c r="C28" s="22" t="s">
        <v>43</v>
      </c>
      <c r="D28" s="285" t="s">
        <v>597</v>
      </c>
      <c r="E28" s="134">
        <v>0.2</v>
      </c>
      <c r="F28" s="22" t="s">
        <v>598</v>
      </c>
      <c r="G28" s="37" t="s">
        <v>596</v>
      </c>
      <c r="H28" s="7"/>
      <c r="I28" s="6"/>
      <c r="J28" s="7"/>
      <c r="K28" s="6"/>
      <c r="L28" s="7"/>
      <c r="M28" s="6"/>
      <c r="N28" s="7"/>
      <c r="O28" s="6"/>
      <c r="P28" s="7">
        <v>0.1</v>
      </c>
      <c r="Q28" s="6"/>
      <c r="R28" s="7">
        <v>0.1</v>
      </c>
      <c r="S28" s="6"/>
      <c r="T28" s="7">
        <v>0.1</v>
      </c>
      <c r="U28" s="6"/>
      <c r="V28" s="7">
        <v>0.2</v>
      </c>
      <c r="W28" s="6"/>
      <c r="X28" s="7">
        <v>0.2</v>
      </c>
      <c r="Y28" s="6"/>
      <c r="Z28" s="7">
        <v>0.2</v>
      </c>
      <c r="AA28" s="6"/>
      <c r="AB28" s="7">
        <v>0.1</v>
      </c>
      <c r="AC28" s="6"/>
      <c r="AD28" s="7"/>
      <c r="AE28" s="6"/>
      <c r="AF28" s="7">
        <f t="shared" si="1"/>
        <v>0.99999999999999989</v>
      </c>
      <c r="AG28" s="6">
        <f t="shared" si="1"/>
        <v>0</v>
      </c>
      <c r="AH28" s="205"/>
      <c r="AI28" s="205"/>
      <c r="AJ28" s="205"/>
      <c r="AK28" s="205"/>
    </row>
    <row r="29" spans="2:37" s="1" customFormat="1" ht="51" x14ac:dyDescent="0.25">
      <c r="B29" s="766"/>
      <c r="C29" s="22" t="s">
        <v>45</v>
      </c>
      <c r="D29" s="285" t="s">
        <v>599</v>
      </c>
      <c r="E29" s="134">
        <v>0.2</v>
      </c>
      <c r="F29" s="22" t="s">
        <v>600</v>
      </c>
      <c r="G29" s="37" t="s">
        <v>601</v>
      </c>
      <c r="H29" s="7"/>
      <c r="I29" s="6"/>
      <c r="J29" s="7"/>
      <c r="K29" s="6"/>
      <c r="L29" s="7">
        <v>0.05</v>
      </c>
      <c r="M29" s="6"/>
      <c r="N29" s="7">
        <v>0.05</v>
      </c>
      <c r="O29" s="6"/>
      <c r="P29" s="7">
        <v>0.1</v>
      </c>
      <c r="Q29" s="6"/>
      <c r="R29" s="7">
        <v>0.1</v>
      </c>
      <c r="S29" s="6"/>
      <c r="T29" s="7">
        <v>0.1</v>
      </c>
      <c r="U29" s="6"/>
      <c r="V29" s="7">
        <v>0.1</v>
      </c>
      <c r="W29" s="6"/>
      <c r="X29" s="7">
        <v>0.1</v>
      </c>
      <c r="Y29" s="6"/>
      <c r="Z29" s="7">
        <v>0.2</v>
      </c>
      <c r="AA29" s="6"/>
      <c r="AB29" s="7">
        <v>0.2</v>
      </c>
      <c r="AC29" s="6"/>
      <c r="AD29" s="7"/>
      <c r="AE29" s="6"/>
      <c r="AF29" s="7">
        <f t="shared" si="1"/>
        <v>1</v>
      </c>
      <c r="AG29" s="6">
        <f t="shared" si="1"/>
        <v>0</v>
      </c>
      <c r="AH29" s="205"/>
      <c r="AI29" s="205"/>
      <c r="AJ29" s="205"/>
      <c r="AK29" s="205"/>
    </row>
    <row r="30" spans="2:37" s="1" customFormat="1" ht="38.25" x14ac:dyDescent="0.25">
      <c r="B30" s="766"/>
      <c r="C30" s="22" t="s">
        <v>82</v>
      </c>
      <c r="D30" s="285" t="s">
        <v>602</v>
      </c>
      <c r="E30" s="134">
        <v>0.2</v>
      </c>
      <c r="F30" s="22" t="s">
        <v>603</v>
      </c>
      <c r="G30" s="37" t="s">
        <v>596</v>
      </c>
      <c r="H30" s="7"/>
      <c r="I30" s="6"/>
      <c r="J30" s="7"/>
      <c r="K30" s="6"/>
      <c r="L30" s="7">
        <v>0.05</v>
      </c>
      <c r="M30" s="6"/>
      <c r="N30" s="7">
        <v>0.05</v>
      </c>
      <c r="O30" s="6"/>
      <c r="P30" s="7">
        <v>0.1</v>
      </c>
      <c r="Q30" s="6"/>
      <c r="R30" s="7">
        <v>0.1</v>
      </c>
      <c r="S30" s="6"/>
      <c r="T30" s="7">
        <v>0.1</v>
      </c>
      <c r="U30" s="6"/>
      <c r="V30" s="7">
        <v>0.1</v>
      </c>
      <c r="W30" s="6"/>
      <c r="X30" s="7">
        <v>0.1</v>
      </c>
      <c r="Y30" s="6"/>
      <c r="Z30" s="7">
        <v>0.1</v>
      </c>
      <c r="AA30" s="6"/>
      <c r="AB30" s="7">
        <v>0.2</v>
      </c>
      <c r="AC30" s="6"/>
      <c r="AD30" s="7">
        <v>0.1</v>
      </c>
      <c r="AE30" s="6"/>
      <c r="AF30" s="7">
        <f t="shared" si="1"/>
        <v>0.99999999999999989</v>
      </c>
      <c r="AG30" s="6">
        <f t="shared" si="1"/>
        <v>0</v>
      </c>
      <c r="AH30" s="205"/>
      <c r="AI30" s="205"/>
      <c r="AJ30" s="205"/>
      <c r="AK30" s="205"/>
    </row>
    <row r="31" spans="2:37" s="1" customFormat="1" ht="39" thickBot="1" x14ac:dyDescent="0.3">
      <c r="B31" s="637"/>
      <c r="C31" s="39" t="s">
        <v>84</v>
      </c>
      <c r="D31" s="286" t="s">
        <v>604</v>
      </c>
      <c r="E31" s="55">
        <v>0.2</v>
      </c>
      <c r="F31" s="39" t="s">
        <v>595</v>
      </c>
      <c r="G31" s="42" t="s">
        <v>596</v>
      </c>
      <c r="H31" s="9"/>
      <c r="I31" s="8"/>
      <c r="J31" s="9">
        <v>0.05</v>
      </c>
      <c r="K31" s="8"/>
      <c r="L31" s="9">
        <v>0.05</v>
      </c>
      <c r="M31" s="8"/>
      <c r="N31" s="9">
        <v>0.05</v>
      </c>
      <c r="O31" s="8"/>
      <c r="P31" s="9">
        <v>0.1</v>
      </c>
      <c r="Q31" s="8"/>
      <c r="R31" s="9">
        <v>0.1</v>
      </c>
      <c r="S31" s="8"/>
      <c r="T31" s="9">
        <v>0.1</v>
      </c>
      <c r="U31" s="8"/>
      <c r="V31" s="9">
        <v>0.1</v>
      </c>
      <c r="W31" s="8"/>
      <c r="X31" s="9">
        <v>0.1</v>
      </c>
      <c r="Y31" s="8"/>
      <c r="Z31" s="9">
        <v>0.1</v>
      </c>
      <c r="AA31" s="8"/>
      <c r="AB31" s="9">
        <v>0.1</v>
      </c>
      <c r="AC31" s="8"/>
      <c r="AD31" s="9">
        <v>0.15</v>
      </c>
      <c r="AE31" s="8"/>
      <c r="AF31" s="9">
        <f t="shared" si="1"/>
        <v>0.99999999999999989</v>
      </c>
      <c r="AG31" s="8">
        <f t="shared" si="1"/>
        <v>0</v>
      </c>
      <c r="AH31" s="206"/>
      <c r="AI31" s="206"/>
      <c r="AJ31" s="206"/>
      <c r="AK31" s="206"/>
    </row>
    <row r="40" ht="15.75" customHeight="1" x14ac:dyDescent="0.25"/>
    <row r="41" ht="15.75" customHeight="1" x14ac:dyDescent="0.25"/>
    <row r="42" ht="15.75" customHeight="1" x14ac:dyDescent="0.25"/>
  </sheetData>
  <mergeCells count="81">
    <mergeCell ref="AI16:AI17"/>
    <mergeCell ref="AJ16:AJ17"/>
    <mergeCell ref="AK16:AK17"/>
    <mergeCell ref="AI25:AI26"/>
    <mergeCell ref="AJ25:AJ26"/>
    <mergeCell ref="AK25:AK26"/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V16:W16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L16:M16"/>
    <mergeCell ref="N16:O16"/>
    <mergeCell ref="P16:Q16"/>
    <mergeCell ref="R16:S16"/>
    <mergeCell ref="T16:U16"/>
    <mergeCell ref="AH16:AH17"/>
    <mergeCell ref="B18:B22"/>
    <mergeCell ref="B24:D24"/>
    <mergeCell ref="E24:AH24"/>
    <mergeCell ref="B25:B26"/>
    <mergeCell ref="C25:C26"/>
    <mergeCell ref="D25:D26"/>
    <mergeCell ref="E25:E26"/>
    <mergeCell ref="F25:F26"/>
    <mergeCell ref="G25:G26"/>
    <mergeCell ref="X16:Y16"/>
    <mergeCell ref="Z16:AA16"/>
    <mergeCell ref="AB16:AC16"/>
    <mergeCell ref="AD16:AE16"/>
    <mergeCell ref="AF16:AF17"/>
    <mergeCell ref="AG16:AG17"/>
    <mergeCell ref="AF25:AF26"/>
    <mergeCell ref="AG25:AG26"/>
    <mergeCell ref="AH25:AH26"/>
    <mergeCell ref="B27:B31"/>
    <mergeCell ref="T25:U25"/>
    <mergeCell ref="V25:W25"/>
    <mergeCell ref="X25:Y25"/>
    <mergeCell ref="Z25:AA25"/>
    <mergeCell ref="AB25:AC25"/>
    <mergeCell ref="AD25:AE25"/>
    <mergeCell ref="H25:I25"/>
    <mergeCell ref="J25:K25"/>
    <mergeCell ref="L25:M25"/>
    <mergeCell ref="N25:O25"/>
    <mergeCell ref="P25:Q25"/>
    <mergeCell ref="R25:S2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K38"/>
  <sheetViews>
    <sheetView topLeftCell="G28" zoomScale="40" zoomScaleNormal="40" workbookViewId="0">
      <selection activeCell="AK33" sqref="AK33"/>
    </sheetView>
  </sheetViews>
  <sheetFormatPr baseColWidth="10" defaultColWidth="11.42578125" defaultRowHeight="15" x14ac:dyDescent="0.25"/>
  <cols>
    <col min="1" max="1" width="1.7109375" customWidth="1"/>
    <col min="2" max="2" width="22.42578125" customWidth="1"/>
    <col min="3" max="3" width="17.7109375" customWidth="1"/>
    <col min="4" max="5" width="18" customWidth="1"/>
    <col min="6" max="6" width="20.140625" customWidth="1"/>
    <col min="7" max="7" width="18" customWidth="1"/>
    <col min="8" max="8" width="10.140625" bestFit="1" customWidth="1"/>
    <col min="9" max="29" width="8" customWidth="1"/>
    <col min="30" max="30" width="10.140625" bestFit="1" customWidth="1"/>
    <col min="31" max="31" width="8" customWidth="1"/>
    <col min="32" max="32" width="10.140625" customWidth="1"/>
    <col min="33" max="33" width="10.28515625" customWidth="1"/>
    <col min="34" max="37" width="53.28515625" customWidth="1"/>
  </cols>
  <sheetData>
    <row r="1" spans="2:37" ht="15.75" thickBot="1" x14ac:dyDescent="0.3"/>
    <row r="2" spans="2:37" s="1" customFormat="1" ht="27.75" customHeight="1" thickBot="1" x14ac:dyDescent="0.3">
      <c r="B2" s="532"/>
      <c r="C2" s="533"/>
      <c r="D2" s="538" t="s">
        <v>31</v>
      </c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40"/>
    </row>
    <row r="3" spans="2:37" s="1" customFormat="1" ht="27.75" customHeight="1" thickBot="1" x14ac:dyDescent="0.3">
      <c r="B3" s="534"/>
      <c r="C3" s="535"/>
      <c r="D3" s="541" t="s">
        <v>25</v>
      </c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3"/>
      <c r="R3" s="541" t="s">
        <v>36</v>
      </c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3"/>
    </row>
    <row r="4" spans="2:37" s="1" customFormat="1" ht="16.5" thickBot="1" x14ac:dyDescent="0.3">
      <c r="B4" s="536"/>
      <c r="C4" s="537"/>
      <c r="D4" s="541" t="s">
        <v>37</v>
      </c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3"/>
    </row>
    <row r="5" spans="2:37" s="1" customFormat="1" ht="16.5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7" s="17" customFormat="1" ht="21" customHeight="1" x14ac:dyDescent="0.25">
      <c r="B6" s="544" t="s">
        <v>24</v>
      </c>
      <c r="C6" s="545"/>
      <c r="D6" s="546" t="s">
        <v>14</v>
      </c>
      <c r="E6" s="547"/>
      <c r="F6" s="547"/>
      <c r="G6" s="547"/>
      <c r="H6" s="547"/>
      <c r="I6" s="548"/>
      <c r="J6" s="549" t="s">
        <v>606</v>
      </c>
      <c r="K6" s="550"/>
      <c r="L6" s="550"/>
      <c r="M6" s="550"/>
      <c r="N6" s="550"/>
      <c r="O6" s="550"/>
      <c r="P6" s="550"/>
      <c r="Q6" s="550"/>
      <c r="R6" s="550"/>
      <c r="S6" s="550"/>
      <c r="T6" s="550"/>
      <c r="U6" s="550"/>
      <c r="V6" s="550"/>
      <c r="W6" s="550"/>
      <c r="X6" s="550"/>
      <c r="Y6" s="550"/>
      <c r="Z6" s="550"/>
      <c r="AA6" s="550"/>
      <c r="AB6" s="550"/>
      <c r="AC6" s="550"/>
      <c r="AD6" s="550"/>
      <c r="AE6" s="550"/>
      <c r="AF6" s="550"/>
      <c r="AG6" s="550"/>
      <c r="AH6" s="551"/>
    </row>
    <row r="7" spans="2:37" s="1" customFormat="1" ht="18.75" customHeight="1" x14ac:dyDescent="0.25">
      <c r="B7" s="552">
        <v>2018</v>
      </c>
      <c r="C7" s="553"/>
      <c r="D7" s="556" t="s">
        <v>0</v>
      </c>
      <c r="E7" s="557"/>
      <c r="F7" s="557"/>
      <c r="G7" s="557"/>
      <c r="H7" s="557"/>
      <c r="I7" s="558"/>
      <c r="J7" s="559" t="s">
        <v>259</v>
      </c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60"/>
      <c r="Z7" s="560"/>
      <c r="AA7" s="560"/>
      <c r="AB7" s="560"/>
      <c r="AC7" s="560"/>
      <c r="AD7" s="560"/>
      <c r="AE7" s="560"/>
      <c r="AF7" s="560"/>
      <c r="AG7" s="560"/>
      <c r="AH7" s="561"/>
    </row>
    <row r="8" spans="2:37" s="1" customFormat="1" ht="27.75" customHeight="1" thickBot="1" x14ac:dyDescent="0.3">
      <c r="B8" s="554"/>
      <c r="C8" s="555"/>
      <c r="D8" s="562" t="s">
        <v>1</v>
      </c>
      <c r="E8" s="563"/>
      <c r="F8" s="563"/>
      <c r="G8" s="563"/>
      <c r="H8" s="563"/>
      <c r="I8" s="564"/>
      <c r="J8" s="565" t="s">
        <v>260</v>
      </c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66"/>
      <c r="V8" s="566"/>
      <c r="W8" s="566"/>
      <c r="X8" s="566"/>
      <c r="Y8" s="566"/>
      <c r="Z8" s="566"/>
      <c r="AA8" s="566"/>
      <c r="AB8" s="566"/>
      <c r="AC8" s="566"/>
      <c r="AD8" s="566"/>
      <c r="AE8" s="566"/>
      <c r="AF8" s="566"/>
      <c r="AG8" s="566"/>
      <c r="AH8" s="567"/>
    </row>
    <row r="9" spans="2:37" s="1" customFormat="1" ht="27.75" customHeight="1" thickBot="1" x14ac:dyDescent="0.3"/>
    <row r="10" spans="2:37" s="1" customFormat="1" ht="18.75" customHeight="1" x14ac:dyDescent="0.25">
      <c r="B10" s="568" t="s">
        <v>21</v>
      </c>
      <c r="C10" s="571" t="s">
        <v>77</v>
      </c>
      <c r="D10" s="572"/>
      <c r="E10" s="573" t="s">
        <v>261</v>
      </c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  <c r="S10" s="575"/>
      <c r="T10" s="576" t="s">
        <v>20</v>
      </c>
      <c r="U10" s="577"/>
      <c r="V10" s="578"/>
      <c r="W10" s="585" t="s">
        <v>23</v>
      </c>
      <c r="X10" s="586"/>
      <c r="Y10" s="589" t="s">
        <v>262</v>
      </c>
      <c r="Z10" s="590"/>
      <c r="AA10" s="590"/>
      <c r="AB10" s="590"/>
      <c r="AC10" s="590"/>
      <c r="AD10" s="590"/>
      <c r="AE10" s="590"/>
      <c r="AF10" s="590"/>
      <c r="AG10" s="590"/>
      <c r="AH10" s="591"/>
    </row>
    <row r="11" spans="2:37" s="1" customFormat="1" ht="18.75" customHeight="1" x14ac:dyDescent="0.25">
      <c r="B11" s="569"/>
      <c r="C11" s="595" t="s">
        <v>15</v>
      </c>
      <c r="D11" s="596"/>
      <c r="E11" s="597" t="s">
        <v>263</v>
      </c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9"/>
      <c r="T11" s="579"/>
      <c r="U11" s="580"/>
      <c r="V11" s="581"/>
      <c r="W11" s="587"/>
      <c r="X11" s="588"/>
      <c r="Y11" s="592"/>
      <c r="Z11" s="593"/>
      <c r="AA11" s="593"/>
      <c r="AB11" s="593"/>
      <c r="AC11" s="593"/>
      <c r="AD11" s="593"/>
      <c r="AE11" s="593"/>
      <c r="AF11" s="593"/>
      <c r="AG11" s="593"/>
      <c r="AH11" s="594"/>
    </row>
    <row r="12" spans="2:37" s="1" customFormat="1" ht="18.75" customHeight="1" x14ac:dyDescent="0.25">
      <c r="B12" s="569"/>
      <c r="C12" s="595" t="s">
        <v>33</v>
      </c>
      <c r="D12" s="596"/>
      <c r="E12" s="597" t="s">
        <v>264</v>
      </c>
      <c r="F12" s="598"/>
      <c r="G12" s="598"/>
      <c r="H12" s="598"/>
      <c r="I12" s="598"/>
      <c r="J12" s="598"/>
      <c r="K12" s="598"/>
      <c r="L12" s="598"/>
      <c r="M12" s="598"/>
      <c r="N12" s="598"/>
      <c r="O12" s="598"/>
      <c r="P12" s="598"/>
      <c r="Q12" s="598"/>
      <c r="R12" s="598"/>
      <c r="S12" s="599"/>
      <c r="T12" s="579"/>
      <c r="U12" s="580"/>
      <c r="V12" s="581"/>
      <c r="W12" s="600" t="s">
        <v>16</v>
      </c>
      <c r="X12" s="601"/>
      <c r="Y12" s="604" t="s">
        <v>265</v>
      </c>
      <c r="Z12" s="605"/>
      <c r="AA12" s="605"/>
      <c r="AB12" s="605"/>
      <c r="AC12" s="605"/>
      <c r="AD12" s="605"/>
      <c r="AE12" s="605"/>
      <c r="AF12" s="605"/>
      <c r="AG12" s="605"/>
      <c r="AH12" s="606"/>
    </row>
    <row r="13" spans="2:37" s="1" customFormat="1" ht="18.75" customHeight="1" thickBot="1" x14ac:dyDescent="0.3">
      <c r="B13" s="570"/>
      <c r="C13" s="610" t="s">
        <v>34</v>
      </c>
      <c r="D13" s="611"/>
      <c r="E13" s="612" t="s">
        <v>266</v>
      </c>
      <c r="F13" s="613"/>
      <c r="G13" s="613"/>
      <c r="H13" s="613"/>
      <c r="I13" s="613"/>
      <c r="J13" s="613"/>
      <c r="K13" s="613"/>
      <c r="L13" s="613"/>
      <c r="M13" s="613"/>
      <c r="N13" s="613"/>
      <c r="O13" s="613"/>
      <c r="P13" s="613"/>
      <c r="Q13" s="613"/>
      <c r="R13" s="613"/>
      <c r="S13" s="614"/>
      <c r="T13" s="582"/>
      <c r="U13" s="583"/>
      <c r="V13" s="584"/>
      <c r="W13" s="602"/>
      <c r="X13" s="603"/>
      <c r="Y13" s="607"/>
      <c r="Z13" s="608"/>
      <c r="AA13" s="608"/>
      <c r="AB13" s="608"/>
      <c r="AC13" s="608"/>
      <c r="AD13" s="608"/>
      <c r="AE13" s="608"/>
      <c r="AF13" s="608"/>
      <c r="AG13" s="608"/>
      <c r="AH13" s="609"/>
    </row>
    <row r="14" spans="2:37" s="1" customFormat="1" ht="9.75" customHeight="1" thickBot="1" x14ac:dyDescent="0.3"/>
    <row r="15" spans="2:37" s="1" customFormat="1" ht="18.75" customHeight="1" thickBot="1" x14ac:dyDescent="0.3">
      <c r="B15" s="615" t="s">
        <v>17</v>
      </c>
      <c r="C15" s="616"/>
      <c r="D15" s="617"/>
      <c r="E15" s="873" t="s">
        <v>267</v>
      </c>
      <c r="F15" s="874"/>
      <c r="G15" s="874"/>
      <c r="H15" s="874"/>
      <c r="I15" s="874"/>
      <c r="J15" s="874"/>
      <c r="K15" s="874"/>
      <c r="L15" s="874"/>
      <c r="M15" s="874"/>
      <c r="N15" s="874"/>
      <c r="O15" s="874"/>
      <c r="P15" s="874"/>
      <c r="Q15" s="874"/>
      <c r="R15" s="874"/>
      <c r="S15" s="874"/>
      <c r="T15" s="874"/>
      <c r="U15" s="874"/>
      <c r="V15" s="874"/>
      <c r="W15" s="874"/>
      <c r="X15" s="874"/>
      <c r="Y15" s="874"/>
      <c r="Z15" s="874"/>
      <c r="AA15" s="874"/>
      <c r="AB15" s="874"/>
      <c r="AC15" s="874"/>
      <c r="AD15" s="874"/>
      <c r="AE15" s="874"/>
      <c r="AF15" s="874"/>
      <c r="AG15" s="874"/>
      <c r="AH15" s="875"/>
    </row>
    <row r="16" spans="2:37" s="1" customFormat="1" ht="27.75" customHeight="1" x14ac:dyDescent="0.25">
      <c r="B16" s="618" t="s">
        <v>29</v>
      </c>
      <c r="C16" s="620" t="s">
        <v>28</v>
      </c>
      <c r="D16" s="622" t="s">
        <v>32</v>
      </c>
      <c r="E16" s="620" t="s">
        <v>30</v>
      </c>
      <c r="F16" s="620" t="s">
        <v>26</v>
      </c>
      <c r="G16" s="624" t="s">
        <v>27</v>
      </c>
      <c r="H16" s="618" t="s">
        <v>2</v>
      </c>
      <c r="I16" s="626"/>
      <c r="J16" s="618" t="s">
        <v>3</v>
      </c>
      <c r="K16" s="626"/>
      <c r="L16" s="618" t="s">
        <v>4</v>
      </c>
      <c r="M16" s="626"/>
      <c r="N16" s="618" t="s">
        <v>5</v>
      </c>
      <c r="O16" s="626"/>
      <c r="P16" s="618" t="s">
        <v>6</v>
      </c>
      <c r="Q16" s="626"/>
      <c r="R16" s="618" t="s">
        <v>7</v>
      </c>
      <c r="S16" s="626"/>
      <c r="T16" s="618" t="s">
        <v>8</v>
      </c>
      <c r="U16" s="626"/>
      <c r="V16" s="618" t="s">
        <v>9</v>
      </c>
      <c r="W16" s="626"/>
      <c r="X16" s="618" t="s">
        <v>10</v>
      </c>
      <c r="Y16" s="626"/>
      <c r="Z16" s="618" t="s">
        <v>11</v>
      </c>
      <c r="AA16" s="626"/>
      <c r="AB16" s="618" t="s">
        <v>12</v>
      </c>
      <c r="AC16" s="626"/>
      <c r="AD16" s="618" t="s">
        <v>13</v>
      </c>
      <c r="AE16" s="626"/>
      <c r="AF16" s="618" t="s">
        <v>18</v>
      </c>
      <c r="AG16" s="626" t="s">
        <v>19</v>
      </c>
      <c r="AH16" s="627" t="s">
        <v>22</v>
      </c>
      <c r="AI16" s="627" t="s">
        <v>704</v>
      </c>
      <c r="AJ16" s="627" t="s">
        <v>705</v>
      </c>
      <c r="AK16" s="627" t="s">
        <v>706</v>
      </c>
    </row>
    <row r="17" spans="2:37" s="1" customFormat="1" ht="27.75" customHeight="1" thickBot="1" x14ac:dyDescent="0.3">
      <c r="B17" s="619"/>
      <c r="C17" s="621"/>
      <c r="D17" s="623"/>
      <c r="E17" s="621"/>
      <c r="F17" s="621"/>
      <c r="G17" s="625"/>
      <c r="H17" s="313" t="s">
        <v>18</v>
      </c>
      <c r="I17" s="312" t="s">
        <v>19</v>
      </c>
      <c r="J17" s="313" t="s">
        <v>18</v>
      </c>
      <c r="K17" s="312" t="s">
        <v>19</v>
      </c>
      <c r="L17" s="313" t="s">
        <v>18</v>
      </c>
      <c r="M17" s="312" t="s">
        <v>19</v>
      </c>
      <c r="N17" s="313" t="s">
        <v>18</v>
      </c>
      <c r="O17" s="312" t="s">
        <v>19</v>
      </c>
      <c r="P17" s="313" t="s">
        <v>18</v>
      </c>
      <c r="Q17" s="312" t="s">
        <v>19</v>
      </c>
      <c r="R17" s="313" t="s">
        <v>18</v>
      </c>
      <c r="S17" s="312" t="s">
        <v>19</v>
      </c>
      <c r="T17" s="313" t="s">
        <v>18</v>
      </c>
      <c r="U17" s="312" t="s">
        <v>19</v>
      </c>
      <c r="V17" s="313" t="s">
        <v>18</v>
      </c>
      <c r="W17" s="312" t="s">
        <v>19</v>
      </c>
      <c r="X17" s="313" t="s">
        <v>18</v>
      </c>
      <c r="Y17" s="312" t="s">
        <v>19</v>
      </c>
      <c r="Z17" s="313" t="s">
        <v>18</v>
      </c>
      <c r="AA17" s="312" t="s">
        <v>19</v>
      </c>
      <c r="AB17" s="313" t="s">
        <v>18</v>
      </c>
      <c r="AC17" s="312" t="s">
        <v>19</v>
      </c>
      <c r="AD17" s="313" t="s">
        <v>18</v>
      </c>
      <c r="AE17" s="312" t="s">
        <v>19</v>
      </c>
      <c r="AF17" s="633"/>
      <c r="AG17" s="634"/>
      <c r="AH17" s="628"/>
      <c r="AI17" s="628"/>
      <c r="AJ17" s="628"/>
      <c r="AK17" s="628"/>
    </row>
    <row r="18" spans="2:37" s="1" customFormat="1" ht="90" x14ac:dyDescent="0.25">
      <c r="B18" s="630">
        <v>0.3</v>
      </c>
      <c r="C18" s="20" t="s">
        <v>42</v>
      </c>
      <c r="D18" s="130" t="s">
        <v>269</v>
      </c>
      <c r="E18" s="33">
        <v>0.2</v>
      </c>
      <c r="F18" s="131" t="s">
        <v>268</v>
      </c>
      <c r="G18" s="247" t="s">
        <v>270</v>
      </c>
      <c r="H18" s="15"/>
      <c r="I18" s="16"/>
      <c r="J18" s="15"/>
      <c r="K18" s="16"/>
      <c r="L18" s="15"/>
      <c r="M18" s="16"/>
      <c r="N18" s="15"/>
      <c r="O18" s="16"/>
      <c r="P18" s="15"/>
      <c r="Q18" s="16"/>
      <c r="R18" s="15"/>
      <c r="S18" s="16"/>
      <c r="T18" s="15">
        <v>0.5</v>
      </c>
      <c r="U18" s="16"/>
      <c r="V18" s="15"/>
      <c r="W18" s="16"/>
      <c r="X18" s="15"/>
      <c r="Y18" s="16"/>
      <c r="Z18" s="15"/>
      <c r="AA18" s="16"/>
      <c r="AB18" s="15">
        <v>0.5</v>
      </c>
      <c r="AC18" s="16"/>
      <c r="AD18" s="15"/>
      <c r="AE18" s="16"/>
      <c r="AF18" s="15">
        <f t="shared" ref="AF18:AG22" si="0">+H18+J18+L18+N18+P18+R18+T18+V18+X18+Z18+AB18+AD18</f>
        <v>1</v>
      </c>
      <c r="AG18" s="16">
        <f t="shared" si="0"/>
        <v>0</v>
      </c>
      <c r="AH18" s="204"/>
      <c r="AI18" s="204"/>
      <c r="AJ18" s="204"/>
      <c r="AK18" s="204"/>
    </row>
    <row r="19" spans="2:37" s="1" customFormat="1" ht="57" customHeight="1" x14ac:dyDescent="0.25">
      <c r="B19" s="766"/>
      <c r="C19" s="22" t="s">
        <v>43</v>
      </c>
      <c r="D19" s="104" t="s">
        <v>498</v>
      </c>
      <c r="E19" s="36">
        <v>0.2</v>
      </c>
      <c r="F19" s="144" t="s">
        <v>499</v>
      </c>
      <c r="G19" s="248" t="s">
        <v>500</v>
      </c>
      <c r="H19" s="7"/>
      <c r="I19" s="6"/>
      <c r="J19" s="7"/>
      <c r="K19" s="6"/>
      <c r="L19" s="7"/>
      <c r="M19" s="6"/>
      <c r="N19" s="7">
        <v>0.25</v>
      </c>
      <c r="O19" s="6"/>
      <c r="P19" s="7"/>
      <c r="Q19" s="6"/>
      <c r="R19" s="7"/>
      <c r="S19" s="6"/>
      <c r="T19" s="7">
        <v>0.25</v>
      </c>
      <c r="U19" s="6"/>
      <c r="V19" s="7"/>
      <c r="W19" s="6"/>
      <c r="X19" s="7">
        <v>0.25</v>
      </c>
      <c r="Y19" s="6"/>
      <c r="Z19" s="7">
        <v>0.25</v>
      </c>
      <c r="AA19" s="6"/>
      <c r="AB19" s="7"/>
      <c r="AC19" s="6"/>
      <c r="AD19" s="7"/>
      <c r="AE19" s="6"/>
      <c r="AF19" s="7">
        <f t="shared" si="0"/>
        <v>1</v>
      </c>
      <c r="AG19" s="6">
        <f t="shared" si="0"/>
        <v>0</v>
      </c>
      <c r="AH19" s="205"/>
      <c r="AI19" s="205"/>
      <c r="AJ19" s="205"/>
      <c r="AK19" s="205"/>
    </row>
    <row r="20" spans="2:37" s="1" customFormat="1" ht="105" x14ac:dyDescent="0.25">
      <c r="B20" s="766"/>
      <c r="C20" s="22" t="s">
        <v>45</v>
      </c>
      <c r="D20" s="104" t="s">
        <v>501</v>
      </c>
      <c r="E20" s="36">
        <v>0.2</v>
      </c>
      <c r="F20" s="144" t="s">
        <v>502</v>
      </c>
      <c r="G20" s="248" t="s">
        <v>503</v>
      </c>
      <c r="H20" s="7"/>
      <c r="I20" s="6"/>
      <c r="J20" s="7"/>
      <c r="K20" s="6"/>
      <c r="L20" s="7"/>
      <c r="M20" s="6"/>
      <c r="N20" s="7"/>
      <c r="O20" s="6"/>
      <c r="P20" s="7">
        <v>0.33</v>
      </c>
      <c r="Q20" s="6"/>
      <c r="R20" s="7"/>
      <c r="S20" s="6"/>
      <c r="T20" s="7"/>
      <c r="U20" s="6"/>
      <c r="V20" s="7">
        <v>0.33</v>
      </c>
      <c r="W20" s="6"/>
      <c r="X20" s="7"/>
      <c r="Y20" s="6"/>
      <c r="Z20" s="7"/>
      <c r="AA20" s="6"/>
      <c r="AB20" s="7">
        <v>0.34</v>
      </c>
      <c r="AC20" s="6"/>
      <c r="AD20" s="7"/>
      <c r="AE20" s="6"/>
      <c r="AF20" s="7">
        <f t="shared" si="0"/>
        <v>1</v>
      </c>
      <c r="AG20" s="6">
        <f t="shared" si="0"/>
        <v>0</v>
      </c>
      <c r="AH20" s="205"/>
      <c r="AI20" s="205"/>
      <c r="AJ20" s="205"/>
      <c r="AK20" s="205"/>
    </row>
    <row r="21" spans="2:37" s="1" customFormat="1" ht="105" customHeight="1" x14ac:dyDescent="0.25">
      <c r="B21" s="766"/>
      <c r="C21" s="22" t="s">
        <v>82</v>
      </c>
      <c r="D21" s="104" t="s">
        <v>271</v>
      </c>
      <c r="E21" s="36">
        <v>0.2</v>
      </c>
      <c r="F21" s="121" t="s">
        <v>272</v>
      </c>
      <c r="G21" s="248" t="s">
        <v>273</v>
      </c>
      <c r="H21" s="7"/>
      <c r="I21" s="6"/>
      <c r="J21" s="7"/>
      <c r="K21" s="6"/>
      <c r="L21" s="7"/>
      <c r="M21" s="6"/>
      <c r="N21" s="7">
        <v>0.2</v>
      </c>
      <c r="O21" s="6"/>
      <c r="P21" s="7"/>
      <c r="Q21" s="6"/>
      <c r="R21" s="7">
        <v>0.2</v>
      </c>
      <c r="S21" s="6"/>
      <c r="T21" s="7"/>
      <c r="U21" s="6"/>
      <c r="V21" s="7">
        <v>0.2</v>
      </c>
      <c r="W21" s="6"/>
      <c r="X21" s="7"/>
      <c r="Y21" s="6"/>
      <c r="Z21" s="7">
        <v>0.2</v>
      </c>
      <c r="AA21" s="6"/>
      <c r="AB21" s="7">
        <v>0.2</v>
      </c>
      <c r="AC21" s="6"/>
      <c r="AD21" s="7"/>
      <c r="AE21" s="6"/>
      <c r="AF21" s="7">
        <f t="shared" si="0"/>
        <v>1</v>
      </c>
      <c r="AG21" s="6">
        <f t="shared" si="0"/>
        <v>0</v>
      </c>
      <c r="AH21" s="205"/>
      <c r="AI21" s="205"/>
      <c r="AJ21" s="205"/>
      <c r="AK21" s="205"/>
    </row>
    <row r="22" spans="2:37" s="1" customFormat="1" ht="90.75" thickBot="1" x14ac:dyDescent="0.3">
      <c r="B22" s="637"/>
      <c r="C22" s="39" t="s">
        <v>84</v>
      </c>
      <c r="D22" s="135" t="s">
        <v>274</v>
      </c>
      <c r="E22" s="41">
        <v>0.2</v>
      </c>
      <c r="F22" s="147" t="s">
        <v>504</v>
      </c>
      <c r="G22" s="249" t="s">
        <v>505</v>
      </c>
      <c r="H22" s="9"/>
      <c r="I22" s="8"/>
      <c r="J22" s="9"/>
      <c r="K22" s="8"/>
      <c r="L22" s="9"/>
      <c r="M22" s="8"/>
      <c r="N22" s="9"/>
      <c r="O22" s="8"/>
      <c r="P22" s="9"/>
      <c r="Q22" s="8"/>
      <c r="R22" s="9"/>
      <c r="S22" s="8"/>
      <c r="T22" s="9">
        <v>0.5</v>
      </c>
      <c r="U22" s="8"/>
      <c r="V22" s="9"/>
      <c r="W22" s="8"/>
      <c r="X22" s="9"/>
      <c r="Y22" s="8"/>
      <c r="Z22" s="9"/>
      <c r="AA22" s="8"/>
      <c r="AB22" s="9">
        <v>0.5</v>
      </c>
      <c r="AC22" s="8"/>
      <c r="AD22" s="9"/>
      <c r="AE22" s="8"/>
      <c r="AF22" s="9">
        <f t="shared" si="0"/>
        <v>1</v>
      </c>
      <c r="AG22" s="8">
        <f t="shared" si="0"/>
        <v>0</v>
      </c>
      <c r="AH22" s="206"/>
      <c r="AI22" s="206"/>
      <c r="AJ22" s="206"/>
      <c r="AK22" s="206"/>
    </row>
    <row r="23" spans="2:37" s="14" customFormat="1" ht="17.25" customHeight="1" thickBot="1" x14ac:dyDescent="0.3">
      <c r="B23" s="10"/>
      <c r="C23" s="10"/>
      <c r="D23" s="10"/>
      <c r="E23" s="11"/>
      <c r="F23" s="10"/>
      <c r="G23" s="10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3"/>
    </row>
    <row r="24" spans="2:37" s="1" customFormat="1" ht="18.75" customHeight="1" thickBot="1" x14ac:dyDescent="0.3">
      <c r="B24" s="615" t="s">
        <v>17</v>
      </c>
      <c r="C24" s="616"/>
      <c r="D24" s="617"/>
      <c r="E24" s="873" t="s">
        <v>275</v>
      </c>
      <c r="F24" s="874"/>
      <c r="G24" s="874"/>
      <c r="H24" s="874"/>
      <c r="I24" s="874"/>
      <c r="J24" s="874"/>
      <c r="K24" s="874"/>
      <c r="L24" s="874"/>
      <c r="M24" s="874"/>
      <c r="N24" s="874"/>
      <c r="O24" s="874"/>
      <c r="P24" s="874"/>
      <c r="Q24" s="874"/>
      <c r="R24" s="874"/>
      <c r="S24" s="874"/>
      <c r="T24" s="874"/>
      <c r="U24" s="874"/>
      <c r="V24" s="874"/>
      <c r="W24" s="874"/>
      <c r="X24" s="874"/>
      <c r="Y24" s="874"/>
      <c r="Z24" s="874"/>
      <c r="AA24" s="874"/>
      <c r="AB24" s="874"/>
      <c r="AC24" s="874"/>
      <c r="AD24" s="874"/>
      <c r="AE24" s="874"/>
      <c r="AF24" s="874"/>
      <c r="AG24" s="874"/>
      <c r="AH24" s="875"/>
    </row>
    <row r="25" spans="2:37" s="1" customFormat="1" ht="27.75" customHeight="1" x14ac:dyDescent="0.25">
      <c r="B25" s="618" t="s">
        <v>29</v>
      </c>
      <c r="C25" s="620" t="s">
        <v>28</v>
      </c>
      <c r="D25" s="622" t="s">
        <v>32</v>
      </c>
      <c r="E25" s="620" t="s">
        <v>30</v>
      </c>
      <c r="F25" s="620" t="s">
        <v>26</v>
      </c>
      <c r="G25" s="624" t="s">
        <v>27</v>
      </c>
      <c r="H25" s="618" t="s">
        <v>2</v>
      </c>
      <c r="I25" s="626"/>
      <c r="J25" s="618" t="s">
        <v>3</v>
      </c>
      <c r="K25" s="626"/>
      <c r="L25" s="618" t="s">
        <v>4</v>
      </c>
      <c r="M25" s="626"/>
      <c r="N25" s="618" t="s">
        <v>5</v>
      </c>
      <c r="O25" s="626"/>
      <c r="P25" s="618" t="s">
        <v>6</v>
      </c>
      <c r="Q25" s="626"/>
      <c r="R25" s="618" t="s">
        <v>7</v>
      </c>
      <c r="S25" s="626"/>
      <c r="T25" s="618" t="s">
        <v>8</v>
      </c>
      <c r="U25" s="626"/>
      <c r="V25" s="618" t="s">
        <v>9</v>
      </c>
      <c r="W25" s="626"/>
      <c r="X25" s="618" t="s">
        <v>10</v>
      </c>
      <c r="Y25" s="626"/>
      <c r="Z25" s="618" t="s">
        <v>11</v>
      </c>
      <c r="AA25" s="626"/>
      <c r="AB25" s="618" t="s">
        <v>12</v>
      </c>
      <c r="AC25" s="626"/>
      <c r="AD25" s="618" t="s">
        <v>13</v>
      </c>
      <c r="AE25" s="626"/>
      <c r="AF25" s="618" t="s">
        <v>18</v>
      </c>
      <c r="AG25" s="626" t="s">
        <v>19</v>
      </c>
      <c r="AH25" s="627" t="s">
        <v>22</v>
      </c>
      <c r="AI25" s="627" t="s">
        <v>704</v>
      </c>
      <c r="AJ25" s="627" t="s">
        <v>705</v>
      </c>
      <c r="AK25" s="627" t="s">
        <v>706</v>
      </c>
    </row>
    <row r="26" spans="2:37" s="1" customFormat="1" ht="27.75" customHeight="1" thickBot="1" x14ac:dyDescent="0.3">
      <c r="B26" s="619"/>
      <c r="C26" s="621"/>
      <c r="D26" s="623"/>
      <c r="E26" s="621"/>
      <c r="F26" s="621"/>
      <c r="G26" s="625"/>
      <c r="H26" s="313" t="s">
        <v>18</v>
      </c>
      <c r="I26" s="312" t="s">
        <v>19</v>
      </c>
      <c r="J26" s="313" t="s">
        <v>18</v>
      </c>
      <c r="K26" s="312" t="s">
        <v>19</v>
      </c>
      <c r="L26" s="313" t="s">
        <v>18</v>
      </c>
      <c r="M26" s="312" t="s">
        <v>19</v>
      </c>
      <c r="N26" s="313" t="s">
        <v>18</v>
      </c>
      <c r="O26" s="312" t="s">
        <v>19</v>
      </c>
      <c r="P26" s="313" t="s">
        <v>18</v>
      </c>
      <c r="Q26" s="312" t="s">
        <v>19</v>
      </c>
      <c r="R26" s="313" t="s">
        <v>18</v>
      </c>
      <c r="S26" s="312" t="s">
        <v>19</v>
      </c>
      <c r="T26" s="313" t="s">
        <v>18</v>
      </c>
      <c r="U26" s="312" t="s">
        <v>19</v>
      </c>
      <c r="V26" s="313" t="s">
        <v>18</v>
      </c>
      <c r="W26" s="312" t="s">
        <v>19</v>
      </c>
      <c r="X26" s="313" t="s">
        <v>18</v>
      </c>
      <c r="Y26" s="312" t="s">
        <v>19</v>
      </c>
      <c r="Z26" s="313" t="s">
        <v>18</v>
      </c>
      <c r="AA26" s="312" t="s">
        <v>19</v>
      </c>
      <c r="AB26" s="313" t="s">
        <v>18</v>
      </c>
      <c r="AC26" s="312" t="s">
        <v>19</v>
      </c>
      <c r="AD26" s="313" t="s">
        <v>18</v>
      </c>
      <c r="AE26" s="312" t="s">
        <v>19</v>
      </c>
      <c r="AF26" s="633"/>
      <c r="AG26" s="634"/>
      <c r="AH26" s="628"/>
      <c r="AI26" s="628"/>
      <c r="AJ26" s="628"/>
      <c r="AK26" s="628"/>
    </row>
    <row r="27" spans="2:37" s="1" customFormat="1" ht="93.75" customHeight="1" x14ac:dyDescent="0.25">
      <c r="B27" s="630">
        <v>0.3</v>
      </c>
      <c r="C27" s="20" t="s">
        <v>40</v>
      </c>
      <c r="D27" s="130" t="s">
        <v>276</v>
      </c>
      <c r="E27" s="33">
        <v>0.5</v>
      </c>
      <c r="F27" s="128" t="s">
        <v>277</v>
      </c>
      <c r="G27" s="141" t="s">
        <v>278</v>
      </c>
      <c r="H27" s="15"/>
      <c r="I27" s="16"/>
      <c r="J27" s="15"/>
      <c r="K27" s="16"/>
      <c r="L27" s="15"/>
      <c r="M27" s="16"/>
      <c r="N27" s="15">
        <v>0.5</v>
      </c>
      <c r="O27" s="16"/>
      <c r="P27" s="15"/>
      <c r="Q27" s="16"/>
      <c r="R27" s="15">
        <v>0.5</v>
      </c>
      <c r="S27" s="16"/>
      <c r="T27" s="15"/>
      <c r="U27" s="16"/>
      <c r="V27" s="15"/>
      <c r="W27" s="16"/>
      <c r="X27" s="15"/>
      <c r="Y27" s="16"/>
      <c r="Z27" s="15"/>
      <c r="AA27" s="16"/>
      <c r="AB27" s="15"/>
      <c r="AC27" s="16"/>
      <c r="AD27" s="15"/>
      <c r="AE27" s="16"/>
      <c r="AF27" s="15">
        <f t="shared" ref="AF27:AG28" si="1">+H27+J27+L27+N27+P27+R27+T27+V27+X27+Z27+AB27+AD27</f>
        <v>1</v>
      </c>
      <c r="AG27" s="16">
        <f t="shared" si="1"/>
        <v>0</v>
      </c>
      <c r="AH27" s="204"/>
      <c r="AI27" s="204"/>
      <c r="AJ27" s="204"/>
      <c r="AK27" s="204"/>
    </row>
    <row r="28" spans="2:37" s="1" customFormat="1" ht="90.75" thickBot="1" x14ac:dyDescent="0.3">
      <c r="B28" s="637"/>
      <c r="C28" s="39" t="s">
        <v>41</v>
      </c>
      <c r="D28" s="135" t="s">
        <v>279</v>
      </c>
      <c r="E28" s="55">
        <v>0.5</v>
      </c>
      <c r="F28" s="136" t="s">
        <v>280</v>
      </c>
      <c r="G28" s="148" t="s">
        <v>281</v>
      </c>
      <c r="H28" s="9"/>
      <c r="I28" s="8"/>
      <c r="J28" s="9"/>
      <c r="K28" s="8"/>
      <c r="L28" s="9"/>
      <c r="M28" s="8"/>
      <c r="N28" s="9">
        <v>0.5</v>
      </c>
      <c r="O28" s="8"/>
      <c r="P28" s="9"/>
      <c r="Q28" s="8"/>
      <c r="R28" s="9">
        <v>0.5</v>
      </c>
      <c r="S28" s="8"/>
      <c r="T28" s="9"/>
      <c r="U28" s="8"/>
      <c r="V28" s="9"/>
      <c r="W28" s="8"/>
      <c r="X28" s="9"/>
      <c r="Y28" s="8"/>
      <c r="Z28" s="9"/>
      <c r="AA28" s="8"/>
      <c r="AB28" s="9"/>
      <c r="AC28" s="8"/>
      <c r="AD28" s="9"/>
      <c r="AE28" s="8"/>
      <c r="AF28" s="9">
        <f t="shared" si="1"/>
        <v>1</v>
      </c>
      <c r="AG28" s="8">
        <f t="shared" si="1"/>
        <v>0</v>
      </c>
      <c r="AH28" s="206"/>
      <c r="AI28" s="206"/>
      <c r="AJ28" s="206"/>
      <c r="AK28" s="206"/>
    </row>
    <row r="29" spans="2:37" s="17" customFormat="1" ht="17.25" customHeight="1" thickBot="1" x14ac:dyDescent="0.3">
      <c r="C29" s="10"/>
      <c r="D29" s="10"/>
      <c r="E29" s="11"/>
      <c r="F29" s="10"/>
      <c r="G29" s="10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3"/>
    </row>
    <row r="30" spans="2:37" s="1" customFormat="1" ht="18.75" customHeight="1" thickBot="1" x14ac:dyDescent="0.3">
      <c r="B30" s="615" t="s">
        <v>17</v>
      </c>
      <c r="C30" s="616"/>
      <c r="D30" s="617"/>
      <c r="E30" s="873" t="s">
        <v>282</v>
      </c>
      <c r="F30" s="874"/>
      <c r="G30" s="874"/>
      <c r="H30" s="874"/>
      <c r="I30" s="874"/>
      <c r="J30" s="874"/>
      <c r="K30" s="874"/>
      <c r="L30" s="874"/>
      <c r="M30" s="874"/>
      <c r="N30" s="874"/>
      <c r="O30" s="874"/>
      <c r="P30" s="874"/>
      <c r="Q30" s="874"/>
      <c r="R30" s="874"/>
      <c r="S30" s="874"/>
      <c r="T30" s="874"/>
      <c r="U30" s="874"/>
      <c r="V30" s="874"/>
      <c r="W30" s="874"/>
      <c r="X30" s="874"/>
      <c r="Y30" s="874"/>
      <c r="Z30" s="874"/>
      <c r="AA30" s="874"/>
      <c r="AB30" s="874"/>
      <c r="AC30" s="874"/>
      <c r="AD30" s="874"/>
      <c r="AE30" s="874"/>
      <c r="AF30" s="874"/>
      <c r="AG30" s="874"/>
      <c r="AH30" s="875"/>
    </row>
    <row r="31" spans="2:37" s="1" customFormat="1" ht="27.75" customHeight="1" x14ac:dyDescent="0.25">
      <c r="B31" s="618" t="s">
        <v>29</v>
      </c>
      <c r="C31" s="620" t="s">
        <v>28</v>
      </c>
      <c r="D31" s="622" t="s">
        <v>32</v>
      </c>
      <c r="E31" s="620" t="s">
        <v>30</v>
      </c>
      <c r="F31" s="620" t="s">
        <v>26</v>
      </c>
      <c r="G31" s="624" t="s">
        <v>27</v>
      </c>
      <c r="H31" s="618" t="s">
        <v>2</v>
      </c>
      <c r="I31" s="626"/>
      <c r="J31" s="618" t="s">
        <v>3</v>
      </c>
      <c r="K31" s="626"/>
      <c r="L31" s="618" t="s">
        <v>4</v>
      </c>
      <c r="M31" s="626"/>
      <c r="N31" s="618" t="s">
        <v>5</v>
      </c>
      <c r="O31" s="626"/>
      <c r="P31" s="618" t="s">
        <v>6</v>
      </c>
      <c r="Q31" s="626"/>
      <c r="R31" s="618" t="s">
        <v>7</v>
      </c>
      <c r="S31" s="626"/>
      <c r="T31" s="618" t="s">
        <v>8</v>
      </c>
      <c r="U31" s="626"/>
      <c r="V31" s="618" t="s">
        <v>9</v>
      </c>
      <c r="W31" s="626"/>
      <c r="X31" s="618" t="s">
        <v>10</v>
      </c>
      <c r="Y31" s="626"/>
      <c r="Z31" s="618" t="s">
        <v>11</v>
      </c>
      <c r="AA31" s="626"/>
      <c r="AB31" s="618" t="s">
        <v>12</v>
      </c>
      <c r="AC31" s="626"/>
      <c r="AD31" s="618" t="s">
        <v>13</v>
      </c>
      <c r="AE31" s="626"/>
      <c r="AF31" s="618" t="s">
        <v>18</v>
      </c>
      <c r="AG31" s="626" t="s">
        <v>19</v>
      </c>
      <c r="AH31" s="627" t="s">
        <v>22</v>
      </c>
      <c r="AI31" s="627" t="s">
        <v>704</v>
      </c>
      <c r="AJ31" s="627" t="s">
        <v>705</v>
      </c>
      <c r="AK31" s="627" t="s">
        <v>706</v>
      </c>
    </row>
    <row r="32" spans="2:37" s="1" customFormat="1" ht="27.75" customHeight="1" thickBot="1" x14ac:dyDescent="0.3">
      <c r="B32" s="633"/>
      <c r="C32" s="638"/>
      <c r="D32" s="639"/>
      <c r="E32" s="638"/>
      <c r="F32" s="638"/>
      <c r="G32" s="640"/>
      <c r="H32" s="313" t="s">
        <v>18</v>
      </c>
      <c r="I32" s="312" t="s">
        <v>19</v>
      </c>
      <c r="J32" s="313" t="s">
        <v>18</v>
      </c>
      <c r="K32" s="312" t="s">
        <v>19</v>
      </c>
      <c r="L32" s="313" t="s">
        <v>18</v>
      </c>
      <c r="M32" s="312" t="s">
        <v>19</v>
      </c>
      <c r="N32" s="313" t="s">
        <v>18</v>
      </c>
      <c r="O32" s="312" t="s">
        <v>19</v>
      </c>
      <c r="P32" s="313" t="s">
        <v>18</v>
      </c>
      <c r="Q32" s="312" t="s">
        <v>19</v>
      </c>
      <c r="R32" s="313" t="s">
        <v>18</v>
      </c>
      <c r="S32" s="312" t="s">
        <v>19</v>
      </c>
      <c r="T32" s="313" t="s">
        <v>18</v>
      </c>
      <c r="U32" s="312" t="s">
        <v>19</v>
      </c>
      <c r="V32" s="313" t="s">
        <v>18</v>
      </c>
      <c r="W32" s="312" t="s">
        <v>19</v>
      </c>
      <c r="X32" s="313" t="s">
        <v>18</v>
      </c>
      <c r="Y32" s="312" t="s">
        <v>19</v>
      </c>
      <c r="Z32" s="313" t="s">
        <v>18</v>
      </c>
      <c r="AA32" s="312" t="s">
        <v>19</v>
      </c>
      <c r="AB32" s="313" t="s">
        <v>18</v>
      </c>
      <c r="AC32" s="312" t="s">
        <v>19</v>
      </c>
      <c r="AD32" s="313" t="s">
        <v>18</v>
      </c>
      <c r="AE32" s="312" t="s">
        <v>19</v>
      </c>
      <c r="AF32" s="633"/>
      <c r="AG32" s="634"/>
      <c r="AH32" s="628"/>
      <c r="AI32" s="628"/>
      <c r="AJ32" s="628"/>
      <c r="AK32" s="628"/>
    </row>
    <row r="33" spans="2:37" s="1" customFormat="1" ht="118.5" customHeight="1" thickBot="1" x14ac:dyDescent="0.3">
      <c r="B33" s="208">
        <v>0.3</v>
      </c>
      <c r="C33" s="209" t="s">
        <v>44</v>
      </c>
      <c r="D33" s="250" t="s">
        <v>506</v>
      </c>
      <c r="E33" s="251">
        <v>1</v>
      </c>
      <c r="F33" s="252" t="s">
        <v>507</v>
      </c>
      <c r="G33" s="253" t="s">
        <v>508</v>
      </c>
      <c r="H33" s="219"/>
      <c r="I33" s="220"/>
      <c r="J33" s="219"/>
      <c r="K33" s="220"/>
      <c r="L33" s="219">
        <v>0.1</v>
      </c>
      <c r="M33" s="220"/>
      <c r="N33" s="219">
        <v>0.1</v>
      </c>
      <c r="O33" s="220"/>
      <c r="P33" s="219">
        <v>0.1</v>
      </c>
      <c r="Q33" s="220"/>
      <c r="R33" s="219">
        <v>0.1</v>
      </c>
      <c r="S33" s="220"/>
      <c r="T33" s="219">
        <v>0.1</v>
      </c>
      <c r="U33" s="220"/>
      <c r="V33" s="219">
        <v>0.1</v>
      </c>
      <c r="W33" s="220"/>
      <c r="X33" s="219">
        <v>0.1</v>
      </c>
      <c r="Y33" s="220"/>
      <c r="Z33" s="219">
        <v>0.1</v>
      </c>
      <c r="AA33" s="220"/>
      <c r="AB33" s="219">
        <v>0.1</v>
      </c>
      <c r="AC33" s="220"/>
      <c r="AD33" s="219">
        <v>0.1</v>
      </c>
      <c r="AE33" s="220"/>
      <c r="AF33" s="219">
        <f t="shared" ref="AF33:AG33" si="2">+H33+J33+L33+N33+P33+R33+T33+V33+X33+Z33+AB33+AD33</f>
        <v>0.99999999999999989</v>
      </c>
      <c r="AG33" s="220">
        <f t="shared" si="2"/>
        <v>0</v>
      </c>
      <c r="AH33" s="511"/>
      <c r="AI33" s="511"/>
      <c r="AJ33" s="511"/>
      <c r="AK33" s="511"/>
    </row>
    <row r="34" spans="2:37" ht="15.75" thickBot="1" x14ac:dyDescent="0.3"/>
    <row r="35" spans="2:37" s="1" customFormat="1" ht="18.75" customHeight="1" thickBot="1" x14ac:dyDescent="0.3">
      <c r="B35" s="615" t="s">
        <v>17</v>
      </c>
      <c r="C35" s="616"/>
      <c r="D35" s="617"/>
      <c r="E35" s="873" t="s">
        <v>509</v>
      </c>
      <c r="F35" s="874"/>
      <c r="G35" s="874"/>
      <c r="H35" s="874"/>
      <c r="I35" s="874"/>
      <c r="J35" s="874"/>
      <c r="K35" s="874"/>
      <c r="L35" s="874"/>
      <c r="M35" s="874"/>
      <c r="N35" s="874"/>
      <c r="O35" s="874"/>
      <c r="P35" s="874"/>
      <c r="Q35" s="874"/>
      <c r="R35" s="874"/>
      <c r="S35" s="874"/>
      <c r="T35" s="874"/>
      <c r="U35" s="874"/>
      <c r="V35" s="874"/>
      <c r="W35" s="874"/>
      <c r="X35" s="874"/>
      <c r="Y35" s="874"/>
      <c r="Z35" s="874"/>
      <c r="AA35" s="874"/>
      <c r="AB35" s="874"/>
      <c r="AC35" s="874"/>
      <c r="AD35" s="874"/>
      <c r="AE35" s="874"/>
      <c r="AF35" s="874"/>
      <c r="AG35" s="874"/>
      <c r="AH35" s="875"/>
    </row>
    <row r="36" spans="2:37" s="1" customFormat="1" ht="27.75" customHeight="1" x14ac:dyDescent="0.25">
      <c r="B36" s="618" t="s">
        <v>29</v>
      </c>
      <c r="C36" s="620" t="s">
        <v>28</v>
      </c>
      <c r="D36" s="622" t="s">
        <v>32</v>
      </c>
      <c r="E36" s="620" t="s">
        <v>30</v>
      </c>
      <c r="F36" s="620" t="s">
        <v>26</v>
      </c>
      <c r="G36" s="624" t="s">
        <v>27</v>
      </c>
      <c r="H36" s="618" t="s">
        <v>2</v>
      </c>
      <c r="I36" s="626"/>
      <c r="J36" s="618" t="s">
        <v>3</v>
      </c>
      <c r="K36" s="626"/>
      <c r="L36" s="618" t="s">
        <v>4</v>
      </c>
      <c r="M36" s="626"/>
      <c r="N36" s="618" t="s">
        <v>5</v>
      </c>
      <c r="O36" s="626"/>
      <c r="P36" s="618" t="s">
        <v>6</v>
      </c>
      <c r="Q36" s="626"/>
      <c r="R36" s="618" t="s">
        <v>7</v>
      </c>
      <c r="S36" s="626"/>
      <c r="T36" s="618" t="s">
        <v>8</v>
      </c>
      <c r="U36" s="626"/>
      <c r="V36" s="618" t="s">
        <v>9</v>
      </c>
      <c r="W36" s="626"/>
      <c r="X36" s="618" t="s">
        <v>10</v>
      </c>
      <c r="Y36" s="626"/>
      <c r="Z36" s="618" t="s">
        <v>11</v>
      </c>
      <c r="AA36" s="626"/>
      <c r="AB36" s="618" t="s">
        <v>12</v>
      </c>
      <c r="AC36" s="626"/>
      <c r="AD36" s="618" t="s">
        <v>13</v>
      </c>
      <c r="AE36" s="626"/>
      <c r="AF36" s="618" t="s">
        <v>18</v>
      </c>
      <c r="AG36" s="626" t="s">
        <v>19</v>
      </c>
      <c r="AH36" s="627" t="s">
        <v>22</v>
      </c>
      <c r="AI36" s="627" t="s">
        <v>704</v>
      </c>
      <c r="AJ36" s="627" t="s">
        <v>705</v>
      </c>
      <c r="AK36" s="627" t="s">
        <v>706</v>
      </c>
    </row>
    <row r="37" spans="2:37" s="1" customFormat="1" ht="27.75" customHeight="1" thickBot="1" x14ac:dyDescent="0.3">
      <c r="B37" s="633"/>
      <c r="C37" s="638"/>
      <c r="D37" s="639"/>
      <c r="E37" s="638"/>
      <c r="F37" s="638"/>
      <c r="G37" s="640"/>
      <c r="H37" s="313" t="s">
        <v>18</v>
      </c>
      <c r="I37" s="312" t="s">
        <v>19</v>
      </c>
      <c r="J37" s="313" t="s">
        <v>18</v>
      </c>
      <c r="K37" s="312" t="s">
        <v>19</v>
      </c>
      <c r="L37" s="313" t="s">
        <v>18</v>
      </c>
      <c r="M37" s="312" t="s">
        <v>19</v>
      </c>
      <c r="N37" s="313" t="s">
        <v>18</v>
      </c>
      <c r="O37" s="312" t="s">
        <v>19</v>
      </c>
      <c r="P37" s="313" t="s">
        <v>18</v>
      </c>
      <c r="Q37" s="312" t="s">
        <v>19</v>
      </c>
      <c r="R37" s="313" t="s">
        <v>18</v>
      </c>
      <c r="S37" s="312" t="s">
        <v>19</v>
      </c>
      <c r="T37" s="313" t="s">
        <v>18</v>
      </c>
      <c r="U37" s="312" t="s">
        <v>19</v>
      </c>
      <c r="V37" s="313" t="s">
        <v>18</v>
      </c>
      <c r="W37" s="312" t="s">
        <v>19</v>
      </c>
      <c r="X37" s="313" t="s">
        <v>18</v>
      </c>
      <c r="Y37" s="312" t="s">
        <v>19</v>
      </c>
      <c r="Z37" s="313" t="s">
        <v>18</v>
      </c>
      <c r="AA37" s="312" t="s">
        <v>19</v>
      </c>
      <c r="AB37" s="313" t="s">
        <v>18</v>
      </c>
      <c r="AC37" s="312" t="s">
        <v>19</v>
      </c>
      <c r="AD37" s="313" t="s">
        <v>18</v>
      </c>
      <c r="AE37" s="312" t="s">
        <v>19</v>
      </c>
      <c r="AF37" s="633"/>
      <c r="AG37" s="634"/>
      <c r="AH37" s="628"/>
      <c r="AI37" s="628"/>
      <c r="AJ37" s="628"/>
      <c r="AK37" s="628"/>
    </row>
    <row r="38" spans="2:37" s="1" customFormat="1" ht="118.5" customHeight="1" thickBot="1" x14ac:dyDescent="0.3">
      <c r="B38" s="208">
        <v>0.1</v>
      </c>
      <c r="C38" s="209" t="s">
        <v>52</v>
      </c>
      <c r="D38" s="250" t="s">
        <v>510</v>
      </c>
      <c r="E38" s="251">
        <v>1</v>
      </c>
      <c r="F38" s="252" t="s">
        <v>511</v>
      </c>
      <c r="G38" s="253" t="s">
        <v>512</v>
      </c>
      <c r="H38" s="219"/>
      <c r="I38" s="220"/>
      <c r="J38" s="219"/>
      <c r="K38" s="220"/>
      <c r="L38" s="219"/>
      <c r="M38" s="220"/>
      <c r="N38" s="219">
        <v>0.33</v>
      </c>
      <c r="O38" s="220"/>
      <c r="P38" s="219"/>
      <c r="Q38" s="220"/>
      <c r="R38" s="219"/>
      <c r="S38" s="220"/>
      <c r="T38" s="219">
        <v>0.33</v>
      </c>
      <c r="U38" s="220"/>
      <c r="V38" s="219"/>
      <c r="W38" s="220"/>
      <c r="X38" s="219"/>
      <c r="Y38" s="220"/>
      <c r="Z38" s="219">
        <v>0.34</v>
      </c>
      <c r="AA38" s="220"/>
      <c r="AB38" s="219"/>
      <c r="AC38" s="220"/>
      <c r="AD38" s="219"/>
      <c r="AE38" s="220"/>
      <c r="AF38" s="219">
        <f t="shared" ref="AF38:AG38" si="3">+H38+J38+L38+N38+P38+R38+T38+V38+X38+Z38+AB38+AD38</f>
        <v>1</v>
      </c>
      <c r="AG38" s="220">
        <f t="shared" si="3"/>
        <v>0</v>
      </c>
      <c r="AH38" s="511"/>
      <c r="AI38" s="511"/>
      <c r="AJ38" s="511"/>
      <c r="AK38" s="511"/>
    </row>
  </sheetData>
  <mergeCells count="133">
    <mergeCell ref="AI31:AI32"/>
    <mergeCell ref="AJ31:AJ32"/>
    <mergeCell ref="AK31:AK32"/>
    <mergeCell ref="AI36:AI37"/>
    <mergeCell ref="AJ36:AJ37"/>
    <mergeCell ref="AK36:AK37"/>
    <mergeCell ref="AI16:AI17"/>
    <mergeCell ref="AJ16:AJ17"/>
    <mergeCell ref="AK16:AK17"/>
    <mergeCell ref="AI25:AI26"/>
    <mergeCell ref="AJ25:AJ26"/>
    <mergeCell ref="AK25:AK26"/>
    <mergeCell ref="AH36:AH37"/>
    <mergeCell ref="B35:D35"/>
    <mergeCell ref="B36:B37"/>
    <mergeCell ref="Z36:AA36"/>
    <mergeCell ref="AB36:AC36"/>
    <mergeCell ref="AD36:AE36"/>
    <mergeCell ref="AF36:AF37"/>
    <mergeCell ref="AG36:AG37"/>
    <mergeCell ref="AH31:AH32"/>
    <mergeCell ref="E35:AH35"/>
    <mergeCell ref="C36:C37"/>
    <mergeCell ref="D36:D37"/>
    <mergeCell ref="E36:E37"/>
    <mergeCell ref="F36:F37"/>
    <mergeCell ref="G36:G37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B6:C6"/>
    <mergeCell ref="D6:I6"/>
    <mergeCell ref="J6:AH6"/>
    <mergeCell ref="B2:C4"/>
    <mergeCell ref="D2:AH2"/>
    <mergeCell ref="D3:Q3"/>
    <mergeCell ref="R3:AH3"/>
    <mergeCell ref="D4:AH4"/>
    <mergeCell ref="AH16:AH17"/>
    <mergeCell ref="X16:Y16"/>
    <mergeCell ref="Z16:AA16"/>
    <mergeCell ref="AB16:AC16"/>
    <mergeCell ref="B7:C8"/>
    <mergeCell ref="D7:I7"/>
    <mergeCell ref="J7:AH7"/>
    <mergeCell ref="D8:I8"/>
    <mergeCell ref="J8:AH8"/>
    <mergeCell ref="B10:B13"/>
    <mergeCell ref="C10:D10"/>
    <mergeCell ref="E10:S10"/>
    <mergeCell ref="T10:V13"/>
    <mergeCell ref="W10:X11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15:D15"/>
    <mergeCell ref="E15:AH15"/>
    <mergeCell ref="AF16:AF17"/>
    <mergeCell ref="AG16:AG17"/>
    <mergeCell ref="L16:M16"/>
    <mergeCell ref="N16:O16"/>
    <mergeCell ref="P16:Q16"/>
    <mergeCell ref="R16:S16"/>
    <mergeCell ref="T16:U16"/>
    <mergeCell ref="V16:W16"/>
    <mergeCell ref="B18:B22"/>
    <mergeCell ref="B16:B17"/>
    <mergeCell ref="C16:C17"/>
    <mergeCell ref="D16:D17"/>
    <mergeCell ref="E16:E17"/>
    <mergeCell ref="F16:F17"/>
    <mergeCell ref="G16:G17"/>
    <mergeCell ref="H16:I16"/>
    <mergeCell ref="J16:K16"/>
    <mergeCell ref="AD16:AE16"/>
    <mergeCell ref="B24:D24"/>
    <mergeCell ref="E24:AH24"/>
    <mergeCell ref="B25:B26"/>
    <mergeCell ref="C25:C26"/>
    <mergeCell ref="D25:D26"/>
    <mergeCell ref="E25:E26"/>
    <mergeCell ref="F25:F26"/>
    <mergeCell ref="G25:G26"/>
    <mergeCell ref="AG25:AG26"/>
    <mergeCell ref="AH25:AH26"/>
    <mergeCell ref="N25:O25"/>
    <mergeCell ref="P25:Q25"/>
    <mergeCell ref="R25:S25"/>
    <mergeCell ref="AD25:AE25"/>
    <mergeCell ref="H25:I25"/>
    <mergeCell ref="J25:K25"/>
    <mergeCell ref="L25:M25"/>
    <mergeCell ref="T25:U25"/>
    <mergeCell ref="V25:W25"/>
    <mergeCell ref="X25:Y25"/>
    <mergeCell ref="Z25:AA25"/>
    <mergeCell ref="AB25:AC25"/>
    <mergeCell ref="B27:B28"/>
    <mergeCell ref="B30:D30"/>
    <mergeCell ref="E30:AH30"/>
    <mergeCell ref="B31:B32"/>
    <mergeCell ref="C31:C32"/>
    <mergeCell ref="D31:D32"/>
    <mergeCell ref="E31:E32"/>
    <mergeCell ref="F31:F32"/>
    <mergeCell ref="AF25:AF26"/>
    <mergeCell ref="G31:G32"/>
    <mergeCell ref="H31:I31"/>
    <mergeCell ref="J31:K31"/>
    <mergeCell ref="L31:M31"/>
    <mergeCell ref="N31:O31"/>
    <mergeCell ref="Z31:AA31"/>
    <mergeCell ref="AB31:AC31"/>
    <mergeCell ref="AD31:AE31"/>
    <mergeCell ref="AF31:AF32"/>
    <mergeCell ref="AG31:AG32"/>
    <mergeCell ref="P31:Q31"/>
    <mergeCell ref="R31:S31"/>
    <mergeCell ref="T31:U31"/>
    <mergeCell ref="V31:W31"/>
    <mergeCell ref="X31:Y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K26"/>
  <sheetViews>
    <sheetView topLeftCell="L1" zoomScale="40" zoomScaleNormal="40" workbookViewId="0">
      <selection activeCell="AJ19" sqref="AJ18:AJ19"/>
    </sheetView>
  </sheetViews>
  <sheetFormatPr baseColWidth="10" defaultRowHeight="15" x14ac:dyDescent="0.25"/>
  <cols>
    <col min="2" max="2" width="15" customWidth="1"/>
    <col min="34" max="37" width="53.28515625" customWidth="1"/>
  </cols>
  <sheetData>
    <row r="1" spans="2:37" ht="15.75" thickBot="1" x14ac:dyDescent="0.3"/>
    <row r="2" spans="2:37" s="2" customFormat="1" ht="18.75" customHeight="1" thickBot="1" x14ac:dyDescent="0.3">
      <c r="B2" s="532"/>
      <c r="C2" s="533"/>
      <c r="D2" s="538" t="s">
        <v>31</v>
      </c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40"/>
    </row>
    <row r="3" spans="2:37" s="2" customFormat="1" ht="26.25" customHeight="1" thickBot="1" x14ac:dyDescent="0.3">
      <c r="B3" s="534"/>
      <c r="C3" s="535"/>
      <c r="D3" s="541" t="s">
        <v>25</v>
      </c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3"/>
      <c r="R3" s="541" t="s">
        <v>36</v>
      </c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3"/>
    </row>
    <row r="4" spans="2:37" s="2" customFormat="1" ht="26.25" customHeight="1" thickBot="1" x14ac:dyDescent="0.3">
      <c r="B4" s="536"/>
      <c r="C4" s="537"/>
      <c r="D4" s="541" t="s">
        <v>37</v>
      </c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3"/>
    </row>
    <row r="5" spans="2:37" s="2" customFormat="1" ht="17.25" customHeight="1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7" s="2" customFormat="1" ht="21" customHeight="1" x14ac:dyDescent="0.25">
      <c r="B6" s="544" t="s">
        <v>24</v>
      </c>
      <c r="C6" s="545"/>
      <c r="D6" s="546" t="s">
        <v>14</v>
      </c>
      <c r="E6" s="547"/>
      <c r="F6" s="547"/>
      <c r="G6" s="547"/>
      <c r="H6" s="547"/>
      <c r="I6" s="548"/>
      <c r="J6" s="549" t="s">
        <v>606</v>
      </c>
      <c r="K6" s="550"/>
      <c r="L6" s="550"/>
      <c r="M6" s="550"/>
      <c r="N6" s="550"/>
      <c r="O6" s="550"/>
      <c r="P6" s="550"/>
      <c r="Q6" s="550"/>
      <c r="R6" s="550"/>
      <c r="S6" s="550"/>
      <c r="T6" s="550"/>
      <c r="U6" s="550"/>
      <c r="V6" s="550"/>
      <c r="W6" s="550"/>
      <c r="X6" s="550"/>
      <c r="Y6" s="550"/>
      <c r="Z6" s="550"/>
      <c r="AA6" s="550"/>
      <c r="AB6" s="550"/>
      <c r="AC6" s="550"/>
      <c r="AD6" s="550"/>
      <c r="AE6" s="550"/>
      <c r="AF6" s="550"/>
      <c r="AG6" s="550"/>
      <c r="AH6" s="551"/>
    </row>
    <row r="7" spans="2:37" s="2" customFormat="1" ht="21" customHeight="1" x14ac:dyDescent="0.25">
      <c r="B7" s="552">
        <v>2018</v>
      </c>
      <c r="C7" s="553"/>
      <c r="D7" s="556" t="s">
        <v>0</v>
      </c>
      <c r="E7" s="557"/>
      <c r="F7" s="557"/>
      <c r="G7" s="557"/>
      <c r="H7" s="557"/>
      <c r="I7" s="558"/>
      <c r="J7" s="559" t="s">
        <v>238</v>
      </c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60"/>
      <c r="Z7" s="560"/>
      <c r="AA7" s="560"/>
      <c r="AB7" s="560"/>
      <c r="AC7" s="560"/>
      <c r="AD7" s="560"/>
      <c r="AE7" s="560"/>
      <c r="AF7" s="560"/>
      <c r="AG7" s="560"/>
      <c r="AH7" s="561"/>
    </row>
    <row r="8" spans="2:37" s="2" customFormat="1" ht="21" customHeight="1" thickBot="1" x14ac:dyDescent="0.3">
      <c r="B8" s="554"/>
      <c r="C8" s="555"/>
      <c r="D8" s="562" t="s">
        <v>1</v>
      </c>
      <c r="E8" s="563"/>
      <c r="F8" s="563"/>
      <c r="G8" s="563"/>
      <c r="H8" s="563"/>
      <c r="I8" s="564"/>
      <c r="J8" s="565" t="s">
        <v>239</v>
      </c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66"/>
      <c r="V8" s="566"/>
      <c r="W8" s="566"/>
      <c r="X8" s="566"/>
      <c r="Y8" s="566"/>
      <c r="Z8" s="566"/>
      <c r="AA8" s="566"/>
      <c r="AB8" s="566"/>
      <c r="AC8" s="566"/>
      <c r="AD8" s="566"/>
      <c r="AE8" s="566"/>
      <c r="AF8" s="566"/>
      <c r="AG8" s="566"/>
      <c r="AH8" s="567"/>
    </row>
    <row r="9" spans="2:37" s="1" customFormat="1" ht="18.75" customHeight="1" thickBot="1" x14ac:dyDescent="0.3"/>
    <row r="10" spans="2:37" s="2" customFormat="1" ht="18.75" customHeight="1" x14ac:dyDescent="0.25">
      <c r="B10" s="568" t="s">
        <v>21</v>
      </c>
      <c r="C10" s="571" t="s">
        <v>77</v>
      </c>
      <c r="D10" s="572"/>
      <c r="E10" s="573" t="s">
        <v>71</v>
      </c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  <c r="S10" s="575"/>
      <c r="T10" s="576" t="s">
        <v>20</v>
      </c>
      <c r="U10" s="577"/>
      <c r="V10" s="578"/>
      <c r="W10" s="585" t="s">
        <v>23</v>
      </c>
      <c r="X10" s="586"/>
      <c r="Y10" s="589" t="s">
        <v>75</v>
      </c>
      <c r="Z10" s="590"/>
      <c r="AA10" s="590"/>
      <c r="AB10" s="590"/>
      <c r="AC10" s="590"/>
      <c r="AD10" s="590"/>
      <c r="AE10" s="590"/>
      <c r="AF10" s="590"/>
      <c r="AG10" s="590"/>
      <c r="AH10" s="591"/>
    </row>
    <row r="11" spans="2:37" s="2" customFormat="1" ht="18.75" customHeight="1" x14ac:dyDescent="0.25">
      <c r="B11" s="569"/>
      <c r="C11" s="595" t="s">
        <v>15</v>
      </c>
      <c r="D11" s="596"/>
      <c r="E11" s="597" t="s">
        <v>72</v>
      </c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9"/>
      <c r="T11" s="579"/>
      <c r="U11" s="580"/>
      <c r="V11" s="581"/>
      <c r="W11" s="587"/>
      <c r="X11" s="588"/>
      <c r="Y11" s="592"/>
      <c r="Z11" s="593"/>
      <c r="AA11" s="593"/>
      <c r="AB11" s="593"/>
      <c r="AC11" s="593"/>
      <c r="AD11" s="593"/>
      <c r="AE11" s="593"/>
      <c r="AF11" s="593"/>
      <c r="AG11" s="593"/>
      <c r="AH11" s="594"/>
    </row>
    <row r="12" spans="2:37" s="2" customFormat="1" ht="15.75" customHeight="1" x14ac:dyDescent="0.25">
      <c r="B12" s="569"/>
      <c r="C12" s="595" t="s">
        <v>33</v>
      </c>
      <c r="D12" s="596"/>
      <c r="E12" s="597" t="s">
        <v>73</v>
      </c>
      <c r="F12" s="598"/>
      <c r="G12" s="598"/>
      <c r="H12" s="598"/>
      <c r="I12" s="598"/>
      <c r="J12" s="598"/>
      <c r="K12" s="598"/>
      <c r="L12" s="598"/>
      <c r="M12" s="598"/>
      <c r="N12" s="598"/>
      <c r="O12" s="598"/>
      <c r="P12" s="598"/>
      <c r="Q12" s="598"/>
      <c r="R12" s="598"/>
      <c r="S12" s="599"/>
      <c r="T12" s="579"/>
      <c r="U12" s="580"/>
      <c r="V12" s="581"/>
      <c r="W12" s="600" t="s">
        <v>16</v>
      </c>
      <c r="X12" s="601"/>
      <c r="Y12" s="604" t="s">
        <v>240</v>
      </c>
      <c r="Z12" s="605"/>
      <c r="AA12" s="605"/>
      <c r="AB12" s="605"/>
      <c r="AC12" s="605"/>
      <c r="AD12" s="605"/>
      <c r="AE12" s="605"/>
      <c r="AF12" s="605"/>
      <c r="AG12" s="605"/>
      <c r="AH12" s="606"/>
    </row>
    <row r="13" spans="2:37" s="2" customFormat="1" ht="15.75" customHeight="1" thickBot="1" x14ac:dyDescent="0.3">
      <c r="B13" s="570"/>
      <c r="C13" s="610" t="s">
        <v>34</v>
      </c>
      <c r="D13" s="611"/>
      <c r="E13" s="612" t="s">
        <v>74</v>
      </c>
      <c r="F13" s="613"/>
      <c r="G13" s="613"/>
      <c r="H13" s="613"/>
      <c r="I13" s="613"/>
      <c r="J13" s="613"/>
      <c r="K13" s="613"/>
      <c r="L13" s="613"/>
      <c r="M13" s="613"/>
      <c r="N13" s="613"/>
      <c r="O13" s="613"/>
      <c r="P13" s="613"/>
      <c r="Q13" s="613"/>
      <c r="R13" s="613"/>
      <c r="S13" s="614"/>
      <c r="T13" s="582"/>
      <c r="U13" s="583"/>
      <c r="V13" s="584"/>
      <c r="W13" s="602"/>
      <c r="X13" s="603"/>
      <c r="Y13" s="607"/>
      <c r="Z13" s="608"/>
      <c r="AA13" s="608"/>
      <c r="AB13" s="608"/>
      <c r="AC13" s="608"/>
      <c r="AD13" s="608"/>
      <c r="AE13" s="608"/>
      <c r="AF13" s="608"/>
      <c r="AG13" s="608"/>
      <c r="AH13" s="609"/>
    </row>
    <row r="14" spans="2:37" s="1" customFormat="1" ht="21.75" customHeight="1" thickBot="1" x14ac:dyDescent="0.3"/>
    <row r="15" spans="2:37" s="1" customFormat="1" ht="16.5" thickBot="1" x14ac:dyDescent="0.3">
      <c r="B15" s="615" t="s">
        <v>17</v>
      </c>
      <c r="C15" s="616"/>
      <c r="D15" s="617"/>
      <c r="E15" s="873" t="s">
        <v>241</v>
      </c>
      <c r="F15" s="874"/>
      <c r="G15" s="874"/>
      <c r="H15" s="874"/>
      <c r="I15" s="874"/>
      <c r="J15" s="874"/>
      <c r="K15" s="874"/>
      <c r="L15" s="874"/>
      <c r="M15" s="874"/>
      <c r="N15" s="874"/>
      <c r="O15" s="874"/>
      <c r="P15" s="874"/>
      <c r="Q15" s="874"/>
      <c r="R15" s="874"/>
      <c r="S15" s="874"/>
      <c r="T15" s="874"/>
      <c r="U15" s="874"/>
      <c r="V15" s="874"/>
      <c r="W15" s="874"/>
      <c r="X15" s="874"/>
      <c r="Y15" s="874"/>
      <c r="Z15" s="874"/>
      <c r="AA15" s="874"/>
      <c r="AB15" s="874"/>
      <c r="AC15" s="874"/>
      <c r="AD15" s="874"/>
      <c r="AE15" s="874"/>
      <c r="AF15" s="874"/>
      <c r="AG15" s="874"/>
      <c r="AH15" s="875"/>
    </row>
    <row r="16" spans="2:37" s="1" customFormat="1" ht="15.75" x14ac:dyDescent="0.25">
      <c r="B16" s="618" t="s">
        <v>29</v>
      </c>
      <c r="C16" s="620" t="s">
        <v>28</v>
      </c>
      <c r="D16" s="622" t="s">
        <v>32</v>
      </c>
      <c r="E16" s="620" t="s">
        <v>30</v>
      </c>
      <c r="F16" s="620" t="s">
        <v>26</v>
      </c>
      <c r="G16" s="624" t="s">
        <v>27</v>
      </c>
      <c r="H16" s="618" t="s">
        <v>2</v>
      </c>
      <c r="I16" s="626"/>
      <c r="J16" s="618" t="s">
        <v>3</v>
      </c>
      <c r="K16" s="626"/>
      <c r="L16" s="618" t="s">
        <v>4</v>
      </c>
      <c r="M16" s="626"/>
      <c r="N16" s="618" t="s">
        <v>5</v>
      </c>
      <c r="O16" s="626"/>
      <c r="P16" s="618" t="s">
        <v>6</v>
      </c>
      <c r="Q16" s="626"/>
      <c r="R16" s="618" t="s">
        <v>7</v>
      </c>
      <c r="S16" s="626"/>
      <c r="T16" s="618" t="s">
        <v>8</v>
      </c>
      <c r="U16" s="626"/>
      <c r="V16" s="618" t="s">
        <v>9</v>
      </c>
      <c r="W16" s="626"/>
      <c r="X16" s="618" t="s">
        <v>10</v>
      </c>
      <c r="Y16" s="626"/>
      <c r="Z16" s="618" t="s">
        <v>11</v>
      </c>
      <c r="AA16" s="626"/>
      <c r="AB16" s="618" t="s">
        <v>12</v>
      </c>
      <c r="AC16" s="626"/>
      <c r="AD16" s="618" t="s">
        <v>13</v>
      </c>
      <c r="AE16" s="626"/>
      <c r="AF16" s="618" t="s">
        <v>18</v>
      </c>
      <c r="AG16" s="626" t="s">
        <v>19</v>
      </c>
      <c r="AH16" s="572" t="s">
        <v>145</v>
      </c>
      <c r="AI16" s="572" t="s">
        <v>690</v>
      </c>
      <c r="AJ16" s="572" t="s">
        <v>691</v>
      </c>
      <c r="AK16" s="572" t="s">
        <v>692</v>
      </c>
    </row>
    <row r="17" spans="2:37" s="1" customFormat="1" ht="16.5" thickBot="1" x14ac:dyDescent="0.3">
      <c r="B17" s="633"/>
      <c r="C17" s="638"/>
      <c r="D17" s="639"/>
      <c r="E17" s="638"/>
      <c r="F17" s="638"/>
      <c r="G17" s="640"/>
      <c r="H17" s="315" t="s">
        <v>18</v>
      </c>
      <c r="I17" s="316" t="s">
        <v>19</v>
      </c>
      <c r="J17" s="315" t="s">
        <v>18</v>
      </c>
      <c r="K17" s="316" t="s">
        <v>19</v>
      </c>
      <c r="L17" s="315" t="s">
        <v>18</v>
      </c>
      <c r="M17" s="316" t="s">
        <v>19</v>
      </c>
      <c r="N17" s="315" t="s">
        <v>18</v>
      </c>
      <c r="O17" s="316" t="s">
        <v>19</v>
      </c>
      <c r="P17" s="315" t="s">
        <v>18</v>
      </c>
      <c r="Q17" s="316" t="s">
        <v>19</v>
      </c>
      <c r="R17" s="315" t="s">
        <v>18</v>
      </c>
      <c r="S17" s="316" t="s">
        <v>19</v>
      </c>
      <c r="T17" s="315" t="s">
        <v>18</v>
      </c>
      <c r="U17" s="316" t="s">
        <v>19</v>
      </c>
      <c r="V17" s="315" t="s">
        <v>18</v>
      </c>
      <c r="W17" s="316" t="s">
        <v>19</v>
      </c>
      <c r="X17" s="315" t="s">
        <v>18</v>
      </c>
      <c r="Y17" s="316" t="s">
        <v>19</v>
      </c>
      <c r="Z17" s="315" t="s">
        <v>18</v>
      </c>
      <c r="AA17" s="316" t="s">
        <v>19</v>
      </c>
      <c r="AB17" s="315" t="s">
        <v>18</v>
      </c>
      <c r="AC17" s="316" t="s">
        <v>19</v>
      </c>
      <c r="AD17" s="315" t="s">
        <v>18</v>
      </c>
      <c r="AE17" s="316" t="s">
        <v>19</v>
      </c>
      <c r="AF17" s="633"/>
      <c r="AG17" s="634"/>
      <c r="AH17" s="611"/>
      <c r="AI17" s="611"/>
      <c r="AJ17" s="611"/>
      <c r="AK17" s="611"/>
    </row>
    <row r="18" spans="2:37" s="1" customFormat="1" ht="225" x14ac:dyDescent="0.25">
      <c r="B18" s="630">
        <v>0.5</v>
      </c>
      <c r="C18" s="20" t="s">
        <v>42</v>
      </c>
      <c r="D18" s="20" t="s">
        <v>519</v>
      </c>
      <c r="E18" s="33">
        <v>0.3</v>
      </c>
      <c r="F18" s="20" t="s">
        <v>242</v>
      </c>
      <c r="G18" s="21" t="s">
        <v>243</v>
      </c>
      <c r="H18" s="15"/>
      <c r="I18" s="257"/>
      <c r="J18" s="258">
        <v>0.17</v>
      </c>
      <c r="K18" s="259"/>
      <c r="L18" s="260"/>
      <c r="M18" s="257"/>
      <c r="N18" s="258">
        <v>0.17</v>
      </c>
      <c r="O18" s="259"/>
      <c r="P18" s="260"/>
      <c r="Q18" s="257"/>
      <c r="R18" s="258">
        <v>0.17</v>
      </c>
      <c r="S18" s="259"/>
      <c r="T18" s="260"/>
      <c r="U18" s="257"/>
      <c r="V18" s="258">
        <v>0.17</v>
      </c>
      <c r="W18" s="259"/>
      <c r="X18" s="260"/>
      <c r="Y18" s="257"/>
      <c r="Z18" s="258">
        <v>0.17</v>
      </c>
      <c r="AA18" s="259"/>
      <c r="AB18" s="260"/>
      <c r="AC18" s="257"/>
      <c r="AD18" s="258">
        <v>0.15</v>
      </c>
      <c r="AE18" s="261"/>
      <c r="AF18" s="255">
        <f>+H18+J18+L18+N18+P18+R18+T18+V18+X18+Z18+AB18+AD18</f>
        <v>1</v>
      </c>
      <c r="AG18" s="77">
        <f>+I18+K18+M18+O18+Q18+S18+U18+W18+Y18+AA18+AC18+AE18</f>
        <v>0</v>
      </c>
      <c r="AH18" s="18"/>
      <c r="AI18" s="18"/>
      <c r="AJ18" s="18"/>
      <c r="AK18" s="18"/>
    </row>
    <row r="19" spans="2:37" s="1" customFormat="1" ht="225.75" thickBot="1" x14ac:dyDescent="0.3">
      <c r="B19" s="637"/>
      <c r="C19" s="39" t="s">
        <v>43</v>
      </c>
      <c r="D19" s="39" t="s">
        <v>359</v>
      </c>
      <c r="E19" s="41">
        <v>0.7</v>
      </c>
      <c r="F19" s="39" t="s">
        <v>244</v>
      </c>
      <c r="G19" s="114" t="s">
        <v>245</v>
      </c>
      <c r="H19" s="9"/>
      <c r="I19" s="262"/>
      <c r="J19" s="263">
        <v>0.17</v>
      </c>
      <c r="K19" s="264"/>
      <c r="L19" s="265"/>
      <c r="M19" s="262"/>
      <c r="N19" s="263">
        <v>0.17</v>
      </c>
      <c r="O19" s="264"/>
      <c r="P19" s="265"/>
      <c r="Q19" s="262"/>
      <c r="R19" s="263">
        <v>0.17</v>
      </c>
      <c r="S19" s="264"/>
      <c r="T19" s="265"/>
      <c r="U19" s="262"/>
      <c r="V19" s="263">
        <v>0.17</v>
      </c>
      <c r="W19" s="264"/>
      <c r="X19" s="265"/>
      <c r="Y19" s="262"/>
      <c r="Z19" s="263">
        <v>0.17</v>
      </c>
      <c r="AA19" s="264"/>
      <c r="AB19" s="265"/>
      <c r="AC19" s="262"/>
      <c r="AD19" s="263">
        <v>0.15</v>
      </c>
      <c r="AE19" s="266"/>
      <c r="AF19" s="256">
        <f>SUM(I19:AE19)</f>
        <v>1</v>
      </c>
      <c r="AG19" s="153">
        <f>+I19+K19+M19+O19+Q19+S19+U19+W19+Y19+AA19+AC19+AE19</f>
        <v>0</v>
      </c>
      <c r="AH19" s="132"/>
      <c r="AI19" s="132"/>
      <c r="AJ19" s="132"/>
      <c r="AK19" s="132"/>
    </row>
    <row r="20" spans="2:37" s="1" customFormat="1" ht="15.75" thickBot="1" x14ac:dyDescent="0.3"/>
    <row r="21" spans="2:37" s="1" customFormat="1" ht="16.5" thickBot="1" x14ac:dyDescent="0.3">
      <c r="B21" s="615" t="s">
        <v>17</v>
      </c>
      <c r="C21" s="616"/>
      <c r="D21" s="617"/>
      <c r="E21" s="873" t="s">
        <v>246</v>
      </c>
      <c r="F21" s="874"/>
      <c r="G21" s="874"/>
      <c r="H21" s="874"/>
      <c r="I21" s="874"/>
      <c r="J21" s="874"/>
      <c r="K21" s="874"/>
      <c r="L21" s="874"/>
      <c r="M21" s="874"/>
      <c r="N21" s="874"/>
      <c r="O21" s="874"/>
      <c r="P21" s="874"/>
      <c r="Q21" s="874"/>
      <c r="R21" s="874"/>
      <c r="S21" s="874"/>
      <c r="T21" s="874"/>
      <c r="U21" s="874"/>
      <c r="V21" s="874"/>
      <c r="W21" s="874"/>
      <c r="X21" s="874"/>
      <c r="Y21" s="874"/>
      <c r="Z21" s="874"/>
      <c r="AA21" s="874"/>
      <c r="AB21" s="874"/>
      <c r="AC21" s="874"/>
      <c r="AD21" s="874"/>
      <c r="AE21" s="874"/>
      <c r="AF21" s="874"/>
      <c r="AG21" s="874"/>
      <c r="AH21" s="875"/>
    </row>
    <row r="22" spans="2:37" s="1" customFormat="1" ht="15.75" x14ac:dyDescent="0.25">
      <c r="B22" s="618" t="s">
        <v>29</v>
      </c>
      <c r="C22" s="620" t="s">
        <v>28</v>
      </c>
      <c r="D22" s="622" t="s">
        <v>32</v>
      </c>
      <c r="E22" s="620" t="s">
        <v>30</v>
      </c>
      <c r="F22" s="620" t="s">
        <v>26</v>
      </c>
      <c r="G22" s="624" t="s">
        <v>27</v>
      </c>
      <c r="H22" s="618" t="s">
        <v>2</v>
      </c>
      <c r="I22" s="626"/>
      <c r="J22" s="618" t="s">
        <v>3</v>
      </c>
      <c r="K22" s="626"/>
      <c r="L22" s="618" t="s">
        <v>4</v>
      </c>
      <c r="M22" s="626"/>
      <c r="N22" s="618" t="s">
        <v>5</v>
      </c>
      <c r="O22" s="626"/>
      <c r="P22" s="618" t="s">
        <v>6</v>
      </c>
      <c r="Q22" s="626"/>
      <c r="R22" s="618" t="s">
        <v>7</v>
      </c>
      <c r="S22" s="626"/>
      <c r="T22" s="618" t="s">
        <v>8</v>
      </c>
      <c r="U22" s="626"/>
      <c r="V22" s="618" t="s">
        <v>9</v>
      </c>
      <c r="W22" s="626"/>
      <c r="X22" s="618" t="s">
        <v>10</v>
      </c>
      <c r="Y22" s="626"/>
      <c r="Z22" s="618" t="s">
        <v>11</v>
      </c>
      <c r="AA22" s="626"/>
      <c r="AB22" s="618" t="s">
        <v>12</v>
      </c>
      <c r="AC22" s="626"/>
      <c r="AD22" s="618" t="s">
        <v>13</v>
      </c>
      <c r="AE22" s="626"/>
      <c r="AF22" s="618" t="s">
        <v>18</v>
      </c>
      <c r="AG22" s="626" t="s">
        <v>19</v>
      </c>
      <c r="AH22" s="627" t="s">
        <v>145</v>
      </c>
      <c r="AI22" s="627" t="s">
        <v>690</v>
      </c>
      <c r="AJ22" s="627" t="s">
        <v>691</v>
      </c>
      <c r="AK22" s="627" t="s">
        <v>692</v>
      </c>
    </row>
    <row r="23" spans="2:37" s="1" customFormat="1" ht="16.5" thickBot="1" x14ac:dyDescent="0.3">
      <c r="B23" s="633"/>
      <c r="C23" s="638"/>
      <c r="D23" s="639"/>
      <c r="E23" s="638"/>
      <c r="F23" s="638"/>
      <c r="G23" s="640"/>
      <c r="H23" s="313" t="s">
        <v>18</v>
      </c>
      <c r="I23" s="312" t="s">
        <v>19</v>
      </c>
      <c r="J23" s="313" t="s">
        <v>18</v>
      </c>
      <c r="K23" s="312" t="s">
        <v>19</v>
      </c>
      <c r="L23" s="313" t="s">
        <v>18</v>
      </c>
      <c r="M23" s="312" t="s">
        <v>19</v>
      </c>
      <c r="N23" s="313" t="s">
        <v>18</v>
      </c>
      <c r="O23" s="312" t="s">
        <v>19</v>
      </c>
      <c r="P23" s="313" t="s">
        <v>18</v>
      </c>
      <c r="Q23" s="312" t="s">
        <v>19</v>
      </c>
      <c r="R23" s="313" t="s">
        <v>18</v>
      </c>
      <c r="S23" s="312" t="s">
        <v>19</v>
      </c>
      <c r="T23" s="313" t="s">
        <v>18</v>
      </c>
      <c r="U23" s="312" t="s">
        <v>19</v>
      </c>
      <c r="V23" s="313" t="s">
        <v>18</v>
      </c>
      <c r="W23" s="312" t="s">
        <v>19</v>
      </c>
      <c r="X23" s="313" t="s">
        <v>18</v>
      </c>
      <c r="Y23" s="312" t="s">
        <v>19</v>
      </c>
      <c r="Z23" s="313" t="s">
        <v>18</v>
      </c>
      <c r="AA23" s="312" t="s">
        <v>19</v>
      </c>
      <c r="AB23" s="313" t="s">
        <v>18</v>
      </c>
      <c r="AC23" s="312" t="s">
        <v>19</v>
      </c>
      <c r="AD23" s="313" t="s">
        <v>18</v>
      </c>
      <c r="AE23" s="312" t="s">
        <v>19</v>
      </c>
      <c r="AF23" s="633"/>
      <c r="AG23" s="634"/>
      <c r="AH23" s="628"/>
      <c r="AI23" s="628"/>
      <c r="AJ23" s="628"/>
      <c r="AK23" s="628"/>
    </row>
    <row r="24" spans="2:37" s="1" customFormat="1" ht="141" customHeight="1" x14ac:dyDescent="0.25">
      <c r="B24" s="763">
        <v>0.5</v>
      </c>
      <c r="C24" s="20" t="s">
        <v>40</v>
      </c>
      <c r="D24" s="20" t="s">
        <v>247</v>
      </c>
      <c r="E24" s="33">
        <v>0.6</v>
      </c>
      <c r="F24" s="20" t="s">
        <v>248</v>
      </c>
      <c r="G24" s="34" t="s">
        <v>249</v>
      </c>
      <c r="H24" s="15">
        <v>0.08</v>
      </c>
      <c r="I24" s="16"/>
      <c r="J24" s="15">
        <v>0.08</v>
      </c>
      <c r="K24" s="16"/>
      <c r="L24" s="15">
        <v>0.08</v>
      </c>
      <c r="M24" s="16"/>
      <c r="N24" s="15">
        <v>0.08</v>
      </c>
      <c r="O24" s="16"/>
      <c r="P24" s="15">
        <v>0.08</v>
      </c>
      <c r="Q24" s="16"/>
      <c r="R24" s="15">
        <v>0.08</v>
      </c>
      <c r="S24" s="16"/>
      <c r="T24" s="15">
        <v>0.08</v>
      </c>
      <c r="U24" s="16"/>
      <c r="V24" s="15">
        <v>0.08</v>
      </c>
      <c r="W24" s="16"/>
      <c r="X24" s="15">
        <v>0.09</v>
      </c>
      <c r="Y24" s="16"/>
      <c r="Z24" s="15">
        <v>0.09</v>
      </c>
      <c r="AA24" s="16"/>
      <c r="AB24" s="15">
        <v>0.09</v>
      </c>
      <c r="AC24" s="16"/>
      <c r="AD24" s="15">
        <v>0.09</v>
      </c>
      <c r="AE24" s="16"/>
      <c r="AF24" s="84">
        <f t="shared" ref="AF24:AG26" si="0">+H24+J24+L24+N24+P24+R24+T24+V24+X24+Z24+AB24+AD24</f>
        <v>0.99999999999999989</v>
      </c>
      <c r="AG24" s="77">
        <f t="shared" si="0"/>
        <v>0</v>
      </c>
      <c r="AH24" s="512"/>
      <c r="AI24" s="515"/>
      <c r="AJ24" s="515"/>
      <c r="AK24" s="515"/>
    </row>
    <row r="25" spans="2:37" s="1" customFormat="1" ht="141" customHeight="1" x14ac:dyDescent="0.25">
      <c r="B25" s="932"/>
      <c r="C25" s="26" t="s">
        <v>41</v>
      </c>
      <c r="D25" s="22" t="s">
        <v>520</v>
      </c>
      <c r="E25" s="36">
        <v>0.2</v>
      </c>
      <c r="F25" s="22" t="s">
        <v>521</v>
      </c>
      <c r="G25" s="96" t="s">
        <v>522</v>
      </c>
      <c r="H25" s="7"/>
      <c r="I25" s="6"/>
      <c r="J25" s="7"/>
      <c r="K25" s="6"/>
      <c r="L25" s="7">
        <v>0.25</v>
      </c>
      <c r="M25" s="6"/>
      <c r="N25" s="7"/>
      <c r="O25" s="6"/>
      <c r="P25" s="7"/>
      <c r="Q25" s="6"/>
      <c r="R25" s="7">
        <v>0.25</v>
      </c>
      <c r="S25" s="6"/>
      <c r="T25" s="7"/>
      <c r="U25" s="6"/>
      <c r="V25" s="7"/>
      <c r="W25" s="6"/>
      <c r="X25" s="7">
        <v>0.25</v>
      </c>
      <c r="Y25" s="6"/>
      <c r="Z25" s="7"/>
      <c r="AA25" s="6"/>
      <c r="AB25" s="7"/>
      <c r="AC25" s="6"/>
      <c r="AD25" s="7">
        <v>0.25</v>
      </c>
      <c r="AE25" s="6"/>
      <c r="AF25" s="93">
        <f t="shared" si="0"/>
        <v>1</v>
      </c>
      <c r="AG25" s="82">
        <f t="shared" si="0"/>
        <v>0</v>
      </c>
      <c r="AH25" s="513"/>
      <c r="AI25" s="516"/>
      <c r="AJ25" s="516"/>
      <c r="AK25" s="516"/>
    </row>
    <row r="26" spans="2:37" s="1" customFormat="1" ht="300.75" thickBot="1" x14ac:dyDescent="0.3">
      <c r="B26" s="641"/>
      <c r="C26" s="69" t="s">
        <v>86</v>
      </c>
      <c r="D26" s="69" t="s">
        <v>250</v>
      </c>
      <c r="E26" s="235">
        <v>0.2</v>
      </c>
      <c r="F26" s="69" t="s">
        <v>523</v>
      </c>
      <c r="G26" s="70" t="s">
        <v>524</v>
      </c>
      <c r="H26" s="71">
        <v>0.08</v>
      </c>
      <c r="I26" s="72"/>
      <c r="J26" s="71">
        <v>0.08</v>
      </c>
      <c r="K26" s="72"/>
      <c r="L26" s="71">
        <v>0.08</v>
      </c>
      <c r="M26" s="72"/>
      <c r="N26" s="71">
        <v>0.08</v>
      </c>
      <c r="O26" s="72"/>
      <c r="P26" s="71">
        <v>0.08</v>
      </c>
      <c r="Q26" s="72"/>
      <c r="R26" s="71">
        <v>0.08</v>
      </c>
      <c r="S26" s="72"/>
      <c r="T26" s="71">
        <v>0.08</v>
      </c>
      <c r="U26" s="72"/>
      <c r="V26" s="71">
        <v>0.08</v>
      </c>
      <c r="W26" s="72"/>
      <c r="X26" s="71">
        <v>0.09</v>
      </c>
      <c r="Y26" s="72"/>
      <c r="Z26" s="71">
        <v>0.09</v>
      </c>
      <c r="AA26" s="72"/>
      <c r="AB26" s="71">
        <v>0.09</v>
      </c>
      <c r="AC26" s="72"/>
      <c r="AD26" s="71">
        <v>0.09</v>
      </c>
      <c r="AE26" s="72"/>
      <c r="AF26" s="152">
        <f t="shared" si="0"/>
        <v>0.99999999999999989</v>
      </c>
      <c r="AG26" s="153">
        <f t="shared" si="0"/>
        <v>0</v>
      </c>
      <c r="AH26" s="514"/>
      <c r="AI26" s="514"/>
      <c r="AJ26" s="514"/>
      <c r="AK26" s="514"/>
    </row>
  </sheetData>
  <mergeCells count="81">
    <mergeCell ref="AI22:AI23"/>
    <mergeCell ref="AJ22:AJ23"/>
    <mergeCell ref="AK22:AK23"/>
    <mergeCell ref="AI16:AI17"/>
    <mergeCell ref="AJ16:AJ17"/>
    <mergeCell ref="AK16:AK17"/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V16:W16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L16:M16"/>
    <mergeCell ref="N16:O16"/>
    <mergeCell ref="P16:Q16"/>
    <mergeCell ref="R16:S16"/>
    <mergeCell ref="T16:U16"/>
    <mergeCell ref="AH16:AH17"/>
    <mergeCell ref="B18:B19"/>
    <mergeCell ref="B21:D21"/>
    <mergeCell ref="E21:AH21"/>
    <mergeCell ref="B22:B23"/>
    <mergeCell ref="C22:C23"/>
    <mergeCell ref="D22:D23"/>
    <mergeCell ref="E22:E23"/>
    <mergeCell ref="F22:F23"/>
    <mergeCell ref="G22:G23"/>
    <mergeCell ref="X16:Y16"/>
    <mergeCell ref="Z16:AA16"/>
    <mergeCell ref="AB16:AC16"/>
    <mergeCell ref="AD16:AE16"/>
    <mergeCell ref="AF16:AF17"/>
    <mergeCell ref="AG16:AG17"/>
    <mergeCell ref="AF22:AF23"/>
    <mergeCell ref="AG22:AG23"/>
    <mergeCell ref="AH22:AH23"/>
    <mergeCell ref="B24:B26"/>
    <mergeCell ref="T22:U22"/>
    <mergeCell ref="V22:W22"/>
    <mergeCell ref="X22:Y22"/>
    <mergeCell ref="Z22:AA22"/>
    <mergeCell ref="AB22:AC22"/>
    <mergeCell ref="AD22:AE22"/>
    <mergeCell ref="H22:I22"/>
    <mergeCell ref="J22:K22"/>
    <mergeCell ref="L22:M22"/>
    <mergeCell ref="N22:O22"/>
    <mergeCell ref="P22:Q22"/>
    <mergeCell ref="R22:S2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AK20"/>
  <sheetViews>
    <sheetView showGridLines="0" zoomScale="40" zoomScaleNormal="40" workbookViewId="0">
      <selection activeCell="AK18" sqref="AK18"/>
    </sheetView>
  </sheetViews>
  <sheetFormatPr baseColWidth="10" defaultRowHeight="15" x14ac:dyDescent="0.25"/>
  <cols>
    <col min="1" max="1" width="1.7109375" customWidth="1"/>
    <col min="2" max="2" width="21.140625" customWidth="1"/>
    <col min="3" max="3" width="13.28515625" customWidth="1"/>
    <col min="4" max="4" width="23.7109375" customWidth="1"/>
    <col min="5" max="5" width="13.5703125" customWidth="1"/>
    <col min="6" max="6" width="21" customWidth="1"/>
    <col min="7" max="7" width="21.85546875" customWidth="1"/>
    <col min="8" max="31" width="8" customWidth="1"/>
    <col min="32" max="32" width="10.140625" customWidth="1"/>
    <col min="33" max="33" width="10.28515625" customWidth="1"/>
    <col min="34" max="37" width="53.28515625" customWidth="1"/>
  </cols>
  <sheetData>
    <row r="1" spans="2:37" ht="15.75" thickBot="1" x14ac:dyDescent="0.3"/>
    <row r="2" spans="2:37" s="5" customFormat="1" ht="42" customHeight="1" thickBot="1" x14ac:dyDescent="0.3">
      <c r="B2" s="707"/>
      <c r="C2" s="708"/>
      <c r="D2" s="713" t="s">
        <v>31</v>
      </c>
      <c r="E2" s="714"/>
      <c r="F2" s="714"/>
      <c r="G2" s="714"/>
      <c r="H2" s="714"/>
      <c r="I2" s="714"/>
      <c r="J2" s="714"/>
      <c r="K2" s="714"/>
      <c r="L2" s="714"/>
      <c r="M2" s="714"/>
      <c r="N2" s="714"/>
      <c r="O2" s="714"/>
      <c r="P2" s="714"/>
      <c r="Q2" s="714"/>
      <c r="R2" s="714"/>
      <c r="S2" s="714"/>
      <c r="T2" s="714"/>
      <c r="U2" s="714"/>
      <c r="V2" s="714"/>
      <c r="W2" s="714"/>
      <c r="X2" s="714"/>
      <c r="Y2" s="714"/>
      <c r="Z2" s="714"/>
      <c r="AA2" s="714"/>
      <c r="AB2" s="714"/>
      <c r="AC2" s="714"/>
      <c r="AD2" s="714"/>
      <c r="AE2" s="714"/>
      <c r="AF2" s="714"/>
      <c r="AG2" s="714"/>
      <c r="AH2" s="715"/>
    </row>
    <row r="3" spans="2:37" s="5" customFormat="1" ht="26.25" customHeight="1" thickBot="1" x14ac:dyDescent="0.3">
      <c r="B3" s="709"/>
      <c r="C3" s="710"/>
      <c r="D3" s="541" t="s">
        <v>25</v>
      </c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3"/>
      <c r="R3" s="541" t="s">
        <v>36</v>
      </c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3"/>
    </row>
    <row r="4" spans="2:37" s="5" customFormat="1" ht="26.25" customHeight="1" thickBot="1" x14ac:dyDescent="0.3">
      <c r="B4" s="711"/>
      <c r="C4" s="712"/>
      <c r="D4" s="541" t="s">
        <v>37</v>
      </c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3"/>
    </row>
    <row r="5" spans="2:37" s="5" customFormat="1" ht="27" customHeight="1" thickBot="1" x14ac:dyDescent="0.3">
      <c r="B5" s="4"/>
      <c r="C5" s="4"/>
      <c r="D5" s="4"/>
      <c r="E5" s="4"/>
      <c r="F5" s="4"/>
      <c r="G5" s="4"/>
      <c r="H5" s="330"/>
      <c r="I5" s="330"/>
      <c r="J5" s="330"/>
      <c r="K5" s="330"/>
    </row>
    <row r="6" spans="2:37" s="5" customFormat="1" ht="21" customHeight="1" x14ac:dyDescent="0.25">
      <c r="B6" s="699" t="s">
        <v>24</v>
      </c>
      <c r="C6" s="700"/>
      <c r="D6" s="701" t="s">
        <v>14</v>
      </c>
      <c r="E6" s="702"/>
      <c r="F6" s="702"/>
      <c r="G6" s="702"/>
      <c r="H6" s="702"/>
      <c r="I6" s="703"/>
      <c r="J6" s="704" t="s">
        <v>606</v>
      </c>
      <c r="K6" s="705"/>
      <c r="L6" s="705"/>
      <c r="M6" s="705"/>
      <c r="N6" s="705"/>
      <c r="O6" s="705"/>
      <c r="P6" s="705"/>
      <c r="Q6" s="705"/>
      <c r="R6" s="705"/>
      <c r="S6" s="705"/>
      <c r="T6" s="705"/>
      <c r="U6" s="705"/>
      <c r="V6" s="705"/>
      <c r="W6" s="705"/>
      <c r="X6" s="705"/>
      <c r="Y6" s="705"/>
      <c r="Z6" s="705"/>
      <c r="AA6" s="705"/>
      <c r="AB6" s="705"/>
      <c r="AC6" s="705"/>
      <c r="AD6" s="705"/>
      <c r="AE6" s="705"/>
      <c r="AF6" s="705"/>
      <c r="AG6" s="705"/>
      <c r="AH6" s="706"/>
    </row>
    <row r="7" spans="2:37" s="5" customFormat="1" ht="21" customHeight="1" x14ac:dyDescent="0.25">
      <c r="B7" s="666">
        <v>2018</v>
      </c>
      <c r="C7" s="667"/>
      <c r="D7" s="670" t="s">
        <v>0</v>
      </c>
      <c r="E7" s="671"/>
      <c r="F7" s="671"/>
      <c r="G7" s="671"/>
      <c r="H7" s="671"/>
      <c r="I7" s="672"/>
      <c r="J7" s="673" t="s">
        <v>360</v>
      </c>
      <c r="K7" s="674"/>
      <c r="L7" s="674"/>
      <c r="M7" s="674"/>
      <c r="N7" s="674"/>
      <c r="O7" s="674"/>
      <c r="P7" s="674"/>
      <c r="Q7" s="674"/>
      <c r="R7" s="674"/>
      <c r="S7" s="674"/>
      <c r="T7" s="674"/>
      <c r="U7" s="674"/>
      <c r="V7" s="674"/>
      <c r="W7" s="674"/>
      <c r="X7" s="674"/>
      <c r="Y7" s="674"/>
      <c r="Z7" s="674"/>
      <c r="AA7" s="674"/>
      <c r="AB7" s="674"/>
      <c r="AC7" s="674"/>
      <c r="AD7" s="674"/>
      <c r="AE7" s="674"/>
      <c r="AF7" s="674"/>
      <c r="AG7" s="674"/>
      <c r="AH7" s="675"/>
    </row>
    <row r="8" spans="2:37" s="5" customFormat="1" ht="21" customHeight="1" thickBot="1" x14ac:dyDescent="0.3">
      <c r="B8" s="668"/>
      <c r="C8" s="669"/>
      <c r="D8" s="676" t="s">
        <v>1</v>
      </c>
      <c r="E8" s="677"/>
      <c r="F8" s="677"/>
      <c r="G8" s="677"/>
      <c r="H8" s="677"/>
      <c r="I8" s="678"/>
      <c r="J8" s="679" t="s">
        <v>39</v>
      </c>
      <c r="K8" s="680"/>
      <c r="L8" s="680"/>
      <c r="M8" s="680"/>
      <c r="N8" s="680"/>
      <c r="O8" s="680"/>
      <c r="P8" s="680"/>
      <c r="Q8" s="680"/>
      <c r="R8" s="680"/>
      <c r="S8" s="680"/>
      <c r="T8" s="680"/>
      <c r="U8" s="680"/>
      <c r="V8" s="680"/>
      <c r="W8" s="680"/>
      <c r="X8" s="680"/>
      <c r="Y8" s="680"/>
      <c r="Z8" s="680"/>
      <c r="AA8" s="680"/>
      <c r="AB8" s="680"/>
      <c r="AC8" s="680"/>
      <c r="AD8" s="680"/>
      <c r="AE8" s="680"/>
      <c r="AF8" s="680"/>
      <c r="AG8" s="680"/>
      <c r="AH8" s="681"/>
    </row>
    <row r="9" spans="2:37" s="120" customFormat="1" ht="25.5" customHeight="1" thickBot="1" x14ac:dyDescent="0.3"/>
    <row r="10" spans="2:37" s="5" customFormat="1" ht="22.5" customHeight="1" x14ac:dyDescent="0.25">
      <c r="B10" s="682" t="s">
        <v>21</v>
      </c>
      <c r="C10" s="685" t="s">
        <v>35</v>
      </c>
      <c r="D10" s="645"/>
      <c r="E10" s="573" t="s">
        <v>71</v>
      </c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  <c r="S10" s="575"/>
      <c r="T10" s="686" t="s">
        <v>20</v>
      </c>
      <c r="U10" s="687"/>
      <c r="V10" s="688"/>
      <c r="W10" s="695" t="s">
        <v>23</v>
      </c>
      <c r="X10" s="696"/>
      <c r="Y10" s="589" t="s">
        <v>75</v>
      </c>
      <c r="Z10" s="590"/>
      <c r="AA10" s="590"/>
      <c r="AB10" s="590"/>
      <c r="AC10" s="590"/>
      <c r="AD10" s="590"/>
      <c r="AE10" s="590"/>
      <c r="AF10" s="590"/>
      <c r="AG10" s="590"/>
      <c r="AH10" s="591"/>
    </row>
    <row r="11" spans="2:37" s="5" customFormat="1" ht="22.5" customHeight="1" x14ac:dyDescent="0.25">
      <c r="B11" s="683"/>
      <c r="C11" s="659" t="s">
        <v>15</v>
      </c>
      <c r="D11" s="660"/>
      <c r="E11" s="597" t="s">
        <v>72</v>
      </c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9"/>
      <c r="T11" s="689"/>
      <c r="U11" s="690"/>
      <c r="V11" s="691"/>
      <c r="W11" s="697"/>
      <c r="X11" s="698"/>
      <c r="Y11" s="592"/>
      <c r="Z11" s="593"/>
      <c r="AA11" s="593"/>
      <c r="AB11" s="593"/>
      <c r="AC11" s="593"/>
      <c r="AD11" s="593"/>
      <c r="AE11" s="593"/>
      <c r="AF11" s="593"/>
      <c r="AG11" s="593"/>
      <c r="AH11" s="594"/>
    </row>
    <row r="12" spans="2:37" s="5" customFormat="1" ht="15.75" customHeight="1" x14ac:dyDescent="0.25">
      <c r="B12" s="683"/>
      <c r="C12" s="659" t="s">
        <v>33</v>
      </c>
      <c r="D12" s="660"/>
      <c r="E12" s="597" t="s">
        <v>73</v>
      </c>
      <c r="F12" s="598"/>
      <c r="G12" s="598"/>
      <c r="H12" s="598"/>
      <c r="I12" s="598"/>
      <c r="J12" s="598"/>
      <c r="K12" s="598"/>
      <c r="L12" s="598"/>
      <c r="M12" s="598"/>
      <c r="N12" s="598"/>
      <c r="O12" s="598"/>
      <c r="P12" s="598"/>
      <c r="Q12" s="598"/>
      <c r="R12" s="598"/>
      <c r="S12" s="599"/>
      <c r="T12" s="689"/>
      <c r="U12" s="690"/>
      <c r="V12" s="691"/>
      <c r="W12" s="661" t="s">
        <v>16</v>
      </c>
      <c r="X12" s="662"/>
      <c r="Y12" s="604" t="s">
        <v>416</v>
      </c>
      <c r="Z12" s="605"/>
      <c r="AA12" s="605"/>
      <c r="AB12" s="605"/>
      <c r="AC12" s="605"/>
      <c r="AD12" s="605"/>
      <c r="AE12" s="605"/>
      <c r="AF12" s="605"/>
      <c r="AG12" s="605"/>
      <c r="AH12" s="606"/>
    </row>
    <row r="13" spans="2:37" s="5" customFormat="1" ht="15.75" customHeight="1" thickBot="1" x14ac:dyDescent="0.3">
      <c r="B13" s="684"/>
      <c r="C13" s="665" t="s">
        <v>34</v>
      </c>
      <c r="D13" s="646"/>
      <c r="E13" s="612" t="s">
        <v>74</v>
      </c>
      <c r="F13" s="613"/>
      <c r="G13" s="613"/>
      <c r="H13" s="613"/>
      <c r="I13" s="613"/>
      <c r="J13" s="613"/>
      <c r="K13" s="613"/>
      <c r="L13" s="613"/>
      <c r="M13" s="613"/>
      <c r="N13" s="613"/>
      <c r="O13" s="613"/>
      <c r="P13" s="613"/>
      <c r="Q13" s="613"/>
      <c r="R13" s="613"/>
      <c r="S13" s="614"/>
      <c r="T13" s="692"/>
      <c r="U13" s="693"/>
      <c r="V13" s="694"/>
      <c r="W13" s="663"/>
      <c r="X13" s="664"/>
      <c r="Y13" s="607"/>
      <c r="Z13" s="608"/>
      <c r="AA13" s="608"/>
      <c r="AB13" s="608"/>
      <c r="AC13" s="608"/>
      <c r="AD13" s="608"/>
      <c r="AE13" s="608"/>
      <c r="AF13" s="608"/>
      <c r="AG13" s="608"/>
      <c r="AH13" s="609"/>
    </row>
    <row r="14" spans="2:37" s="120" customFormat="1" ht="15.75" customHeight="1" thickBot="1" x14ac:dyDescent="0.3"/>
    <row r="15" spans="2:37" s="120" customFormat="1" ht="18.75" customHeight="1" thickBot="1" x14ac:dyDescent="0.3">
      <c r="B15" s="652" t="s">
        <v>17</v>
      </c>
      <c r="C15" s="653"/>
      <c r="D15" s="654"/>
      <c r="E15" s="652" t="s">
        <v>361</v>
      </c>
      <c r="F15" s="653"/>
      <c r="G15" s="653"/>
      <c r="H15" s="653"/>
      <c r="I15" s="653"/>
      <c r="J15" s="653"/>
      <c r="K15" s="653"/>
      <c r="L15" s="653"/>
      <c r="M15" s="653"/>
      <c r="N15" s="653"/>
      <c r="O15" s="653"/>
      <c r="P15" s="653"/>
      <c r="Q15" s="653"/>
      <c r="R15" s="653"/>
      <c r="S15" s="653"/>
      <c r="T15" s="653"/>
      <c r="U15" s="653"/>
      <c r="V15" s="653"/>
      <c r="W15" s="653"/>
      <c r="X15" s="653"/>
      <c r="Y15" s="653"/>
      <c r="Z15" s="653"/>
      <c r="AA15" s="653"/>
      <c r="AB15" s="653"/>
      <c r="AC15" s="653"/>
      <c r="AD15" s="653"/>
      <c r="AE15" s="653"/>
      <c r="AF15" s="653"/>
      <c r="AG15" s="653"/>
      <c r="AH15" s="654"/>
    </row>
    <row r="16" spans="2:37" s="120" customFormat="1" ht="27.75" customHeight="1" x14ac:dyDescent="0.25">
      <c r="B16" s="650" t="s">
        <v>29</v>
      </c>
      <c r="C16" s="622" t="s">
        <v>28</v>
      </c>
      <c r="D16" s="622" t="s">
        <v>32</v>
      </c>
      <c r="E16" s="622" t="s">
        <v>30</v>
      </c>
      <c r="F16" s="622" t="s">
        <v>26</v>
      </c>
      <c r="G16" s="656" t="s">
        <v>27</v>
      </c>
      <c r="H16" s="650" t="s">
        <v>2</v>
      </c>
      <c r="I16" s="651"/>
      <c r="J16" s="650" t="s">
        <v>3</v>
      </c>
      <c r="K16" s="651"/>
      <c r="L16" s="650" t="s">
        <v>4</v>
      </c>
      <c r="M16" s="651"/>
      <c r="N16" s="650" t="s">
        <v>5</v>
      </c>
      <c r="O16" s="651"/>
      <c r="P16" s="650" t="s">
        <v>6</v>
      </c>
      <c r="Q16" s="651"/>
      <c r="R16" s="650" t="s">
        <v>7</v>
      </c>
      <c r="S16" s="651"/>
      <c r="T16" s="650" t="s">
        <v>8</v>
      </c>
      <c r="U16" s="651"/>
      <c r="V16" s="650" t="s">
        <v>9</v>
      </c>
      <c r="W16" s="651"/>
      <c r="X16" s="650" t="s">
        <v>10</v>
      </c>
      <c r="Y16" s="651"/>
      <c r="Z16" s="650" t="s">
        <v>11</v>
      </c>
      <c r="AA16" s="651"/>
      <c r="AB16" s="650" t="s">
        <v>12</v>
      </c>
      <c r="AC16" s="651"/>
      <c r="AD16" s="650" t="s">
        <v>13</v>
      </c>
      <c r="AE16" s="651"/>
      <c r="AF16" s="650" t="s">
        <v>18</v>
      </c>
      <c r="AG16" s="651" t="s">
        <v>19</v>
      </c>
      <c r="AH16" s="645" t="s">
        <v>22</v>
      </c>
      <c r="AI16" s="645" t="s">
        <v>690</v>
      </c>
      <c r="AJ16" s="645" t="s">
        <v>691</v>
      </c>
      <c r="AK16" s="645" t="s">
        <v>692</v>
      </c>
    </row>
    <row r="17" spans="2:37" s="120" customFormat="1" ht="27.75" customHeight="1" thickBot="1" x14ac:dyDescent="0.3">
      <c r="B17" s="655"/>
      <c r="C17" s="623"/>
      <c r="D17" s="623"/>
      <c r="E17" s="623"/>
      <c r="F17" s="623"/>
      <c r="G17" s="657"/>
      <c r="H17" s="323" t="s">
        <v>18</v>
      </c>
      <c r="I17" s="317" t="s">
        <v>19</v>
      </c>
      <c r="J17" s="323" t="s">
        <v>18</v>
      </c>
      <c r="K17" s="317" t="s">
        <v>19</v>
      </c>
      <c r="L17" s="323" t="s">
        <v>18</v>
      </c>
      <c r="M17" s="317" t="s">
        <v>19</v>
      </c>
      <c r="N17" s="323" t="s">
        <v>18</v>
      </c>
      <c r="O17" s="317" t="s">
        <v>19</v>
      </c>
      <c r="P17" s="323" t="s">
        <v>18</v>
      </c>
      <c r="Q17" s="317" t="s">
        <v>19</v>
      </c>
      <c r="R17" s="323" t="s">
        <v>18</v>
      </c>
      <c r="S17" s="317" t="s">
        <v>19</v>
      </c>
      <c r="T17" s="323" t="s">
        <v>18</v>
      </c>
      <c r="U17" s="317" t="s">
        <v>19</v>
      </c>
      <c r="V17" s="323" t="s">
        <v>18</v>
      </c>
      <c r="W17" s="317" t="s">
        <v>19</v>
      </c>
      <c r="X17" s="323" t="s">
        <v>18</v>
      </c>
      <c r="Y17" s="317" t="s">
        <v>19</v>
      </c>
      <c r="Z17" s="323" t="s">
        <v>18</v>
      </c>
      <c r="AA17" s="317" t="s">
        <v>19</v>
      </c>
      <c r="AB17" s="323" t="s">
        <v>18</v>
      </c>
      <c r="AC17" s="317" t="s">
        <v>19</v>
      </c>
      <c r="AD17" s="323" t="s">
        <v>18</v>
      </c>
      <c r="AE17" s="317" t="s">
        <v>19</v>
      </c>
      <c r="AF17" s="655"/>
      <c r="AG17" s="658"/>
      <c r="AH17" s="646"/>
      <c r="AI17" s="646"/>
      <c r="AJ17" s="646"/>
      <c r="AK17" s="646"/>
    </row>
    <row r="18" spans="2:37" s="120" customFormat="1" ht="127.5" customHeight="1" x14ac:dyDescent="0.25">
      <c r="B18" s="647">
        <v>1</v>
      </c>
      <c r="C18" s="106" t="s">
        <v>42</v>
      </c>
      <c r="D18" s="154" t="s">
        <v>413</v>
      </c>
      <c r="E18" s="308">
        <v>0.2</v>
      </c>
      <c r="F18" s="154" t="s">
        <v>417</v>
      </c>
      <c r="G18" s="155" t="s">
        <v>414</v>
      </c>
      <c r="H18" s="156"/>
      <c r="I18" s="157"/>
      <c r="J18" s="156">
        <v>0.2</v>
      </c>
      <c r="K18" s="157"/>
      <c r="L18" s="156"/>
      <c r="M18" s="157"/>
      <c r="N18" s="156"/>
      <c r="O18" s="157"/>
      <c r="P18" s="156"/>
      <c r="Q18" s="157"/>
      <c r="R18" s="156">
        <v>0.4</v>
      </c>
      <c r="S18" s="157"/>
      <c r="T18" s="156"/>
      <c r="U18" s="157"/>
      <c r="V18" s="156"/>
      <c r="W18" s="157"/>
      <c r="X18" s="156"/>
      <c r="Y18" s="157"/>
      <c r="Z18" s="156"/>
      <c r="AA18" s="157"/>
      <c r="AB18" s="156"/>
      <c r="AC18" s="157"/>
      <c r="AD18" s="156">
        <v>0.4</v>
      </c>
      <c r="AE18" s="369"/>
      <c r="AF18" s="156">
        <f t="shared" ref="AF18:AG20" si="0">+H18+J18+L18+N18+P18+R18+T18+V18+X18+Z18+AB18+AD18</f>
        <v>1</v>
      </c>
      <c r="AG18" s="157">
        <f t="shared" si="0"/>
        <v>0</v>
      </c>
      <c r="AH18" s="366"/>
      <c r="AI18" s="366"/>
      <c r="AJ18" s="366"/>
      <c r="AK18" s="366"/>
    </row>
    <row r="19" spans="2:37" s="120" customFormat="1" ht="103.5" customHeight="1" x14ac:dyDescent="0.25">
      <c r="B19" s="648"/>
      <c r="C19" s="309" t="s">
        <v>43</v>
      </c>
      <c r="D19" s="158" t="s">
        <v>415</v>
      </c>
      <c r="E19" s="310">
        <v>0.5</v>
      </c>
      <c r="F19" s="158" t="s">
        <v>418</v>
      </c>
      <c r="G19" s="159" t="s">
        <v>362</v>
      </c>
      <c r="H19" s="160"/>
      <c r="I19" s="161"/>
      <c r="J19" s="160">
        <v>0.2</v>
      </c>
      <c r="K19" s="161"/>
      <c r="L19" s="160"/>
      <c r="M19" s="161"/>
      <c r="N19" s="160">
        <v>0.2</v>
      </c>
      <c r="O19" s="161"/>
      <c r="P19" s="160"/>
      <c r="Q19" s="161"/>
      <c r="R19" s="160"/>
      <c r="S19" s="161"/>
      <c r="T19" s="160">
        <v>0.3</v>
      </c>
      <c r="U19" s="161"/>
      <c r="V19" s="160"/>
      <c r="W19" s="161"/>
      <c r="X19" s="160"/>
      <c r="Y19" s="161"/>
      <c r="Z19" s="160">
        <v>0.3</v>
      </c>
      <c r="AA19" s="161"/>
      <c r="AB19" s="160"/>
      <c r="AC19" s="161"/>
      <c r="AD19" s="160"/>
      <c r="AE19" s="370"/>
      <c r="AF19" s="163">
        <f t="shared" si="0"/>
        <v>1</v>
      </c>
      <c r="AG19" s="164">
        <f t="shared" si="0"/>
        <v>0</v>
      </c>
      <c r="AH19" s="162"/>
      <c r="AI19" s="162"/>
      <c r="AJ19" s="162"/>
      <c r="AK19" s="162"/>
    </row>
    <row r="20" spans="2:37" s="120" customFormat="1" ht="27" customHeight="1" thickBot="1" x14ac:dyDescent="0.3">
      <c r="B20" s="649"/>
      <c r="C20" s="176" t="s">
        <v>45</v>
      </c>
      <c r="D20" s="363" t="s">
        <v>363</v>
      </c>
      <c r="E20" s="364">
        <v>0.3</v>
      </c>
      <c r="F20" s="363" t="s">
        <v>364</v>
      </c>
      <c r="G20" s="365" t="s">
        <v>365</v>
      </c>
      <c r="H20" s="276"/>
      <c r="I20" s="367"/>
      <c r="J20" s="276"/>
      <c r="K20" s="367"/>
      <c r="L20" s="276"/>
      <c r="M20" s="367"/>
      <c r="N20" s="276"/>
      <c r="O20" s="367"/>
      <c r="P20" s="276"/>
      <c r="Q20" s="367"/>
      <c r="R20" s="276"/>
      <c r="S20" s="367"/>
      <c r="T20" s="276">
        <v>1</v>
      </c>
      <c r="U20" s="367"/>
      <c r="V20" s="276"/>
      <c r="W20" s="367"/>
      <c r="X20" s="276"/>
      <c r="Y20" s="367"/>
      <c r="Z20" s="276"/>
      <c r="AA20" s="367"/>
      <c r="AB20" s="276"/>
      <c r="AC20" s="367"/>
      <c r="AD20" s="276"/>
      <c r="AE20" s="275"/>
      <c r="AF20" s="276">
        <f t="shared" si="0"/>
        <v>1</v>
      </c>
      <c r="AG20" s="367">
        <f t="shared" si="0"/>
        <v>0</v>
      </c>
      <c r="AH20" s="368"/>
      <c r="AI20" s="368"/>
      <c r="AJ20" s="368"/>
      <c r="AK20" s="368"/>
    </row>
  </sheetData>
  <mergeCells count="54"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H16:AH17"/>
    <mergeCell ref="AF16:AF17"/>
    <mergeCell ref="AG16:AG17"/>
    <mergeCell ref="AI16:AI17"/>
    <mergeCell ref="AJ16:AJ17"/>
    <mergeCell ref="AK16:AK17"/>
    <mergeCell ref="B18:B20"/>
    <mergeCell ref="X16:Y16"/>
    <mergeCell ref="Z16:AA16"/>
    <mergeCell ref="AB16:AC16"/>
    <mergeCell ref="AD16:AE16"/>
    <mergeCell ref="L16:M16"/>
    <mergeCell ref="N16:O16"/>
    <mergeCell ref="P16:Q16"/>
    <mergeCell ref="R16:S16"/>
    <mergeCell ref="T16:U16"/>
    <mergeCell ref="V16:W16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D3B79"/>
  </sheetPr>
  <dimension ref="A2:AK53"/>
  <sheetViews>
    <sheetView topLeftCell="G31" zoomScale="40" zoomScaleNormal="40" workbookViewId="0">
      <selection activeCell="AK36" sqref="AK36"/>
    </sheetView>
  </sheetViews>
  <sheetFormatPr baseColWidth="10" defaultRowHeight="15" x14ac:dyDescent="0.25"/>
  <cols>
    <col min="1" max="1" width="3.5703125" style="1" customWidth="1"/>
    <col min="2" max="2" width="22.42578125" style="1" customWidth="1"/>
    <col min="3" max="3" width="17.7109375" style="1" customWidth="1"/>
    <col min="4" max="4" width="32.28515625" style="1" customWidth="1"/>
    <col min="5" max="5" width="18" style="1" customWidth="1"/>
    <col min="6" max="6" width="34.42578125" style="1" customWidth="1"/>
    <col min="7" max="7" width="35.42578125" style="1" customWidth="1"/>
    <col min="8" max="8" width="8.28515625" style="1" customWidth="1"/>
    <col min="9" max="23" width="8" style="1" customWidth="1"/>
    <col min="24" max="24" width="8.7109375" style="1" customWidth="1"/>
    <col min="25" max="29" width="8" style="1" customWidth="1"/>
    <col min="30" max="31" width="9" style="1" customWidth="1"/>
    <col min="32" max="32" width="10.140625" style="1" customWidth="1"/>
    <col min="33" max="33" width="10.28515625" style="1" customWidth="1"/>
    <col min="34" max="37" width="53.28515625" style="1" customWidth="1"/>
    <col min="38" max="16384" width="11.42578125" style="1"/>
  </cols>
  <sheetData>
    <row r="2" spans="1:34" ht="30" customHeight="1" thickBot="1" x14ac:dyDescent="0.3"/>
    <row r="3" spans="1:34" ht="20.25" customHeight="1" thickBot="1" x14ac:dyDescent="0.3">
      <c r="B3" s="937"/>
      <c r="C3" s="938"/>
      <c r="D3" s="941" t="s">
        <v>31</v>
      </c>
      <c r="E3" s="942"/>
      <c r="F3" s="942"/>
      <c r="G3" s="942"/>
      <c r="H3" s="942"/>
      <c r="I3" s="942"/>
      <c r="J3" s="942"/>
      <c r="K3" s="942"/>
      <c r="L3" s="942"/>
      <c r="M3" s="942"/>
      <c r="N3" s="942"/>
      <c r="O3" s="942"/>
      <c r="P3" s="942"/>
      <c r="Q3" s="942"/>
      <c r="R3" s="942"/>
      <c r="S3" s="942"/>
      <c r="T3" s="942"/>
      <c r="U3" s="942"/>
      <c r="V3" s="942"/>
      <c r="W3" s="942"/>
      <c r="X3" s="942"/>
      <c r="Y3" s="942"/>
      <c r="Z3" s="942"/>
      <c r="AA3" s="942"/>
      <c r="AB3" s="942"/>
      <c r="AC3" s="942"/>
      <c r="AD3" s="942"/>
      <c r="AE3" s="942"/>
      <c r="AF3" s="942"/>
      <c r="AG3" s="942"/>
      <c r="AH3" s="943"/>
    </row>
    <row r="4" spans="1:34" ht="20.25" customHeight="1" thickBot="1" x14ac:dyDescent="0.3">
      <c r="B4" s="766"/>
      <c r="C4" s="939"/>
      <c r="D4" s="944" t="s">
        <v>25</v>
      </c>
      <c r="E4" s="945"/>
      <c r="F4" s="945"/>
      <c r="G4" s="945"/>
      <c r="H4" s="945"/>
      <c r="I4" s="945"/>
      <c r="J4" s="945"/>
      <c r="K4" s="945"/>
      <c r="L4" s="945"/>
      <c r="M4" s="945"/>
      <c r="N4" s="945"/>
      <c r="O4" s="945"/>
      <c r="P4" s="945"/>
      <c r="Q4" s="946"/>
      <c r="R4" s="944" t="s">
        <v>36</v>
      </c>
      <c r="S4" s="945"/>
      <c r="T4" s="945"/>
      <c r="U4" s="945"/>
      <c r="V4" s="945"/>
      <c r="W4" s="945"/>
      <c r="X4" s="945"/>
      <c r="Y4" s="945"/>
      <c r="Z4" s="945"/>
      <c r="AA4" s="945"/>
      <c r="AB4" s="945"/>
      <c r="AC4" s="945"/>
      <c r="AD4" s="945"/>
      <c r="AE4" s="945"/>
      <c r="AF4" s="945"/>
      <c r="AG4" s="945"/>
      <c r="AH4" s="946"/>
    </row>
    <row r="5" spans="1:34" s="17" customFormat="1" ht="20.25" customHeight="1" thickBot="1" x14ac:dyDescent="0.3">
      <c r="A5" s="1"/>
      <c r="B5" s="637"/>
      <c r="C5" s="940"/>
      <c r="D5" s="944" t="s">
        <v>37</v>
      </c>
      <c r="E5" s="945"/>
      <c r="F5" s="945"/>
      <c r="G5" s="945"/>
      <c r="H5" s="945"/>
      <c r="I5" s="945"/>
      <c r="J5" s="945"/>
      <c r="K5" s="945"/>
      <c r="L5" s="945"/>
      <c r="M5" s="945"/>
      <c r="N5" s="945"/>
      <c r="O5" s="945"/>
      <c r="P5" s="945"/>
      <c r="Q5" s="945"/>
      <c r="R5" s="945"/>
      <c r="S5" s="945"/>
      <c r="T5" s="945"/>
      <c r="U5" s="945"/>
      <c r="V5" s="945"/>
      <c r="W5" s="945"/>
      <c r="X5" s="945"/>
      <c r="Y5" s="945"/>
      <c r="Z5" s="945"/>
      <c r="AA5" s="945"/>
      <c r="AB5" s="945"/>
      <c r="AC5" s="945"/>
      <c r="AD5" s="945"/>
      <c r="AE5" s="945"/>
      <c r="AF5" s="945"/>
      <c r="AG5" s="945"/>
      <c r="AH5" s="946"/>
    </row>
    <row r="6" spans="1:34" s="123" customFormat="1" ht="18" customHeight="1" thickBot="1" x14ac:dyDescent="0.3">
      <c r="B6" s="73"/>
      <c r="C6" s="73"/>
      <c r="D6" s="517"/>
      <c r="E6" s="517"/>
      <c r="F6" s="517"/>
      <c r="G6" s="517"/>
      <c r="H6" s="518"/>
      <c r="I6" s="518"/>
      <c r="J6" s="518"/>
      <c r="K6" s="518"/>
      <c r="L6" s="519"/>
      <c r="M6" s="519"/>
      <c r="N6" s="519"/>
      <c r="O6" s="519"/>
      <c r="P6" s="519"/>
      <c r="Q6" s="519"/>
      <c r="R6" s="519"/>
      <c r="S6" s="519"/>
      <c r="T6" s="519"/>
      <c r="U6" s="519"/>
      <c r="V6" s="519"/>
      <c r="W6" s="519"/>
      <c r="X6" s="519"/>
      <c r="Y6" s="519"/>
      <c r="Z6" s="519"/>
      <c r="AA6" s="519"/>
      <c r="AB6" s="519"/>
      <c r="AC6" s="519"/>
      <c r="AD6" s="519"/>
      <c r="AE6" s="519"/>
      <c r="AF6" s="519"/>
      <c r="AG6" s="519"/>
      <c r="AH6" s="519"/>
    </row>
    <row r="7" spans="1:34" ht="15.75" x14ac:dyDescent="0.25">
      <c r="B7" s="802" t="s">
        <v>24</v>
      </c>
      <c r="C7" s="804"/>
      <c r="D7" s="908" t="s">
        <v>14</v>
      </c>
      <c r="E7" s="953"/>
      <c r="F7" s="953"/>
      <c r="G7" s="953"/>
      <c r="H7" s="953"/>
      <c r="I7" s="954"/>
      <c r="J7" s="799" t="s">
        <v>606</v>
      </c>
      <c r="K7" s="800"/>
      <c r="L7" s="800"/>
      <c r="M7" s="800"/>
      <c r="N7" s="800"/>
      <c r="O7" s="800"/>
      <c r="P7" s="800"/>
      <c r="Q7" s="800"/>
      <c r="R7" s="800"/>
      <c r="S7" s="800"/>
      <c r="T7" s="800"/>
      <c r="U7" s="800"/>
      <c r="V7" s="800"/>
      <c r="W7" s="800"/>
      <c r="X7" s="800"/>
      <c r="Y7" s="800"/>
      <c r="Z7" s="800"/>
      <c r="AA7" s="800"/>
      <c r="AB7" s="800"/>
      <c r="AC7" s="800"/>
      <c r="AD7" s="800"/>
      <c r="AE7" s="800"/>
      <c r="AF7" s="800"/>
      <c r="AG7" s="800"/>
      <c r="AH7" s="801"/>
    </row>
    <row r="8" spans="1:34" ht="15.75" x14ac:dyDescent="0.25">
      <c r="B8" s="947">
        <v>2018</v>
      </c>
      <c r="C8" s="948"/>
      <c r="D8" s="909" t="s">
        <v>0</v>
      </c>
      <c r="E8" s="955"/>
      <c r="F8" s="955"/>
      <c r="G8" s="955"/>
      <c r="H8" s="955"/>
      <c r="I8" s="956"/>
      <c r="J8" s="771" t="s">
        <v>252</v>
      </c>
      <c r="K8" s="772"/>
      <c r="L8" s="772"/>
      <c r="M8" s="772"/>
      <c r="N8" s="772"/>
      <c r="O8" s="772"/>
      <c r="P8" s="772"/>
      <c r="Q8" s="772"/>
      <c r="R8" s="772"/>
      <c r="S8" s="772"/>
      <c r="T8" s="772"/>
      <c r="U8" s="772"/>
      <c r="V8" s="772"/>
      <c r="W8" s="772"/>
      <c r="X8" s="772"/>
      <c r="Y8" s="772"/>
      <c r="Z8" s="772"/>
      <c r="AA8" s="772"/>
      <c r="AB8" s="772"/>
      <c r="AC8" s="772"/>
      <c r="AD8" s="772"/>
      <c r="AE8" s="772"/>
      <c r="AF8" s="772"/>
      <c r="AG8" s="772"/>
      <c r="AH8" s="773"/>
    </row>
    <row r="9" spans="1:34" ht="16.5" thickBot="1" x14ac:dyDescent="0.3">
      <c r="B9" s="949"/>
      <c r="C9" s="950"/>
      <c r="D9" s="910" t="s">
        <v>1</v>
      </c>
      <c r="E9" s="951"/>
      <c r="F9" s="951"/>
      <c r="G9" s="951"/>
      <c r="H9" s="951"/>
      <c r="I9" s="952"/>
      <c r="J9" s="780" t="s">
        <v>253</v>
      </c>
      <c r="K9" s="781"/>
      <c r="L9" s="781"/>
      <c r="M9" s="781"/>
      <c r="N9" s="781"/>
      <c r="O9" s="781"/>
      <c r="P9" s="781"/>
      <c r="Q9" s="781"/>
      <c r="R9" s="781"/>
      <c r="S9" s="781"/>
      <c r="T9" s="781"/>
      <c r="U9" s="781"/>
      <c r="V9" s="781"/>
      <c r="W9" s="781"/>
      <c r="X9" s="781"/>
      <c r="Y9" s="781"/>
      <c r="Z9" s="781"/>
      <c r="AA9" s="781"/>
      <c r="AB9" s="781"/>
      <c r="AC9" s="781"/>
      <c r="AD9" s="781"/>
      <c r="AE9" s="781"/>
      <c r="AF9" s="781"/>
      <c r="AG9" s="781"/>
      <c r="AH9" s="782"/>
    </row>
    <row r="10" spans="1:34" ht="19.5" customHeight="1" thickBot="1" x14ac:dyDescent="0.3"/>
    <row r="11" spans="1:34" ht="21.75" customHeight="1" x14ac:dyDescent="0.25">
      <c r="B11" s="908" t="s">
        <v>21</v>
      </c>
      <c r="C11" s="822" t="s">
        <v>77</v>
      </c>
      <c r="D11" s="822"/>
      <c r="E11" s="574" t="s">
        <v>71</v>
      </c>
      <c r="F11" s="574"/>
      <c r="G11" s="574"/>
      <c r="H11" s="574"/>
      <c r="I11" s="574"/>
      <c r="J11" s="574"/>
      <c r="K11" s="574"/>
      <c r="L11" s="574"/>
      <c r="M11" s="574"/>
      <c r="N11" s="574"/>
      <c r="O11" s="574"/>
      <c r="P11" s="574"/>
      <c r="Q11" s="574"/>
      <c r="R11" s="574"/>
      <c r="S11" s="575"/>
      <c r="T11" s="576" t="s">
        <v>20</v>
      </c>
      <c r="U11" s="577"/>
      <c r="V11" s="578"/>
      <c r="W11" s="585" t="s">
        <v>23</v>
      </c>
      <c r="X11" s="586"/>
      <c r="Y11" s="811" t="s">
        <v>75</v>
      </c>
      <c r="Z11" s="812"/>
      <c r="AA11" s="812"/>
      <c r="AB11" s="812"/>
      <c r="AC11" s="812"/>
      <c r="AD11" s="812"/>
      <c r="AE11" s="812"/>
      <c r="AF11" s="812"/>
      <c r="AG11" s="812"/>
      <c r="AH11" s="813"/>
    </row>
    <row r="12" spans="1:34" ht="21.75" customHeight="1" x14ac:dyDescent="0.25">
      <c r="B12" s="909"/>
      <c r="C12" s="822" t="s">
        <v>15</v>
      </c>
      <c r="D12" s="822"/>
      <c r="E12" s="598" t="s">
        <v>72</v>
      </c>
      <c r="F12" s="598"/>
      <c r="G12" s="598"/>
      <c r="H12" s="598"/>
      <c r="I12" s="598"/>
      <c r="J12" s="598"/>
      <c r="K12" s="598"/>
      <c r="L12" s="598"/>
      <c r="M12" s="598"/>
      <c r="N12" s="598"/>
      <c r="O12" s="598"/>
      <c r="P12" s="598"/>
      <c r="Q12" s="598"/>
      <c r="R12" s="598"/>
      <c r="S12" s="599"/>
      <c r="T12" s="579"/>
      <c r="U12" s="580"/>
      <c r="V12" s="581"/>
      <c r="W12" s="587"/>
      <c r="X12" s="588"/>
      <c r="Y12" s="814"/>
      <c r="Z12" s="815"/>
      <c r="AA12" s="815"/>
      <c r="AB12" s="815"/>
      <c r="AC12" s="815"/>
      <c r="AD12" s="815"/>
      <c r="AE12" s="815"/>
      <c r="AF12" s="815"/>
      <c r="AG12" s="815"/>
      <c r="AH12" s="816"/>
    </row>
    <row r="13" spans="1:34" ht="15.75" x14ac:dyDescent="0.25">
      <c r="B13" s="909"/>
      <c r="C13" s="822" t="s">
        <v>33</v>
      </c>
      <c r="D13" s="822"/>
      <c r="E13" s="598" t="s">
        <v>73</v>
      </c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9"/>
      <c r="T13" s="579"/>
      <c r="U13" s="580"/>
      <c r="V13" s="581"/>
      <c r="W13" s="600" t="s">
        <v>16</v>
      </c>
      <c r="X13" s="601"/>
      <c r="Y13" s="774" t="s">
        <v>254</v>
      </c>
      <c r="Z13" s="775"/>
      <c r="AA13" s="775"/>
      <c r="AB13" s="775"/>
      <c r="AC13" s="775"/>
      <c r="AD13" s="775"/>
      <c r="AE13" s="775"/>
      <c r="AF13" s="775"/>
      <c r="AG13" s="775"/>
      <c r="AH13" s="776"/>
    </row>
    <row r="14" spans="1:34" ht="16.5" thickBot="1" x14ac:dyDescent="0.3">
      <c r="B14" s="910"/>
      <c r="C14" s="822" t="s">
        <v>34</v>
      </c>
      <c r="D14" s="822"/>
      <c r="E14" s="613" t="s">
        <v>74</v>
      </c>
      <c r="F14" s="613"/>
      <c r="G14" s="613"/>
      <c r="H14" s="613"/>
      <c r="I14" s="613"/>
      <c r="J14" s="613"/>
      <c r="K14" s="613"/>
      <c r="L14" s="613"/>
      <c r="M14" s="613"/>
      <c r="N14" s="613"/>
      <c r="O14" s="613"/>
      <c r="P14" s="613"/>
      <c r="Q14" s="613"/>
      <c r="R14" s="613"/>
      <c r="S14" s="614"/>
      <c r="T14" s="582"/>
      <c r="U14" s="583"/>
      <c r="V14" s="584"/>
      <c r="W14" s="602"/>
      <c r="X14" s="603"/>
      <c r="Y14" s="777"/>
      <c r="Z14" s="778"/>
      <c r="AA14" s="778"/>
      <c r="AB14" s="778"/>
      <c r="AC14" s="778"/>
      <c r="AD14" s="778"/>
      <c r="AE14" s="778"/>
      <c r="AF14" s="778"/>
      <c r="AG14" s="778"/>
      <c r="AH14" s="779"/>
    </row>
    <row r="15" spans="1:34" ht="15.75" thickBot="1" x14ac:dyDescent="0.3"/>
    <row r="16" spans="1:34" ht="24.75" customHeight="1" thickBot="1" x14ac:dyDescent="0.3">
      <c r="B16" s="615" t="s">
        <v>17</v>
      </c>
      <c r="C16" s="616"/>
      <c r="D16" s="616"/>
      <c r="E16" s="957" t="s">
        <v>255</v>
      </c>
      <c r="F16" s="958"/>
      <c r="G16" s="958"/>
      <c r="H16" s="874"/>
      <c r="I16" s="874"/>
      <c r="J16" s="874"/>
      <c r="K16" s="874"/>
      <c r="L16" s="874"/>
      <c r="M16" s="874"/>
      <c r="N16" s="874"/>
      <c r="O16" s="874"/>
      <c r="P16" s="874"/>
      <c r="Q16" s="874"/>
      <c r="R16" s="874"/>
      <c r="S16" s="874"/>
      <c r="T16" s="874"/>
      <c r="U16" s="874"/>
      <c r="V16" s="874"/>
      <c r="W16" s="874"/>
      <c r="X16" s="874"/>
      <c r="Y16" s="874"/>
      <c r="Z16" s="874"/>
      <c r="AA16" s="874"/>
      <c r="AB16" s="874"/>
      <c r="AC16" s="874"/>
      <c r="AD16" s="874"/>
      <c r="AE16" s="874"/>
      <c r="AF16" s="874"/>
      <c r="AG16" s="874"/>
      <c r="AH16" s="875"/>
    </row>
    <row r="17" spans="1:37" ht="15.75" x14ac:dyDescent="0.25">
      <c r="B17" s="618" t="s">
        <v>29</v>
      </c>
      <c r="C17" s="620" t="s">
        <v>28</v>
      </c>
      <c r="D17" s="622" t="s">
        <v>32</v>
      </c>
      <c r="E17" s="620" t="s">
        <v>30</v>
      </c>
      <c r="F17" s="620" t="s">
        <v>26</v>
      </c>
      <c r="G17" s="626" t="s">
        <v>27</v>
      </c>
      <c r="H17" s="934" t="s">
        <v>2</v>
      </c>
      <c r="I17" s="842"/>
      <c r="J17" s="842" t="s">
        <v>3</v>
      </c>
      <c r="K17" s="842"/>
      <c r="L17" s="842" t="s">
        <v>4</v>
      </c>
      <c r="M17" s="842"/>
      <c r="N17" s="842" t="s">
        <v>5</v>
      </c>
      <c r="O17" s="842"/>
      <c r="P17" s="842" t="s">
        <v>6</v>
      </c>
      <c r="Q17" s="842"/>
      <c r="R17" s="842" t="s">
        <v>7</v>
      </c>
      <c r="S17" s="842"/>
      <c r="T17" s="842" t="s">
        <v>8</v>
      </c>
      <c r="U17" s="842"/>
      <c r="V17" s="842" t="s">
        <v>9</v>
      </c>
      <c r="W17" s="842"/>
      <c r="X17" s="842" t="s">
        <v>10</v>
      </c>
      <c r="Y17" s="842"/>
      <c r="Z17" s="842" t="s">
        <v>11</v>
      </c>
      <c r="AA17" s="842"/>
      <c r="AB17" s="842" t="s">
        <v>12</v>
      </c>
      <c r="AC17" s="842"/>
      <c r="AD17" s="842" t="s">
        <v>13</v>
      </c>
      <c r="AE17" s="855"/>
      <c r="AF17" s="618" t="s">
        <v>18</v>
      </c>
      <c r="AG17" s="626" t="s">
        <v>19</v>
      </c>
      <c r="AH17" s="935" t="s">
        <v>22</v>
      </c>
      <c r="AI17" s="935" t="s">
        <v>690</v>
      </c>
      <c r="AJ17" s="935" t="s">
        <v>691</v>
      </c>
      <c r="AK17" s="935" t="s">
        <v>692</v>
      </c>
    </row>
    <row r="18" spans="1:37" ht="15.75" x14ac:dyDescent="0.25">
      <c r="B18" s="821"/>
      <c r="C18" s="822"/>
      <c r="D18" s="933"/>
      <c r="E18" s="822"/>
      <c r="F18" s="822"/>
      <c r="G18" s="823"/>
      <c r="H18" s="503" t="s">
        <v>18</v>
      </c>
      <c r="I18" s="501" t="s">
        <v>19</v>
      </c>
      <c r="J18" s="501" t="s">
        <v>18</v>
      </c>
      <c r="K18" s="501" t="s">
        <v>19</v>
      </c>
      <c r="L18" s="501" t="s">
        <v>18</v>
      </c>
      <c r="M18" s="501" t="s">
        <v>19</v>
      </c>
      <c r="N18" s="501" t="s">
        <v>18</v>
      </c>
      <c r="O18" s="501" t="s">
        <v>19</v>
      </c>
      <c r="P18" s="501" t="s">
        <v>18</v>
      </c>
      <c r="Q18" s="501" t="s">
        <v>19</v>
      </c>
      <c r="R18" s="501" t="s">
        <v>18</v>
      </c>
      <c r="S18" s="501" t="s">
        <v>19</v>
      </c>
      <c r="T18" s="501" t="s">
        <v>18</v>
      </c>
      <c r="U18" s="501" t="s">
        <v>19</v>
      </c>
      <c r="V18" s="501" t="s">
        <v>18</v>
      </c>
      <c r="W18" s="501" t="s">
        <v>19</v>
      </c>
      <c r="X18" s="501" t="s">
        <v>18</v>
      </c>
      <c r="Y18" s="501" t="s">
        <v>19</v>
      </c>
      <c r="Z18" s="501" t="s">
        <v>18</v>
      </c>
      <c r="AA18" s="501" t="s">
        <v>19</v>
      </c>
      <c r="AB18" s="501" t="s">
        <v>18</v>
      </c>
      <c r="AC18" s="501" t="s">
        <v>19</v>
      </c>
      <c r="AD18" s="501" t="s">
        <v>18</v>
      </c>
      <c r="AE18" s="502" t="s">
        <v>19</v>
      </c>
      <c r="AF18" s="619"/>
      <c r="AG18" s="629"/>
      <c r="AH18" s="936"/>
      <c r="AI18" s="936"/>
      <c r="AJ18" s="936"/>
      <c r="AK18" s="936"/>
    </row>
    <row r="19" spans="1:37" ht="129.75" customHeight="1" x14ac:dyDescent="0.25">
      <c r="B19" s="631">
        <v>0.2</v>
      </c>
      <c r="C19" s="187" t="s">
        <v>42</v>
      </c>
      <c r="D19" s="149" t="s">
        <v>525</v>
      </c>
      <c r="E19" s="287">
        <v>0.5</v>
      </c>
      <c r="F19" s="149" t="s">
        <v>526</v>
      </c>
      <c r="G19" s="248" t="s">
        <v>527</v>
      </c>
      <c r="H19" s="267"/>
      <c r="I19" s="268"/>
      <c r="J19" s="269"/>
      <c r="K19" s="268"/>
      <c r="L19" s="270"/>
      <c r="M19" s="268"/>
      <c r="N19" s="270">
        <v>0.25</v>
      </c>
      <c r="O19" s="268"/>
      <c r="P19" s="270"/>
      <c r="Q19" s="268"/>
      <c r="R19" s="270"/>
      <c r="S19" s="268"/>
      <c r="T19" s="270">
        <v>0.25</v>
      </c>
      <c r="U19" s="268"/>
      <c r="V19" s="270"/>
      <c r="W19" s="268"/>
      <c r="X19" s="270"/>
      <c r="Y19" s="268"/>
      <c r="Z19" s="270">
        <v>0.25</v>
      </c>
      <c r="AA19" s="268"/>
      <c r="AB19" s="270"/>
      <c r="AC19" s="268"/>
      <c r="AD19" s="270">
        <v>0.25</v>
      </c>
      <c r="AE19" s="271"/>
      <c r="AF19" s="163">
        <f t="shared" ref="AF19:AG20" si="0">+H19+J19+L19+N19+P19+R19+T19+V19+X19+Z19+AB19+AD19</f>
        <v>1</v>
      </c>
      <c r="AG19" s="6">
        <f t="shared" si="0"/>
        <v>0</v>
      </c>
      <c r="AH19" s="19"/>
      <c r="AI19" s="19"/>
      <c r="AJ19" s="19"/>
      <c r="AK19" s="19"/>
    </row>
    <row r="20" spans="1:37" ht="116.25" customHeight="1" thickBot="1" x14ac:dyDescent="0.3">
      <c r="B20" s="637"/>
      <c r="C20" s="176" t="s">
        <v>43</v>
      </c>
      <c r="D20" s="140" t="s">
        <v>256</v>
      </c>
      <c r="E20" s="288">
        <v>0.5</v>
      </c>
      <c r="F20" s="140" t="s">
        <v>528</v>
      </c>
      <c r="G20" s="177" t="s">
        <v>529</v>
      </c>
      <c r="H20" s="272">
        <v>0.33</v>
      </c>
      <c r="I20" s="273"/>
      <c r="J20" s="274"/>
      <c r="K20" s="273"/>
      <c r="L20" s="274"/>
      <c r="M20" s="273"/>
      <c r="N20" s="274"/>
      <c r="O20" s="273"/>
      <c r="P20" s="274">
        <v>0.33</v>
      </c>
      <c r="Q20" s="273"/>
      <c r="R20" s="274"/>
      <c r="S20" s="273"/>
      <c r="T20" s="274"/>
      <c r="U20" s="273"/>
      <c r="V20" s="274"/>
      <c r="W20" s="273"/>
      <c r="X20" s="274">
        <v>0.34</v>
      </c>
      <c r="Y20" s="273"/>
      <c r="Z20" s="274"/>
      <c r="AA20" s="273"/>
      <c r="AB20" s="274"/>
      <c r="AC20" s="273"/>
      <c r="AD20" s="274"/>
      <c r="AE20" s="275"/>
      <c r="AF20" s="276">
        <f t="shared" si="0"/>
        <v>1</v>
      </c>
      <c r="AG20" s="8">
        <f t="shared" si="0"/>
        <v>0</v>
      </c>
      <c r="AH20" s="132"/>
      <c r="AI20" s="132" t="s">
        <v>693</v>
      </c>
      <c r="AJ20" s="132"/>
      <c r="AK20" s="132"/>
    </row>
    <row r="21" spans="1:37" s="14" customFormat="1" ht="18" customHeight="1" thickBot="1" x14ac:dyDescent="0.3">
      <c r="B21" s="10"/>
      <c r="C21" s="10"/>
      <c r="D21" s="10"/>
      <c r="E21" s="11"/>
      <c r="F21" s="10"/>
      <c r="G21" s="10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3"/>
      <c r="AI21" s="13"/>
      <c r="AJ21" s="13"/>
      <c r="AK21" s="13"/>
    </row>
    <row r="22" spans="1:37" ht="24.75" customHeight="1" thickBot="1" x14ac:dyDescent="0.3">
      <c r="B22" s="615" t="s">
        <v>17</v>
      </c>
      <c r="C22" s="616"/>
      <c r="D22" s="616"/>
      <c r="E22" s="803" t="s">
        <v>530</v>
      </c>
      <c r="F22" s="803"/>
      <c r="G22" s="803"/>
      <c r="H22" s="844"/>
      <c r="I22" s="844"/>
      <c r="J22" s="844"/>
      <c r="K22" s="844"/>
      <c r="L22" s="844"/>
      <c r="M22" s="844"/>
      <c r="N22" s="844"/>
      <c r="O22" s="844"/>
      <c r="P22" s="844"/>
      <c r="Q22" s="844"/>
      <c r="R22" s="844"/>
      <c r="S22" s="844"/>
      <c r="T22" s="844"/>
      <c r="U22" s="844"/>
      <c r="V22" s="844"/>
      <c r="W22" s="844"/>
      <c r="X22" s="844"/>
      <c r="Y22" s="844"/>
      <c r="Z22" s="844"/>
      <c r="AA22" s="844"/>
      <c r="AB22" s="844"/>
      <c r="AC22" s="844"/>
      <c r="AD22" s="844"/>
      <c r="AE22" s="844"/>
      <c r="AF22" s="844"/>
      <c r="AG22" s="844"/>
      <c r="AH22" s="845"/>
    </row>
    <row r="23" spans="1:37" ht="15.75" customHeight="1" x14ac:dyDescent="0.25">
      <c r="B23" s="618" t="s">
        <v>29</v>
      </c>
      <c r="C23" s="620" t="s">
        <v>28</v>
      </c>
      <c r="D23" s="622" t="s">
        <v>32</v>
      </c>
      <c r="E23" s="620" t="s">
        <v>30</v>
      </c>
      <c r="F23" s="620" t="s">
        <v>26</v>
      </c>
      <c r="G23" s="626" t="s">
        <v>27</v>
      </c>
      <c r="H23" s="934" t="s">
        <v>2</v>
      </c>
      <c r="I23" s="842"/>
      <c r="J23" s="842" t="s">
        <v>3</v>
      </c>
      <c r="K23" s="842"/>
      <c r="L23" s="842" t="s">
        <v>4</v>
      </c>
      <c r="M23" s="842"/>
      <c r="N23" s="842" t="s">
        <v>5</v>
      </c>
      <c r="O23" s="842"/>
      <c r="P23" s="842" t="s">
        <v>6</v>
      </c>
      <c r="Q23" s="842"/>
      <c r="R23" s="842" t="s">
        <v>7</v>
      </c>
      <c r="S23" s="842"/>
      <c r="T23" s="842" t="s">
        <v>8</v>
      </c>
      <c r="U23" s="842"/>
      <c r="V23" s="842" t="s">
        <v>9</v>
      </c>
      <c r="W23" s="842"/>
      <c r="X23" s="842" t="s">
        <v>10</v>
      </c>
      <c r="Y23" s="842"/>
      <c r="Z23" s="842" t="s">
        <v>11</v>
      </c>
      <c r="AA23" s="842"/>
      <c r="AB23" s="842" t="s">
        <v>12</v>
      </c>
      <c r="AC23" s="842"/>
      <c r="AD23" s="842" t="s">
        <v>13</v>
      </c>
      <c r="AE23" s="855"/>
      <c r="AF23" s="618" t="s">
        <v>18</v>
      </c>
      <c r="AG23" s="626" t="s">
        <v>19</v>
      </c>
      <c r="AH23" s="572" t="s">
        <v>22</v>
      </c>
      <c r="AI23" s="572" t="s">
        <v>690</v>
      </c>
      <c r="AJ23" s="572" t="s">
        <v>691</v>
      </c>
      <c r="AK23" s="572" t="s">
        <v>692</v>
      </c>
    </row>
    <row r="24" spans="1:37" ht="15.75" x14ac:dyDescent="0.25">
      <c r="B24" s="821"/>
      <c r="C24" s="822"/>
      <c r="D24" s="933"/>
      <c r="E24" s="822"/>
      <c r="F24" s="822"/>
      <c r="G24" s="823"/>
      <c r="H24" s="503" t="s">
        <v>18</v>
      </c>
      <c r="I24" s="501" t="s">
        <v>19</v>
      </c>
      <c r="J24" s="501" t="s">
        <v>18</v>
      </c>
      <c r="K24" s="501" t="s">
        <v>19</v>
      </c>
      <c r="L24" s="501" t="s">
        <v>18</v>
      </c>
      <c r="M24" s="501" t="s">
        <v>19</v>
      </c>
      <c r="N24" s="501" t="s">
        <v>18</v>
      </c>
      <c r="O24" s="501" t="s">
        <v>19</v>
      </c>
      <c r="P24" s="501" t="s">
        <v>18</v>
      </c>
      <c r="Q24" s="501" t="s">
        <v>19</v>
      </c>
      <c r="R24" s="501" t="s">
        <v>18</v>
      </c>
      <c r="S24" s="501" t="s">
        <v>19</v>
      </c>
      <c r="T24" s="501" t="s">
        <v>18</v>
      </c>
      <c r="U24" s="501" t="s">
        <v>19</v>
      </c>
      <c r="V24" s="501" t="s">
        <v>18</v>
      </c>
      <c r="W24" s="501" t="s">
        <v>19</v>
      </c>
      <c r="X24" s="501" t="s">
        <v>18</v>
      </c>
      <c r="Y24" s="501" t="s">
        <v>19</v>
      </c>
      <c r="Z24" s="501" t="s">
        <v>18</v>
      </c>
      <c r="AA24" s="501" t="s">
        <v>19</v>
      </c>
      <c r="AB24" s="501" t="s">
        <v>18</v>
      </c>
      <c r="AC24" s="501" t="s">
        <v>19</v>
      </c>
      <c r="AD24" s="501" t="s">
        <v>18</v>
      </c>
      <c r="AE24" s="502" t="s">
        <v>19</v>
      </c>
      <c r="AF24" s="619"/>
      <c r="AG24" s="629"/>
      <c r="AH24" s="846"/>
      <c r="AI24" s="846"/>
      <c r="AJ24" s="846"/>
      <c r="AK24" s="846"/>
    </row>
    <row r="25" spans="1:37" ht="83.25" customHeight="1" x14ac:dyDescent="0.25">
      <c r="B25" s="631">
        <v>0.25</v>
      </c>
      <c r="C25" s="289" t="s">
        <v>40</v>
      </c>
      <c r="D25" s="290" t="s">
        <v>531</v>
      </c>
      <c r="E25" s="291">
        <v>0.1</v>
      </c>
      <c r="F25" s="290" t="s">
        <v>532</v>
      </c>
      <c r="G25" s="292" t="s">
        <v>533</v>
      </c>
      <c r="H25" s="267"/>
      <c r="I25" s="268"/>
      <c r="J25" s="270"/>
      <c r="K25" s="268"/>
      <c r="L25" s="270"/>
      <c r="M25" s="268"/>
      <c r="N25" s="270"/>
      <c r="O25" s="268"/>
      <c r="P25" s="270"/>
      <c r="Q25" s="268"/>
      <c r="R25" s="270">
        <v>0.5</v>
      </c>
      <c r="S25" s="268"/>
      <c r="T25" s="270"/>
      <c r="U25" s="268"/>
      <c r="V25" s="270"/>
      <c r="W25" s="268"/>
      <c r="X25" s="270"/>
      <c r="Y25" s="268"/>
      <c r="Z25" s="270"/>
      <c r="AA25" s="268"/>
      <c r="AB25" s="270"/>
      <c r="AC25" s="268"/>
      <c r="AD25" s="270">
        <v>0.5</v>
      </c>
      <c r="AE25" s="271"/>
      <c r="AF25" s="7">
        <f t="shared" ref="AF25:AG28" si="1">+H25+J25+L25+N25+P25+R25+T25+V25+X25+Z25+AB25+AD25</f>
        <v>1</v>
      </c>
      <c r="AG25" s="6">
        <f t="shared" si="1"/>
        <v>0</v>
      </c>
      <c r="AH25" s="19"/>
      <c r="AI25" s="19"/>
      <c r="AJ25" s="19"/>
      <c r="AK25" s="19"/>
    </row>
    <row r="26" spans="1:37" ht="58.5" customHeight="1" x14ac:dyDescent="0.25">
      <c r="B26" s="631"/>
      <c r="C26" s="289" t="s">
        <v>41</v>
      </c>
      <c r="D26" s="290" t="s">
        <v>534</v>
      </c>
      <c r="E26" s="291">
        <v>0.2</v>
      </c>
      <c r="F26" s="290" t="s">
        <v>535</v>
      </c>
      <c r="G26" s="292" t="s">
        <v>536</v>
      </c>
      <c r="H26" s="267"/>
      <c r="I26" s="268"/>
      <c r="J26" s="270"/>
      <c r="K26" s="268"/>
      <c r="L26" s="270"/>
      <c r="M26" s="268"/>
      <c r="N26" s="270">
        <v>0.25</v>
      </c>
      <c r="O26" s="268"/>
      <c r="P26" s="270"/>
      <c r="Q26" s="268"/>
      <c r="R26" s="270"/>
      <c r="S26" s="268"/>
      <c r="T26" s="270">
        <v>0.25</v>
      </c>
      <c r="U26" s="268"/>
      <c r="V26" s="270"/>
      <c r="W26" s="268"/>
      <c r="X26" s="270"/>
      <c r="Y26" s="268"/>
      <c r="Z26" s="270">
        <v>0.25</v>
      </c>
      <c r="AA26" s="268"/>
      <c r="AB26" s="270"/>
      <c r="AC26" s="268"/>
      <c r="AD26" s="270">
        <v>0.25</v>
      </c>
      <c r="AE26" s="271"/>
      <c r="AF26" s="7">
        <f>+H26+J26+L26+N26+P26+R26+T26+V26+X26+Z26+AB26+AD26</f>
        <v>1</v>
      </c>
      <c r="AG26" s="6">
        <f>+I26+K26+M26+O26+Q26+S26+U26+W26+Y26+AA26+AC26+AE26</f>
        <v>0</v>
      </c>
      <c r="AH26" s="19"/>
      <c r="AI26" s="19"/>
      <c r="AJ26" s="19"/>
      <c r="AK26" s="19"/>
    </row>
    <row r="27" spans="1:37" ht="90" x14ac:dyDescent="0.25">
      <c r="B27" s="631"/>
      <c r="C27" s="289" t="s">
        <v>86</v>
      </c>
      <c r="D27" s="290" t="s">
        <v>537</v>
      </c>
      <c r="E27" s="291">
        <v>0.15</v>
      </c>
      <c r="F27" s="290" t="s">
        <v>538</v>
      </c>
      <c r="G27" s="292" t="s">
        <v>539</v>
      </c>
      <c r="H27" s="267"/>
      <c r="I27" s="268"/>
      <c r="J27" s="270">
        <v>0.1</v>
      </c>
      <c r="K27" s="268"/>
      <c r="L27" s="270">
        <v>0.1</v>
      </c>
      <c r="M27" s="268"/>
      <c r="N27" s="270">
        <v>0.1</v>
      </c>
      <c r="O27" s="268"/>
      <c r="P27" s="270">
        <v>0.1</v>
      </c>
      <c r="Q27" s="268"/>
      <c r="R27" s="270">
        <v>0.1</v>
      </c>
      <c r="S27" s="268"/>
      <c r="T27" s="270">
        <v>0.1</v>
      </c>
      <c r="U27" s="268"/>
      <c r="V27" s="270">
        <v>0.1</v>
      </c>
      <c r="W27" s="268"/>
      <c r="X27" s="270">
        <v>0.1</v>
      </c>
      <c r="Y27" s="268"/>
      <c r="Z27" s="270">
        <v>0.1</v>
      </c>
      <c r="AA27" s="268"/>
      <c r="AB27" s="270">
        <v>0.1</v>
      </c>
      <c r="AC27" s="268"/>
      <c r="AD27" s="270"/>
      <c r="AE27" s="271"/>
      <c r="AF27" s="7">
        <f t="shared" si="1"/>
        <v>0.99999999999999989</v>
      </c>
      <c r="AG27" s="6">
        <f t="shared" si="1"/>
        <v>0</v>
      </c>
      <c r="AH27" s="19"/>
      <c r="AI27" s="19"/>
      <c r="AJ27" s="19" t="s">
        <v>694</v>
      </c>
      <c r="AK27" s="19" t="s">
        <v>695</v>
      </c>
    </row>
    <row r="28" spans="1:37" ht="67.5" customHeight="1" x14ac:dyDescent="0.25">
      <c r="B28" s="631"/>
      <c r="C28" s="289" t="s">
        <v>87</v>
      </c>
      <c r="D28" s="290" t="s">
        <v>257</v>
      </c>
      <c r="E28" s="291">
        <v>0.2</v>
      </c>
      <c r="F28" s="290" t="s">
        <v>540</v>
      </c>
      <c r="G28" s="292" t="s">
        <v>541</v>
      </c>
      <c r="H28" s="267"/>
      <c r="I28" s="268"/>
      <c r="J28" s="270">
        <v>9.0899999999999995E-2</v>
      </c>
      <c r="K28" s="268"/>
      <c r="L28" s="270">
        <v>9.0899999999999995E-2</v>
      </c>
      <c r="M28" s="268"/>
      <c r="N28" s="270">
        <v>9.0899999999999995E-2</v>
      </c>
      <c r="O28" s="268"/>
      <c r="P28" s="270">
        <v>9.0899999999999995E-2</v>
      </c>
      <c r="Q28" s="268"/>
      <c r="R28" s="270">
        <v>9.0899999999999995E-2</v>
      </c>
      <c r="S28" s="268"/>
      <c r="T28" s="270">
        <v>9.0899999999999995E-2</v>
      </c>
      <c r="U28" s="268"/>
      <c r="V28" s="270">
        <v>9.0899999999999995E-2</v>
      </c>
      <c r="W28" s="268"/>
      <c r="X28" s="270">
        <v>9.0899999999999995E-2</v>
      </c>
      <c r="Y28" s="268"/>
      <c r="Z28" s="270">
        <v>9.0899999999999995E-2</v>
      </c>
      <c r="AA28" s="268"/>
      <c r="AB28" s="270">
        <v>9.0899999999999995E-2</v>
      </c>
      <c r="AC28" s="268"/>
      <c r="AD28" s="270">
        <v>9.0899999999999995E-2</v>
      </c>
      <c r="AE28" s="271"/>
      <c r="AF28" s="7">
        <f t="shared" si="1"/>
        <v>0.9998999999999999</v>
      </c>
      <c r="AG28" s="6">
        <f t="shared" si="1"/>
        <v>0</v>
      </c>
      <c r="AH28" s="19"/>
      <c r="AI28" s="19"/>
      <c r="AJ28" s="19" t="s">
        <v>696</v>
      </c>
      <c r="AK28" s="19" t="s">
        <v>697</v>
      </c>
    </row>
    <row r="29" spans="1:37" ht="87.75" customHeight="1" x14ac:dyDescent="0.25">
      <c r="B29" s="631"/>
      <c r="C29" s="289" t="s">
        <v>88</v>
      </c>
      <c r="D29" s="290" t="s">
        <v>542</v>
      </c>
      <c r="E29" s="291">
        <v>0.2</v>
      </c>
      <c r="F29" s="290" t="s">
        <v>543</v>
      </c>
      <c r="G29" s="292" t="s">
        <v>544</v>
      </c>
      <c r="H29" s="267">
        <v>0.25</v>
      </c>
      <c r="I29" s="268"/>
      <c r="J29" s="270"/>
      <c r="K29" s="268"/>
      <c r="L29" s="270"/>
      <c r="M29" s="268"/>
      <c r="N29" s="270">
        <v>0.25</v>
      </c>
      <c r="O29" s="268"/>
      <c r="P29" s="270"/>
      <c r="Q29" s="268"/>
      <c r="R29" s="270"/>
      <c r="S29" s="268"/>
      <c r="T29" s="270">
        <v>0.25</v>
      </c>
      <c r="U29" s="268"/>
      <c r="V29" s="270"/>
      <c r="W29" s="268"/>
      <c r="X29" s="270"/>
      <c r="Y29" s="268"/>
      <c r="Z29" s="270">
        <v>0.25</v>
      </c>
      <c r="AA29" s="268"/>
      <c r="AB29" s="270"/>
      <c r="AC29" s="268"/>
      <c r="AD29" s="270"/>
      <c r="AE29" s="271"/>
      <c r="AF29" s="7"/>
      <c r="AG29" s="6"/>
      <c r="AH29" s="19"/>
      <c r="AI29" s="19" t="s">
        <v>698</v>
      </c>
      <c r="AJ29" s="19"/>
      <c r="AK29" s="19"/>
    </row>
    <row r="30" spans="1:37" s="17" customFormat="1" ht="85.5" customHeight="1" thickBot="1" x14ac:dyDescent="0.3">
      <c r="A30" s="1"/>
      <c r="B30" s="632"/>
      <c r="C30" s="280" t="s">
        <v>89</v>
      </c>
      <c r="D30" s="293" t="s">
        <v>545</v>
      </c>
      <c r="E30" s="294">
        <v>0.15</v>
      </c>
      <c r="F30" s="293" t="s">
        <v>546</v>
      </c>
      <c r="G30" s="295" t="s">
        <v>547</v>
      </c>
      <c r="H30" s="272"/>
      <c r="I30" s="273"/>
      <c r="J30" s="274">
        <v>0.09</v>
      </c>
      <c r="K30" s="273"/>
      <c r="L30" s="274">
        <v>0.09</v>
      </c>
      <c r="M30" s="273"/>
      <c r="N30" s="274">
        <v>0.09</v>
      </c>
      <c r="O30" s="273"/>
      <c r="P30" s="274">
        <v>0.09</v>
      </c>
      <c r="Q30" s="273"/>
      <c r="R30" s="274">
        <v>0.09</v>
      </c>
      <c r="S30" s="273"/>
      <c r="T30" s="274">
        <v>0.09</v>
      </c>
      <c r="U30" s="273"/>
      <c r="V30" s="274">
        <v>0.09</v>
      </c>
      <c r="W30" s="273"/>
      <c r="X30" s="274">
        <v>0.09</v>
      </c>
      <c r="Y30" s="273"/>
      <c r="Z30" s="274">
        <v>0.09</v>
      </c>
      <c r="AA30" s="273"/>
      <c r="AB30" s="274">
        <v>0.09</v>
      </c>
      <c r="AC30" s="273"/>
      <c r="AD30" s="274">
        <v>0.1</v>
      </c>
      <c r="AE30" s="275"/>
      <c r="AF30" s="9">
        <f>+H30+J30+L30+N30+P30+R30+T30+V30+X30+Z30+AB30+AD30</f>
        <v>0.99999999999999978</v>
      </c>
      <c r="AG30" s="8">
        <f>+I30+K30+M30+O30+Q30+S30+U30+W30+Y30+AA30+AC30+AE30</f>
        <v>0</v>
      </c>
      <c r="AH30" s="132"/>
      <c r="AI30" s="132"/>
      <c r="AJ30" s="132" t="s">
        <v>699</v>
      </c>
      <c r="AK30" s="132" t="s">
        <v>700</v>
      </c>
    </row>
    <row r="31" spans="1:37" s="123" customFormat="1" ht="13.5" customHeight="1" thickBot="1" x14ac:dyDescent="0.3">
      <c r="B31" s="124"/>
      <c r="C31" s="124"/>
      <c r="E31" s="125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7"/>
      <c r="AI31" s="371"/>
      <c r="AJ31" s="127"/>
      <c r="AK31" s="372"/>
    </row>
    <row r="32" spans="1:37" ht="24" customHeight="1" thickBot="1" x14ac:dyDescent="0.3">
      <c r="B32" s="615" t="s">
        <v>17</v>
      </c>
      <c r="C32" s="616"/>
      <c r="D32" s="616"/>
      <c r="E32" s="803" t="s">
        <v>258</v>
      </c>
      <c r="F32" s="803"/>
      <c r="G32" s="803"/>
      <c r="H32" s="844"/>
      <c r="I32" s="844"/>
      <c r="J32" s="844"/>
      <c r="K32" s="844"/>
      <c r="L32" s="844"/>
      <c r="M32" s="844"/>
      <c r="N32" s="844"/>
      <c r="O32" s="844"/>
      <c r="P32" s="844"/>
      <c r="Q32" s="844"/>
      <c r="R32" s="844"/>
      <c r="S32" s="844"/>
      <c r="T32" s="844"/>
      <c r="U32" s="844"/>
      <c r="V32" s="844"/>
      <c r="W32" s="844"/>
      <c r="X32" s="844"/>
      <c r="Y32" s="844"/>
      <c r="Z32" s="844"/>
      <c r="AA32" s="844"/>
      <c r="AB32" s="844"/>
      <c r="AC32" s="844"/>
      <c r="AD32" s="844"/>
      <c r="AE32" s="844"/>
      <c r="AF32" s="844"/>
      <c r="AG32" s="844"/>
      <c r="AH32" s="845"/>
      <c r="AI32" s="373"/>
      <c r="AJ32" s="73"/>
      <c r="AK32" s="374"/>
    </row>
    <row r="33" spans="2:37" ht="15.75" customHeight="1" x14ac:dyDescent="0.25">
      <c r="B33" s="618" t="s">
        <v>29</v>
      </c>
      <c r="C33" s="620" t="s">
        <v>28</v>
      </c>
      <c r="D33" s="622" t="s">
        <v>32</v>
      </c>
      <c r="E33" s="620" t="s">
        <v>30</v>
      </c>
      <c r="F33" s="620" t="s">
        <v>26</v>
      </c>
      <c r="G33" s="626" t="s">
        <v>27</v>
      </c>
      <c r="H33" s="934" t="s">
        <v>2</v>
      </c>
      <c r="I33" s="842"/>
      <c r="J33" s="842" t="s">
        <v>3</v>
      </c>
      <c r="K33" s="842"/>
      <c r="L33" s="842" t="s">
        <v>4</v>
      </c>
      <c r="M33" s="842"/>
      <c r="N33" s="842" t="s">
        <v>5</v>
      </c>
      <c r="O33" s="842"/>
      <c r="P33" s="842" t="s">
        <v>6</v>
      </c>
      <c r="Q33" s="842"/>
      <c r="R33" s="842" t="s">
        <v>7</v>
      </c>
      <c r="S33" s="842"/>
      <c r="T33" s="842" t="s">
        <v>8</v>
      </c>
      <c r="U33" s="842"/>
      <c r="V33" s="842" t="s">
        <v>9</v>
      </c>
      <c r="W33" s="842"/>
      <c r="X33" s="842" t="s">
        <v>10</v>
      </c>
      <c r="Y33" s="842"/>
      <c r="Z33" s="842" t="s">
        <v>11</v>
      </c>
      <c r="AA33" s="842"/>
      <c r="AB33" s="842" t="s">
        <v>12</v>
      </c>
      <c r="AC33" s="842"/>
      <c r="AD33" s="842" t="s">
        <v>13</v>
      </c>
      <c r="AE33" s="855"/>
      <c r="AF33" s="618" t="s">
        <v>18</v>
      </c>
      <c r="AG33" s="626" t="s">
        <v>19</v>
      </c>
      <c r="AH33" s="572" t="s">
        <v>22</v>
      </c>
      <c r="AI33" s="572" t="s">
        <v>690</v>
      </c>
      <c r="AJ33" s="572" t="s">
        <v>691</v>
      </c>
      <c r="AK33" s="572" t="s">
        <v>692</v>
      </c>
    </row>
    <row r="34" spans="2:37" ht="15.75" x14ac:dyDescent="0.25">
      <c r="B34" s="821"/>
      <c r="C34" s="822"/>
      <c r="D34" s="933"/>
      <c r="E34" s="822"/>
      <c r="F34" s="822"/>
      <c r="G34" s="823"/>
      <c r="H34" s="503" t="s">
        <v>18</v>
      </c>
      <c r="I34" s="501" t="s">
        <v>19</v>
      </c>
      <c r="J34" s="501" t="s">
        <v>18</v>
      </c>
      <c r="K34" s="501" t="s">
        <v>19</v>
      </c>
      <c r="L34" s="501" t="s">
        <v>18</v>
      </c>
      <c r="M34" s="501" t="s">
        <v>19</v>
      </c>
      <c r="N34" s="501" t="s">
        <v>18</v>
      </c>
      <c r="O34" s="501" t="s">
        <v>19</v>
      </c>
      <c r="P34" s="501" t="s">
        <v>18</v>
      </c>
      <c r="Q34" s="501" t="s">
        <v>19</v>
      </c>
      <c r="R34" s="501" t="s">
        <v>18</v>
      </c>
      <c r="S34" s="501" t="s">
        <v>19</v>
      </c>
      <c r="T34" s="501" t="s">
        <v>18</v>
      </c>
      <c r="U34" s="501" t="s">
        <v>19</v>
      </c>
      <c r="V34" s="501" t="s">
        <v>18</v>
      </c>
      <c r="W34" s="501" t="s">
        <v>19</v>
      </c>
      <c r="X34" s="501" t="s">
        <v>18</v>
      </c>
      <c r="Y34" s="501" t="s">
        <v>19</v>
      </c>
      <c r="Z34" s="501" t="s">
        <v>18</v>
      </c>
      <c r="AA34" s="501" t="s">
        <v>19</v>
      </c>
      <c r="AB34" s="501" t="s">
        <v>18</v>
      </c>
      <c r="AC34" s="501" t="s">
        <v>19</v>
      </c>
      <c r="AD34" s="501" t="s">
        <v>18</v>
      </c>
      <c r="AE34" s="502" t="s">
        <v>19</v>
      </c>
      <c r="AF34" s="619"/>
      <c r="AG34" s="629"/>
      <c r="AH34" s="846"/>
      <c r="AI34" s="846"/>
      <c r="AJ34" s="846"/>
      <c r="AK34" s="846"/>
    </row>
    <row r="35" spans="2:37" ht="75" x14ac:dyDescent="0.25">
      <c r="B35" s="631">
        <v>0.3</v>
      </c>
      <c r="C35" s="289" t="s">
        <v>44</v>
      </c>
      <c r="D35" s="296" t="s">
        <v>668</v>
      </c>
      <c r="E35" s="291">
        <v>0.1</v>
      </c>
      <c r="F35" s="296" t="s">
        <v>669</v>
      </c>
      <c r="G35" s="297" t="s">
        <v>670</v>
      </c>
      <c r="H35" s="38"/>
      <c r="I35" s="103"/>
      <c r="J35" s="122"/>
      <c r="K35" s="103"/>
      <c r="L35" s="122"/>
      <c r="M35" s="103"/>
      <c r="N35" s="122"/>
      <c r="O35" s="103"/>
      <c r="P35" s="122"/>
      <c r="Q35" s="103"/>
      <c r="R35" s="122">
        <v>0.5</v>
      </c>
      <c r="S35" s="103"/>
      <c r="T35" s="122"/>
      <c r="U35" s="103"/>
      <c r="V35" s="122"/>
      <c r="W35" s="103"/>
      <c r="X35" s="122"/>
      <c r="Y35" s="103"/>
      <c r="Z35" s="122"/>
      <c r="AA35" s="103"/>
      <c r="AB35" s="122"/>
      <c r="AC35" s="103"/>
      <c r="AD35" s="122">
        <v>0.5</v>
      </c>
      <c r="AE35" s="188"/>
      <c r="AF35" s="7">
        <f t="shared" ref="AF35:AG41" si="2">+H35+J35+L35+N35+P35+R35+T35+V35+X35+Z35+AB35+AD35</f>
        <v>1</v>
      </c>
      <c r="AG35" s="6">
        <f t="shared" si="2"/>
        <v>0</v>
      </c>
      <c r="AH35" s="19"/>
      <c r="AI35" s="19"/>
      <c r="AJ35" s="19"/>
      <c r="AK35" s="19"/>
    </row>
    <row r="36" spans="2:37" s="520" customFormat="1" ht="90" x14ac:dyDescent="0.2">
      <c r="B36" s="631"/>
      <c r="C36" s="289" t="s">
        <v>110</v>
      </c>
      <c r="D36" s="296" t="s">
        <v>671</v>
      </c>
      <c r="E36" s="291">
        <v>0.15</v>
      </c>
      <c r="F36" s="296" t="s">
        <v>672</v>
      </c>
      <c r="G36" s="297" t="s">
        <v>673</v>
      </c>
      <c r="H36" s="38"/>
      <c r="I36" s="103"/>
      <c r="J36" s="122"/>
      <c r="K36" s="103"/>
      <c r="L36" s="122">
        <v>0.2858</v>
      </c>
      <c r="M36" s="103"/>
      <c r="N36" s="122"/>
      <c r="O36" s="103"/>
      <c r="P36" s="122">
        <v>0.2858</v>
      </c>
      <c r="Q36" s="103"/>
      <c r="R36" s="122"/>
      <c r="S36" s="103"/>
      <c r="T36" s="122"/>
      <c r="U36" s="103"/>
      <c r="V36" s="122">
        <v>0.2858</v>
      </c>
      <c r="W36" s="103"/>
      <c r="X36" s="122"/>
      <c r="Y36" s="103"/>
      <c r="Z36" s="122">
        <v>0.1429</v>
      </c>
      <c r="AA36" s="103"/>
      <c r="AB36" s="122"/>
      <c r="AC36" s="103"/>
      <c r="AD36" s="122"/>
      <c r="AE36" s="188"/>
      <c r="AF36" s="7">
        <f>+H36+J36+L36+N36+P36+R36+T36+V36+X36+Z36+AB36+AD36</f>
        <v>1.0003</v>
      </c>
      <c r="AG36" s="6">
        <f>+I36+K36+M36+O36+Q36+S36+U36+W36+Y36+AA36+AC36+AE36</f>
        <v>0</v>
      </c>
      <c r="AH36" s="19"/>
      <c r="AI36" s="19"/>
      <c r="AJ36" s="19"/>
      <c r="AK36" s="19"/>
    </row>
    <row r="37" spans="2:37" s="520" customFormat="1" ht="90" x14ac:dyDescent="0.2">
      <c r="B37" s="631"/>
      <c r="C37" s="289" t="s">
        <v>51</v>
      </c>
      <c r="D37" s="296" t="s">
        <v>674</v>
      </c>
      <c r="E37" s="291">
        <v>0.15</v>
      </c>
      <c r="F37" s="296" t="s">
        <v>675</v>
      </c>
      <c r="G37" s="297" t="s">
        <v>676</v>
      </c>
      <c r="H37" s="38"/>
      <c r="I37" s="103"/>
      <c r="J37" s="122"/>
      <c r="K37" s="103"/>
      <c r="L37" s="122"/>
      <c r="M37" s="103"/>
      <c r="N37" s="122"/>
      <c r="O37" s="103"/>
      <c r="P37" s="122">
        <v>0.2858</v>
      </c>
      <c r="Q37" s="103"/>
      <c r="R37" s="122"/>
      <c r="S37" s="103"/>
      <c r="T37" s="122"/>
      <c r="U37" s="103"/>
      <c r="V37" s="122">
        <v>0.1429</v>
      </c>
      <c r="W37" s="103"/>
      <c r="X37" s="122">
        <v>0.1429</v>
      </c>
      <c r="Y37" s="103"/>
      <c r="Z37" s="122">
        <v>0.1429</v>
      </c>
      <c r="AA37" s="103"/>
      <c r="AB37" s="122">
        <v>0.2858</v>
      </c>
      <c r="AC37" s="103"/>
      <c r="AD37" s="122"/>
      <c r="AE37" s="188"/>
      <c r="AF37" s="7">
        <f t="shared" ref="AF37:AG40" si="3">+H37+J37+L37+N37+P37+R37+T37+V37+X37+Z37+AB37+AD37</f>
        <v>1.0003</v>
      </c>
      <c r="AG37" s="6">
        <f t="shared" si="3"/>
        <v>0</v>
      </c>
      <c r="AH37" s="19"/>
      <c r="AI37" s="19"/>
      <c r="AJ37" s="19"/>
      <c r="AK37" s="19"/>
    </row>
    <row r="38" spans="2:37" s="520" customFormat="1" ht="165" x14ac:dyDescent="0.2">
      <c r="B38" s="631"/>
      <c r="C38" s="289" t="s">
        <v>677</v>
      </c>
      <c r="D38" s="296" t="s">
        <v>678</v>
      </c>
      <c r="E38" s="291">
        <v>0.1</v>
      </c>
      <c r="F38" s="296" t="s">
        <v>679</v>
      </c>
      <c r="G38" s="297" t="s">
        <v>680</v>
      </c>
      <c r="H38" s="38"/>
      <c r="I38" s="103"/>
      <c r="J38" s="122"/>
      <c r="K38" s="103"/>
      <c r="L38" s="122"/>
      <c r="M38" s="103"/>
      <c r="N38" s="122"/>
      <c r="O38" s="103"/>
      <c r="P38" s="122"/>
      <c r="Q38" s="103"/>
      <c r="R38" s="122"/>
      <c r="S38" s="103"/>
      <c r="T38" s="122"/>
      <c r="U38" s="103"/>
      <c r="V38" s="122">
        <v>0.5</v>
      </c>
      <c r="W38" s="103"/>
      <c r="X38" s="122">
        <v>0.5</v>
      </c>
      <c r="Y38" s="103"/>
      <c r="Z38" s="122"/>
      <c r="AA38" s="103"/>
      <c r="AB38" s="122"/>
      <c r="AC38" s="103"/>
      <c r="AD38" s="122"/>
      <c r="AE38" s="188"/>
      <c r="AF38" s="7">
        <f t="shared" si="3"/>
        <v>1</v>
      </c>
      <c r="AG38" s="6">
        <f t="shared" si="3"/>
        <v>0</v>
      </c>
      <c r="AH38" s="19"/>
      <c r="AI38" s="19"/>
      <c r="AJ38" s="19"/>
      <c r="AK38" s="19"/>
    </row>
    <row r="39" spans="2:37" s="520" customFormat="1" ht="90" x14ac:dyDescent="0.2">
      <c r="B39" s="631"/>
      <c r="C39" s="289" t="s">
        <v>681</v>
      </c>
      <c r="D39" s="296" t="s">
        <v>682</v>
      </c>
      <c r="E39" s="291">
        <v>0.1</v>
      </c>
      <c r="F39" s="296" t="s">
        <v>683</v>
      </c>
      <c r="G39" s="297" t="s">
        <v>684</v>
      </c>
      <c r="H39" s="38"/>
      <c r="I39" s="103"/>
      <c r="J39" s="122"/>
      <c r="K39" s="103"/>
      <c r="L39" s="122"/>
      <c r="M39" s="103"/>
      <c r="N39" s="122"/>
      <c r="O39" s="103"/>
      <c r="P39" s="122"/>
      <c r="Q39" s="103"/>
      <c r="R39" s="122">
        <v>0.5</v>
      </c>
      <c r="S39" s="103"/>
      <c r="T39" s="122"/>
      <c r="U39" s="103"/>
      <c r="V39" s="122"/>
      <c r="W39" s="103"/>
      <c r="X39" s="122"/>
      <c r="Y39" s="103"/>
      <c r="Z39" s="122"/>
      <c r="AA39" s="103"/>
      <c r="AB39" s="122"/>
      <c r="AC39" s="103"/>
      <c r="AD39" s="122">
        <v>0.5</v>
      </c>
      <c r="AE39" s="188"/>
      <c r="AF39" s="7">
        <f t="shared" si="3"/>
        <v>1</v>
      </c>
      <c r="AG39" s="6">
        <f t="shared" si="3"/>
        <v>0</v>
      </c>
      <c r="AH39" s="19"/>
      <c r="AI39" s="19"/>
      <c r="AJ39" s="19"/>
      <c r="AK39" s="19"/>
    </row>
    <row r="40" spans="2:37" ht="135" x14ac:dyDescent="0.25">
      <c r="B40" s="631"/>
      <c r="C40" s="289" t="s">
        <v>237</v>
      </c>
      <c r="D40" s="290" t="s">
        <v>685</v>
      </c>
      <c r="E40" s="291">
        <v>0.3</v>
      </c>
      <c r="F40" s="290" t="s">
        <v>686</v>
      </c>
      <c r="G40" s="292" t="s">
        <v>548</v>
      </c>
      <c r="H40" s="277">
        <v>9.3333333333333338E-2</v>
      </c>
      <c r="I40" s="103"/>
      <c r="J40" s="278">
        <v>0.08</v>
      </c>
      <c r="K40" s="103"/>
      <c r="L40" s="278">
        <v>0.08</v>
      </c>
      <c r="M40" s="103"/>
      <c r="N40" s="278">
        <v>0.12</v>
      </c>
      <c r="O40" s="103"/>
      <c r="P40" s="278">
        <v>0.08</v>
      </c>
      <c r="Q40" s="103"/>
      <c r="R40" s="278">
        <v>5.3333333333333337E-2</v>
      </c>
      <c r="S40" s="103"/>
      <c r="T40" s="122">
        <v>9.3333333333333338E-2</v>
      </c>
      <c r="U40" s="103"/>
      <c r="V40" s="122">
        <v>6.6666666666666666E-2</v>
      </c>
      <c r="W40" s="103"/>
      <c r="X40" s="122">
        <v>5.3333333333333337E-2</v>
      </c>
      <c r="Y40" s="103"/>
      <c r="Z40" s="122">
        <v>0.12</v>
      </c>
      <c r="AA40" s="103"/>
      <c r="AB40" s="122">
        <v>0.04</v>
      </c>
      <c r="AC40" s="103"/>
      <c r="AD40" s="122">
        <v>0.12</v>
      </c>
      <c r="AE40" s="188"/>
      <c r="AF40" s="7">
        <f t="shared" si="3"/>
        <v>1</v>
      </c>
      <c r="AG40" s="6">
        <f t="shared" si="3"/>
        <v>0</v>
      </c>
      <c r="AH40" s="19"/>
      <c r="AI40" s="19"/>
      <c r="AJ40" s="19"/>
      <c r="AK40" s="19"/>
    </row>
    <row r="41" spans="2:37" s="520" customFormat="1" ht="83.25" customHeight="1" thickBot="1" x14ac:dyDescent="0.25">
      <c r="B41" s="632"/>
      <c r="C41" s="280" t="s">
        <v>549</v>
      </c>
      <c r="D41" s="298" t="s">
        <v>687</v>
      </c>
      <c r="E41" s="294">
        <v>0.1</v>
      </c>
      <c r="F41" s="298" t="s">
        <v>688</v>
      </c>
      <c r="G41" s="299" t="s">
        <v>689</v>
      </c>
      <c r="H41" s="43"/>
      <c r="I41" s="262"/>
      <c r="J41" s="265"/>
      <c r="K41" s="262"/>
      <c r="L41" s="265">
        <v>0.33329999999999999</v>
      </c>
      <c r="M41" s="262"/>
      <c r="N41" s="265"/>
      <c r="O41" s="262"/>
      <c r="P41" s="265"/>
      <c r="Q41" s="262"/>
      <c r="R41" s="265"/>
      <c r="S41" s="262"/>
      <c r="T41" s="265">
        <v>0.33329999999999999</v>
      </c>
      <c r="U41" s="262"/>
      <c r="V41" s="265"/>
      <c r="W41" s="262"/>
      <c r="X41" s="265"/>
      <c r="Y41" s="262"/>
      <c r="Z41" s="265"/>
      <c r="AA41" s="262"/>
      <c r="AB41" s="265">
        <v>0.33329999999999999</v>
      </c>
      <c r="AC41" s="262"/>
      <c r="AD41" s="265"/>
      <c r="AE41" s="190"/>
      <c r="AF41" s="71">
        <f t="shared" si="2"/>
        <v>0.99990000000000001</v>
      </c>
      <c r="AG41" s="72">
        <f t="shared" si="2"/>
        <v>0</v>
      </c>
      <c r="AH41" s="521"/>
      <c r="AI41" s="521"/>
      <c r="AJ41" s="521"/>
      <c r="AK41" s="521"/>
    </row>
    <row r="42" spans="2:37" ht="15.75" thickBot="1" x14ac:dyDescent="0.3">
      <c r="E42" s="119"/>
    </row>
    <row r="43" spans="2:37" ht="18.75" customHeight="1" thickBot="1" x14ac:dyDescent="0.3">
      <c r="B43" s="768" t="s">
        <v>17</v>
      </c>
      <c r="C43" s="769"/>
      <c r="D43" s="961"/>
      <c r="E43" s="844" t="s">
        <v>550</v>
      </c>
      <c r="F43" s="844"/>
      <c r="G43" s="844"/>
      <c r="H43" s="844"/>
      <c r="I43" s="844"/>
      <c r="J43" s="844"/>
      <c r="K43" s="844"/>
      <c r="L43" s="844"/>
      <c r="M43" s="844"/>
      <c r="N43" s="844"/>
      <c r="O43" s="844"/>
      <c r="P43" s="844"/>
      <c r="Q43" s="844"/>
      <c r="R43" s="844"/>
      <c r="S43" s="844"/>
      <c r="T43" s="844"/>
      <c r="U43" s="844"/>
      <c r="V43" s="844"/>
      <c r="W43" s="844"/>
      <c r="X43" s="844"/>
      <c r="Y43" s="844"/>
      <c r="Z43" s="844"/>
      <c r="AA43" s="844"/>
      <c r="AB43" s="844"/>
      <c r="AC43" s="844"/>
      <c r="AD43" s="844"/>
      <c r="AE43" s="844"/>
      <c r="AF43" s="844"/>
      <c r="AG43" s="844"/>
      <c r="AH43" s="845"/>
    </row>
    <row r="44" spans="2:37" ht="15.75" customHeight="1" x14ac:dyDescent="0.25">
      <c r="B44" s="618" t="s">
        <v>29</v>
      </c>
      <c r="C44" s="620" t="s">
        <v>28</v>
      </c>
      <c r="D44" s="622" t="s">
        <v>32</v>
      </c>
      <c r="E44" s="734" t="s">
        <v>30</v>
      </c>
      <c r="F44" s="620" t="s">
        <v>26</v>
      </c>
      <c r="G44" s="626" t="s">
        <v>27</v>
      </c>
      <c r="H44" s="934" t="s">
        <v>2</v>
      </c>
      <c r="I44" s="842"/>
      <c r="J44" s="842" t="s">
        <v>3</v>
      </c>
      <c r="K44" s="842"/>
      <c r="L44" s="842" t="s">
        <v>4</v>
      </c>
      <c r="M44" s="842"/>
      <c r="N44" s="842" t="s">
        <v>5</v>
      </c>
      <c r="O44" s="842"/>
      <c r="P44" s="842" t="s">
        <v>6</v>
      </c>
      <c r="Q44" s="842"/>
      <c r="R44" s="842" t="s">
        <v>7</v>
      </c>
      <c r="S44" s="842"/>
      <c r="T44" s="842" t="s">
        <v>8</v>
      </c>
      <c r="U44" s="842"/>
      <c r="V44" s="842" t="s">
        <v>9</v>
      </c>
      <c r="W44" s="842"/>
      <c r="X44" s="842" t="s">
        <v>10</v>
      </c>
      <c r="Y44" s="842"/>
      <c r="Z44" s="842" t="s">
        <v>11</v>
      </c>
      <c r="AA44" s="842"/>
      <c r="AB44" s="842" t="s">
        <v>12</v>
      </c>
      <c r="AC44" s="842"/>
      <c r="AD44" s="842" t="s">
        <v>13</v>
      </c>
      <c r="AE44" s="855"/>
      <c r="AF44" s="618" t="s">
        <v>18</v>
      </c>
      <c r="AG44" s="626" t="s">
        <v>19</v>
      </c>
      <c r="AH44" s="572" t="s">
        <v>22</v>
      </c>
      <c r="AI44" s="572" t="s">
        <v>690</v>
      </c>
      <c r="AJ44" s="572" t="s">
        <v>691</v>
      </c>
      <c r="AK44" s="572" t="s">
        <v>692</v>
      </c>
    </row>
    <row r="45" spans="2:37" ht="16.5" thickBot="1" x14ac:dyDescent="0.3">
      <c r="B45" s="821"/>
      <c r="C45" s="822"/>
      <c r="D45" s="933"/>
      <c r="E45" s="962"/>
      <c r="F45" s="822"/>
      <c r="G45" s="823"/>
      <c r="H45" s="503" t="s">
        <v>18</v>
      </c>
      <c r="I45" s="501" t="s">
        <v>19</v>
      </c>
      <c r="J45" s="501" t="s">
        <v>18</v>
      </c>
      <c r="K45" s="501" t="s">
        <v>19</v>
      </c>
      <c r="L45" s="501" t="s">
        <v>18</v>
      </c>
      <c r="M45" s="501" t="s">
        <v>19</v>
      </c>
      <c r="N45" s="501" t="s">
        <v>18</v>
      </c>
      <c r="O45" s="501" t="s">
        <v>19</v>
      </c>
      <c r="P45" s="501" t="s">
        <v>18</v>
      </c>
      <c r="Q45" s="501" t="s">
        <v>19</v>
      </c>
      <c r="R45" s="501" t="s">
        <v>18</v>
      </c>
      <c r="S45" s="501" t="s">
        <v>19</v>
      </c>
      <c r="T45" s="501" t="s">
        <v>18</v>
      </c>
      <c r="U45" s="501" t="s">
        <v>19</v>
      </c>
      <c r="V45" s="501" t="s">
        <v>18</v>
      </c>
      <c r="W45" s="501" t="s">
        <v>19</v>
      </c>
      <c r="X45" s="501" t="s">
        <v>18</v>
      </c>
      <c r="Y45" s="501" t="s">
        <v>19</v>
      </c>
      <c r="Z45" s="501" t="s">
        <v>18</v>
      </c>
      <c r="AA45" s="501" t="s">
        <v>19</v>
      </c>
      <c r="AB45" s="501" t="s">
        <v>18</v>
      </c>
      <c r="AC45" s="501" t="s">
        <v>19</v>
      </c>
      <c r="AD45" s="501" t="s">
        <v>18</v>
      </c>
      <c r="AE45" s="502" t="s">
        <v>19</v>
      </c>
      <c r="AF45" s="633"/>
      <c r="AG45" s="634"/>
      <c r="AH45" s="611"/>
      <c r="AI45" s="611"/>
      <c r="AJ45" s="611"/>
      <c r="AK45" s="611"/>
    </row>
    <row r="46" spans="2:37" ht="105" x14ac:dyDescent="0.25">
      <c r="B46" s="911">
        <v>0.15</v>
      </c>
      <c r="C46" s="279" t="s">
        <v>54</v>
      </c>
      <c r="D46" s="300" t="s">
        <v>551</v>
      </c>
      <c r="E46" s="301">
        <v>0.5</v>
      </c>
      <c r="F46" s="300" t="s">
        <v>552</v>
      </c>
      <c r="G46" s="302" t="s">
        <v>553</v>
      </c>
      <c r="H46" s="38"/>
      <c r="I46" s="103"/>
      <c r="J46" s="122"/>
      <c r="K46" s="103"/>
      <c r="L46" s="122"/>
      <c r="M46" s="103"/>
      <c r="N46" s="122"/>
      <c r="O46" s="103"/>
      <c r="P46" s="122"/>
      <c r="Q46" s="103"/>
      <c r="R46" s="122">
        <v>0.5</v>
      </c>
      <c r="S46" s="103"/>
      <c r="T46" s="122"/>
      <c r="U46" s="103"/>
      <c r="V46" s="122"/>
      <c r="W46" s="103"/>
      <c r="X46" s="122"/>
      <c r="Y46" s="103"/>
      <c r="Z46" s="122"/>
      <c r="AA46" s="103"/>
      <c r="AB46" s="122"/>
      <c r="AC46" s="103"/>
      <c r="AD46" s="122">
        <v>0.5</v>
      </c>
      <c r="AE46" s="188"/>
      <c r="AF46" s="27">
        <f t="shared" ref="AF46:AG47" si="4">+H46+J46+L46+N46+P46+R46+T46+V46+X46+Z46+AB46+AD46</f>
        <v>1</v>
      </c>
      <c r="AG46" s="28">
        <f t="shared" si="4"/>
        <v>0</v>
      </c>
      <c r="AH46" s="29"/>
      <c r="AI46" s="29"/>
      <c r="AJ46" s="29"/>
      <c r="AK46" s="29"/>
    </row>
    <row r="47" spans="2:37" ht="90.75" thickBot="1" x14ac:dyDescent="0.3">
      <c r="B47" s="637"/>
      <c r="C47" s="280" t="s">
        <v>223</v>
      </c>
      <c r="D47" s="293" t="s">
        <v>554</v>
      </c>
      <c r="E47" s="303">
        <v>0.5</v>
      </c>
      <c r="F47" s="293" t="s">
        <v>555</v>
      </c>
      <c r="G47" s="295" t="s">
        <v>556</v>
      </c>
      <c r="H47" s="43"/>
      <c r="I47" s="262"/>
      <c r="J47" s="265"/>
      <c r="K47" s="262"/>
      <c r="L47" s="265"/>
      <c r="M47" s="262"/>
      <c r="N47" s="265"/>
      <c r="O47" s="262"/>
      <c r="P47" s="265"/>
      <c r="Q47" s="262"/>
      <c r="R47" s="265">
        <v>0.5</v>
      </c>
      <c r="S47" s="262"/>
      <c r="T47" s="265"/>
      <c r="U47" s="262"/>
      <c r="V47" s="265"/>
      <c r="W47" s="262"/>
      <c r="X47" s="265"/>
      <c r="Y47" s="262"/>
      <c r="Z47" s="265"/>
      <c r="AA47" s="262"/>
      <c r="AB47" s="265"/>
      <c r="AC47" s="262"/>
      <c r="AD47" s="265">
        <v>0.5</v>
      </c>
      <c r="AE47" s="190"/>
      <c r="AF47" s="9">
        <f t="shared" si="4"/>
        <v>1</v>
      </c>
      <c r="AG47" s="8">
        <f t="shared" si="4"/>
        <v>0</v>
      </c>
      <c r="AH47" s="132"/>
      <c r="AI47" s="132"/>
      <c r="AJ47" s="132"/>
      <c r="AK47" s="132"/>
    </row>
    <row r="48" spans="2:37" ht="17.25" customHeight="1" thickBot="1" x14ac:dyDescent="0.3">
      <c r="E48" s="119">
        <f>SUM(E46:E47)</f>
        <v>1</v>
      </c>
    </row>
    <row r="49" spans="2:37" ht="16.5" customHeight="1" thickBot="1" x14ac:dyDescent="0.3">
      <c r="B49" s="963" t="s">
        <v>17</v>
      </c>
      <c r="C49" s="964"/>
      <c r="D49" s="965"/>
      <c r="E49" s="873" t="s">
        <v>557</v>
      </c>
      <c r="F49" s="874"/>
      <c r="G49" s="874"/>
      <c r="H49" s="874"/>
      <c r="I49" s="874"/>
      <c r="J49" s="874"/>
      <c r="K49" s="874"/>
      <c r="L49" s="874"/>
      <c r="M49" s="874"/>
      <c r="N49" s="874"/>
      <c r="O49" s="874"/>
      <c r="P49" s="874"/>
      <c r="Q49" s="874"/>
      <c r="R49" s="874"/>
      <c r="S49" s="874"/>
      <c r="T49" s="874"/>
      <c r="U49" s="874"/>
      <c r="V49" s="874"/>
      <c r="W49" s="874"/>
      <c r="X49" s="874"/>
      <c r="Y49" s="874"/>
      <c r="Z49" s="874"/>
      <c r="AA49" s="874"/>
      <c r="AB49" s="874"/>
      <c r="AC49" s="874"/>
      <c r="AD49" s="874"/>
      <c r="AE49" s="874"/>
      <c r="AF49" s="874"/>
      <c r="AG49" s="874"/>
      <c r="AH49" s="875"/>
    </row>
    <row r="50" spans="2:37" ht="15.75" customHeight="1" x14ac:dyDescent="0.25">
      <c r="B50" s="618" t="s">
        <v>29</v>
      </c>
      <c r="C50" s="620" t="s">
        <v>28</v>
      </c>
      <c r="D50" s="622" t="s">
        <v>32</v>
      </c>
      <c r="E50" s="842" t="s">
        <v>30</v>
      </c>
      <c r="F50" s="842" t="s">
        <v>26</v>
      </c>
      <c r="G50" s="847" t="s">
        <v>27</v>
      </c>
      <c r="H50" s="934" t="s">
        <v>2</v>
      </c>
      <c r="I50" s="842"/>
      <c r="J50" s="842" t="s">
        <v>3</v>
      </c>
      <c r="K50" s="842"/>
      <c r="L50" s="842" t="s">
        <v>4</v>
      </c>
      <c r="M50" s="842"/>
      <c r="N50" s="842" t="s">
        <v>5</v>
      </c>
      <c r="O50" s="842"/>
      <c r="P50" s="842" t="s">
        <v>6</v>
      </c>
      <c r="Q50" s="842"/>
      <c r="R50" s="842" t="s">
        <v>7</v>
      </c>
      <c r="S50" s="842"/>
      <c r="T50" s="842" t="s">
        <v>8</v>
      </c>
      <c r="U50" s="842"/>
      <c r="V50" s="842" t="s">
        <v>9</v>
      </c>
      <c r="W50" s="842"/>
      <c r="X50" s="842" t="s">
        <v>10</v>
      </c>
      <c r="Y50" s="842"/>
      <c r="Z50" s="842" t="s">
        <v>11</v>
      </c>
      <c r="AA50" s="842"/>
      <c r="AB50" s="842" t="s">
        <v>12</v>
      </c>
      <c r="AC50" s="842"/>
      <c r="AD50" s="842" t="s">
        <v>13</v>
      </c>
      <c r="AE50" s="842"/>
      <c r="AF50" s="842" t="s">
        <v>18</v>
      </c>
      <c r="AG50" s="855" t="s">
        <v>19</v>
      </c>
      <c r="AH50" s="627" t="s">
        <v>22</v>
      </c>
      <c r="AI50" s="627" t="s">
        <v>22</v>
      </c>
      <c r="AJ50" s="627" t="s">
        <v>22</v>
      </c>
      <c r="AK50" s="627" t="s">
        <v>22</v>
      </c>
    </row>
    <row r="51" spans="2:37" ht="15.75" x14ac:dyDescent="0.25">
      <c r="B51" s="821"/>
      <c r="C51" s="822"/>
      <c r="D51" s="933"/>
      <c r="E51" s="822"/>
      <c r="F51" s="822"/>
      <c r="G51" s="823"/>
      <c r="H51" s="503" t="s">
        <v>18</v>
      </c>
      <c r="I51" s="501" t="s">
        <v>19</v>
      </c>
      <c r="J51" s="501" t="s">
        <v>18</v>
      </c>
      <c r="K51" s="501" t="s">
        <v>19</v>
      </c>
      <c r="L51" s="501" t="s">
        <v>18</v>
      </c>
      <c r="M51" s="501" t="s">
        <v>19</v>
      </c>
      <c r="N51" s="501" t="s">
        <v>18</v>
      </c>
      <c r="O51" s="501" t="s">
        <v>19</v>
      </c>
      <c r="P51" s="501" t="s">
        <v>18</v>
      </c>
      <c r="Q51" s="501" t="s">
        <v>19</v>
      </c>
      <c r="R51" s="501" t="s">
        <v>18</v>
      </c>
      <c r="S51" s="501" t="s">
        <v>19</v>
      </c>
      <c r="T51" s="501" t="s">
        <v>18</v>
      </c>
      <c r="U51" s="501" t="s">
        <v>19</v>
      </c>
      <c r="V51" s="501" t="s">
        <v>18</v>
      </c>
      <c r="W51" s="501" t="s">
        <v>19</v>
      </c>
      <c r="X51" s="501" t="s">
        <v>18</v>
      </c>
      <c r="Y51" s="501" t="s">
        <v>19</v>
      </c>
      <c r="Z51" s="501" t="s">
        <v>18</v>
      </c>
      <c r="AA51" s="501" t="s">
        <v>19</v>
      </c>
      <c r="AB51" s="501" t="s">
        <v>18</v>
      </c>
      <c r="AC51" s="501" t="s">
        <v>19</v>
      </c>
      <c r="AD51" s="501" t="s">
        <v>18</v>
      </c>
      <c r="AE51" s="501" t="s">
        <v>19</v>
      </c>
      <c r="AF51" s="822"/>
      <c r="AG51" s="959"/>
      <c r="AH51" s="960"/>
      <c r="AI51" s="960"/>
      <c r="AJ51" s="960"/>
      <c r="AK51" s="960"/>
    </row>
    <row r="52" spans="2:37" ht="60" x14ac:dyDescent="0.25">
      <c r="B52" s="631">
        <v>0.1</v>
      </c>
      <c r="C52" s="187" t="s">
        <v>56</v>
      </c>
      <c r="D52" s="149" t="s">
        <v>558</v>
      </c>
      <c r="E52" s="287">
        <v>0.5</v>
      </c>
      <c r="F52" s="149" t="s">
        <v>559</v>
      </c>
      <c r="G52" s="248" t="s">
        <v>560</v>
      </c>
      <c r="H52" s="38"/>
      <c r="I52" s="103"/>
      <c r="J52" s="122"/>
      <c r="K52" s="103"/>
      <c r="L52" s="122"/>
      <c r="M52" s="103"/>
      <c r="N52" s="122"/>
      <c r="O52" s="103"/>
      <c r="P52" s="122"/>
      <c r="Q52" s="103"/>
      <c r="R52" s="122">
        <v>0.5</v>
      </c>
      <c r="S52" s="103"/>
      <c r="T52" s="122"/>
      <c r="U52" s="103"/>
      <c r="V52" s="122"/>
      <c r="W52" s="103"/>
      <c r="X52" s="122"/>
      <c r="Y52" s="103"/>
      <c r="Z52" s="122"/>
      <c r="AA52" s="103"/>
      <c r="AB52" s="122"/>
      <c r="AC52" s="103"/>
      <c r="AD52" s="122">
        <v>0.5</v>
      </c>
      <c r="AE52" s="103"/>
      <c r="AF52" s="122">
        <f t="shared" ref="AF52:AG53" si="5">+H52+J52+L52+N52+P52+R52+T52+V52+X52+Z52+AB52+AD52</f>
        <v>1</v>
      </c>
      <c r="AG52" s="188">
        <f t="shared" si="5"/>
        <v>0</v>
      </c>
      <c r="AH52" s="205"/>
      <c r="AI52" s="205"/>
      <c r="AJ52" s="205"/>
      <c r="AK52" s="205"/>
    </row>
    <row r="53" spans="2:37" ht="90.75" thickBot="1" x14ac:dyDescent="0.3">
      <c r="B53" s="637"/>
      <c r="C53" s="176" t="s">
        <v>57</v>
      </c>
      <c r="D53" s="140" t="s">
        <v>561</v>
      </c>
      <c r="E53" s="288">
        <v>0.5</v>
      </c>
      <c r="F53" s="140" t="s">
        <v>562</v>
      </c>
      <c r="G53" s="177" t="s">
        <v>563</v>
      </c>
      <c r="H53" s="43"/>
      <c r="I53" s="262"/>
      <c r="J53" s="265"/>
      <c r="K53" s="262"/>
      <c r="L53" s="265">
        <v>0.25</v>
      </c>
      <c r="M53" s="262"/>
      <c r="N53" s="265"/>
      <c r="O53" s="262"/>
      <c r="P53" s="265"/>
      <c r="Q53" s="262"/>
      <c r="R53" s="265">
        <v>0.25</v>
      </c>
      <c r="S53" s="262"/>
      <c r="T53" s="265"/>
      <c r="U53" s="262"/>
      <c r="V53" s="265"/>
      <c r="W53" s="262"/>
      <c r="X53" s="265">
        <v>0.25</v>
      </c>
      <c r="Y53" s="262"/>
      <c r="Z53" s="265"/>
      <c r="AA53" s="262"/>
      <c r="AB53" s="265"/>
      <c r="AC53" s="262"/>
      <c r="AD53" s="265">
        <v>0.25</v>
      </c>
      <c r="AE53" s="262"/>
      <c r="AF53" s="265">
        <f t="shared" si="5"/>
        <v>1</v>
      </c>
      <c r="AG53" s="190">
        <f t="shared" si="5"/>
        <v>0</v>
      </c>
      <c r="AH53" s="206"/>
      <c r="AI53" s="206"/>
      <c r="AJ53" s="206"/>
      <c r="AK53" s="206"/>
    </row>
  </sheetData>
  <mergeCells count="162">
    <mergeCell ref="B52:B53"/>
    <mergeCell ref="AI17:AI18"/>
    <mergeCell ref="AJ17:AJ18"/>
    <mergeCell ref="AK17:AK18"/>
    <mergeCell ref="AI23:AI24"/>
    <mergeCell ref="AJ23:AJ24"/>
    <mergeCell ref="AK23:AK24"/>
    <mergeCell ref="AI33:AI34"/>
    <mergeCell ref="AJ33:AJ34"/>
    <mergeCell ref="AK33:AK34"/>
    <mergeCell ref="AI44:AI45"/>
    <mergeCell ref="AJ44:AJ45"/>
    <mergeCell ref="AK44:AK45"/>
    <mergeCell ref="AI50:AI51"/>
    <mergeCell ref="AJ50:AJ51"/>
    <mergeCell ref="AK50:AK51"/>
    <mergeCell ref="B46:B47"/>
    <mergeCell ref="B49:D49"/>
    <mergeCell ref="E49:AH49"/>
    <mergeCell ref="C50:C51"/>
    <mergeCell ref="D50:D51"/>
    <mergeCell ref="E50:E51"/>
    <mergeCell ref="F50:F51"/>
    <mergeCell ref="G50:G51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AF50:AF51"/>
    <mergeCell ref="AG50:AG51"/>
    <mergeCell ref="AH50:AH51"/>
    <mergeCell ref="B35:B41"/>
    <mergeCell ref="B43:D43"/>
    <mergeCell ref="E43:AH43"/>
    <mergeCell ref="C44:C45"/>
    <mergeCell ref="D44:D45"/>
    <mergeCell ref="E44:E45"/>
    <mergeCell ref="F44:F45"/>
    <mergeCell ref="G44:G45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F45"/>
    <mergeCell ref="AG44:AG45"/>
    <mergeCell ref="AH44:AH45"/>
    <mergeCell ref="B16:D16"/>
    <mergeCell ref="E16:AH16"/>
    <mergeCell ref="B17:B18"/>
    <mergeCell ref="C17:C18"/>
    <mergeCell ref="D17:D18"/>
    <mergeCell ref="E17:E18"/>
    <mergeCell ref="F17:F18"/>
    <mergeCell ref="G17:G18"/>
    <mergeCell ref="H17:I17"/>
    <mergeCell ref="J17:K17"/>
    <mergeCell ref="L17:M17"/>
    <mergeCell ref="N17:O17"/>
    <mergeCell ref="P17:Q17"/>
    <mergeCell ref="R17:S17"/>
    <mergeCell ref="AH33:AH34"/>
    <mergeCell ref="E23:E24"/>
    <mergeCell ref="F23:F24"/>
    <mergeCell ref="G23:G24"/>
    <mergeCell ref="H23:I23"/>
    <mergeCell ref="C11:D11"/>
    <mergeCell ref="E11:S11"/>
    <mergeCell ref="C12:D12"/>
    <mergeCell ref="E12:S12"/>
    <mergeCell ref="C13:D13"/>
    <mergeCell ref="E13:S13"/>
    <mergeCell ref="D7:I7"/>
    <mergeCell ref="J7:AH7"/>
    <mergeCell ref="D8:I8"/>
    <mergeCell ref="J8:AH8"/>
    <mergeCell ref="B3:C5"/>
    <mergeCell ref="D3:AH3"/>
    <mergeCell ref="D4:Q4"/>
    <mergeCell ref="R4:AH4"/>
    <mergeCell ref="D5:AH5"/>
    <mergeCell ref="B7:C7"/>
    <mergeCell ref="B8:C9"/>
    <mergeCell ref="D9:I9"/>
    <mergeCell ref="J9:AH9"/>
    <mergeCell ref="B11:B14"/>
    <mergeCell ref="T11:V14"/>
    <mergeCell ref="W11:X12"/>
    <mergeCell ref="Y11:AH12"/>
    <mergeCell ref="W13:X14"/>
    <mergeCell ref="Y13:AH14"/>
    <mergeCell ref="C14:D14"/>
    <mergeCell ref="E14:S14"/>
    <mergeCell ref="AH23:AH24"/>
    <mergeCell ref="T17:U17"/>
    <mergeCell ref="V17:W17"/>
    <mergeCell ref="X17:Y17"/>
    <mergeCell ref="Z17:AA17"/>
    <mergeCell ref="AB17:AC17"/>
    <mergeCell ref="AD17:AE17"/>
    <mergeCell ref="AF17:AF18"/>
    <mergeCell ref="AG17:AG18"/>
    <mergeCell ref="AH17:AH18"/>
    <mergeCell ref="B19:B20"/>
    <mergeCell ref="B22:D22"/>
    <mergeCell ref="E22:AH22"/>
    <mergeCell ref="B23:B24"/>
    <mergeCell ref="C23:C24"/>
    <mergeCell ref="D23:D24"/>
    <mergeCell ref="T33:U33"/>
    <mergeCell ref="V33:W33"/>
    <mergeCell ref="X33:Y33"/>
    <mergeCell ref="Z33:AA33"/>
    <mergeCell ref="AB33:AC3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D33:AE33"/>
    <mergeCell ref="AF33:AF34"/>
    <mergeCell ref="AG33:AG34"/>
    <mergeCell ref="B50:B51"/>
    <mergeCell ref="B44:B45"/>
    <mergeCell ref="AB23:AC23"/>
    <mergeCell ref="AD23:AE23"/>
    <mergeCell ref="AF23:AF24"/>
    <mergeCell ref="AG23:AG24"/>
    <mergeCell ref="B25:B30"/>
    <mergeCell ref="B32:D32"/>
    <mergeCell ref="E32:AH32"/>
    <mergeCell ref="B33:B34"/>
    <mergeCell ref="C33:C34"/>
    <mergeCell ref="D33:D34"/>
    <mergeCell ref="E33:E34"/>
    <mergeCell ref="F33:F34"/>
    <mergeCell ref="G33:G34"/>
    <mergeCell ref="H33:I33"/>
    <mergeCell ref="J33:K33"/>
    <mergeCell ref="L33:M33"/>
    <mergeCell ref="N33:O33"/>
    <mergeCell ref="P33:Q33"/>
    <mergeCell ref="R33:S33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W186"/>
  <sheetViews>
    <sheetView topLeftCell="A8" zoomScale="40" zoomScaleNormal="40" zoomScaleSheetLayoutView="40" zoomScalePageLayoutView="25" workbookViewId="0">
      <selection activeCell="T200" sqref="T200"/>
    </sheetView>
  </sheetViews>
  <sheetFormatPr baseColWidth="10" defaultRowHeight="14.25" x14ac:dyDescent="0.25"/>
  <cols>
    <col min="1" max="1" width="2.7109375" style="401" customWidth="1"/>
    <col min="2" max="7" width="77.140625" style="401" customWidth="1"/>
    <col min="8" max="8" width="21" style="401" customWidth="1"/>
    <col min="9" max="9" width="77.140625" style="401" customWidth="1"/>
    <col min="10" max="11" width="21" style="401" customWidth="1"/>
    <col min="12" max="14" width="77.140625" style="401" customWidth="1"/>
    <col min="15" max="16" width="21" style="401" customWidth="1"/>
    <col min="17" max="17" width="77.140625" style="401" customWidth="1"/>
    <col min="18" max="19" width="21" style="401" customWidth="1"/>
    <col min="20" max="20" width="77.140625" style="401" customWidth="1"/>
    <col min="21" max="23" width="21" style="401" customWidth="1"/>
    <col min="24" max="24" width="2.7109375" style="401" customWidth="1"/>
    <col min="25" max="16384" width="11.42578125" style="401"/>
  </cols>
  <sheetData>
    <row r="1" spans="2:23" ht="15" hidden="1" thickBot="1" x14ac:dyDescent="0.3"/>
    <row r="2" spans="2:23" ht="75.75" hidden="1" customHeight="1" thickBot="1" x14ac:dyDescent="0.3">
      <c r="B2" s="1066"/>
      <c r="C2" s="1066"/>
      <c r="D2" s="1067" t="s">
        <v>707</v>
      </c>
      <c r="E2" s="1067"/>
      <c r="F2" s="1067"/>
      <c r="G2" s="1067"/>
      <c r="H2" s="1067"/>
      <c r="I2" s="1067"/>
      <c r="J2" s="1067"/>
      <c r="K2" s="1067"/>
      <c r="L2" s="1067"/>
      <c r="M2" s="1067"/>
      <c r="N2" s="1067"/>
      <c r="O2" s="1067"/>
      <c r="P2" s="1067"/>
      <c r="Q2" s="1067"/>
      <c r="R2" s="1067"/>
      <c r="S2" s="1067"/>
      <c r="T2" s="1067"/>
      <c r="U2" s="1067"/>
      <c r="V2" s="1067"/>
      <c r="W2" s="1067"/>
    </row>
    <row r="3" spans="2:23" ht="24" hidden="1" customHeight="1" thickBot="1" x14ac:dyDescent="0.3">
      <c r="B3" s="1066"/>
      <c r="C3" s="1066"/>
      <c r="D3" s="1068" t="s">
        <v>708</v>
      </c>
      <c r="E3" s="1068"/>
      <c r="F3" s="1068"/>
      <c r="G3" s="1068"/>
      <c r="H3" s="1068"/>
      <c r="I3" s="1068"/>
      <c r="J3" s="1068"/>
      <c r="K3" s="1068"/>
      <c r="L3" s="1068"/>
      <c r="M3" s="1068"/>
      <c r="N3" s="1068"/>
      <c r="O3" s="1068" t="s">
        <v>709</v>
      </c>
      <c r="P3" s="1068"/>
      <c r="Q3" s="1068"/>
      <c r="R3" s="1068"/>
      <c r="S3" s="1068"/>
      <c r="T3" s="1068"/>
      <c r="U3" s="1068"/>
      <c r="V3" s="1068"/>
      <c r="W3" s="1068"/>
    </row>
    <row r="4" spans="2:23" ht="24" hidden="1" customHeight="1" thickBot="1" x14ac:dyDescent="0.3">
      <c r="B4" s="1066"/>
      <c r="C4" s="1066"/>
      <c r="D4" s="1069" t="s">
        <v>710</v>
      </c>
      <c r="E4" s="1070"/>
      <c r="F4" s="1070"/>
      <c r="G4" s="1070"/>
      <c r="H4" s="1070"/>
      <c r="I4" s="1070"/>
      <c r="J4" s="1070"/>
      <c r="K4" s="1070"/>
      <c r="L4" s="1070"/>
      <c r="M4" s="1070"/>
      <c r="N4" s="1070"/>
      <c r="O4" s="1070"/>
      <c r="P4" s="1070"/>
      <c r="Q4" s="1070"/>
      <c r="R4" s="1070"/>
      <c r="S4" s="1070"/>
      <c r="T4" s="1070"/>
      <c r="U4" s="1070"/>
      <c r="V4" s="1070"/>
      <c r="W4" s="1071"/>
    </row>
    <row r="5" spans="2:23" ht="15.75" hidden="1" customHeight="1" thickBot="1" x14ac:dyDescent="0.3">
      <c r="B5" s="402"/>
      <c r="C5" s="402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</row>
    <row r="6" spans="2:23" ht="42.75" hidden="1" customHeight="1" thickBot="1" x14ac:dyDescent="0.3">
      <c r="B6" s="1072" t="s">
        <v>711</v>
      </c>
      <c r="C6" s="1073"/>
      <c r="D6" s="1073"/>
      <c r="E6" s="1073"/>
      <c r="F6" s="1073"/>
      <c r="G6" s="1073"/>
      <c r="H6" s="1073"/>
      <c r="I6" s="1073"/>
      <c r="J6" s="1073"/>
      <c r="K6" s="1073"/>
      <c r="L6" s="1073"/>
      <c r="M6" s="1073"/>
      <c r="N6" s="1073"/>
      <c r="O6" s="1073"/>
      <c r="P6" s="1073"/>
      <c r="Q6" s="1073"/>
      <c r="R6" s="1073"/>
      <c r="S6" s="1073"/>
      <c r="T6" s="1073"/>
      <c r="U6" s="1073"/>
      <c r="V6" s="1073"/>
      <c r="W6" s="1074"/>
    </row>
    <row r="7" spans="2:23" ht="36.75" hidden="1" customHeight="1" thickBot="1" x14ac:dyDescent="0.3">
      <c r="B7" s="1075" t="s">
        <v>712</v>
      </c>
      <c r="C7" s="1076"/>
      <c r="D7" s="1076"/>
      <c r="E7" s="1076"/>
      <c r="F7" s="1075" t="s">
        <v>20</v>
      </c>
      <c r="G7" s="1076"/>
      <c r="H7" s="1076"/>
      <c r="I7" s="1076"/>
      <c r="J7" s="1076"/>
      <c r="K7" s="1076"/>
      <c r="L7" s="1076"/>
      <c r="M7" s="1076"/>
      <c r="N7" s="1076"/>
      <c r="O7" s="1076"/>
      <c r="P7" s="1076"/>
      <c r="Q7" s="1076"/>
      <c r="R7" s="1076"/>
      <c r="S7" s="1076"/>
      <c r="T7" s="1076"/>
      <c r="U7" s="1076"/>
      <c r="V7" s="1076"/>
      <c r="W7" s="1077"/>
    </row>
    <row r="8" spans="2:23" ht="159.75" customHeight="1" thickBot="1" x14ac:dyDescent="0.3">
      <c r="B8" s="404" t="s">
        <v>713</v>
      </c>
      <c r="C8" s="405" t="s">
        <v>714</v>
      </c>
      <c r="D8" s="405" t="s">
        <v>715</v>
      </c>
      <c r="E8" s="405" t="s">
        <v>716</v>
      </c>
      <c r="F8" s="404" t="s">
        <v>717</v>
      </c>
      <c r="G8" s="405" t="s">
        <v>718</v>
      </c>
      <c r="H8" s="406" t="s">
        <v>719</v>
      </c>
      <c r="I8" s="405" t="s">
        <v>720</v>
      </c>
      <c r="J8" s="405" t="s">
        <v>721</v>
      </c>
      <c r="K8" s="406" t="s">
        <v>722</v>
      </c>
      <c r="L8" s="405" t="s">
        <v>723</v>
      </c>
      <c r="M8" s="407" t="s">
        <v>724</v>
      </c>
      <c r="N8" s="408" t="s">
        <v>725</v>
      </c>
      <c r="O8" s="405" t="s">
        <v>721</v>
      </c>
      <c r="P8" s="406" t="s">
        <v>726</v>
      </c>
      <c r="Q8" s="405" t="s">
        <v>727</v>
      </c>
      <c r="R8" s="407" t="s">
        <v>721</v>
      </c>
      <c r="S8" s="409" t="s">
        <v>728</v>
      </c>
      <c r="T8" s="405" t="s">
        <v>729</v>
      </c>
      <c r="U8" s="407" t="s">
        <v>721</v>
      </c>
      <c r="V8" s="409" t="s">
        <v>728</v>
      </c>
      <c r="W8" s="409" t="s">
        <v>730</v>
      </c>
    </row>
    <row r="9" spans="2:23" ht="119.25" customHeight="1" x14ac:dyDescent="0.25">
      <c r="B9" s="1078" t="s">
        <v>731</v>
      </c>
      <c r="C9" s="1080" t="s">
        <v>72</v>
      </c>
      <c r="D9" s="1080" t="s">
        <v>73</v>
      </c>
      <c r="E9" s="1082" t="s">
        <v>74</v>
      </c>
      <c r="F9" s="1084" t="s">
        <v>732</v>
      </c>
      <c r="G9" s="983" t="s">
        <v>733</v>
      </c>
      <c r="H9" s="1086">
        <f>K9+K106+K112+K131</f>
        <v>0</v>
      </c>
      <c r="I9" s="1080" t="s">
        <v>75</v>
      </c>
      <c r="J9" s="1060">
        <v>0.14000000000000001</v>
      </c>
      <c r="K9" s="1060">
        <f>(P9+P21+P32+P35+P42+P52+P59+P64+P69+P74+P78+P87)*J9</f>
        <v>0</v>
      </c>
      <c r="L9" s="978" t="s">
        <v>38</v>
      </c>
      <c r="M9" s="978" t="s">
        <v>734</v>
      </c>
      <c r="N9" s="978" t="s">
        <v>76</v>
      </c>
      <c r="O9" s="1046">
        <v>8.3333333333333301E-2</v>
      </c>
      <c r="P9" s="1046">
        <f>(S9+S12+S14+S18)*O9</f>
        <v>0</v>
      </c>
      <c r="Q9" s="983" t="s">
        <v>46</v>
      </c>
      <c r="R9" s="980">
        <v>0.2</v>
      </c>
      <c r="S9" s="1064">
        <f>(V9+V10+V11)*R9</f>
        <v>0</v>
      </c>
      <c r="T9" s="410" t="s">
        <v>455</v>
      </c>
      <c r="U9" s="411">
        <v>0.4</v>
      </c>
      <c r="V9" s="412">
        <f>W9*U9</f>
        <v>0</v>
      </c>
      <c r="W9" s="412">
        <f>+PES!AG18</f>
        <v>0</v>
      </c>
    </row>
    <row r="10" spans="2:23" ht="59.25" customHeight="1" x14ac:dyDescent="0.25">
      <c r="B10" s="1079"/>
      <c r="C10" s="1081"/>
      <c r="D10" s="1081"/>
      <c r="E10" s="1083"/>
      <c r="F10" s="1085"/>
      <c r="G10" s="984"/>
      <c r="H10" s="1087"/>
      <c r="I10" s="1081"/>
      <c r="J10" s="1061"/>
      <c r="K10" s="1061"/>
      <c r="L10" s="984"/>
      <c r="M10" s="984"/>
      <c r="N10" s="984"/>
      <c r="O10" s="1047"/>
      <c r="P10" s="1047"/>
      <c r="Q10" s="984"/>
      <c r="R10" s="981"/>
      <c r="S10" s="987"/>
      <c r="T10" s="410" t="s">
        <v>457</v>
      </c>
      <c r="U10" s="411">
        <v>0.3</v>
      </c>
      <c r="V10" s="412">
        <f t="shared" ref="V10:V40" si="0">W10*U10</f>
        <v>0</v>
      </c>
      <c r="W10" s="412">
        <f>+PES!AG19</f>
        <v>0</v>
      </c>
    </row>
    <row r="11" spans="2:23" ht="59.25" customHeight="1" x14ac:dyDescent="0.25">
      <c r="B11" s="1079"/>
      <c r="C11" s="1081"/>
      <c r="D11" s="1081"/>
      <c r="E11" s="1083"/>
      <c r="F11" s="1085"/>
      <c r="G11" s="984"/>
      <c r="H11" s="1087"/>
      <c r="I11" s="1081"/>
      <c r="J11" s="1061"/>
      <c r="K11" s="1061"/>
      <c r="L11" s="984"/>
      <c r="M11" s="984"/>
      <c r="N11" s="984"/>
      <c r="O11" s="1047"/>
      <c r="P11" s="1047"/>
      <c r="Q11" s="979"/>
      <c r="R11" s="982"/>
      <c r="S11" s="988"/>
      <c r="T11" s="410" t="s">
        <v>459</v>
      </c>
      <c r="U11" s="411">
        <v>0.3</v>
      </c>
      <c r="V11" s="412">
        <f t="shared" si="0"/>
        <v>0</v>
      </c>
      <c r="W11" s="412">
        <f>+PES!AG20</f>
        <v>0</v>
      </c>
    </row>
    <row r="12" spans="2:23" ht="59.25" customHeight="1" x14ac:dyDescent="0.25">
      <c r="B12" s="1079"/>
      <c r="C12" s="1081"/>
      <c r="D12" s="1081"/>
      <c r="E12" s="1083"/>
      <c r="F12" s="1085"/>
      <c r="G12" s="984"/>
      <c r="H12" s="1087"/>
      <c r="I12" s="1081"/>
      <c r="J12" s="1061"/>
      <c r="K12" s="1061"/>
      <c r="L12" s="984"/>
      <c r="M12" s="984"/>
      <c r="N12" s="984"/>
      <c r="O12" s="1047"/>
      <c r="P12" s="1047"/>
      <c r="Q12" s="978" t="s">
        <v>48</v>
      </c>
      <c r="R12" s="985">
        <v>0.15</v>
      </c>
      <c r="S12" s="986">
        <f>(V12+V13)*R12</f>
        <v>0</v>
      </c>
      <c r="T12" s="410" t="s">
        <v>49</v>
      </c>
      <c r="U12" s="411">
        <v>0.6</v>
      </c>
      <c r="V12" s="412">
        <f t="shared" si="0"/>
        <v>0</v>
      </c>
      <c r="W12" s="412">
        <f>+PES!AG25</f>
        <v>0</v>
      </c>
    </row>
    <row r="13" spans="2:23" ht="59.25" customHeight="1" x14ac:dyDescent="0.25">
      <c r="B13" s="1079"/>
      <c r="C13" s="1081"/>
      <c r="D13" s="1081"/>
      <c r="E13" s="1083"/>
      <c r="F13" s="1085"/>
      <c r="G13" s="984"/>
      <c r="H13" s="1087"/>
      <c r="I13" s="1081"/>
      <c r="J13" s="1061"/>
      <c r="K13" s="1061"/>
      <c r="L13" s="984"/>
      <c r="M13" s="984"/>
      <c r="N13" s="984"/>
      <c r="O13" s="1047"/>
      <c r="P13" s="1047"/>
      <c r="Q13" s="979"/>
      <c r="R13" s="982"/>
      <c r="S13" s="988"/>
      <c r="T13" s="410" t="s">
        <v>50</v>
      </c>
      <c r="U13" s="411">
        <v>0.4</v>
      </c>
      <c r="V13" s="412">
        <f t="shared" si="0"/>
        <v>0</v>
      </c>
      <c r="W13" s="412">
        <f>+PES!AG26</f>
        <v>0</v>
      </c>
    </row>
    <row r="14" spans="2:23" ht="59.25" customHeight="1" x14ac:dyDescent="0.25">
      <c r="B14" s="1079"/>
      <c r="C14" s="1081"/>
      <c r="D14" s="1081"/>
      <c r="E14" s="1083"/>
      <c r="F14" s="1085"/>
      <c r="G14" s="984"/>
      <c r="H14" s="1087"/>
      <c r="I14" s="1081"/>
      <c r="J14" s="1061"/>
      <c r="K14" s="1061"/>
      <c r="L14" s="984"/>
      <c r="M14" s="984"/>
      <c r="N14" s="984"/>
      <c r="O14" s="1047"/>
      <c r="P14" s="1047"/>
      <c r="Q14" s="978" t="s">
        <v>47</v>
      </c>
      <c r="R14" s="985">
        <v>0.3</v>
      </c>
      <c r="S14" s="986">
        <f>(V14+V15)*R14</f>
        <v>0</v>
      </c>
      <c r="T14" s="410" t="s">
        <v>62</v>
      </c>
      <c r="U14" s="411">
        <v>0.5</v>
      </c>
      <c r="V14" s="412">
        <f t="shared" si="0"/>
        <v>0</v>
      </c>
      <c r="W14" s="412">
        <f>+PES!AG31</f>
        <v>0</v>
      </c>
    </row>
    <row r="15" spans="2:23" ht="59.25" customHeight="1" x14ac:dyDescent="0.25">
      <c r="B15" s="1079"/>
      <c r="C15" s="1081"/>
      <c r="D15" s="1081"/>
      <c r="E15" s="1083"/>
      <c r="F15" s="1085"/>
      <c r="G15" s="984"/>
      <c r="H15" s="1087"/>
      <c r="I15" s="1081"/>
      <c r="J15" s="1061"/>
      <c r="K15" s="1061"/>
      <c r="L15" s="984"/>
      <c r="M15" s="984"/>
      <c r="N15" s="984"/>
      <c r="O15" s="1047"/>
      <c r="P15" s="1047"/>
      <c r="Q15" s="979"/>
      <c r="R15" s="982"/>
      <c r="S15" s="988"/>
      <c r="T15" s="410" t="s">
        <v>465</v>
      </c>
      <c r="U15" s="411">
        <v>0.5</v>
      </c>
      <c r="V15" s="412">
        <f t="shared" si="0"/>
        <v>0</v>
      </c>
      <c r="W15" s="412">
        <f>+PES!AG32</f>
        <v>0</v>
      </c>
    </row>
    <row r="16" spans="2:23" ht="102.75" customHeight="1" x14ac:dyDescent="0.25">
      <c r="B16" s="1079"/>
      <c r="C16" s="1081"/>
      <c r="D16" s="1081"/>
      <c r="E16" s="1083"/>
      <c r="F16" s="1085"/>
      <c r="G16" s="984"/>
      <c r="H16" s="1087"/>
      <c r="I16" s="1081"/>
      <c r="J16" s="1061"/>
      <c r="K16" s="1061"/>
      <c r="L16" s="984"/>
      <c r="M16" s="984"/>
      <c r="N16" s="984"/>
      <c r="O16" s="1047"/>
      <c r="P16" s="1047"/>
      <c r="Q16" s="978" t="s">
        <v>55</v>
      </c>
      <c r="R16" s="985">
        <v>0.2</v>
      </c>
      <c r="S16" s="986">
        <f>(V16+V17)*R16</f>
        <v>0</v>
      </c>
      <c r="T16" s="410" t="s">
        <v>468</v>
      </c>
      <c r="U16" s="411">
        <v>0.4</v>
      </c>
      <c r="V16" s="412">
        <f t="shared" ref="V16:V17" si="1">W16*U16</f>
        <v>0</v>
      </c>
      <c r="W16" s="412">
        <f>+PES!AG37</f>
        <v>0</v>
      </c>
    </row>
    <row r="17" spans="2:23" ht="59.25" customHeight="1" x14ac:dyDescent="0.25">
      <c r="B17" s="1079"/>
      <c r="C17" s="1081"/>
      <c r="D17" s="1081"/>
      <c r="E17" s="1083"/>
      <c r="F17" s="1085"/>
      <c r="G17" s="984"/>
      <c r="H17" s="1087"/>
      <c r="I17" s="1081"/>
      <c r="J17" s="1061"/>
      <c r="K17" s="1061"/>
      <c r="L17" s="984"/>
      <c r="M17" s="984"/>
      <c r="N17" s="984"/>
      <c r="O17" s="1047"/>
      <c r="P17" s="1047"/>
      <c r="Q17" s="979"/>
      <c r="R17" s="982"/>
      <c r="S17" s="988"/>
      <c r="T17" s="410" t="s">
        <v>470</v>
      </c>
      <c r="U17" s="411">
        <v>0.6</v>
      </c>
      <c r="V17" s="412">
        <f t="shared" si="1"/>
        <v>0</v>
      </c>
      <c r="W17" s="412">
        <f>+PES!AG38</f>
        <v>0</v>
      </c>
    </row>
    <row r="18" spans="2:23" ht="102.75" customHeight="1" x14ac:dyDescent="0.25">
      <c r="B18" s="1079"/>
      <c r="C18" s="1081"/>
      <c r="D18" s="1081"/>
      <c r="E18" s="1083"/>
      <c r="F18" s="1085"/>
      <c r="G18" s="984"/>
      <c r="H18" s="1087"/>
      <c r="I18" s="1081"/>
      <c r="J18" s="1061"/>
      <c r="K18" s="1061"/>
      <c r="L18" s="984"/>
      <c r="M18" s="984"/>
      <c r="N18" s="984"/>
      <c r="O18" s="1047"/>
      <c r="P18" s="1047"/>
      <c r="Q18" s="978" t="s">
        <v>58</v>
      </c>
      <c r="R18" s="985">
        <v>0.15</v>
      </c>
      <c r="S18" s="986">
        <f>(V18+V19+V20)*R18</f>
        <v>0</v>
      </c>
      <c r="T18" s="410" t="s">
        <v>473</v>
      </c>
      <c r="U18" s="411">
        <v>0.25</v>
      </c>
      <c r="V18" s="412">
        <f t="shared" si="0"/>
        <v>0</v>
      </c>
      <c r="W18" s="412">
        <f>+PES!AG43</f>
        <v>0</v>
      </c>
    </row>
    <row r="19" spans="2:23" ht="59.25" customHeight="1" x14ac:dyDescent="0.25">
      <c r="B19" s="1079"/>
      <c r="C19" s="1081"/>
      <c r="D19" s="1081"/>
      <c r="E19" s="1083"/>
      <c r="F19" s="1085"/>
      <c r="G19" s="984"/>
      <c r="H19" s="1087"/>
      <c r="I19" s="1081"/>
      <c r="J19" s="1061"/>
      <c r="K19" s="1061"/>
      <c r="L19" s="984"/>
      <c r="M19" s="984"/>
      <c r="N19" s="984"/>
      <c r="O19" s="1047"/>
      <c r="P19" s="1047"/>
      <c r="Q19" s="984"/>
      <c r="R19" s="981"/>
      <c r="S19" s="987"/>
      <c r="T19" s="410" t="s">
        <v>60</v>
      </c>
      <c r="U19" s="411">
        <v>0.5</v>
      </c>
      <c r="V19" s="412">
        <f t="shared" si="0"/>
        <v>0</v>
      </c>
      <c r="W19" s="412">
        <f>+PES!AG44</f>
        <v>0</v>
      </c>
    </row>
    <row r="20" spans="2:23" ht="59.25" customHeight="1" x14ac:dyDescent="0.25">
      <c r="B20" s="1079"/>
      <c r="C20" s="1081"/>
      <c r="D20" s="1081"/>
      <c r="E20" s="1083"/>
      <c r="F20" s="1085"/>
      <c r="G20" s="984"/>
      <c r="H20" s="1087"/>
      <c r="I20" s="1081"/>
      <c r="J20" s="1061"/>
      <c r="K20" s="1061"/>
      <c r="L20" s="984"/>
      <c r="M20" s="984"/>
      <c r="N20" s="984"/>
      <c r="O20" s="1047"/>
      <c r="P20" s="1047"/>
      <c r="Q20" s="979"/>
      <c r="R20" s="982"/>
      <c r="S20" s="988"/>
      <c r="T20" s="410" t="s">
        <v>59</v>
      </c>
      <c r="U20" s="411">
        <v>0.25</v>
      </c>
      <c r="V20" s="412">
        <f t="shared" si="0"/>
        <v>0</v>
      </c>
      <c r="W20" s="412">
        <f>+PES!AG45</f>
        <v>0</v>
      </c>
    </row>
    <row r="21" spans="2:23" ht="59.25" customHeight="1" x14ac:dyDescent="0.25">
      <c r="B21" s="1079"/>
      <c r="C21" s="1081"/>
      <c r="D21" s="1081"/>
      <c r="E21" s="1083"/>
      <c r="F21" s="1085"/>
      <c r="G21" s="984"/>
      <c r="H21" s="1087"/>
      <c r="I21" s="1081"/>
      <c r="J21" s="1061"/>
      <c r="K21" s="1061"/>
      <c r="L21" s="978" t="s">
        <v>735</v>
      </c>
      <c r="M21" s="978" t="s">
        <v>734</v>
      </c>
      <c r="N21" s="978" t="s">
        <v>736</v>
      </c>
      <c r="O21" s="1046">
        <v>8.3333333333333301E-2</v>
      </c>
      <c r="P21" s="1046">
        <f>(S21+S26+S31)*O21</f>
        <v>0</v>
      </c>
      <c r="Q21" s="978" t="s">
        <v>78</v>
      </c>
      <c r="R21" s="985">
        <v>0.45</v>
      </c>
      <c r="S21" s="986">
        <f>(V21+V22+V23+V24+V25)*R21</f>
        <v>0</v>
      </c>
      <c r="T21" s="410" t="s">
        <v>81</v>
      </c>
      <c r="U21" s="411">
        <v>0.2</v>
      </c>
      <c r="V21" s="412">
        <f t="shared" si="0"/>
        <v>0</v>
      </c>
      <c r="W21" s="412">
        <f>+COM!AG17</f>
        <v>0</v>
      </c>
    </row>
    <row r="22" spans="2:23" ht="59.25" customHeight="1" x14ac:dyDescent="0.25">
      <c r="B22" s="1079"/>
      <c r="C22" s="1081"/>
      <c r="D22" s="1081"/>
      <c r="E22" s="1083"/>
      <c r="F22" s="1085"/>
      <c r="G22" s="984"/>
      <c r="H22" s="1087"/>
      <c r="I22" s="1081"/>
      <c r="J22" s="1061"/>
      <c r="K22" s="1061"/>
      <c r="L22" s="984"/>
      <c r="M22" s="984"/>
      <c r="N22" s="984"/>
      <c r="O22" s="1047"/>
      <c r="P22" s="1047"/>
      <c r="Q22" s="984"/>
      <c r="R22" s="981"/>
      <c r="S22" s="987"/>
      <c r="T22" s="410" t="s">
        <v>421</v>
      </c>
      <c r="U22" s="411">
        <v>0.2</v>
      </c>
      <c r="V22" s="412">
        <f t="shared" si="0"/>
        <v>0</v>
      </c>
      <c r="W22" s="412">
        <f>+COM!AG18</f>
        <v>0</v>
      </c>
    </row>
    <row r="23" spans="2:23" ht="59.25" customHeight="1" x14ac:dyDescent="0.25">
      <c r="B23" s="1079"/>
      <c r="C23" s="1081"/>
      <c r="D23" s="1081"/>
      <c r="E23" s="1083"/>
      <c r="F23" s="1085"/>
      <c r="G23" s="984"/>
      <c r="H23" s="1087"/>
      <c r="I23" s="1081"/>
      <c r="J23" s="1061"/>
      <c r="K23" s="1061"/>
      <c r="L23" s="984"/>
      <c r="M23" s="984"/>
      <c r="N23" s="984"/>
      <c r="O23" s="1047"/>
      <c r="P23" s="1047"/>
      <c r="Q23" s="984"/>
      <c r="R23" s="981"/>
      <c r="S23" s="987"/>
      <c r="T23" s="410" t="s">
        <v>424</v>
      </c>
      <c r="U23" s="411">
        <v>0.2</v>
      </c>
      <c r="V23" s="412">
        <f t="shared" si="0"/>
        <v>0</v>
      </c>
      <c r="W23" s="412">
        <f>+COM!AG19</f>
        <v>0</v>
      </c>
    </row>
    <row r="24" spans="2:23" ht="59.25" customHeight="1" x14ac:dyDescent="0.25">
      <c r="B24" s="1079"/>
      <c r="C24" s="1081"/>
      <c r="D24" s="1081"/>
      <c r="E24" s="1083"/>
      <c r="F24" s="1085"/>
      <c r="G24" s="984"/>
      <c r="H24" s="1087"/>
      <c r="I24" s="1081"/>
      <c r="J24" s="1061"/>
      <c r="K24" s="1061"/>
      <c r="L24" s="984"/>
      <c r="M24" s="984"/>
      <c r="N24" s="984"/>
      <c r="O24" s="1047"/>
      <c r="P24" s="1047"/>
      <c r="Q24" s="984"/>
      <c r="R24" s="981"/>
      <c r="S24" s="987"/>
      <c r="T24" s="410" t="s">
        <v>83</v>
      </c>
      <c r="U24" s="411">
        <v>0.2</v>
      </c>
      <c r="V24" s="412">
        <f t="shared" si="0"/>
        <v>0</v>
      </c>
      <c r="W24" s="412">
        <f>+COM!AG20</f>
        <v>0</v>
      </c>
    </row>
    <row r="25" spans="2:23" ht="59.25" customHeight="1" x14ac:dyDescent="0.25">
      <c r="B25" s="1079"/>
      <c r="C25" s="1081"/>
      <c r="D25" s="1081"/>
      <c r="E25" s="1083"/>
      <c r="F25" s="1085"/>
      <c r="G25" s="984"/>
      <c r="H25" s="1087"/>
      <c r="I25" s="1081"/>
      <c r="J25" s="1061"/>
      <c r="K25" s="1061"/>
      <c r="L25" s="984"/>
      <c r="M25" s="984"/>
      <c r="N25" s="984"/>
      <c r="O25" s="1047"/>
      <c r="P25" s="1047"/>
      <c r="Q25" s="979"/>
      <c r="R25" s="982"/>
      <c r="S25" s="988"/>
      <c r="T25" s="410" t="s">
        <v>428</v>
      </c>
      <c r="U25" s="411">
        <v>0.2</v>
      </c>
      <c r="V25" s="412">
        <f t="shared" si="0"/>
        <v>0</v>
      </c>
      <c r="W25" s="412">
        <f>+COM!AG21</f>
        <v>0</v>
      </c>
    </row>
    <row r="26" spans="2:23" ht="59.25" customHeight="1" x14ac:dyDescent="0.25">
      <c r="B26" s="1079"/>
      <c r="C26" s="1081"/>
      <c r="D26" s="1081"/>
      <c r="E26" s="1083"/>
      <c r="F26" s="1085"/>
      <c r="G26" s="984"/>
      <c r="H26" s="1087"/>
      <c r="I26" s="1081"/>
      <c r="J26" s="1061"/>
      <c r="K26" s="1061"/>
      <c r="L26" s="984"/>
      <c r="M26" s="984"/>
      <c r="N26" s="984"/>
      <c r="O26" s="1047"/>
      <c r="P26" s="1047"/>
      <c r="Q26" s="978" t="s">
        <v>85</v>
      </c>
      <c r="R26" s="985">
        <v>0.45</v>
      </c>
      <c r="S26" s="986">
        <f>(V26+V27+V28+V29+V30)*R26</f>
        <v>0</v>
      </c>
      <c r="T26" s="410" t="s">
        <v>431</v>
      </c>
      <c r="U26" s="411">
        <v>0.2</v>
      </c>
      <c r="V26" s="412">
        <f t="shared" si="0"/>
        <v>0</v>
      </c>
      <c r="W26" s="412">
        <f>+COM!AG26</f>
        <v>0</v>
      </c>
    </row>
    <row r="27" spans="2:23" ht="59.25" customHeight="1" x14ac:dyDescent="0.25">
      <c r="B27" s="1079"/>
      <c r="C27" s="1081"/>
      <c r="D27" s="1081"/>
      <c r="E27" s="1083"/>
      <c r="F27" s="1085"/>
      <c r="G27" s="984"/>
      <c r="H27" s="1087"/>
      <c r="I27" s="1081"/>
      <c r="J27" s="1061"/>
      <c r="K27" s="1061"/>
      <c r="L27" s="984"/>
      <c r="M27" s="984"/>
      <c r="N27" s="984"/>
      <c r="O27" s="1047"/>
      <c r="P27" s="1047"/>
      <c r="Q27" s="984"/>
      <c r="R27" s="981"/>
      <c r="S27" s="987"/>
      <c r="T27" s="410" t="s">
        <v>434</v>
      </c>
      <c r="U27" s="411">
        <v>0.2</v>
      </c>
      <c r="V27" s="412">
        <f t="shared" si="0"/>
        <v>0</v>
      </c>
      <c r="W27" s="412">
        <f>+COM!AG27</f>
        <v>0</v>
      </c>
    </row>
    <row r="28" spans="2:23" ht="59.25" customHeight="1" x14ac:dyDescent="0.25">
      <c r="B28" s="1079"/>
      <c r="C28" s="1081"/>
      <c r="D28" s="1081"/>
      <c r="E28" s="1083"/>
      <c r="F28" s="1085"/>
      <c r="G28" s="984"/>
      <c r="H28" s="1087"/>
      <c r="I28" s="1081"/>
      <c r="J28" s="1061"/>
      <c r="K28" s="1061"/>
      <c r="L28" s="984"/>
      <c r="M28" s="984"/>
      <c r="N28" s="984"/>
      <c r="O28" s="1047"/>
      <c r="P28" s="1047"/>
      <c r="Q28" s="984"/>
      <c r="R28" s="981"/>
      <c r="S28" s="987"/>
      <c r="T28" s="410" t="s">
        <v>437</v>
      </c>
      <c r="U28" s="411">
        <v>0.2</v>
      </c>
      <c r="V28" s="412">
        <f t="shared" si="0"/>
        <v>0</v>
      </c>
      <c r="W28" s="412">
        <f>+COM!AG28</f>
        <v>0</v>
      </c>
    </row>
    <row r="29" spans="2:23" ht="59.25" customHeight="1" x14ac:dyDescent="0.25">
      <c r="B29" s="1079"/>
      <c r="C29" s="1081"/>
      <c r="D29" s="1081"/>
      <c r="E29" s="1083"/>
      <c r="F29" s="1085"/>
      <c r="G29" s="984"/>
      <c r="H29" s="1087"/>
      <c r="I29" s="1081"/>
      <c r="J29" s="1061"/>
      <c r="K29" s="1061"/>
      <c r="L29" s="984"/>
      <c r="M29" s="984"/>
      <c r="N29" s="984"/>
      <c r="O29" s="1047"/>
      <c r="P29" s="1047"/>
      <c r="Q29" s="984"/>
      <c r="R29" s="981"/>
      <c r="S29" s="987"/>
      <c r="T29" s="410" t="s">
        <v>440</v>
      </c>
      <c r="U29" s="411">
        <v>0.2</v>
      </c>
      <c r="V29" s="412">
        <f t="shared" si="0"/>
        <v>0</v>
      </c>
      <c r="W29" s="412">
        <f>+COM!AG29</f>
        <v>0</v>
      </c>
    </row>
    <row r="30" spans="2:23" ht="59.25" customHeight="1" x14ac:dyDescent="0.25">
      <c r="B30" s="1079"/>
      <c r="C30" s="1081"/>
      <c r="D30" s="1081"/>
      <c r="E30" s="1083"/>
      <c r="F30" s="1085"/>
      <c r="G30" s="984"/>
      <c r="H30" s="1087"/>
      <c r="I30" s="1081"/>
      <c r="J30" s="1061"/>
      <c r="K30" s="1061"/>
      <c r="L30" s="984"/>
      <c r="M30" s="984"/>
      <c r="N30" s="984"/>
      <c r="O30" s="1047"/>
      <c r="P30" s="1047"/>
      <c r="Q30" s="979"/>
      <c r="R30" s="982"/>
      <c r="S30" s="988"/>
      <c r="T30" s="410" t="s">
        <v>443</v>
      </c>
      <c r="U30" s="411">
        <v>0.2</v>
      </c>
      <c r="V30" s="412">
        <f t="shared" si="0"/>
        <v>0</v>
      </c>
      <c r="W30" s="412">
        <f>+COM!AG30</f>
        <v>0</v>
      </c>
    </row>
    <row r="31" spans="2:23" ht="100.5" customHeight="1" x14ac:dyDescent="0.25">
      <c r="B31" s="1079"/>
      <c r="C31" s="1081"/>
      <c r="D31" s="1081"/>
      <c r="E31" s="1083"/>
      <c r="F31" s="1085"/>
      <c r="G31" s="984"/>
      <c r="H31" s="1087"/>
      <c r="I31" s="1081"/>
      <c r="J31" s="1061"/>
      <c r="K31" s="1061"/>
      <c r="L31" s="984"/>
      <c r="M31" s="984"/>
      <c r="N31" s="984"/>
      <c r="O31" s="1047"/>
      <c r="P31" s="1047"/>
      <c r="Q31" s="524" t="s">
        <v>58</v>
      </c>
      <c r="R31" s="526">
        <v>0.1</v>
      </c>
      <c r="S31" s="529">
        <f>(V31)*R31</f>
        <v>0</v>
      </c>
      <c r="T31" s="410" t="s">
        <v>59</v>
      </c>
      <c r="U31" s="411">
        <v>1</v>
      </c>
      <c r="V31" s="412">
        <f t="shared" si="0"/>
        <v>0</v>
      </c>
      <c r="W31" s="412">
        <f>+COM!AG35</f>
        <v>0</v>
      </c>
    </row>
    <row r="32" spans="2:23" ht="59.25" customHeight="1" x14ac:dyDescent="0.25">
      <c r="B32" s="1079"/>
      <c r="C32" s="1081"/>
      <c r="D32" s="1081"/>
      <c r="E32" s="1083"/>
      <c r="F32" s="1085"/>
      <c r="G32" s="984"/>
      <c r="H32" s="1087"/>
      <c r="I32" s="1081"/>
      <c r="J32" s="1061"/>
      <c r="K32" s="1061"/>
      <c r="L32" s="978" t="s">
        <v>737</v>
      </c>
      <c r="M32" s="978" t="s">
        <v>734</v>
      </c>
      <c r="N32" s="978" t="s">
        <v>416</v>
      </c>
      <c r="O32" s="1046">
        <v>8.3333333333333301E-2</v>
      </c>
      <c r="P32" s="1046">
        <f>(S32)*O32</f>
        <v>0</v>
      </c>
      <c r="Q32" s="978" t="s">
        <v>361</v>
      </c>
      <c r="R32" s="985">
        <v>1</v>
      </c>
      <c r="S32" s="986">
        <f>(V32+V33+V34)*R32</f>
        <v>0</v>
      </c>
      <c r="T32" s="410" t="s">
        <v>413</v>
      </c>
      <c r="U32" s="411">
        <v>0.2</v>
      </c>
      <c r="V32" s="412">
        <f t="shared" si="0"/>
        <v>0</v>
      </c>
      <c r="W32" s="412">
        <f>+SIG!AG18</f>
        <v>0</v>
      </c>
    </row>
    <row r="33" spans="2:23" ht="59.25" customHeight="1" x14ac:dyDescent="0.25">
      <c r="B33" s="1079"/>
      <c r="C33" s="1081"/>
      <c r="D33" s="1081"/>
      <c r="E33" s="1083"/>
      <c r="F33" s="1085"/>
      <c r="G33" s="984"/>
      <c r="H33" s="1087"/>
      <c r="I33" s="1081"/>
      <c r="J33" s="1061"/>
      <c r="K33" s="1061"/>
      <c r="L33" s="984"/>
      <c r="M33" s="984"/>
      <c r="N33" s="984"/>
      <c r="O33" s="1047"/>
      <c r="P33" s="1047"/>
      <c r="Q33" s="984"/>
      <c r="R33" s="981"/>
      <c r="S33" s="987"/>
      <c r="T33" s="410" t="s">
        <v>415</v>
      </c>
      <c r="U33" s="411">
        <v>0.5</v>
      </c>
      <c r="V33" s="412">
        <f t="shared" si="0"/>
        <v>0</v>
      </c>
      <c r="W33" s="412">
        <f>+SIG!AG19</f>
        <v>0</v>
      </c>
    </row>
    <row r="34" spans="2:23" ht="59.25" customHeight="1" x14ac:dyDescent="0.25">
      <c r="B34" s="1079"/>
      <c r="C34" s="1081"/>
      <c r="D34" s="1081"/>
      <c r="E34" s="1083"/>
      <c r="F34" s="1085"/>
      <c r="G34" s="984"/>
      <c r="H34" s="1087"/>
      <c r="I34" s="1081"/>
      <c r="J34" s="1061"/>
      <c r="K34" s="1061"/>
      <c r="L34" s="984"/>
      <c r="M34" s="984"/>
      <c r="N34" s="984"/>
      <c r="O34" s="1047"/>
      <c r="P34" s="1047"/>
      <c r="Q34" s="979"/>
      <c r="R34" s="982"/>
      <c r="S34" s="988"/>
      <c r="T34" s="410" t="s">
        <v>363</v>
      </c>
      <c r="U34" s="411">
        <v>0.3</v>
      </c>
      <c r="V34" s="412">
        <f t="shared" si="0"/>
        <v>0</v>
      </c>
      <c r="W34" s="412">
        <f>+SIG!AG20</f>
        <v>0</v>
      </c>
    </row>
    <row r="35" spans="2:23" ht="134.25" customHeight="1" x14ac:dyDescent="0.25">
      <c r="B35" s="1079"/>
      <c r="C35" s="1081"/>
      <c r="D35" s="1081"/>
      <c r="E35" s="1083"/>
      <c r="F35" s="1085"/>
      <c r="G35" s="984"/>
      <c r="H35" s="1087"/>
      <c r="I35" s="1081"/>
      <c r="J35" s="1061"/>
      <c r="K35" s="1061"/>
      <c r="L35" s="978" t="s">
        <v>738</v>
      </c>
      <c r="M35" s="978" t="s">
        <v>739</v>
      </c>
      <c r="N35" s="978" t="s">
        <v>740</v>
      </c>
      <c r="O35" s="1046">
        <v>8.3333333333333301E-2</v>
      </c>
      <c r="P35" s="1046">
        <f>(S35+S36)*O35</f>
        <v>0</v>
      </c>
      <c r="Q35" s="524" t="s">
        <v>311</v>
      </c>
      <c r="R35" s="526">
        <v>0.5</v>
      </c>
      <c r="S35" s="529">
        <f>(V35)*R35</f>
        <v>0</v>
      </c>
      <c r="T35" s="410" t="s">
        <v>513</v>
      </c>
      <c r="U35" s="411">
        <v>1</v>
      </c>
      <c r="V35" s="412">
        <f t="shared" si="0"/>
        <v>0</v>
      </c>
      <c r="W35" s="412">
        <f>+ACI!AG18</f>
        <v>0</v>
      </c>
    </row>
    <row r="36" spans="2:23" ht="112.5" customHeight="1" x14ac:dyDescent="0.25">
      <c r="B36" s="1079"/>
      <c r="C36" s="1081"/>
      <c r="D36" s="1081"/>
      <c r="E36" s="1083"/>
      <c r="F36" s="1085"/>
      <c r="G36" s="984"/>
      <c r="H36" s="1087"/>
      <c r="I36" s="1081"/>
      <c r="J36" s="1061"/>
      <c r="K36" s="1061"/>
      <c r="L36" s="984"/>
      <c r="M36" s="984"/>
      <c r="N36" s="984"/>
      <c r="O36" s="1047"/>
      <c r="P36" s="1047"/>
      <c r="Q36" s="992" t="s">
        <v>314</v>
      </c>
      <c r="R36" s="989">
        <v>0.5</v>
      </c>
      <c r="S36" s="986">
        <f>(V36+V37+V38+V39+V40+V41)*R36</f>
        <v>0</v>
      </c>
      <c r="T36" s="410" t="s">
        <v>514</v>
      </c>
      <c r="U36" s="411">
        <v>0.18</v>
      </c>
      <c r="V36" s="412">
        <f t="shared" si="0"/>
        <v>0</v>
      </c>
      <c r="W36" s="412">
        <f>+ACI!AG23</f>
        <v>0</v>
      </c>
    </row>
    <row r="37" spans="2:23" ht="59.25" customHeight="1" x14ac:dyDescent="0.25">
      <c r="B37" s="1079"/>
      <c r="C37" s="1081"/>
      <c r="D37" s="1081"/>
      <c r="E37" s="1083"/>
      <c r="F37" s="1085"/>
      <c r="G37" s="984"/>
      <c r="H37" s="1087"/>
      <c r="I37" s="1081"/>
      <c r="J37" s="1061"/>
      <c r="K37" s="1061"/>
      <c r="L37" s="984"/>
      <c r="M37" s="984"/>
      <c r="N37" s="984"/>
      <c r="O37" s="1047"/>
      <c r="P37" s="1047"/>
      <c r="Q37" s="993"/>
      <c r="R37" s="990"/>
      <c r="S37" s="987"/>
      <c r="T37" s="410" t="s">
        <v>316</v>
      </c>
      <c r="U37" s="411">
        <v>0.18</v>
      </c>
      <c r="V37" s="412">
        <f t="shared" si="0"/>
        <v>0</v>
      </c>
      <c r="W37" s="412">
        <f>+ACI!AG24</f>
        <v>0</v>
      </c>
    </row>
    <row r="38" spans="2:23" ht="59.25" customHeight="1" x14ac:dyDescent="0.25">
      <c r="B38" s="1079"/>
      <c r="C38" s="1081"/>
      <c r="D38" s="1081"/>
      <c r="E38" s="1083"/>
      <c r="F38" s="1085"/>
      <c r="G38" s="984"/>
      <c r="H38" s="1087"/>
      <c r="I38" s="1081"/>
      <c r="J38" s="1061"/>
      <c r="K38" s="1061"/>
      <c r="L38" s="984"/>
      <c r="M38" s="984"/>
      <c r="N38" s="984"/>
      <c r="O38" s="1047"/>
      <c r="P38" s="1047"/>
      <c r="Q38" s="993"/>
      <c r="R38" s="990"/>
      <c r="S38" s="987"/>
      <c r="T38" s="410" t="s">
        <v>517</v>
      </c>
      <c r="U38" s="411">
        <v>0.16</v>
      </c>
      <c r="V38" s="412">
        <f t="shared" si="0"/>
        <v>0</v>
      </c>
      <c r="W38" s="412">
        <f>+ACI!AG25</f>
        <v>0</v>
      </c>
    </row>
    <row r="39" spans="2:23" ht="59.25" customHeight="1" x14ac:dyDescent="0.25">
      <c r="B39" s="1079"/>
      <c r="C39" s="1081"/>
      <c r="D39" s="1081"/>
      <c r="E39" s="1083"/>
      <c r="F39" s="1085"/>
      <c r="G39" s="984"/>
      <c r="H39" s="1087"/>
      <c r="I39" s="1081"/>
      <c r="J39" s="1061"/>
      <c r="K39" s="1061"/>
      <c r="L39" s="984"/>
      <c r="M39" s="984"/>
      <c r="N39" s="984"/>
      <c r="O39" s="1047"/>
      <c r="P39" s="1047"/>
      <c r="Q39" s="993"/>
      <c r="R39" s="990"/>
      <c r="S39" s="987"/>
      <c r="T39" s="410" t="s">
        <v>319</v>
      </c>
      <c r="U39" s="411">
        <v>0.16</v>
      </c>
      <c r="V39" s="412">
        <f t="shared" si="0"/>
        <v>0</v>
      </c>
      <c r="W39" s="412">
        <f>+ACI!AG26</f>
        <v>0</v>
      </c>
    </row>
    <row r="40" spans="2:23" ht="59.25" customHeight="1" x14ac:dyDescent="0.25">
      <c r="B40" s="1079"/>
      <c r="C40" s="1081"/>
      <c r="D40" s="1081"/>
      <c r="E40" s="1083"/>
      <c r="F40" s="1085"/>
      <c r="G40" s="984"/>
      <c r="H40" s="1087"/>
      <c r="I40" s="1081"/>
      <c r="J40" s="1061"/>
      <c r="K40" s="1061"/>
      <c r="L40" s="984"/>
      <c r="M40" s="984"/>
      <c r="N40" s="984"/>
      <c r="O40" s="1047"/>
      <c r="P40" s="1047"/>
      <c r="Q40" s="993"/>
      <c r="R40" s="990"/>
      <c r="S40" s="987"/>
      <c r="T40" s="410" t="s">
        <v>322</v>
      </c>
      <c r="U40" s="411">
        <v>0.16</v>
      </c>
      <c r="V40" s="412">
        <f t="shared" si="0"/>
        <v>0</v>
      </c>
      <c r="W40" s="412">
        <f>+ACI!AG27</f>
        <v>0</v>
      </c>
    </row>
    <row r="41" spans="2:23" ht="59.25" customHeight="1" x14ac:dyDescent="0.25">
      <c r="B41" s="1079"/>
      <c r="C41" s="1081"/>
      <c r="D41" s="1081"/>
      <c r="E41" s="1083"/>
      <c r="F41" s="1085"/>
      <c r="G41" s="984"/>
      <c r="H41" s="1087"/>
      <c r="I41" s="1081"/>
      <c r="J41" s="1061"/>
      <c r="K41" s="1061"/>
      <c r="L41" s="979"/>
      <c r="M41" s="979"/>
      <c r="N41" s="979"/>
      <c r="O41" s="1065"/>
      <c r="P41" s="1065"/>
      <c r="Q41" s="994"/>
      <c r="R41" s="991"/>
      <c r="S41" s="988"/>
      <c r="T41" s="410" t="s">
        <v>325</v>
      </c>
      <c r="U41" s="411">
        <v>0.16</v>
      </c>
      <c r="V41" s="412">
        <f t="shared" ref="V41:V78" si="2">W41*U41</f>
        <v>0</v>
      </c>
      <c r="W41" s="412">
        <f>+ACI!AG28</f>
        <v>0</v>
      </c>
    </row>
    <row r="42" spans="2:23" ht="59.25" customHeight="1" x14ac:dyDescent="0.25">
      <c r="B42" s="1079"/>
      <c r="C42" s="1081"/>
      <c r="D42" s="1081"/>
      <c r="E42" s="1083"/>
      <c r="F42" s="1085"/>
      <c r="G42" s="984"/>
      <c r="H42" s="1087"/>
      <c r="I42" s="1081"/>
      <c r="J42" s="1061"/>
      <c r="K42" s="1061"/>
      <c r="L42" s="978" t="s">
        <v>741</v>
      </c>
      <c r="M42" s="978" t="s">
        <v>739</v>
      </c>
      <c r="N42" s="978" t="s">
        <v>576</v>
      </c>
      <c r="O42" s="1046">
        <v>8.3333333333333301E-2</v>
      </c>
      <c r="P42" s="1046">
        <f>(S42+S47)*O42</f>
        <v>0</v>
      </c>
      <c r="Q42" s="978" t="s">
        <v>577</v>
      </c>
      <c r="R42" s="985">
        <v>0.4</v>
      </c>
      <c r="S42" s="986">
        <f>(V42+V43+V44+V45+V46)*R42</f>
        <v>0</v>
      </c>
      <c r="T42" s="410" t="s">
        <v>578</v>
      </c>
      <c r="U42" s="411">
        <v>0.2</v>
      </c>
      <c r="V42" s="412">
        <f t="shared" si="2"/>
        <v>0</v>
      </c>
      <c r="W42" s="412">
        <f>+GDO!AG18</f>
        <v>0</v>
      </c>
    </row>
    <row r="43" spans="2:23" ht="59.25" customHeight="1" x14ac:dyDescent="0.25">
      <c r="B43" s="1079"/>
      <c r="C43" s="1081"/>
      <c r="D43" s="1081"/>
      <c r="E43" s="1083"/>
      <c r="F43" s="1085"/>
      <c r="G43" s="984"/>
      <c r="H43" s="1087"/>
      <c r="I43" s="1081"/>
      <c r="J43" s="1061"/>
      <c r="K43" s="1061"/>
      <c r="L43" s="984"/>
      <c r="M43" s="984"/>
      <c r="N43" s="984"/>
      <c r="O43" s="1047"/>
      <c r="P43" s="1047"/>
      <c r="Q43" s="984"/>
      <c r="R43" s="981"/>
      <c r="S43" s="987"/>
      <c r="T43" s="410" t="s">
        <v>581</v>
      </c>
      <c r="U43" s="411">
        <v>0.2</v>
      </c>
      <c r="V43" s="412">
        <f t="shared" si="2"/>
        <v>0</v>
      </c>
      <c r="W43" s="412">
        <f>+GDO!AG19</f>
        <v>0</v>
      </c>
    </row>
    <row r="44" spans="2:23" ht="59.25" customHeight="1" x14ac:dyDescent="0.25">
      <c r="B44" s="1079"/>
      <c r="C44" s="1081"/>
      <c r="D44" s="1081"/>
      <c r="E44" s="1083"/>
      <c r="F44" s="1085"/>
      <c r="G44" s="984"/>
      <c r="H44" s="1087"/>
      <c r="I44" s="1081"/>
      <c r="J44" s="1061"/>
      <c r="K44" s="1061"/>
      <c r="L44" s="984"/>
      <c r="M44" s="984"/>
      <c r="N44" s="984"/>
      <c r="O44" s="1047"/>
      <c r="P44" s="1047"/>
      <c r="Q44" s="984"/>
      <c r="R44" s="981"/>
      <c r="S44" s="987"/>
      <c r="T44" s="410" t="s">
        <v>584</v>
      </c>
      <c r="U44" s="411">
        <v>0.2</v>
      </c>
      <c r="V44" s="412">
        <f t="shared" si="2"/>
        <v>0</v>
      </c>
      <c r="W44" s="412">
        <f>+GDO!AG20</f>
        <v>0</v>
      </c>
    </row>
    <row r="45" spans="2:23" ht="59.25" customHeight="1" x14ac:dyDescent="0.25">
      <c r="B45" s="1079"/>
      <c r="C45" s="1081"/>
      <c r="D45" s="1081"/>
      <c r="E45" s="1083"/>
      <c r="F45" s="1085"/>
      <c r="G45" s="984"/>
      <c r="H45" s="1087"/>
      <c r="I45" s="1081"/>
      <c r="J45" s="1061"/>
      <c r="K45" s="1061"/>
      <c r="L45" s="984"/>
      <c r="M45" s="984"/>
      <c r="N45" s="984"/>
      <c r="O45" s="1047"/>
      <c r="P45" s="1047"/>
      <c r="Q45" s="984"/>
      <c r="R45" s="981"/>
      <c r="S45" s="987"/>
      <c r="T45" s="410" t="s">
        <v>587</v>
      </c>
      <c r="U45" s="411">
        <v>0.2</v>
      </c>
      <c r="V45" s="412">
        <f t="shared" si="2"/>
        <v>0</v>
      </c>
      <c r="W45" s="412">
        <f>+GDO!AG21</f>
        <v>0</v>
      </c>
    </row>
    <row r="46" spans="2:23" ht="59.25" customHeight="1" x14ac:dyDescent="0.25">
      <c r="B46" s="1079"/>
      <c r="C46" s="1081"/>
      <c r="D46" s="1081"/>
      <c r="E46" s="1083"/>
      <c r="F46" s="1085"/>
      <c r="G46" s="984"/>
      <c r="H46" s="1087"/>
      <c r="I46" s="1081"/>
      <c r="J46" s="1061"/>
      <c r="K46" s="1061"/>
      <c r="L46" s="984"/>
      <c r="M46" s="984"/>
      <c r="N46" s="984"/>
      <c r="O46" s="1047"/>
      <c r="P46" s="1047"/>
      <c r="Q46" s="979"/>
      <c r="R46" s="982"/>
      <c r="S46" s="988"/>
      <c r="T46" s="410" t="s">
        <v>590</v>
      </c>
      <c r="U46" s="411">
        <v>0.2</v>
      </c>
      <c r="V46" s="412">
        <f t="shared" si="2"/>
        <v>0</v>
      </c>
      <c r="W46" s="412">
        <f>+GDO!AG22</f>
        <v>0</v>
      </c>
    </row>
    <row r="47" spans="2:23" ht="97.5" customHeight="1" x14ac:dyDescent="0.25">
      <c r="B47" s="1079"/>
      <c r="C47" s="1081"/>
      <c r="D47" s="1081"/>
      <c r="E47" s="1083"/>
      <c r="F47" s="1085"/>
      <c r="G47" s="984"/>
      <c r="H47" s="1087"/>
      <c r="I47" s="1081"/>
      <c r="J47" s="1061"/>
      <c r="K47" s="1061"/>
      <c r="L47" s="984"/>
      <c r="M47" s="984"/>
      <c r="N47" s="984"/>
      <c r="O47" s="1047"/>
      <c r="P47" s="1047"/>
      <c r="Q47" s="978" t="s">
        <v>593</v>
      </c>
      <c r="R47" s="985">
        <v>0.6</v>
      </c>
      <c r="S47" s="986">
        <f>(V47+V48+V49+V50+V51)*R47</f>
        <v>0</v>
      </c>
      <c r="T47" s="410" t="s">
        <v>594</v>
      </c>
      <c r="U47" s="411">
        <v>0.2</v>
      </c>
      <c r="V47" s="412">
        <f t="shared" si="2"/>
        <v>0</v>
      </c>
      <c r="W47" s="412">
        <f>+GDO!AG27</f>
        <v>0</v>
      </c>
    </row>
    <row r="48" spans="2:23" ht="59.25" customHeight="1" x14ac:dyDescent="0.25">
      <c r="B48" s="1079"/>
      <c r="C48" s="1081"/>
      <c r="D48" s="1081"/>
      <c r="E48" s="1083"/>
      <c r="F48" s="1085"/>
      <c r="G48" s="984"/>
      <c r="H48" s="1087"/>
      <c r="I48" s="1081"/>
      <c r="J48" s="1061"/>
      <c r="K48" s="1061"/>
      <c r="L48" s="984"/>
      <c r="M48" s="984"/>
      <c r="N48" s="984"/>
      <c r="O48" s="1047"/>
      <c r="P48" s="1047"/>
      <c r="Q48" s="984"/>
      <c r="R48" s="981"/>
      <c r="S48" s="987"/>
      <c r="T48" s="410" t="s">
        <v>597</v>
      </c>
      <c r="U48" s="411">
        <v>0.2</v>
      </c>
      <c r="V48" s="412">
        <f t="shared" si="2"/>
        <v>0</v>
      </c>
      <c r="W48" s="412">
        <f>+GDO!AG28</f>
        <v>0</v>
      </c>
    </row>
    <row r="49" spans="2:23" ht="59.25" customHeight="1" x14ac:dyDescent="0.25">
      <c r="B49" s="1079"/>
      <c r="C49" s="1081"/>
      <c r="D49" s="1081"/>
      <c r="E49" s="1083"/>
      <c r="F49" s="1085"/>
      <c r="G49" s="984"/>
      <c r="H49" s="1087"/>
      <c r="I49" s="1081"/>
      <c r="J49" s="1061"/>
      <c r="K49" s="1061"/>
      <c r="L49" s="984"/>
      <c r="M49" s="984"/>
      <c r="N49" s="984"/>
      <c r="O49" s="1047"/>
      <c r="P49" s="1047"/>
      <c r="Q49" s="984"/>
      <c r="R49" s="981"/>
      <c r="S49" s="987"/>
      <c r="T49" s="410" t="s">
        <v>599</v>
      </c>
      <c r="U49" s="411">
        <v>0.2</v>
      </c>
      <c r="V49" s="412">
        <f t="shared" si="2"/>
        <v>0</v>
      </c>
      <c r="W49" s="412">
        <f>+GDO!AG29</f>
        <v>0</v>
      </c>
    </row>
    <row r="50" spans="2:23" ht="59.25" customHeight="1" x14ac:dyDescent="0.25">
      <c r="B50" s="1079"/>
      <c r="C50" s="1081"/>
      <c r="D50" s="1081"/>
      <c r="E50" s="1083"/>
      <c r="F50" s="1085"/>
      <c r="G50" s="984"/>
      <c r="H50" s="1087"/>
      <c r="I50" s="1081"/>
      <c r="J50" s="1061"/>
      <c r="K50" s="1061"/>
      <c r="L50" s="984"/>
      <c r="M50" s="984"/>
      <c r="N50" s="984"/>
      <c r="O50" s="1047"/>
      <c r="P50" s="1047"/>
      <c r="Q50" s="984"/>
      <c r="R50" s="981"/>
      <c r="S50" s="987"/>
      <c r="T50" s="410" t="s">
        <v>602</v>
      </c>
      <c r="U50" s="411">
        <v>0.2</v>
      </c>
      <c r="V50" s="412">
        <f t="shared" si="2"/>
        <v>0</v>
      </c>
      <c r="W50" s="412">
        <f>+GDO!AG30</f>
        <v>0</v>
      </c>
    </row>
    <row r="51" spans="2:23" ht="59.25" customHeight="1" x14ac:dyDescent="0.25">
      <c r="B51" s="1079"/>
      <c r="C51" s="1081"/>
      <c r="D51" s="1081"/>
      <c r="E51" s="1083"/>
      <c r="F51" s="1085"/>
      <c r="G51" s="984"/>
      <c r="H51" s="1087"/>
      <c r="I51" s="1081"/>
      <c r="J51" s="1061"/>
      <c r="K51" s="1061"/>
      <c r="L51" s="984"/>
      <c r="M51" s="984"/>
      <c r="N51" s="984"/>
      <c r="O51" s="1047"/>
      <c r="P51" s="1047"/>
      <c r="Q51" s="984"/>
      <c r="R51" s="981"/>
      <c r="S51" s="987"/>
      <c r="T51" s="410" t="s">
        <v>604</v>
      </c>
      <c r="U51" s="411">
        <v>0.2</v>
      </c>
      <c r="V51" s="412">
        <f t="shared" si="2"/>
        <v>0</v>
      </c>
      <c r="W51" s="412">
        <f>+GDO!AG31</f>
        <v>0</v>
      </c>
    </row>
    <row r="52" spans="2:23" ht="59.25" customHeight="1" x14ac:dyDescent="0.25">
      <c r="B52" s="1079"/>
      <c r="C52" s="1081"/>
      <c r="D52" s="1081"/>
      <c r="E52" s="1083"/>
      <c r="F52" s="1085"/>
      <c r="G52" s="984"/>
      <c r="H52" s="1087"/>
      <c r="I52" s="1081"/>
      <c r="J52" s="1061"/>
      <c r="K52" s="1061"/>
      <c r="L52" s="978" t="s">
        <v>742</v>
      </c>
      <c r="M52" s="978" t="s">
        <v>743</v>
      </c>
      <c r="N52" s="978" t="s">
        <v>175</v>
      </c>
      <c r="O52" s="1046">
        <v>8.3333333333333301E-2</v>
      </c>
      <c r="P52" s="1046">
        <f>(S52+S55+S56)*O52</f>
        <v>0</v>
      </c>
      <c r="Q52" s="978" t="s">
        <v>176</v>
      </c>
      <c r="R52" s="985">
        <v>0.4</v>
      </c>
      <c r="S52" s="986">
        <f>(V52+V53+V54)*R52</f>
        <v>0</v>
      </c>
      <c r="T52" s="410" t="s">
        <v>177</v>
      </c>
      <c r="U52" s="411">
        <v>0.35</v>
      </c>
      <c r="V52" s="412">
        <f t="shared" si="2"/>
        <v>0</v>
      </c>
      <c r="W52" s="412">
        <f>+SAP!AG18</f>
        <v>0</v>
      </c>
    </row>
    <row r="53" spans="2:23" ht="59.25" customHeight="1" x14ac:dyDescent="0.25">
      <c r="B53" s="1079"/>
      <c r="C53" s="1081"/>
      <c r="D53" s="1081"/>
      <c r="E53" s="1083"/>
      <c r="F53" s="1085"/>
      <c r="G53" s="984"/>
      <c r="H53" s="1087"/>
      <c r="I53" s="1081"/>
      <c r="J53" s="1061"/>
      <c r="K53" s="1061"/>
      <c r="L53" s="984"/>
      <c r="M53" s="984"/>
      <c r="N53" s="984"/>
      <c r="O53" s="1047"/>
      <c r="P53" s="1047"/>
      <c r="Q53" s="984"/>
      <c r="R53" s="981"/>
      <c r="S53" s="987"/>
      <c r="T53" s="410" t="s">
        <v>180</v>
      </c>
      <c r="U53" s="411">
        <v>0.35</v>
      </c>
      <c r="V53" s="412">
        <f t="shared" si="2"/>
        <v>0</v>
      </c>
      <c r="W53" s="412">
        <f>+SAP!AG19</f>
        <v>0</v>
      </c>
    </row>
    <row r="54" spans="2:23" ht="59.25" customHeight="1" x14ac:dyDescent="0.25">
      <c r="B54" s="1079"/>
      <c r="C54" s="1081"/>
      <c r="D54" s="1081"/>
      <c r="E54" s="1083"/>
      <c r="F54" s="1085"/>
      <c r="G54" s="984"/>
      <c r="H54" s="1087"/>
      <c r="I54" s="1081"/>
      <c r="J54" s="1061"/>
      <c r="K54" s="1061"/>
      <c r="L54" s="984"/>
      <c r="M54" s="984"/>
      <c r="N54" s="984"/>
      <c r="O54" s="1047"/>
      <c r="P54" s="1047"/>
      <c r="Q54" s="979"/>
      <c r="R54" s="982"/>
      <c r="S54" s="988"/>
      <c r="T54" s="410" t="s">
        <v>608</v>
      </c>
      <c r="U54" s="411">
        <v>0.3</v>
      </c>
      <c r="V54" s="412">
        <f t="shared" si="2"/>
        <v>0</v>
      </c>
      <c r="W54" s="412">
        <f>+SAP!AG20</f>
        <v>0</v>
      </c>
    </row>
    <row r="55" spans="2:23" ht="59.25" customHeight="1" x14ac:dyDescent="0.25">
      <c r="B55" s="1079"/>
      <c r="C55" s="1081"/>
      <c r="D55" s="1081"/>
      <c r="E55" s="1083"/>
      <c r="F55" s="1085"/>
      <c r="G55" s="984"/>
      <c r="H55" s="1087"/>
      <c r="I55" s="1081"/>
      <c r="J55" s="1061"/>
      <c r="K55" s="1061"/>
      <c r="L55" s="984"/>
      <c r="M55" s="984"/>
      <c r="N55" s="984"/>
      <c r="O55" s="1047"/>
      <c r="P55" s="1047"/>
      <c r="Q55" s="524" t="s">
        <v>185</v>
      </c>
      <c r="R55" s="526">
        <v>0.4</v>
      </c>
      <c r="S55" s="529">
        <f>(V55)*R55</f>
        <v>0</v>
      </c>
      <c r="T55" s="410" t="s">
        <v>186</v>
      </c>
      <c r="U55" s="411">
        <v>1</v>
      </c>
      <c r="V55" s="412">
        <f t="shared" si="2"/>
        <v>0</v>
      </c>
      <c r="W55" s="412">
        <f>+SAP!AG25</f>
        <v>0</v>
      </c>
    </row>
    <row r="56" spans="2:23" ht="92.25" customHeight="1" x14ac:dyDescent="0.25">
      <c r="B56" s="1079"/>
      <c r="C56" s="1081"/>
      <c r="D56" s="1081"/>
      <c r="E56" s="1083"/>
      <c r="F56" s="1085"/>
      <c r="G56" s="984"/>
      <c r="H56" s="1087"/>
      <c r="I56" s="1081"/>
      <c r="J56" s="1061"/>
      <c r="K56" s="1061"/>
      <c r="L56" s="984"/>
      <c r="M56" s="984"/>
      <c r="N56" s="984"/>
      <c r="O56" s="1047"/>
      <c r="P56" s="1047"/>
      <c r="Q56" s="978" t="s">
        <v>131</v>
      </c>
      <c r="R56" s="985">
        <v>0.2</v>
      </c>
      <c r="S56" s="986">
        <f>(V56+V57+V58)*R56</f>
        <v>0</v>
      </c>
      <c r="T56" s="410" t="s">
        <v>135</v>
      </c>
      <c r="U56" s="411">
        <v>0.35</v>
      </c>
      <c r="V56" s="412">
        <f t="shared" si="2"/>
        <v>0</v>
      </c>
      <c r="W56" s="412">
        <f>+SAP!AG30</f>
        <v>0</v>
      </c>
    </row>
    <row r="57" spans="2:23" ht="59.25" customHeight="1" x14ac:dyDescent="0.25">
      <c r="B57" s="1079"/>
      <c r="C57" s="1081"/>
      <c r="D57" s="1081"/>
      <c r="E57" s="1083"/>
      <c r="F57" s="1085"/>
      <c r="G57" s="984"/>
      <c r="H57" s="1087"/>
      <c r="I57" s="1081"/>
      <c r="J57" s="1061"/>
      <c r="K57" s="1061"/>
      <c r="L57" s="984"/>
      <c r="M57" s="984"/>
      <c r="N57" s="984"/>
      <c r="O57" s="1047"/>
      <c r="P57" s="1047"/>
      <c r="Q57" s="984"/>
      <c r="R57" s="981"/>
      <c r="S57" s="987"/>
      <c r="T57" s="410" t="s">
        <v>138</v>
      </c>
      <c r="U57" s="411">
        <v>0.3</v>
      </c>
      <c r="V57" s="412">
        <f t="shared" si="2"/>
        <v>0</v>
      </c>
      <c r="W57" s="412">
        <f>+SAP!AG31</f>
        <v>0</v>
      </c>
    </row>
    <row r="58" spans="2:23" ht="59.25" customHeight="1" x14ac:dyDescent="0.25">
      <c r="B58" s="1079"/>
      <c r="C58" s="1081"/>
      <c r="D58" s="1081"/>
      <c r="E58" s="1083"/>
      <c r="F58" s="1085"/>
      <c r="G58" s="984"/>
      <c r="H58" s="1087"/>
      <c r="I58" s="1081"/>
      <c r="J58" s="1061"/>
      <c r="K58" s="1061"/>
      <c r="L58" s="984"/>
      <c r="M58" s="984"/>
      <c r="N58" s="984"/>
      <c r="O58" s="1047"/>
      <c r="P58" s="1047"/>
      <c r="Q58" s="979"/>
      <c r="R58" s="982"/>
      <c r="S58" s="988"/>
      <c r="T58" s="410" t="s">
        <v>189</v>
      </c>
      <c r="U58" s="411">
        <v>0.35</v>
      </c>
      <c r="V58" s="412">
        <f t="shared" si="2"/>
        <v>0</v>
      </c>
      <c r="W58" s="412">
        <f>+SAP!AG32</f>
        <v>0</v>
      </c>
    </row>
    <row r="59" spans="2:23" ht="59.25" customHeight="1" x14ac:dyDescent="0.25">
      <c r="B59" s="1079"/>
      <c r="C59" s="1081"/>
      <c r="D59" s="1081"/>
      <c r="E59" s="1083"/>
      <c r="F59" s="1085"/>
      <c r="G59" s="984"/>
      <c r="H59" s="1087"/>
      <c r="I59" s="1081"/>
      <c r="J59" s="1061"/>
      <c r="K59" s="1061"/>
      <c r="L59" s="978" t="s">
        <v>744</v>
      </c>
      <c r="M59" s="978" t="s">
        <v>739</v>
      </c>
      <c r="N59" s="978" t="s">
        <v>240</v>
      </c>
      <c r="O59" s="1046">
        <v>8.3333333333333301E-2</v>
      </c>
      <c r="P59" s="1046">
        <f>(S59+S61)*O59</f>
        <v>0</v>
      </c>
      <c r="Q59" s="978" t="s">
        <v>241</v>
      </c>
      <c r="R59" s="985">
        <v>0.5</v>
      </c>
      <c r="S59" s="986">
        <f>(V59+V60)*R59</f>
        <v>0</v>
      </c>
      <c r="T59" s="410" t="s">
        <v>519</v>
      </c>
      <c r="U59" s="411">
        <v>0.3</v>
      </c>
      <c r="V59" s="412">
        <f t="shared" si="2"/>
        <v>0</v>
      </c>
      <c r="W59" s="412">
        <f>+CDI!AG18</f>
        <v>0</v>
      </c>
    </row>
    <row r="60" spans="2:23" ht="59.25" customHeight="1" x14ac:dyDescent="0.25">
      <c r="B60" s="1079"/>
      <c r="C60" s="1081"/>
      <c r="D60" s="1081"/>
      <c r="E60" s="1083"/>
      <c r="F60" s="1085"/>
      <c r="G60" s="984"/>
      <c r="H60" s="1087"/>
      <c r="I60" s="1081"/>
      <c r="J60" s="1061"/>
      <c r="K60" s="1061"/>
      <c r="L60" s="984"/>
      <c r="M60" s="984"/>
      <c r="N60" s="984"/>
      <c r="O60" s="1047"/>
      <c r="P60" s="1047"/>
      <c r="Q60" s="979"/>
      <c r="R60" s="982"/>
      <c r="S60" s="988"/>
      <c r="T60" s="410" t="s">
        <v>359</v>
      </c>
      <c r="U60" s="411">
        <v>0.7</v>
      </c>
      <c r="V60" s="412">
        <f t="shared" si="2"/>
        <v>0</v>
      </c>
      <c r="W60" s="412">
        <f>+CDI!AG19</f>
        <v>0</v>
      </c>
    </row>
    <row r="61" spans="2:23" ht="100.5" customHeight="1" x14ac:dyDescent="0.25">
      <c r="B61" s="1079"/>
      <c r="C61" s="1081"/>
      <c r="D61" s="1081"/>
      <c r="E61" s="1083"/>
      <c r="F61" s="1085"/>
      <c r="G61" s="984"/>
      <c r="H61" s="1087"/>
      <c r="I61" s="1081"/>
      <c r="J61" s="1061"/>
      <c r="K61" s="1061"/>
      <c r="L61" s="984"/>
      <c r="M61" s="984"/>
      <c r="N61" s="984"/>
      <c r="O61" s="1047"/>
      <c r="P61" s="1047"/>
      <c r="Q61" s="978" t="s">
        <v>246</v>
      </c>
      <c r="R61" s="985">
        <v>0.5</v>
      </c>
      <c r="S61" s="986">
        <f>(V61+V62+V63)*R61</f>
        <v>0</v>
      </c>
      <c r="T61" s="410" t="s">
        <v>247</v>
      </c>
      <c r="U61" s="411">
        <v>0.6</v>
      </c>
      <c r="V61" s="412">
        <f t="shared" si="2"/>
        <v>0</v>
      </c>
      <c r="W61" s="412">
        <f>+CDI!AG24</f>
        <v>0</v>
      </c>
    </row>
    <row r="62" spans="2:23" ht="59.25" customHeight="1" x14ac:dyDescent="0.25">
      <c r="B62" s="1079"/>
      <c r="C62" s="1081"/>
      <c r="D62" s="1081"/>
      <c r="E62" s="1083"/>
      <c r="F62" s="1085"/>
      <c r="G62" s="984"/>
      <c r="H62" s="1087"/>
      <c r="I62" s="1081"/>
      <c r="J62" s="1061"/>
      <c r="K62" s="1061"/>
      <c r="L62" s="984"/>
      <c r="M62" s="984"/>
      <c r="N62" s="984"/>
      <c r="O62" s="1047"/>
      <c r="P62" s="1047"/>
      <c r="Q62" s="984"/>
      <c r="R62" s="981"/>
      <c r="S62" s="987"/>
      <c r="T62" s="410" t="s">
        <v>520</v>
      </c>
      <c r="U62" s="411">
        <v>0.2</v>
      </c>
      <c r="V62" s="412">
        <f t="shared" si="2"/>
        <v>0</v>
      </c>
      <c r="W62" s="412">
        <f>+CDI!AG25</f>
        <v>0</v>
      </c>
    </row>
    <row r="63" spans="2:23" ht="59.25" customHeight="1" x14ac:dyDescent="0.25">
      <c r="B63" s="1079"/>
      <c r="C63" s="1081"/>
      <c r="D63" s="1081"/>
      <c r="E63" s="1083"/>
      <c r="F63" s="1085"/>
      <c r="G63" s="984"/>
      <c r="H63" s="1087"/>
      <c r="I63" s="1081"/>
      <c r="J63" s="1061"/>
      <c r="K63" s="1061"/>
      <c r="L63" s="984"/>
      <c r="M63" s="984"/>
      <c r="N63" s="984"/>
      <c r="O63" s="1047"/>
      <c r="P63" s="1047"/>
      <c r="Q63" s="979"/>
      <c r="R63" s="982"/>
      <c r="S63" s="988"/>
      <c r="T63" s="410" t="s">
        <v>250</v>
      </c>
      <c r="U63" s="411">
        <v>0.2</v>
      </c>
      <c r="V63" s="412">
        <f t="shared" si="2"/>
        <v>0</v>
      </c>
      <c r="W63" s="412">
        <f>+CDI!AG26</f>
        <v>0</v>
      </c>
    </row>
    <row r="64" spans="2:23" ht="115.5" customHeight="1" x14ac:dyDescent="0.25">
      <c r="B64" s="1079"/>
      <c r="C64" s="1081"/>
      <c r="D64" s="1081"/>
      <c r="E64" s="1083"/>
      <c r="F64" s="1085"/>
      <c r="G64" s="984"/>
      <c r="H64" s="1087"/>
      <c r="I64" s="1081"/>
      <c r="J64" s="1061"/>
      <c r="K64" s="1061"/>
      <c r="L64" s="978" t="s">
        <v>745</v>
      </c>
      <c r="M64" s="978" t="s">
        <v>739</v>
      </c>
      <c r="N64" s="978" t="s">
        <v>746</v>
      </c>
      <c r="O64" s="1046">
        <v>8.3333333333333301E-2</v>
      </c>
      <c r="P64" s="1046">
        <f>(S64+S67)*O64</f>
        <v>0</v>
      </c>
      <c r="Q64" s="992" t="s">
        <v>331</v>
      </c>
      <c r="R64" s="989">
        <v>0.6</v>
      </c>
      <c r="S64" s="986">
        <f>(V64+V65+V66)*R64</f>
        <v>0</v>
      </c>
      <c r="T64" s="410" t="s">
        <v>332</v>
      </c>
      <c r="U64" s="411">
        <v>0.34</v>
      </c>
      <c r="V64" s="412">
        <f t="shared" si="2"/>
        <v>0</v>
      </c>
      <c r="W64" s="412">
        <f>+FIN!AG18</f>
        <v>0</v>
      </c>
    </row>
    <row r="65" spans="2:23" ht="59.25" customHeight="1" x14ac:dyDescent="0.25">
      <c r="B65" s="1079"/>
      <c r="C65" s="1081"/>
      <c r="D65" s="1081"/>
      <c r="E65" s="1083"/>
      <c r="F65" s="1085"/>
      <c r="G65" s="984"/>
      <c r="H65" s="1087"/>
      <c r="I65" s="1081"/>
      <c r="J65" s="1061"/>
      <c r="K65" s="1061"/>
      <c r="L65" s="984"/>
      <c r="M65" s="984"/>
      <c r="N65" s="984"/>
      <c r="O65" s="1047"/>
      <c r="P65" s="1047"/>
      <c r="Q65" s="993"/>
      <c r="R65" s="990"/>
      <c r="S65" s="987"/>
      <c r="T65" s="410" t="s">
        <v>611</v>
      </c>
      <c r="U65" s="411">
        <v>0.33</v>
      </c>
      <c r="V65" s="412">
        <f t="shared" si="2"/>
        <v>0</v>
      </c>
      <c r="W65" s="412">
        <f>+FIN!AG19</f>
        <v>0</v>
      </c>
    </row>
    <row r="66" spans="2:23" ht="59.25" customHeight="1" x14ac:dyDescent="0.25">
      <c r="B66" s="1079"/>
      <c r="C66" s="1081"/>
      <c r="D66" s="1081"/>
      <c r="E66" s="1083"/>
      <c r="F66" s="1085"/>
      <c r="G66" s="984"/>
      <c r="H66" s="1087"/>
      <c r="I66" s="1081"/>
      <c r="J66" s="1061"/>
      <c r="K66" s="1061"/>
      <c r="L66" s="984"/>
      <c r="M66" s="984"/>
      <c r="N66" s="984"/>
      <c r="O66" s="1047"/>
      <c r="P66" s="1047"/>
      <c r="Q66" s="994"/>
      <c r="R66" s="991"/>
      <c r="S66" s="988"/>
      <c r="T66" s="410" t="s">
        <v>333</v>
      </c>
      <c r="U66" s="411">
        <v>0.33</v>
      </c>
      <c r="V66" s="412">
        <f t="shared" si="2"/>
        <v>0</v>
      </c>
      <c r="W66" s="412">
        <f>+FIN!AG20</f>
        <v>0</v>
      </c>
    </row>
    <row r="67" spans="2:23" ht="86.25" customHeight="1" x14ac:dyDescent="0.25">
      <c r="B67" s="1079"/>
      <c r="C67" s="1081"/>
      <c r="D67" s="1081"/>
      <c r="E67" s="1083"/>
      <c r="F67" s="1085"/>
      <c r="G67" s="984"/>
      <c r="H67" s="1087"/>
      <c r="I67" s="1081"/>
      <c r="J67" s="1061"/>
      <c r="K67" s="1061"/>
      <c r="L67" s="984"/>
      <c r="M67" s="984"/>
      <c r="N67" s="984"/>
      <c r="O67" s="1047"/>
      <c r="P67" s="1047"/>
      <c r="Q67" s="992" t="s">
        <v>336</v>
      </c>
      <c r="R67" s="989">
        <v>0.4</v>
      </c>
      <c r="S67" s="986">
        <f>(V67+V68)*R67</f>
        <v>0</v>
      </c>
      <c r="T67" s="410" t="s">
        <v>614</v>
      </c>
      <c r="U67" s="411">
        <v>0.6</v>
      </c>
      <c r="V67" s="412">
        <f t="shared" si="2"/>
        <v>0</v>
      </c>
      <c r="W67" s="412">
        <f>+FIN!AG25</f>
        <v>0</v>
      </c>
    </row>
    <row r="68" spans="2:23" ht="59.25" customHeight="1" x14ac:dyDescent="0.25">
      <c r="B68" s="1079"/>
      <c r="C68" s="1081"/>
      <c r="D68" s="1081"/>
      <c r="E68" s="1083"/>
      <c r="F68" s="1085"/>
      <c r="G68" s="984"/>
      <c r="H68" s="1087"/>
      <c r="I68" s="1081"/>
      <c r="J68" s="1061"/>
      <c r="K68" s="1061"/>
      <c r="L68" s="984"/>
      <c r="M68" s="984"/>
      <c r="N68" s="984"/>
      <c r="O68" s="1047"/>
      <c r="P68" s="1047"/>
      <c r="Q68" s="994"/>
      <c r="R68" s="991"/>
      <c r="S68" s="988"/>
      <c r="T68" s="410" t="s">
        <v>616</v>
      </c>
      <c r="U68" s="411">
        <v>0.4</v>
      </c>
      <c r="V68" s="412">
        <f t="shared" si="2"/>
        <v>0</v>
      </c>
      <c r="W68" s="412">
        <f>+FIN!AG26</f>
        <v>0</v>
      </c>
    </row>
    <row r="69" spans="2:23" ht="100.5" customHeight="1" x14ac:dyDescent="0.25">
      <c r="B69" s="1079"/>
      <c r="C69" s="1081"/>
      <c r="D69" s="1081"/>
      <c r="E69" s="1083"/>
      <c r="F69" s="1085"/>
      <c r="G69" s="984"/>
      <c r="H69" s="1087"/>
      <c r="I69" s="1081"/>
      <c r="J69" s="1061"/>
      <c r="K69" s="1061"/>
      <c r="L69" s="978" t="s">
        <v>747</v>
      </c>
      <c r="M69" s="978" t="s">
        <v>225</v>
      </c>
      <c r="N69" s="978" t="s">
        <v>226</v>
      </c>
      <c r="O69" s="1046">
        <v>8.3333333333333301E-2</v>
      </c>
      <c r="P69" s="1046">
        <f>(S69+S71+S72)*O69</f>
        <v>0</v>
      </c>
      <c r="Q69" s="524" t="s">
        <v>227</v>
      </c>
      <c r="R69" s="526">
        <v>0.45</v>
      </c>
      <c r="S69" s="529">
        <f>(V69+V70)*R69</f>
        <v>0</v>
      </c>
      <c r="T69" s="410" t="s">
        <v>228</v>
      </c>
      <c r="U69" s="411">
        <v>0.5</v>
      </c>
      <c r="V69" s="412">
        <f t="shared" si="2"/>
        <v>0</v>
      </c>
      <c r="W69" s="412">
        <f>+JUR!AG18</f>
        <v>0</v>
      </c>
    </row>
    <row r="70" spans="2:23" ht="59.25" customHeight="1" x14ac:dyDescent="0.25">
      <c r="B70" s="1079"/>
      <c r="C70" s="1081"/>
      <c r="D70" s="1081"/>
      <c r="E70" s="1083"/>
      <c r="F70" s="1085"/>
      <c r="G70" s="984"/>
      <c r="H70" s="1087"/>
      <c r="I70" s="1081"/>
      <c r="J70" s="1061"/>
      <c r="K70" s="1061"/>
      <c r="L70" s="984"/>
      <c r="M70" s="984"/>
      <c r="N70" s="984"/>
      <c r="O70" s="1047"/>
      <c r="P70" s="1047"/>
      <c r="Q70" s="525"/>
      <c r="R70" s="527"/>
      <c r="S70" s="530"/>
      <c r="T70" s="410" t="s">
        <v>230</v>
      </c>
      <c r="U70" s="411">
        <v>0.5</v>
      </c>
      <c r="V70" s="412">
        <f t="shared" si="2"/>
        <v>0</v>
      </c>
      <c r="W70" s="412">
        <f>+JUR!AG19</f>
        <v>0</v>
      </c>
    </row>
    <row r="71" spans="2:23" ht="59.25" customHeight="1" x14ac:dyDescent="0.25">
      <c r="B71" s="1079"/>
      <c r="C71" s="1081"/>
      <c r="D71" s="1081"/>
      <c r="E71" s="1083"/>
      <c r="F71" s="1085"/>
      <c r="G71" s="984"/>
      <c r="H71" s="1087"/>
      <c r="I71" s="1081"/>
      <c r="J71" s="1061"/>
      <c r="K71" s="1061"/>
      <c r="L71" s="984"/>
      <c r="M71" s="984"/>
      <c r="N71" s="984"/>
      <c r="O71" s="1047"/>
      <c r="P71" s="1047"/>
      <c r="Q71" s="410" t="s">
        <v>232</v>
      </c>
      <c r="R71" s="413">
        <v>0.35</v>
      </c>
      <c r="S71" s="528">
        <f>V71*R71</f>
        <v>0</v>
      </c>
      <c r="T71" s="410" t="s">
        <v>233</v>
      </c>
      <c r="U71" s="411">
        <v>1</v>
      </c>
      <c r="V71" s="412">
        <f t="shared" si="2"/>
        <v>0</v>
      </c>
      <c r="W71" s="412">
        <f>+JUR!AG24</f>
        <v>0</v>
      </c>
    </row>
    <row r="72" spans="2:23" ht="112.5" customHeight="1" x14ac:dyDescent="0.25">
      <c r="B72" s="1079"/>
      <c r="C72" s="1081"/>
      <c r="D72" s="1081"/>
      <c r="E72" s="1083"/>
      <c r="F72" s="1085"/>
      <c r="G72" s="984"/>
      <c r="H72" s="1087"/>
      <c r="I72" s="1081"/>
      <c r="J72" s="1061"/>
      <c r="K72" s="1061"/>
      <c r="L72" s="984"/>
      <c r="M72" s="984"/>
      <c r="N72" s="984"/>
      <c r="O72" s="1047"/>
      <c r="P72" s="1047"/>
      <c r="Q72" s="978" t="s">
        <v>131</v>
      </c>
      <c r="R72" s="985">
        <v>0.2</v>
      </c>
      <c r="S72" s="986">
        <f>(V72+V73)*R72</f>
        <v>0</v>
      </c>
      <c r="T72" s="410" t="s">
        <v>235</v>
      </c>
      <c r="U72" s="411">
        <v>0.5</v>
      </c>
      <c r="V72" s="412">
        <f t="shared" si="2"/>
        <v>0</v>
      </c>
      <c r="W72" s="412">
        <f>+JUR!AG29</f>
        <v>0</v>
      </c>
    </row>
    <row r="73" spans="2:23" ht="59.25" customHeight="1" x14ac:dyDescent="0.25">
      <c r="B73" s="1079"/>
      <c r="C73" s="1081"/>
      <c r="D73" s="1081"/>
      <c r="E73" s="1083"/>
      <c r="F73" s="1085"/>
      <c r="G73" s="984"/>
      <c r="H73" s="1087"/>
      <c r="I73" s="1081"/>
      <c r="J73" s="1061"/>
      <c r="K73" s="1061"/>
      <c r="L73" s="984"/>
      <c r="M73" s="984"/>
      <c r="N73" s="984"/>
      <c r="O73" s="1047"/>
      <c r="P73" s="1047"/>
      <c r="Q73" s="984"/>
      <c r="R73" s="981"/>
      <c r="S73" s="987"/>
      <c r="T73" s="410" t="s">
        <v>135</v>
      </c>
      <c r="U73" s="411">
        <v>0.5</v>
      </c>
      <c r="V73" s="412">
        <f t="shared" si="2"/>
        <v>0</v>
      </c>
      <c r="W73" s="412">
        <f>+JUR!AG30</f>
        <v>0</v>
      </c>
    </row>
    <row r="74" spans="2:23" ht="59.25" customHeight="1" x14ac:dyDescent="0.25">
      <c r="B74" s="1079"/>
      <c r="C74" s="1081"/>
      <c r="D74" s="1081"/>
      <c r="E74" s="1083"/>
      <c r="F74" s="1085"/>
      <c r="G74" s="984"/>
      <c r="H74" s="1087"/>
      <c r="I74" s="1081"/>
      <c r="J74" s="1061"/>
      <c r="K74" s="1061"/>
      <c r="L74" s="978" t="s">
        <v>748</v>
      </c>
      <c r="M74" s="978" t="s">
        <v>739</v>
      </c>
      <c r="N74" s="978" t="s">
        <v>749</v>
      </c>
      <c r="O74" s="1046">
        <v>8.3333333333333301E-2</v>
      </c>
      <c r="P74" s="1046">
        <f>(S74)*O74</f>
        <v>0</v>
      </c>
      <c r="Q74" s="978" t="s">
        <v>358</v>
      </c>
      <c r="R74" s="985">
        <v>1</v>
      </c>
      <c r="S74" s="986">
        <f>(V74+V75+V76+V77)*R74</f>
        <v>0</v>
      </c>
      <c r="T74" s="410" t="s">
        <v>564</v>
      </c>
      <c r="U74" s="411">
        <v>0.25</v>
      </c>
      <c r="V74" s="412">
        <f t="shared" si="2"/>
        <v>0</v>
      </c>
      <c r="W74" s="412">
        <f>+CON!AG18</f>
        <v>0</v>
      </c>
    </row>
    <row r="75" spans="2:23" ht="59.25" customHeight="1" x14ac:dyDescent="0.25">
      <c r="B75" s="1079"/>
      <c r="C75" s="1081"/>
      <c r="D75" s="1081"/>
      <c r="E75" s="1083"/>
      <c r="F75" s="1085"/>
      <c r="G75" s="984"/>
      <c r="H75" s="1087"/>
      <c r="I75" s="1081"/>
      <c r="J75" s="1061"/>
      <c r="K75" s="1061"/>
      <c r="L75" s="984"/>
      <c r="M75" s="984"/>
      <c r="N75" s="984"/>
      <c r="O75" s="1047"/>
      <c r="P75" s="1047"/>
      <c r="Q75" s="984"/>
      <c r="R75" s="981"/>
      <c r="S75" s="987"/>
      <c r="T75" s="410" t="s">
        <v>567</v>
      </c>
      <c r="U75" s="411">
        <v>0.25</v>
      </c>
      <c r="V75" s="412">
        <f t="shared" si="2"/>
        <v>0</v>
      </c>
      <c r="W75" s="412">
        <f>+CON!AG19</f>
        <v>0</v>
      </c>
    </row>
    <row r="76" spans="2:23" ht="59.25" customHeight="1" x14ac:dyDescent="0.25">
      <c r="B76" s="1079"/>
      <c r="C76" s="1081"/>
      <c r="D76" s="1081"/>
      <c r="E76" s="1083"/>
      <c r="F76" s="1085"/>
      <c r="G76" s="984"/>
      <c r="H76" s="1087"/>
      <c r="I76" s="1081"/>
      <c r="J76" s="1061"/>
      <c r="K76" s="1061"/>
      <c r="L76" s="984"/>
      <c r="M76" s="984"/>
      <c r="N76" s="984"/>
      <c r="O76" s="1047"/>
      <c r="P76" s="1047"/>
      <c r="Q76" s="984"/>
      <c r="R76" s="981"/>
      <c r="S76" s="987"/>
      <c r="T76" s="410" t="s">
        <v>570</v>
      </c>
      <c r="U76" s="411">
        <v>0.25</v>
      </c>
      <c r="V76" s="412">
        <f t="shared" si="2"/>
        <v>0</v>
      </c>
      <c r="W76" s="412">
        <f>+CON!AG20</f>
        <v>0</v>
      </c>
    </row>
    <row r="77" spans="2:23" ht="59.25" customHeight="1" x14ac:dyDescent="0.25">
      <c r="B77" s="1079"/>
      <c r="C77" s="1081"/>
      <c r="D77" s="1081"/>
      <c r="E77" s="1083"/>
      <c r="F77" s="1085"/>
      <c r="G77" s="984"/>
      <c r="H77" s="1087"/>
      <c r="I77" s="1081"/>
      <c r="J77" s="1061"/>
      <c r="K77" s="1061"/>
      <c r="L77" s="984"/>
      <c r="M77" s="984"/>
      <c r="N77" s="984"/>
      <c r="O77" s="1047"/>
      <c r="P77" s="1047"/>
      <c r="Q77" s="979"/>
      <c r="R77" s="982"/>
      <c r="S77" s="988"/>
      <c r="T77" s="410" t="s">
        <v>251</v>
      </c>
      <c r="U77" s="411">
        <v>0.25</v>
      </c>
      <c r="V77" s="412">
        <f t="shared" si="2"/>
        <v>0</v>
      </c>
      <c r="W77" s="412">
        <f>+CON!AG21</f>
        <v>0</v>
      </c>
    </row>
    <row r="78" spans="2:23" ht="94.5" customHeight="1" x14ac:dyDescent="0.25">
      <c r="B78" s="1079"/>
      <c r="C78" s="1081"/>
      <c r="D78" s="1081"/>
      <c r="E78" s="1083"/>
      <c r="F78" s="1085"/>
      <c r="G78" s="984"/>
      <c r="H78" s="1087"/>
      <c r="I78" s="1081"/>
      <c r="J78" s="1061"/>
      <c r="K78" s="1061"/>
      <c r="L78" s="978" t="s">
        <v>750</v>
      </c>
      <c r="M78" s="978" t="s">
        <v>739</v>
      </c>
      <c r="N78" s="978" t="s">
        <v>751</v>
      </c>
      <c r="O78" s="1046">
        <v>8.3333333333333301E-2</v>
      </c>
      <c r="P78" s="1046">
        <f>(S78+S83+S85+S86)*O78</f>
        <v>0</v>
      </c>
      <c r="Q78" s="978" t="s">
        <v>267</v>
      </c>
      <c r="R78" s="985">
        <v>0.3</v>
      </c>
      <c r="S78" s="986">
        <f>(V78+V79+V80+V81+V82)*R78</f>
        <v>0</v>
      </c>
      <c r="T78" s="410" t="s">
        <v>269</v>
      </c>
      <c r="U78" s="411">
        <v>0.2</v>
      </c>
      <c r="V78" s="412">
        <f t="shared" si="2"/>
        <v>0</v>
      </c>
      <c r="W78" s="412">
        <f>+THU!AG18</f>
        <v>0</v>
      </c>
    </row>
    <row r="79" spans="2:23" ht="59.25" customHeight="1" x14ac:dyDescent="0.25">
      <c r="B79" s="1079"/>
      <c r="C79" s="1081"/>
      <c r="D79" s="1081"/>
      <c r="E79" s="1083"/>
      <c r="F79" s="1085"/>
      <c r="G79" s="984"/>
      <c r="H79" s="1087"/>
      <c r="I79" s="1081"/>
      <c r="J79" s="1061"/>
      <c r="K79" s="1061"/>
      <c r="L79" s="984"/>
      <c r="M79" s="984"/>
      <c r="N79" s="984"/>
      <c r="O79" s="1047"/>
      <c r="P79" s="1047"/>
      <c r="Q79" s="984"/>
      <c r="R79" s="981"/>
      <c r="S79" s="987"/>
      <c r="T79" s="410" t="s">
        <v>498</v>
      </c>
      <c r="U79" s="411">
        <v>0.2</v>
      </c>
      <c r="V79" s="412">
        <f t="shared" ref="V79:V119" si="3">W79*U79</f>
        <v>0</v>
      </c>
      <c r="W79" s="412">
        <f>+THU!AG19</f>
        <v>0</v>
      </c>
    </row>
    <row r="80" spans="2:23" ht="59.25" customHeight="1" x14ac:dyDescent="0.25">
      <c r="B80" s="1079"/>
      <c r="C80" s="1081"/>
      <c r="D80" s="1081"/>
      <c r="E80" s="1083"/>
      <c r="F80" s="1085"/>
      <c r="G80" s="984"/>
      <c r="H80" s="1087"/>
      <c r="I80" s="1081"/>
      <c r="J80" s="1061"/>
      <c r="K80" s="1061"/>
      <c r="L80" s="984"/>
      <c r="M80" s="984"/>
      <c r="N80" s="984"/>
      <c r="O80" s="1047"/>
      <c r="P80" s="1047"/>
      <c r="Q80" s="984"/>
      <c r="R80" s="981"/>
      <c r="S80" s="987"/>
      <c r="T80" s="410" t="s">
        <v>501</v>
      </c>
      <c r="U80" s="411">
        <v>0.2</v>
      </c>
      <c r="V80" s="412">
        <f t="shared" si="3"/>
        <v>0</v>
      </c>
      <c r="W80" s="412">
        <f>+THU!AG20</f>
        <v>0</v>
      </c>
    </row>
    <row r="81" spans="2:23" ht="59.25" customHeight="1" x14ac:dyDescent="0.25">
      <c r="B81" s="1079"/>
      <c r="C81" s="1081"/>
      <c r="D81" s="1081"/>
      <c r="E81" s="1083"/>
      <c r="F81" s="1085"/>
      <c r="G81" s="984"/>
      <c r="H81" s="1087"/>
      <c r="I81" s="1081"/>
      <c r="J81" s="1061"/>
      <c r="K81" s="1061"/>
      <c r="L81" s="984"/>
      <c r="M81" s="984"/>
      <c r="N81" s="984"/>
      <c r="O81" s="1047"/>
      <c r="P81" s="1047"/>
      <c r="Q81" s="984"/>
      <c r="R81" s="981"/>
      <c r="S81" s="987"/>
      <c r="T81" s="410" t="s">
        <v>271</v>
      </c>
      <c r="U81" s="411">
        <v>0.2</v>
      </c>
      <c r="V81" s="412">
        <f t="shared" si="3"/>
        <v>0</v>
      </c>
      <c r="W81" s="412">
        <f>+THU!AG21</f>
        <v>0</v>
      </c>
    </row>
    <row r="82" spans="2:23" ht="59.25" customHeight="1" x14ac:dyDescent="0.25">
      <c r="B82" s="1079"/>
      <c r="C82" s="1081"/>
      <c r="D82" s="1081"/>
      <c r="E82" s="1083"/>
      <c r="F82" s="1085"/>
      <c r="G82" s="984"/>
      <c r="H82" s="1087"/>
      <c r="I82" s="1081"/>
      <c r="J82" s="1061"/>
      <c r="K82" s="1061"/>
      <c r="L82" s="984"/>
      <c r="M82" s="984"/>
      <c r="N82" s="984"/>
      <c r="O82" s="1047"/>
      <c r="P82" s="1047"/>
      <c r="Q82" s="979"/>
      <c r="R82" s="982"/>
      <c r="S82" s="988"/>
      <c r="T82" s="410" t="s">
        <v>274</v>
      </c>
      <c r="U82" s="411">
        <v>0.2</v>
      </c>
      <c r="V82" s="412">
        <f t="shared" si="3"/>
        <v>0</v>
      </c>
      <c r="W82" s="412">
        <f>+THU!AG22</f>
        <v>0</v>
      </c>
    </row>
    <row r="83" spans="2:23" ht="59.25" customHeight="1" x14ac:dyDescent="0.25">
      <c r="B83" s="1079"/>
      <c r="C83" s="1081"/>
      <c r="D83" s="1081"/>
      <c r="E83" s="1083"/>
      <c r="F83" s="1085"/>
      <c r="G83" s="984"/>
      <c r="H83" s="1087"/>
      <c r="I83" s="1081"/>
      <c r="J83" s="1061"/>
      <c r="K83" s="1061"/>
      <c r="L83" s="984"/>
      <c r="M83" s="984"/>
      <c r="N83" s="984"/>
      <c r="O83" s="1047"/>
      <c r="P83" s="1047"/>
      <c r="Q83" s="978" t="s">
        <v>275</v>
      </c>
      <c r="R83" s="985">
        <v>0.3</v>
      </c>
      <c r="S83" s="986">
        <f>(V83+V84)*R83</f>
        <v>0</v>
      </c>
      <c r="T83" s="410" t="s">
        <v>276</v>
      </c>
      <c r="U83" s="411">
        <v>0.5</v>
      </c>
      <c r="V83" s="412">
        <f t="shared" si="3"/>
        <v>0</v>
      </c>
      <c r="W83" s="412">
        <f>+THU!AG27</f>
        <v>0</v>
      </c>
    </row>
    <row r="84" spans="2:23" ht="59.25" customHeight="1" x14ac:dyDescent="0.25">
      <c r="B84" s="1079"/>
      <c r="C84" s="1081"/>
      <c r="D84" s="1081"/>
      <c r="E84" s="1083"/>
      <c r="F84" s="1085"/>
      <c r="G84" s="984"/>
      <c r="H84" s="1087"/>
      <c r="I84" s="1081"/>
      <c r="J84" s="1061"/>
      <c r="K84" s="1061"/>
      <c r="L84" s="984"/>
      <c r="M84" s="984"/>
      <c r="N84" s="984"/>
      <c r="O84" s="1047"/>
      <c r="P84" s="1047"/>
      <c r="Q84" s="979"/>
      <c r="R84" s="982"/>
      <c r="S84" s="988"/>
      <c r="T84" s="410" t="s">
        <v>279</v>
      </c>
      <c r="U84" s="411">
        <v>0.5</v>
      </c>
      <c r="V84" s="412">
        <f t="shared" si="3"/>
        <v>0</v>
      </c>
      <c r="W84" s="412">
        <f>+THU!AG28</f>
        <v>0</v>
      </c>
    </row>
    <row r="85" spans="2:23" ht="89.25" customHeight="1" x14ac:dyDescent="0.25">
      <c r="B85" s="1079"/>
      <c r="C85" s="1081"/>
      <c r="D85" s="1081"/>
      <c r="E85" s="1083"/>
      <c r="F85" s="1085"/>
      <c r="G85" s="984"/>
      <c r="H85" s="1087"/>
      <c r="I85" s="1081"/>
      <c r="J85" s="1061"/>
      <c r="K85" s="1061"/>
      <c r="L85" s="984"/>
      <c r="M85" s="984"/>
      <c r="N85" s="984"/>
      <c r="O85" s="1047"/>
      <c r="P85" s="1047"/>
      <c r="Q85" s="524" t="s">
        <v>282</v>
      </c>
      <c r="R85" s="526">
        <v>0.3</v>
      </c>
      <c r="S85" s="529">
        <f>(V85)*R85</f>
        <v>0</v>
      </c>
      <c r="T85" s="410" t="s">
        <v>506</v>
      </c>
      <c r="U85" s="411">
        <v>1</v>
      </c>
      <c r="V85" s="412">
        <f t="shared" si="3"/>
        <v>0</v>
      </c>
      <c r="W85" s="412">
        <f>+THU!AG33</f>
        <v>0</v>
      </c>
    </row>
    <row r="86" spans="2:23" ht="89.25" customHeight="1" x14ac:dyDescent="0.25">
      <c r="B86" s="1079"/>
      <c r="C86" s="1081"/>
      <c r="D86" s="1081"/>
      <c r="E86" s="1083"/>
      <c r="F86" s="1085"/>
      <c r="G86" s="984"/>
      <c r="H86" s="1087"/>
      <c r="I86" s="1081"/>
      <c r="J86" s="1061"/>
      <c r="K86" s="1061"/>
      <c r="L86" s="984"/>
      <c r="M86" s="984"/>
      <c r="N86" s="984"/>
      <c r="O86" s="1047"/>
      <c r="P86" s="1047"/>
      <c r="Q86" s="524" t="s">
        <v>509</v>
      </c>
      <c r="R86" s="526">
        <v>0.1</v>
      </c>
      <c r="S86" s="529">
        <f>(V86)*R86</f>
        <v>0</v>
      </c>
      <c r="T86" s="410" t="s">
        <v>510</v>
      </c>
      <c r="U86" s="411">
        <v>1</v>
      </c>
      <c r="V86" s="412">
        <f t="shared" si="3"/>
        <v>0</v>
      </c>
      <c r="W86" s="412">
        <f>+THU!AG38</f>
        <v>0</v>
      </c>
    </row>
    <row r="87" spans="2:23" ht="59.25" customHeight="1" x14ac:dyDescent="0.25">
      <c r="B87" s="1079"/>
      <c r="C87" s="1081"/>
      <c r="D87" s="1081"/>
      <c r="E87" s="1083"/>
      <c r="F87" s="1085"/>
      <c r="G87" s="984"/>
      <c r="H87" s="1087"/>
      <c r="I87" s="1081"/>
      <c r="J87" s="1061"/>
      <c r="K87" s="1061"/>
      <c r="L87" s="978" t="s">
        <v>752</v>
      </c>
      <c r="M87" s="978" t="s">
        <v>753</v>
      </c>
      <c r="N87" s="978" t="s">
        <v>254</v>
      </c>
      <c r="O87" s="1046">
        <v>8.3333333333333301E-2</v>
      </c>
      <c r="P87" s="1046">
        <f>(S87+S89+S95+S102+S104)*O87</f>
        <v>0</v>
      </c>
      <c r="Q87" s="978" t="s">
        <v>255</v>
      </c>
      <c r="R87" s="985">
        <v>0.2</v>
      </c>
      <c r="S87" s="986">
        <f>(V87+V88)*R87</f>
        <v>0</v>
      </c>
      <c r="T87" s="410" t="s">
        <v>525</v>
      </c>
      <c r="U87" s="411">
        <v>0.5</v>
      </c>
      <c r="V87" s="412">
        <f t="shared" si="3"/>
        <v>0</v>
      </c>
      <c r="W87" s="412">
        <f>+CMG!AG19</f>
        <v>0</v>
      </c>
    </row>
    <row r="88" spans="2:23" ht="59.25" customHeight="1" x14ac:dyDescent="0.25">
      <c r="B88" s="1079"/>
      <c r="C88" s="1081"/>
      <c r="D88" s="1081"/>
      <c r="E88" s="1083"/>
      <c r="F88" s="1085"/>
      <c r="G88" s="984"/>
      <c r="H88" s="1087"/>
      <c r="I88" s="1081"/>
      <c r="J88" s="1061"/>
      <c r="K88" s="1061"/>
      <c r="L88" s="984"/>
      <c r="M88" s="984"/>
      <c r="N88" s="984"/>
      <c r="O88" s="1047"/>
      <c r="P88" s="1047"/>
      <c r="Q88" s="979"/>
      <c r="R88" s="982"/>
      <c r="S88" s="988"/>
      <c r="T88" s="410" t="s">
        <v>256</v>
      </c>
      <c r="U88" s="411">
        <v>0.5</v>
      </c>
      <c r="V88" s="412">
        <f t="shared" si="3"/>
        <v>0</v>
      </c>
      <c r="W88" s="412">
        <f>+CMG!AG20</f>
        <v>0</v>
      </c>
    </row>
    <row r="89" spans="2:23" ht="59.25" customHeight="1" x14ac:dyDescent="0.25">
      <c r="B89" s="1079"/>
      <c r="C89" s="1081"/>
      <c r="D89" s="1081"/>
      <c r="E89" s="1083"/>
      <c r="F89" s="1085"/>
      <c r="G89" s="984"/>
      <c r="H89" s="1087"/>
      <c r="I89" s="1081"/>
      <c r="J89" s="1061"/>
      <c r="K89" s="1061"/>
      <c r="L89" s="984"/>
      <c r="M89" s="984"/>
      <c r="N89" s="984"/>
      <c r="O89" s="1047"/>
      <c r="P89" s="1047"/>
      <c r="Q89" s="978" t="s">
        <v>530</v>
      </c>
      <c r="R89" s="985">
        <v>0.25</v>
      </c>
      <c r="S89" s="986">
        <f>(V89+V92+V93+V94+V90+V91)*R89</f>
        <v>0</v>
      </c>
      <c r="T89" s="410" t="s">
        <v>531</v>
      </c>
      <c r="U89" s="411">
        <v>0.1</v>
      </c>
      <c r="V89" s="412">
        <f t="shared" si="3"/>
        <v>0</v>
      </c>
      <c r="W89" s="412">
        <f>+CMG!AG25</f>
        <v>0</v>
      </c>
    </row>
    <row r="90" spans="2:23" ht="59.25" customHeight="1" x14ac:dyDescent="0.25">
      <c r="B90" s="1079"/>
      <c r="C90" s="1081"/>
      <c r="D90" s="1081"/>
      <c r="E90" s="1083"/>
      <c r="F90" s="1085"/>
      <c r="G90" s="984"/>
      <c r="H90" s="1087"/>
      <c r="I90" s="1081"/>
      <c r="J90" s="1061"/>
      <c r="K90" s="1061"/>
      <c r="L90" s="984"/>
      <c r="M90" s="984"/>
      <c r="N90" s="984"/>
      <c r="O90" s="1047"/>
      <c r="P90" s="1047"/>
      <c r="Q90" s="984"/>
      <c r="R90" s="981"/>
      <c r="S90" s="987"/>
      <c r="T90" s="410" t="s">
        <v>534</v>
      </c>
      <c r="U90" s="411">
        <v>0.2</v>
      </c>
      <c r="V90" s="412">
        <f t="shared" ref="V90:V91" si="4">W90*U90</f>
        <v>0</v>
      </c>
      <c r="W90" s="412">
        <f>+CMG!AG26</f>
        <v>0</v>
      </c>
    </row>
    <row r="91" spans="2:23" ht="59.25" customHeight="1" x14ac:dyDescent="0.25">
      <c r="B91" s="1079"/>
      <c r="C91" s="1081"/>
      <c r="D91" s="1081"/>
      <c r="E91" s="1083"/>
      <c r="F91" s="1085"/>
      <c r="G91" s="984"/>
      <c r="H91" s="1087"/>
      <c r="I91" s="1081"/>
      <c r="J91" s="1061"/>
      <c r="K91" s="1061"/>
      <c r="L91" s="984"/>
      <c r="M91" s="984"/>
      <c r="N91" s="984"/>
      <c r="O91" s="1047"/>
      <c r="P91" s="1047"/>
      <c r="Q91" s="984"/>
      <c r="R91" s="981"/>
      <c r="S91" s="987"/>
      <c r="T91" s="410" t="s">
        <v>537</v>
      </c>
      <c r="U91" s="411">
        <v>0.15</v>
      </c>
      <c r="V91" s="412">
        <f t="shared" si="4"/>
        <v>0</v>
      </c>
      <c r="W91" s="412">
        <f>+CMG!AG27</f>
        <v>0</v>
      </c>
    </row>
    <row r="92" spans="2:23" ht="59.25" customHeight="1" x14ac:dyDescent="0.25">
      <c r="B92" s="1079"/>
      <c r="C92" s="1081"/>
      <c r="D92" s="1081"/>
      <c r="E92" s="1083"/>
      <c r="F92" s="1085"/>
      <c r="G92" s="984"/>
      <c r="H92" s="1087"/>
      <c r="I92" s="1081"/>
      <c r="J92" s="1061"/>
      <c r="K92" s="1061"/>
      <c r="L92" s="984"/>
      <c r="M92" s="984"/>
      <c r="N92" s="984"/>
      <c r="O92" s="1047"/>
      <c r="P92" s="1047"/>
      <c r="Q92" s="984"/>
      <c r="R92" s="981"/>
      <c r="S92" s="987"/>
      <c r="T92" s="410" t="s">
        <v>257</v>
      </c>
      <c r="U92" s="411">
        <v>0.2</v>
      </c>
      <c r="V92" s="412">
        <f t="shared" si="3"/>
        <v>0</v>
      </c>
      <c r="W92" s="412">
        <f>+CMG!AG28</f>
        <v>0</v>
      </c>
    </row>
    <row r="93" spans="2:23" ht="59.25" customHeight="1" x14ac:dyDescent="0.25">
      <c r="B93" s="1079"/>
      <c r="C93" s="1081"/>
      <c r="D93" s="1081"/>
      <c r="E93" s="1083"/>
      <c r="F93" s="1085"/>
      <c r="G93" s="984"/>
      <c r="H93" s="1087"/>
      <c r="I93" s="1081"/>
      <c r="J93" s="1061"/>
      <c r="K93" s="1061"/>
      <c r="L93" s="984"/>
      <c r="M93" s="984"/>
      <c r="N93" s="984"/>
      <c r="O93" s="1047"/>
      <c r="P93" s="1047"/>
      <c r="Q93" s="984"/>
      <c r="R93" s="981"/>
      <c r="S93" s="987"/>
      <c r="T93" s="410" t="s">
        <v>542</v>
      </c>
      <c r="U93" s="411">
        <v>0.2</v>
      </c>
      <c r="V93" s="412">
        <f t="shared" si="3"/>
        <v>0</v>
      </c>
      <c r="W93" s="412">
        <f>+CMG!AG29</f>
        <v>0</v>
      </c>
    </row>
    <row r="94" spans="2:23" ht="59.25" customHeight="1" x14ac:dyDescent="0.25">
      <c r="B94" s="1079"/>
      <c r="C94" s="1081"/>
      <c r="D94" s="1081"/>
      <c r="E94" s="1083"/>
      <c r="F94" s="1085"/>
      <c r="G94" s="984"/>
      <c r="H94" s="1087"/>
      <c r="I94" s="1081"/>
      <c r="J94" s="1061"/>
      <c r="K94" s="1061"/>
      <c r="L94" s="984"/>
      <c r="M94" s="984"/>
      <c r="N94" s="984"/>
      <c r="O94" s="1047"/>
      <c r="P94" s="1047"/>
      <c r="Q94" s="979"/>
      <c r="R94" s="982"/>
      <c r="S94" s="988"/>
      <c r="T94" s="410" t="s">
        <v>545</v>
      </c>
      <c r="U94" s="411">
        <v>0.15</v>
      </c>
      <c r="V94" s="412">
        <f t="shared" si="3"/>
        <v>0</v>
      </c>
      <c r="W94" s="412">
        <f>+CMG!AG30</f>
        <v>0</v>
      </c>
    </row>
    <row r="95" spans="2:23" ht="59.25" customHeight="1" x14ac:dyDescent="0.25">
      <c r="B95" s="1079"/>
      <c r="C95" s="1081"/>
      <c r="D95" s="1081"/>
      <c r="E95" s="1083"/>
      <c r="F95" s="1085"/>
      <c r="G95" s="984"/>
      <c r="H95" s="1087"/>
      <c r="I95" s="1081"/>
      <c r="J95" s="1061"/>
      <c r="K95" s="1061"/>
      <c r="L95" s="984"/>
      <c r="M95" s="984"/>
      <c r="N95" s="984"/>
      <c r="O95" s="1047"/>
      <c r="P95" s="1047"/>
      <c r="Q95" s="978" t="s">
        <v>258</v>
      </c>
      <c r="R95" s="985">
        <v>0.3</v>
      </c>
      <c r="S95" s="986">
        <f>(V95+V96+V97+V98+V99+V100+V101)*R95</f>
        <v>0</v>
      </c>
      <c r="T95" s="410" t="s">
        <v>668</v>
      </c>
      <c r="U95" s="411">
        <v>0.1</v>
      </c>
      <c r="V95" s="412">
        <f t="shared" si="3"/>
        <v>0</v>
      </c>
      <c r="W95" s="412">
        <f>+CMG!AG35</f>
        <v>0</v>
      </c>
    </row>
    <row r="96" spans="2:23" ht="59.25" customHeight="1" x14ac:dyDescent="0.25">
      <c r="B96" s="1079"/>
      <c r="C96" s="1081"/>
      <c r="D96" s="1081"/>
      <c r="E96" s="1083"/>
      <c r="F96" s="1085"/>
      <c r="G96" s="984"/>
      <c r="H96" s="1087"/>
      <c r="I96" s="1081"/>
      <c r="J96" s="1061"/>
      <c r="K96" s="1061"/>
      <c r="L96" s="984"/>
      <c r="M96" s="984"/>
      <c r="N96" s="984"/>
      <c r="O96" s="1047"/>
      <c r="P96" s="1047"/>
      <c r="Q96" s="984"/>
      <c r="R96" s="981"/>
      <c r="S96" s="987"/>
      <c r="T96" s="410" t="s">
        <v>671</v>
      </c>
      <c r="U96" s="411">
        <v>0.15</v>
      </c>
      <c r="V96" s="412">
        <f t="shared" si="3"/>
        <v>0</v>
      </c>
      <c r="W96" s="412">
        <f>+CMG!AG36</f>
        <v>0</v>
      </c>
    </row>
    <row r="97" spans="2:23" ht="59.25" customHeight="1" x14ac:dyDescent="0.25">
      <c r="B97" s="1079"/>
      <c r="C97" s="1081"/>
      <c r="D97" s="1081"/>
      <c r="E97" s="1083"/>
      <c r="F97" s="1085"/>
      <c r="G97" s="984"/>
      <c r="H97" s="1087"/>
      <c r="I97" s="1081"/>
      <c r="J97" s="1061"/>
      <c r="K97" s="1061"/>
      <c r="L97" s="984"/>
      <c r="M97" s="984"/>
      <c r="N97" s="984"/>
      <c r="O97" s="1047"/>
      <c r="P97" s="1047"/>
      <c r="Q97" s="984"/>
      <c r="R97" s="981"/>
      <c r="S97" s="987"/>
      <c r="T97" s="410" t="s">
        <v>674</v>
      </c>
      <c r="U97" s="411">
        <v>0.15</v>
      </c>
      <c r="V97" s="412">
        <f t="shared" si="3"/>
        <v>0</v>
      </c>
      <c r="W97" s="412">
        <f>+CMG!AG37</f>
        <v>0</v>
      </c>
    </row>
    <row r="98" spans="2:23" ht="59.25" customHeight="1" x14ac:dyDescent="0.25">
      <c r="B98" s="1079"/>
      <c r="C98" s="1081"/>
      <c r="D98" s="1081"/>
      <c r="E98" s="1083"/>
      <c r="F98" s="1085"/>
      <c r="G98" s="984"/>
      <c r="H98" s="1087"/>
      <c r="I98" s="1081"/>
      <c r="J98" s="1061"/>
      <c r="K98" s="1061"/>
      <c r="L98" s="984"/>
      <c r="M98" s="984"/>
      <c r="N98" s="984"/>
      <c r="O98" s="1047"/>
      <c r="P98" s="1047"/>
      <c r="Q98" s="984"/>
      <c r="R98" s="981"/>
      <c r="S98" s="987"/>
      <c r="T98" s="410" t="s">
        <v>678</v>
      </c>
      <c r="U98" s="411">
        <v>0.1</v>
      </c>
      <c r="V98" s="412">
        <f t="shared" si="3"/>
        <v>0</v>
      </c>
      <c r="W98" s="412">
        <f>+CMG!AG38</f>
        <v>0</v>
      </c>
    </row>
    <row r="99" spans="2:23" ht="59.25" customHeight="1" x14ac:dyDescent="0.25">
      <c r="B99" s="1079"/>
      <c r="C99" s="1081"/>
      <c r="D99" s="1081"/>
      <c r="E99" s="1083"/>
      <c r="F99" s="1085"/>
      <c r="G99" s="984"/>
      <c r="H99" s="1087"/>
      <c r="I99" s="1081"/>
      <c r="J99" s="1061"/>
      <c r="K99" s="1061"/>
      <c r="L99" s="984"/>
      <c r="M99" s="984"/>
      <c r="N99" s="984"/>
      <c r="O99" s="1047"/>
      <c r="P99" s="1047"/>
      <c r="Q99" s="984"/>
      <c r="R99" s="981"/>
      <c r="S99" s="987"/>
      <c r="T99" s="410" t="s">
        <v>682</v>
      </c>
      <c r="U99" s="411">
        <v>0.1</v>
      </c>
      <c r="V99" s="412">
        <f t="shared" si="3"/>
        <v>0</v>
      </c>
      <c r="W99" s="412">
        <f>+CMG!AG39</f>
        <v>0</v>
      </c>
    </row>
    <row r="100" spans="2:23" ht="59.25" customHeight="1" x14ac:dyDescent="0.25">
      <c r="B100" s="1079"/>
      <c r="C100" s="1081"/>
      <c r="D100" s="1081"/>
      <c r="E100" s="1083"/>
      <c r="F100" s="1085"/>
      <c r="G100" s="984"/>
      <c r="H100" s="1087"/>
      <c r="I100" s="1081"/>
      <c r="J100" s="1061"/>
      <c r="K100" s="1061"/>
      <c r="L100" s="984"/>
      <c r="M100" s="984"/>
      <c r="N100" s="984"/>
      <c r="O100" s="1047"/>
      <c r="P100" s="1047"/>
      <c r="Q100" s="984"/>
      <c r="R100" s="981"/>
      <c r="S100" s="987"/>
      <c r="T100" s="410" t="s">
        <v>685</v>
      </c>
      <c r="U100" s="411">
        <v>0.3</v>
      </c>
      <c r="V100" s="412">
        <f t="shared" si="3"/>
        <v>0</v>
      </c>
      <c r="W100" s="412">
        <f>+CMG!AG40</f>
        <v>0</v>
      </c>
    </row>
    <row r="101" spans="2:23" ht="59.25" customHeight="1" x14ac:dyDescent="0.25">
      <c r="B101" s="1079"/>
      <c r="C101" s="1081"/>
      <c r="D101" s="1081"/>
      <c r="E101" s="1083"/>
      <c r="F101" s="1085"/>
      <c r="G101" s="984"/>
      <c r="H101" s="1087"/>
      <c r="I101" s="1081"/>
      <c r="J101" s="1061"/>
      <c r="K101" s="1061"/>
      <c r="L101" s="984"/>
      <c r="M101" s="984"/>
      <c r="N101" s="984"/>
      <c r="O101" s="1047"/>
      <c r="P101" s="1047"/>
      <c r="Q101" s="979"/>
      <c r="R101" s="982"/>
      <c r="S101" s="988"/>
      <c r="T101" s="410" t="s">
        <v>687</v>
      </c>
      <c r="U101" s="411">
        <v>0.1</v>
      </c>
      <c r="V101" s="412">
        <f t="shared" si="3"/>
        <v>0</v>
      </c>
      <c r="W101" s="412">
        <f>+CMG!AG41</f>
        <v>0</v>
      </c>
    </row>
    <row r="102" spans="2:23" ht="97.5" customHeight="1" x14ac:dyDescent="0.25">
      <c r="B102" s="1079"/>
      <c r="C102" s="1081"/>
      <c r="D102" s="1081"/>
      <c r="E102" s="1083"/>
      <c r="F102" s="1085"/>
      <c r="G102" s="984"/>
      <c r="H102" s="1087"/>
      <c r="I102" s="1081"/>
      <c r="J102" s="1061"/>
      <c r="K102" s="1061"/>
      <c r="L102" s="984"/>
      <c r="M102" s="984"/>
      <c r="N102" s="984"/>
      <c r="O102" s="1047"/>
      <c r="P102" s="1047"/>
      <c r="Q102" s="978" t="s">
        <v>550</v>
      </c>
      <c r="R102" s="985">
        <v>0.15</v>
      </c>
      <c r="S102" s="986">
        <f>(V102+V103)*R102</f>
        <v>0</v>
      </c>
      <c r="T102" s="410" t="s">
        <v>551</v>
      </c>
      <c r="U102" s="411">
        <v>0.5</v>
      </c>
      <c r="V102" s="412">
        <f t="shared" ref="V102:V103" si="5">W102*U102</f>
        <v>0</v>
      </c>
      <c r="W102" s="412">
        <f>+CMG!AG46</f>
        <v>0</v>
      </c>
    </row>
    <row r="103" spans="2:23" ht="59.25" customHeight="1" x14ac:dyDescent="0.25">
      <c r="B103" s="1079"/>
      <c r="C103" s="1081"/>
      <c r="D103" s="1081"/>
      <c r="E103" s="1083"/>
      <c r="F103" s="1085"/>
      <c r="G103" s="984"/>
      <c r="H103" s="1087"/>
      <c r="I103" s="1081"/>
      <c r="J103" s="1061"/>
      <c r="K103" s="1061"/>
      <c r="L103" s="984"/>
      <c r="M103" s="984"/>
      <c r="N103" s="984"/>
      <c r="O103" s="1047"/>
      <c r="P103" s="1047"/>
      <c r="Q103" s="979"/>
      <c r="R103" s="982"/>
      <c r="S103" s="988"/>
      <c r="T103" s="410" t="s">
        <v>554</v>
      </c>
      <c r="U103" s="411">
        <v>0.5</v>
      </c>
      <c r="V103" s="412">
        <f t="shared" si="5"/>
        <v>0</v>
      </c>
      <c r="W103" s="412">
        <f>+CMG!AG47</f>
        <v>0</v>
      </c>
    </row>
    <row r="104" spans="2:23" ht="97.5" customHeight="1" x14ac:dyDescent="0.25">
      <c r="B104" s="1079"/>
      <c r="C104" s="1081"/>
      <c r="D104" s="1081"/>
      <c r="E104" s="1083"/>
      <c r="F104" s="1085"/>
      <c r="G104" s="984"/>
      <c r="H104" s="1087"/>
      <c r="I104" s="1081"/>
      <c r="J104" s="1061"/>
      <c r="K104" s="1061"/>
      <c r="L104" s="984"/>
      <c r="M104" s="984"/>
      <c r="N104" s="984"/>
      <c r="O104" s="1047"/>
      <c r="P104" s="1047"/>
      <c r="Q104" s="978" t="s">
        <v>550</v>
      </c>
      <c r="R104" s="985">
        <v>0.1</v>
      </c>
      <c r="S104" s="986">
        <f>(V104+V105)*R104</f>
        <v>0</v>
      </c>
      <c r="T104" s="410" t="s">
        <v>558</v>
      </c>
      <c r="U104" s="411">
        <v>0.5</v>
      </c>
      <c r="V104" s="412">
        <f t="shared" si="3"/>
        <v>0</v>
      </c>
      <c r="W104" s="412">
        <f>+CMG!AG52</f>
        <v>0</v>
      </c>
    </row>
    <row r="105" spans="2:23" ht="59.25" customHeight="1" x14ac:dyDescent="0.25">
      <c r="B105" s="1079"/>
      <c r="C105" s="1081"/>
      <c r="D105" s="1081"/>
      <c r="E105" s="1083"/>
      <c r="F105" s="1085"/>
      <c r="G105" s="984"/>
      <c r="H105" s="1087"/>
      <c r="I105" s="1081"/>
      <c r="J105" s="1061"/>
      <c r="K105" s="1061"/>
      <c r="L105" s="984"/>
      <c r="M105" s="984"/>
      <c r="N105" s="984"/>
      <c r="O105" s="1047"/>
      <c r="P105" s="1047"/>
      <c r="Q105" s="979"/>
      <c r="R105" s="982"/>
      <c r="S105" s="988"/>
      <c r="T105" s="410" t="s">
        <v>561</v>
      </c>
      <c r="U105" s="411">
        <v>0.5</v>
      </c>
      <c r="V105" s="412">
        <f t="shared" si="3"/>
        <v>0</v>
      </c>
      <c r="W105" s="412">
        <f>+CMG!AG53</f>
        <v>0</v>
      </c>
    </row>
    <row r="106" spans="2:23" ht="120.75" customHeight="1" x14ac:dyDescent="0.25">
      <c r="B106" s="1050" t="s">
        <v>731</v>
      </c>
      <c r="C106" s="1052" t="s">
        <v>754</v>
      </c>
      <c r="D106" s="1052" t="s">
        <v>755</v>
      </c>
      <c r="E106" s="1054" t="s">
        <v>756</v>
      </c>
      <c r="F106" s="1056" t="s">
        <v>732</v>
      </c>
      <c r="G106" s="1058" t="s">
        <v>733</v>
      </c>
      <c r="H106" s="1087"/>
      <c r="I106" s="1052" t="s">
        <v>339</v>
      </c>
      <c r="J106" s="1062">
        <v>0.13</v>
      </c>
      <c r="K106" s="1062">
        <f>P106*J106</f>
        <v>0</v>
      </c>
      <c r="L106" s="1058" t="s">
        <v>757</v>
      </c>
      <c r="M106" s="1058" t="s">
        <v>739</v>
      </c>
      <c r="N106" s="1058" t="s">
        <v>758</v>
      </c>
      <c r="O106" s="1048">
        <v>1</v>
      </c>
      <c r="P106" s="1048">
        <f>(S106+S110)*O106</f>
        <v>0</v>
      </c>
      <c r="Q106" s="973" t="s">
        <v>344</v>
      </c>
      <c r="R106" s="971">
        <v>0.6</v>
      </c>
      <c r="S106" s="969">
        <f>(V106+V107+V108+V109)*R106</f>
        <v>0</v>
      </c>
      <c r="T106" s="414" t="s">
        <v>345</v>
      </c>
      <c r="U106" s="415">
        <v>0.25</v>
      </c>
      <c r="V106" s="416">
        <f t="shared" si="3"/>
        <v>0</v>
      </c>
      <c r="W106" s="416">
        <f>+ABI!AG14</f>
        <v>0</v>
      </c>
    </row>
    <row r="107" spans="2:23" ht="59.25" customHeight="1" x14ac:dyDescent="0.25">
      <c r="B107" s="1051"/>
      <c r="C107" s="1053"/>
      <c r="D107" s="1053"/>
      <c r="E107" s="1055"/>
      <c r="F107" s="1057"/>
      <c r="G107" s="1059"/>
      <c r="H107" s="1087"/>
      <c r="I107" s="1053"/>
      <c r="J107" s="1063"/>
      <c r="K107" s="1063"/>
      <c r="L107" s="1059"/>
      <c r="M107" s="1059"/>
      <c r="N107" s="1059"/>
      <c r="O107" s="1049"/>
      <c r="P107" s="1049"/>
      <c r="Q107" s="974"/>
      <c r="R107" s="972"/>
      <c r="S107" s="970"/>
      <c r="T107" s="414" t="s">
        <v>347</v>
      </c>
      <c r="U107" s="415">
        <v>0.25</v>
      </c>
      <c r="V107" s="416">
        <f t="shared" si="3"/>
        <v>0</v>
      </c>
      <c r="W107" s="416">
        <f>+ABI!AG15</f>
        <v>0</v>
      </c>
    </row>
    <row r="108" spans="2:23" ht="59.25" customHeight="1" x14ac:dyDescent="0.25">
      <c r="B108" s="1051"/>
      <c r="C108" s="1053"/>
      <c r="D108" s="1053"/>
      <c r="E108" s="1055"/>
      <c r="F108" s="1057"/>
      <c r="G108" s="1059"/>
      <c r="H108" s="1087"/>
      <c r="I108" s="1053"/>
      <c r="J108" s="1063"/>
      <c r="K108" s="1063"/>
      <c r="L108" s="1059"/>
      <c r="M108" s="1059"/>
      <c r="N108" s="1059"/>
      <c r="O108" s="1049"/>
      <c r="P108" s="1049"/>
      <c r="Q108" s="974"/>
      <c r="R108" s="972"/>
      <c r="S108" s="970"/>
      <c r="T108" s="414" t="s">
        <v>349</v>
      </c>
      <c r="U108" s="415">
        <v>0.25</v>
      </c>
      <c r="V108" s="416">
        <f t="shared" si="3"/>
        <v>0</v>
      </c>
      <c r="W108" s="416">
        <f>+ABI!AG16</f>
        <v>0</v>
      </c>
    </row>
    <row r="109" spans="2:23" ht="59.25" customHeight="1" x14ac:dyDescent="0.25">
      <c r="B109" s="1051"/>
      <c r="C109" s="1053"/>
      <c r="D109" s="1053"/>
      <c r="E109" s="1055"/>
      <c r="F109" s="1057"/>
      <c r="G109" s="1059"/>
      <c r="H109" s="1087"/>
      <c r="I109" s="1053"/>
      <c r="J109" s="1063"/>
      <c r="K109" s="1063"/>
      <c r="L109" s="1059"/>
      <c r="M109" s="1059"/>
      <c r="N109" s="1059"/>
      <c r="O109" s="1049"/>
      <c r="P109" s="1049"/>
      <c r="Q109" s="975"/>
      <c r="R109" s="972"/>
      <c r="S109" s="970"/>
      <c r="T109" s="414" t="s">
        <v>622</v>
      </c>
      <c r="U109" s="415">
        <v>0.25</v>
      </c>
      <c r="V109" s="416">
        <f t="shared" si="3"/>
        <v>0</v>
      </c>
      <c r="W109" s="416">
        <f>+ABI!AG17</f>
        <v>0</v>
      </c>
    </row>
    <row r="110" spans="2:23" ht="59.25" customHeight="1" x14ac:dyDescent="0.25">
      <c r="B110" s="1051"/>
      <c r="C110" s="1053"/>
      <c r="D110" s="1053"/>
      <c r="E110" s="1055"/>
      <c r="F110" s="1057"/>
      <c r="G110" s="1059"/>
      <c r="H110" s="1087"/>
      <c r="I110" s="1053"/>
      <c r="J110" s="1063"/>
      <c r="K110" s="1063"/>
      <c r="L110" s="1059"/>
      <c r="M110" s="1059"/>
      <c r="N110" s="1059"/>
      <c r="O110" s="1049"/>
      <c r="P110" s="1049"/>
      <c r="Q110" s="974" t="s">
        <v>623</v>
      </c>
      <c r="R110" s="971">
        <v>0.4</v>
      </c>
      <c r="S110" s="969">
        <f>(V110+V111)*R110</f>
        <v>0</v>
      </c>
      <c r="T110" s="414" t="s">
        <v>624</v>
      </c>
      <c r="U110" s="415">
        <v>0.5</v>
      </c>
      <c r="V110" s="416">
        <f t="shared" si="3"/>
        <v>0</v>
      </c>
      <c r="W110" s="416">
        <f>+ABI!AG22</f>
        <v>0</v>
      </c>
    </row>
    <row r="111" spans="2:23" ht="59.25" customHeight="1" x14ac:dyDescent="0.25">
      <c r="B111" s="1051"/>
      <c r="C111" s="1053"/>
      <c r="D111" s="1053"/>
      <c r="E111" s="1055"/>
      <c r="F111" s="1057"/>
      <c r="G111" s="1059"/>
      <c r="H111" s="1087"/>
      <c r="I111" s="1053"/>
      <c r="J111" s="1063"/>
      <c r="K111" s="1063"/>
      <c r="L111" s="1059"/>
      <c r="M111" s="1059"/>
      <c r="N111" s="1059"/>
      <c r="O111" s="1049"/>
      <c r="P111" s="1049"/>
      <c r="Q111" s="975"/>
      <c r="R111" s="977"/>
      <c r="S111" s="976"/>
      <c r="T111" s="414" t="s">
        <v>626</v>
      </c>
      <c r="U111" s="415">
        <v>0.5</v>
      </c>
      <c r="V111" s="416">
        <f t="shared" si="3"/>
        <v>0</v>
      </c>
      <c r="W111" s="416">
        <f>+ABI!AG23</f>
        <v>0</v>
      </c>
    </row>
    <row r="112" spans="2:23" ht="59.25" customHeight="1" x14ac:dyDescent="0.25">
      <c r="B112" s="1034" t="s">
        <v>731</v>
      </c>
      <c r="C112" s="1037" t="s">
        <v>759</v>
      </c>
      <c r="D112" s="1037" t="s">
        <v>760</v>
      </c>
      <c r="E112" s="1040" t="s">
        <v>761</v>
      </c>
      <c r="F112" s="1043" t="s">
        <v>732</v>
      </c>
      <c r="G112" s="1002" t="s">
        <v>733</v>
      </c>
      <c r="H112" s="1087"/>
      <c r="I112" s="1037" t="s">
        <v>762</v>
      </c>
      <c r="J112" s="1031">
        <v>0.13</v>
      </c>
      <c r="K112" s="1031">
        <f>P112*J112</f>
        <v>0</v>
      </c>
      <c r="L112" s="1002" t="s">
        <v>763</v>
      </c>
      <c r="M112" s="1002" t="s">
        <v>739</v>
      </c>
      <c r="N112" s="1002" t="s">
        <v>764</v>
      </c>
      <c r="O112" s="1089">
        <v>1</v>
      </c>
      <c r="P112" s="1089">
        <f>(S112+S116+S117+S119+S120+S124)*O112</f>
        <v>0</v>
      </c>
      <c r="Q112" s="1002" t="s">
        <v>290</v>
      </c>
      <c r="R112" s="1004">
        <v>0.34</v>
      </c>
      <c r="S112" s="1006">
        <f>(V112+V113+V114+V115+V116+V117+V118+V119)*R112</f>
        <v>0</v>
      </c>
      <c r="T112" s="417" t="s">
        <v>629</v>
      </c>
      <c r="U112" s="418">
        <v>0.1</v>
      </c>
      <c r="V112" s="419">
        <f t="shared" si="3"/>
        <v>0</v>
      </c>
      <c r="W112" s="419">
        <f>+SIT!AG18</f>
        <v>0</v>
      </c>
    </row>
    <row r="113" spans="2:23" ht="59.25" customHeight="1" x14ac:dyDescent="0.25">
      <c r="B113" s="1035"/>
      <c r="C113" s="1038"/>
      <c r="D113" s="1038"/>
      <c r="E113" s="1041"/>
      <c r="F113" s="1044"/>
      <c r="G113" s="1003"/>
      <c r="H113" s="1087"/>
      <c r="I113" s="1038"/>
      <c r="J113" s="1032"/>
      <c r="K113" s="1032"/>
      <c r="L113" s="1003"/>
      <c r="M113" s="1003"/>
      <c r="N113" s="1003"/>
      <c r="O113" s="1090"/>
      <c r="P113" s="1090"/>
      <c r="Q113" s="1003"/>
      <c r="R113" s="1005"/>
      <c r="S113" s="1007"/>
      <c r="T113" s="417" t="s">
        <v>632</v>
      </c>
      <c r="U113" s="418">
        <v>0.35</v>
      </c>
      <c r="V113" s="419">
        <f t="shared" si="3"/>
        <v>0</v>
      </c>
      <c r="W113" s="419">
        <f>+SIT!AG19</f>
        <v>0</v>
      </c>
    </row>
    <row r="114" spans="2:23" ht="59.25" customHeight="1" x14ac:dyDescent="0.25">
      <c r="B114" s="1035"/>
      <c r="C114" s="1038"/>
      <c r="D114" s="1038"/>
      <c r="E114" s="1041"/>
      <c r="F114" s="1044"/>
      <c r="G114" s="1003"/>
      <c r="H114" s="1087"/>
      <c r="I114" s="1038"/>
      <c r="J114" s="1032"/>
      <c r="K114" s="1032"/>
      <c r="L114" s="1003"/>
      <c r="M114" s="1003"/>
      <c r="N114" s="1003"/>
      <c r="O114" s="1090"/>
      <c r="P114" s="1090"/>
      <c r="Q114" s="1003"/>
      <c r="R114" s="1005"/>
      <c r="S114" s="1007"/>
      <c r="T114" s="417" t="s">
        <v>634</v>
      </c>
      <c r="U114" s="418">
        <v>0.13</v>
      </c>
      <c r="V114" s="419">
        <f t="shared" si="3"/>
        <v>0</v>
      </c>
      <c r="W114" s="419">
        <f>+SIT!AG20</f>
        <v>0</v>
      </c>
    </row>
    <row r="115" spans="2:23" ht="59.25" customHeight="1" x14ac:dyDescent="0.25">
      <c r="B115" s="1035"/>
      <c r="C115" s="1038"/>
      <c r="D115" s="1038"/>
      <c r="E115" s="1041"/>
      <c r="F115" s="1044"/>
      <c r="G115" s="1003"/>
      <c r="H115" s="1087"/>
      <c r="I115" s="1038"/>
      <c r="J115" s="1032"/>
      <c r="K115" s="1032"/>
      <c r="L115" s="1003"/>
      <c r="M115" s="1003"/>
      <c r="N115" s="1003"/>
      <c r="O115" s="1090"/>
      <c r="P115" s="1090"/>
      <c r="Q115" s="1003"/>
      <c r="R115" s="1005"/>
      <c r="S115" s="1007"/>
      <c r="T115" s="417" t="s">
        <v>635</v>
      </c>
      <c r="U115" s="418">
        <v>0.08</v>
      </c>
      <c r="V115" s="419">
        <f t="shared" si="3"/>
        <v>0</v>
      </c>
      <c r="W115" s="419">
        <f>+SIT!AG21</f>
        <v>0</v>
      </c>
    </row>
    <row r="116" spans="2:23" ht="59.25" customHeight="1" x14ac:dyDescent="0.25">
      <c r="B116" s="1035"/>
      <c r="C116" s="1038"/>
      <c r="D116" s="1038"/>
      <c r="E116" s="1041"/>
      <c r="F116" s="1044"/>
      <c r="G116" s="1003"/>
      <c r="H116" s="1087"/>
      <c r="I116" s="1038"/>
      <c r="J116" s="1032"/>
      <c r="K116" s="1032"/>
      <c r="L116" s="1003"/>
      <c r="M116" s="1003"/>
      <c r="N116" s="1003"/>
      <c r="O116" s="1090"/>
      <c r="P116" s="1090"/>
      <c r="Q116" s="1003"/>
      <c r="R116" s="1005"/>
      <c r="S116" s="1007"/>
      <c r="T116" s="417" t="s">
        <v>636</v>
      </c>
      <c r="U116" s="418">
        <v>0.05</v>
      </c>
      <c r="V116" s="419">
        <f t="shared" si="3"/>
        <v>0</v>
      </c>
      <c r="W116" s="419">
        <f>+SIT!AG22</f>
        <v>0</v>
      </c>
    </row>
    <row r="117" spans="2:23" ht="59.25" customHeight="1" x14ac:dyDescent="0.25">
      <c r="B117" s="1035"/>
      <c r="C117" s="1038"/>
      <c r="D117" s="1038"/>
      <c r="E117" s="1041"/>
      <c r="F117" s="1044"/>
      <c r="G117" s="1003"/>
      <c r="H117" s="1087"/>
      <c r="I117" s="1038"/>
      <c r="J117" s="1032"/>
      <c r="K117" s="1032"/>
      <c r="L117" s="1003"/>
      <c r="M117" s="1003"/>
      <c r="N117" s="1003"/>
      <c r="O117" s="1090"/>
      <c r="P117" s="1090"/>
      <c r="Q117" s="1003"/>
      <c r="R117" s="1005"/>
      <c r="S117" s="1007"/>
      <c r="T117" s="417" t="s">
        <v>637</v>
      </c>
      <c r="U117" s="418">
        <v>0.25</v>
      </c>
      <c r="V117" s="419">
        <f t="shared" si="3"/>
        <v>0</v>
      </c>
      <c r="W117" s="419">
        <f>+SIT!AG23</f>
        <v>0</v>
      </c>
    </row>
    <row r="118" spans="2:23" ht="59.25" customHeight="1" x14ac:dyDescent="0.25">
      <c r="B118" s="1035"/>
      <c r="C118" s="1038"/>
      <c r="D118" s="1038"/>
      <c r="E118" s="1041"/>
      <c r="F118" s="1044"/>
      <c r="G118" s="1003"/>
      <c r="H118" s="1087"/>
      <c r="I118" s="1038"/>
      <c r="J118" s="1032"/>
      <c r="K118" s="1032"/>
      <c r="L118" s="1003"/>
      <c r="M118" s="1003"/>
      <c r="N118" s="1003"/>
      <c r="O118" s="1090"/>
      <c r="P118" s="1090"/>
      <c r="Q118" s="1003"/>
      <c r="R118" s="1005"/>
      <c r="S118" s="1007"/>
      <c r="T118" s="417" t="s">
        <v>638</v>
      </c>
      <c r="U118" s="418">
        <v>0.02</v>
      </c>
      <c r="V118" s="419">
        <f t="shared" si="3"/>
        <v>0</v>
      </c>
      <c r="W118" s="419">
        <f>+SIT!AG24</f>
        <v>0</v>
      </c>
    </row>
    <row r="119" spans="2:23" ht="59.25" customHeight="1" x14ac:dyDescent="0.25">
      <c r="B119" s="1035"/>
      <c r="C119" s="1038"/>
      <c r="D119" s="1038"/>
      <c r="E119" s="1041"/>
      <c r="F119" s="1044"/>
      <c r="G119" s="1003"/>
      <c r="H119" s="1087"/>
      <c r="I119" s="1038"/>
      <c r="J119" s="1032"/>
      <c r="K119" s="1032"/>
      <c r="L119" s="1003"/>
      <c r="M119" s="1003"/>
      <c r="N119" s="1003"/>
      <c r="O119" s="1090"/>
      <c r="P119" s="1090"/>
      <c r="Q119" s="1003"/>
      <c r="R119" s="1005"/>
      <c r="S119" s="1007"/>
      <c r="T119" s="417" t="s">
        <v>639</v>
      </c>
      <c r="U119" s="418">
        <v>0.02</v>
      </c>
      <c r="V119" s="419">
        <f t="shared" si="3"/>
        <v>0</v>
      </c>
      <c r="W119" s="419">
        <f>+SIT!AG25</f>
        <v>0</v>
      </c>
    </row>
    <row r="120" spans="2:23" ht="59.25" customHeight="1" x14ac:dyDescent="0.25">
      <c r="B120" s="1035"/>
      <c r="C120" s="1038"/>
      <c r="D120" s="1038"/>
      <c r="E120" s="1041"/>
      <c r="F120" s="1044"/>
      <c r="G120" s="1003"/>
      <c r="H120" s="1087"/>
      <c r="I120" s="1038"/>
      <c r="J120" s="1032"/>
      <c r="K120" s="1032"/>
      <c r="L120" s="1003"/>
      <c r="M120" s="1003"/>
      <c r="N120" s="1003"/>
      <c r="O120" s="1090"/>
      <c r="P120" s="1090"/>
      <c r="Q120" s="1002" t="s">
        <v>302</v>
      </c>
      <c r="R120" s="1004">
        <v>0.33</v>
      </c>
      <c r="S120" s="1006">
        <f>(V120+V121+V122+V123)*R120</f>
        <v>0</v>
      </c>
      <c r="T120" s="417" t="s">
        <v>642</v>
      </c>
      <c r="U120" s="418">
        <v>0.24</v>
      </c>
      <c r="V120" s="419">
        <f t="shared" ref="V120:V166" si="6">W120*U120</f>
        <v>0</v>
      </c>
      <c r="W120" s="419">
        <f>+SIT!AG30</f>
        <v>0</v>
      </c>
    </row>
    <row r="121" spans="2:23" ht="59.25" customHeight="1" x14ac:dyDescent="0.25">
      <c r="B121" s="1035"/>
      <c r="C121" s="1038"/>
      <c r="D121" s="1038"/>
      <c r="E121" s="1041"/>
      <c r="F121" s="1044"/>
      <c r="G121" s="1003"/>
      <c r="H121" s="1087"/>
      <c r="I121" s="1038"/>
      <c r="J121" s="1032"/>
      <c r="K121" s="1032"/>
      <c r="L121" s="1003"/>
      <c r="M121" s="1003"/>
      <c r="N121" s="1003"/>
      <c r="O121" s="1090"/>
      <c r="P121" s="1090"/>
      <c r="Q121" s="1003"/>
      <c r="R121" s="1005"/>
      <c r="S121" s="1007"/>
      <c r="T121" s="417" t="s">
        <v>645</v>
      </c>
      <c r="U121" s="418">
        <v>0.2</v>
      </c>
      <c r="V121" s="419">
        <f t="shared" si="6"/>
        <v>0</v>
      </c>
      <c r="W121" s="419">
        <f>+SIT!AG31</f>
        <v>0</v>
      </c>
    </row>
    <row r="122" spans="2:23" ht="59.25" customHeight="1" x14ac:dyDescent="0.25">
      <c r="B122" s="1035"/>
      <c r="C122" s="1038"/>
      <c r="D122" s="1038"/>
      <c r="E122" s="1041"/>
      <c r="F122" s="1044"/>
      <c r="G122" s="1003"/>
      <c r="H122" s="1087"/>
      <c r="I122" s="1038"/>
      <c r="J122" s="1032"/>
      <c r="K122" s="1032"/>
      <c r="L122" s="1003"/>
      <c r="M122" s="1003"/>
      <c r="N122" s="1003"/>
      <c r="O122" s="1090"/>
      <c r="P122" s="1090"/>
      <c r="Q122" s="1003"/>
      <c r="R122" s="1005"/>
      <c r="S122" s="1007"/>
      <c r="T122" s="417" t="s">
        <v>648</v>
      </c>
      <c r="U122" s="418">
        <v>0.47</v>
      </c>
      <c r="V122" s="419">
        <f t="shared" si="6"/>
        <v>0</v>
      </c>
      <c r="W122" s="419">
        <f>+SIT!AG32</f>
        <v>0</v>
      </c>
    </row>
    <row r="123" spans="2:23" ht="59.25" customHeight="1" x14ac:dyDescent="0.25">
      <c r="B123" s="1035"/>
      <c r="C123" s="1038"/>
      <c r="D123" s="1038"/>
      <c r="E123" s="1041"/>
      <c r="F123" s="1044"/>
      <c r="G123" s="1003"/>
      <c r="H123" s="1087"/>
      <c r="I123" s="1038"/>
      <c r="J123" s="1032"/>
      <c r="K123" s="1032"/>
      <c r="L123" s="1003"/>
      <c r="M123" s="1003"/>
      <c r="N123" s="1003"/>
      <c r="O123" s="1090"/>
      <c r="P123" s="1090"/>
      <c r="Q123" s="1008"/>
      <c r="R123" s="1009"/>
      <c r="S123" s="1010"/>
      <c r="T123" s="417" t="s">
        <v>649</v>
      </c>
      <c r="U123" s="418">
        <v>0.09</v>
      </c>
      <c r="V123" s="419">
        <f t="shared" si="6"/>
        <v>0</v>
      </c>
      <c r="W123" s="419">
        <f>+SIT!AG33</f>
        <v>0</v>
      </c>
    </row>
    <row r="124" spans="2:23" ht="98.25" customHeight="1" x14ac:dyDescent="0.25">
      <c r="B124" s="1035"/>
      <c r="C124" s="1038"/>
      <c r="D124" s="1038"/>
      <c r="E124" s="1041"/>
      <c r="F124" s="1044"/>
      <c r="G124" s="1003"/>
      <c r="H124" s="1087"/>
      <c r="I124" s="1038"/>
      <c r="J124" s="1032"/>
      <c r="K124" s="1032"/>
      <c r="L124" s="1003"/>
      <c r="M124" s="1003"/>
      <c r="N124" s="1003"/>
      <c r="O124" s="1090"/>
      <c r="P124" s="1090"/>
      <c r="Q124" s="1002" t="s">
        <v>304</v>
      </c>
      <c r="R124" s="1004">
        <v>0.33</v>
      </c>
      <c r="S124" s="1006">
        <f>(V124+V125+V126+V128+V129+V130)*R124</f>
        <v>0</v>
      </c>
      <c r="T124" s="417" t="s">
        <v>652</v>
      </c>
      <c r="U124" s="418">
        <v>0.05</v>
      </c>
      <c r="V124" s="419">
        <f t="shared" si="6"/>
        <v>0</v>
      </c>
      <c r="W124" s="419">
        <f>+SIT!AG38</f>
        <v>0</v>
      </c>
    </row>
    <row r="125" spans="2:23" ht="59.25" customHeight="1" x14ac:dyDescent="0.25">
      <c r="B125" s="1035"/>
      <c r="C125" s="1038"/>
      <c r="D125" s="1038"/>
      <c r="E125" s="1041"/>
      <c r="F125" s="1044"/>
      <c r="G125" s="1003"/>
      <c r="H125" s="1087"/>
      <c r="I125" s="1038"/>
      <c r="J125" s="1032"/>
      <c r="K125" s="1032"/>
      <c r="L125" s="1003"/>
      <c r="M125" s="1003"/>
      <c r="N125" s="1003"/>
      <c r="O125" s="1090"/>
      <c r="P125" s="1090"/>
      <c r="Q125" s="1003"/>
      <c r="R125" s="1005"/>
      <c r="S125" s="1007"/>
      <c r="T125" s="417" t="s">
        <v>654</v>
      </c>
      <c r="U125" s="418">
        <v>0.03</v>
      </c>
      <c r="V125" s="419">
        <f t="shared" si="6"/>
        <v>0</v>
      </c>
      <c r="W125" s="419">
        <f>+SIT!AG39</f>
        <v>0</v>
      </c>
    </row>
    <row r="126" spans="2:23" ht="59.25" customHeight="1" x14ac:dyDescent="0.25">
      <c r="B126" s="1035"/>
      <c r="C126" s="1038"/>
      <c r="D126" s="1038"/>
      <c r="E126" s="1041"/>
      <c r="F126" s="1044"/>
      <c r="G126" s="1003"/>
      <c r="H126" s="1087"/>
      <c r="I126" s="1038"/>
      <c r="J126" s="1032"/>
      <c r="K126" s="1032"/>
      <c r="L126" s="1003"/>
      <c r="M126" s="1003"/>
      <c r="N126" s="1003"/>
      <c r="O126" s="1090"/>
      <c r="P126" s="1090"/>
      <c r="Q126" s="1003"/>
      <c r="R126" s="1005"/>
      <c r="S126" s="1007"/>
      <c r="T126" s="417" t="s">
        <v>655</v>
      </c>
      <c r="U126" s="418">
        <v>0.05</v>
      </c>
      <c r="V126" s="419">
        <f t="shared" si="6"/>
        <v>0</v>
      </c>
      <c r="W126" s="419">
        <f>+SIT!AG40</f>
        <v>0</v>
      </c>
    </row>
    <row r="127" spans="2:23" ht="59.25" customHeight="1" x14ac:dyDescent="0.25">
      <c r="B127" s="1035"/>
      <c r="C127" s="1038"/>
      <c r="D127" s="1038"/>
      <c r="E127" s="1041"/>
      <c r="F127" s="1044"/>
      <c r="G127" s="1003"/>
      <c r="H127" s="1087"/>
      <c r="I127" s="1038"/>
      <c r="J127" s="1032"/>
      <c r="K127" s="1032"/>
      <c r="L127" s="1003"/>
      <c r="M127" s="1003"/>
      <c r="N127" s="1003"/>
      <c r="O127" s="1090"/>
      <c r="P127" s="1090"/>
      <c r="Q127" s="1003"/>
      <c r="R127" s="1005"/>
      <c r="S127" s="1007"/>
      <c r="T127" s="417" t="s">
        <v>656</v>
      </c>
      <c r="U127" s="418">
        <v>0.02</v>
      </c>
      <c r="V127" s="419">
        <f t="shared" ref="V127" si="7">W127*U127</f>
        <v>0</v>
      </c>
      <c r="W127" s="419">
        <f>+SIT!AG41</f>
        <v>0</v>
      </c>
    </row>
    <row r="128" spans="2:23" ht="59.25" customHeight="1" x14ac:dyDescent="0.25">
      <c r="B128" s="1035"/>
      <c r="C128" s="1038"/>
      <c r="D128" s="1038"/>
      <c r="E128" s="1041"/>
      <c r="F128" s="1044"/>
      <c r="G128" s="1003"/>
      <c r="H128" s="1087"/>
      <c r="I128" s="1038"/>
      <c r="J128" s="1032"/>
      <c r="K128" s="1032"/>
      <c r="L128" s="1003"/>
      <c r="M128" s="1003"/>
      <c r="N128" s="1003"/>
      <c r="O128" s="1090"/>
      <c r="P128" s="1090"/>
      <c r="Q128" s="1003"/>
      <c r="R128" s="1005"/>
      <c r="S128" s="1007"/>
      <c r="T128" s="417" t="s">
        <v>659</v>
      </c>
      <c r="U128" s="418">
        <v>0.27</v>
      </c>
      <c r="V128" s="419">
        <f t="shared" si="6"/>
        <v>0</v>
      </c>
      <c r="W128" s="419">
        <f>+SIT!AG42</f>
        <v>0</v>
      </c>
    </row>
    <row r="129" spans="2:23" ht="59.25" customHeight="1" x14ac:dyDescent="0.25">
      <c r="B129" s="1035"/>
      <c r="C129" s="1038"/>
      <c r="D129" s="1038"/>
      <c r="E129" s="1041"/>
      <c r="F129" s="1044"/>
      <c r="G129" s="1003"/>
      <c r="H129" s="1087"/>
      <c r="I129" s="1038"/>
      <c r="J129" s="1032"/>
      <c r="K129" s="1032"/>
      <c r="L129" s="1003"/>
      <c r="M129" s="1003"/>
      <c r="N129" s="1003"/>
      <c r="O129" s="1090"/>
      <c r="P129" s="1090"/>
      <c r="Q129" s="1003"/>
      <c r="R129" s="1005"/>
      <c r="S129" s="1007"/>
      <c r="T129" s="417" t="s">
        <v>662</v>
      </c>
      <c r="U129" s="418">
        <v>0.44</v>
      </c>
      <c r="V129" s="419">
        <f t="shared" si="6"/>
        <v>0</v>
      </c>
      <c r="W129" s="419">
        <f>+SIT!AG43</f>
        <v>0</v>
      </c>
    </row>
    <row r="130" spans="2:23" ht="59.25" customHeight="1" x14ac:dyDescent="0.25">
      <c r="B130" s="1036"/>
      <c r="C130" s="1039"/>
      <c r="D130" s="1039"/>
      <c r="E130" s="1042"/>
      <c r="F130" s="1045"/>
      <c r="G130" s="1008"/>
      <c r="H130" s="1087"/>
      <c r="I130" s="1039"/>
      <c r="J130" s="1033"/>
      <c r="K130" s="1033"/>
      <c r="L130" s="1008"/>
      <c r="M130" s="1008"/>
      <c r="N130" s="1008"/>
      <c r="O130" s="1091"/>
      <c r="P130" s="1091"/>
      <c r="Q130" s="1008"/>
      <c r="R130" s="1009"/>
      <c r="S130" s="1010"/>
      <c r="T130" s="417" t="s">
        <v>665</v>
      </c>
      <c r="U130" s="418">
        <v>0.14000000000000001</v>
      </c>
      <c r="V130" s="419">
        <f t="shared" si="6"/>
        <v>0</v>
      </c>
      <c r="W130" s="419">
        <f>+SIT!AG44</f>
        <v>0</v>
      </c>
    </row>
    <row r="131" spans="2:23" ht="59.25" customHeight="1" x14ac:dyDescent="0.25">
      <c r="B131" s="1022" t="s">
        <v>765</v>
      </c>
      <c r="C131" s="1015" t="s">
        <v>766</v>
      </c>
      <c r="D131" s="1015" t="s">
        <v>767</v>
      </c>
      <c r="E131" s="1025" t="s">
        <v>768</v>
      </c>
      <c r="F131" s="1028" t="s">
        <v>732</v>
      </c>
      <c r="G131" s="1001" t="s">
        <v>733</v>
      </c>
      <c r="H131" s="1087"/>
      <c r="I131" s="1015" t="s">
        <v>99</v>
      </c>
      <c r="J131" s="1018">
        <v>0.6</v>
      </c>
      <c r="K131" s="1018">
        <f>(P131+P142+P149+P161+P171+P176)*J131</f>
        <v>0</v>
      </c>
      <c r="L131" s="1001" t="s">
        <v>769</v>
      </c>
      <c r="M131" s="1001" t="s">
        <v>770</v>
      </c>
      <c r="N131" s="1001" t="s">
        <v>102</v>
      </c>
      <c r="O131" s="1013">
        <v>0.16666666666666599</v>
      </c>
      <c r="P131" s="1013">
        <f>(S131+S139)*O131</f>
        <v>0</v>
      </c>
      <c r="Q131" s="1001" t="s">
        <v>111</v>
      </c>
      <c r="R131" s="966">
        <v>0.8</v>
      </c>
      <c r="S131" s="995">
        <f>(V131+V132+V133+V134+V135+V136+V137+V138)*R131</f>
        <v>0</v>
      </c>
      <c r="T131" s="420" t="s">
        <v>112</v>
      </c>
      <c r="U131" s="421">
        <v>0.2</v>
      </c>
      <c r="V131" s="422">
        <f t="shared" si="6"/>
        <v>0</v>
      </c>
      <c r="W131" s="422">
        <f>+PDV!AG18</f>
        <v>0</v>
      </c>
    </row>
    <row r="132" spans="2:23" ht="59.25" customHeight="1" x14ac:dyDescent="0.25">
      <c r="B132" s="1023"/>
      <c r="C132" s="1016"/>
      <c r="D132" s="1016"/>
      <c r="E132" s="1026"/>
      <c r="F132" s="1029"/>
      <c r="G132" s="998"/>
      <c r="H132" s="1087"/>
      <c r="I132" s="1016"/>
      <c r="J132" s="1019"/>
      <c r="K132" s="1019"/>
      <c r="L132" s="998"/>
      <c r="M132" s="998"/>
      <c r="N132" s="998"/>
      <c r="O132" s="1014"/>
      <c r="P132" s="1014"/>
      <c r="Q132" s="998"/>
      <c r="R132" s="968"/>
      <c r="S132" s="996"/>
      <c r="T132" s="420" t="s">
        <v>447</v>
      </c>
      <c r="U132" s="421">
        <v>0.1</v>
      </c>
      <c r="V132" s="422">
        <f t="shared" si="6"/>
        <v>0</v>
      </c>
      <c r="W132" s="422">
        <f>+PDV!AG19</f>
        <v>0</v>
      </c>
    </row>
    <row r="133" spans="2:23" ht="59.25" customHeight="1" x14ac:dyDescent="0.25">
      <c r="B133" s="1023"/>
      <c r="C133" s="1016"/>
      <c r="D133" s="1016"/>
      <c r="E133" s="1026"/>
      <c r="F133" s="1029"/>
      <c r="G133" s="998"/>
      <c r="H133" s="1087"/>
      <c r="I133" s="1016"/>
      <c r="J133" s="1019"/>
      <c r="K133" s="1019"/>
      <c r="L133" s="998"/>
      <c r="M133" s="998"/>
      <c r="N133" s="998"/>
      <c r="O133" s="1014"/>
      <c r="P133" s="1014"/>
      <c r="Q133" s="998"/>
      <c r="R133" s="968"/>
      <c r="S133" s="996"/>
      <c r="T133" s="420" t="s">
        <v>116</v>
      </c>
      <c r="U133" s="421">
        <v>0.1</v>
      </c>
      <c r="V133" s="422">
        <f t="shared" si="6"/>
        <v>0</v>
      </c>
      <c r="W133" s="422">
        <f>+PDV!AG20</f>
        <v>0</v>
      </c>
    </row>
    <row r="134" spans="2:23" ht="102.75" customHeight="1" x14ac:dyDescent="0.25">
      <c r="B134" s="1023"/>
      <c r="C134" s="1016"/>
      <c r="D134" s="1016"/>
      <c r="E134" s="1026"/>
      <c r="F134" s="1029"/>
      <c r="G134" s="998"/>
      <c r="H134" s="1087"/>
      <c r="I134" s="1016"/>
      <c r="J134" s="1019"/>
      <c r="K134" s="1019"/>
      <c r="L134" s="998"/>
      <c r="M134" s="998"/>
      <c r="N134" s="998"/>
      <c r="O134" s="1014"/>
      <c r="P134" s="1014"/>
      <c r="Q134" s="998"/>
      <c r="R134" s="968"/>
      <c r="S134" s="996"/>
      <c r="T134" s="420" t="s">
        <v>448</v>
      </c>
      <c r="U134" s="421">
        <v>0.2</v>
      </c>
      <c r="V134" s="422">
        <f t="shared" si="6"/>
        <v>0</v>
      </c>
      <c r="W134" s="422">
        <f>+PDV!AG21</f>
        <v>0</v>
      </c>
    </row>
    <row r="135" spans="2:23" ht="77.25" customHeight="1" x14ac:dyDescent="0.25">
      <c r="B135" s="1023"/>
      <c r="C135" s="1016"/>
      <c r="D135" s="1016"/>
      <c r="E135" s="1026"/>
      <c r="F135" s="1029"/>
      <c r="G135" s="998"/>
      <c r="H135" s="1087"/>
      <c r="I135" s="1016"/>
      <c r="J135" s="1019"/>
      <c r="K135" s="1019"/>
      <c r="L135" s="998"/>
      <c r="M135" s="998"/>
      <c r="N135" s="998"/>
      <c r="O135" s="1014"/>
      <c r="P135" s="1014"/>
      <c r="Q135" s="998"/>
      <c r="R135" s="968"/>
      <c r="S135" s="996"/>
      <c r="T135" s="420" t="s">
        <v>119</v>
      </c>
      <c r="U135" s="421">
        <v>0.2</v>
      </c>
      <c r="V135" s="422">
        <f t="shared" si="6"/>
        <v>0</v>
      </c>
      <c r="W135" s="422">
        <f>+PDV!AG22</f>
        <v>0</v>
      </c>
    </row>
    <row r="136" spans="2:23" ht="59.25" customHeight="1" x14ac:dyDescent="0.25">
      <c r="B136" s="1023"/>
      <c r="C136" s="1016"/>
      <c r="D136" s="1016"/>
      <c r="E136" s="1026"/>
      <c r="F136" s="1029"/>
      <c r="G136" s="998"/>
      <c r="H136" s="1087"/>
      <c r="I136" s="1016"/>
      <c r="J136" s="1019"/>
      <c r="K136" s="1019"/>
      <c r="L136" s="998"/>
      <c r="M136" s="998"/>
      <c r="N136" s="998"/>
      <c r="O136" s="1014"/>
      <c r="P136" s="1014"/>
      <c r="Q136" s="998"/>
      <c r="R136" s="968"/>
      <c r="S136" s="996"/>
      <c r="T136" s="420" t="s">
        <v>122</v>
      </c>
      <c r="U136" s="421">
        <v>0.05</v>
      </c>
      <c r="V136" s="422">
        <f t="shared" si="6"/>
        <v>0</v>
      </c>
      <c r="W136" s="422">
        <f>+PDV!AG23</f>
        <v>0</v>
      </c>
    </row>
    <row r="137" spans="2:23" ht="108.75" customHeight="1" x14ac:dyDescent="0.25">
      <c r="B137" s="1023"/>
      <c r="C137" s="1016"/>
      <c r="D137" s="1016"/>
      <c r="E137" s="1026"/>
      <c r="F137" s="1029"/>
      <c r="G137" s="998"/>
      <c r="H137" s="1087"/>
      <c r="I137" s="1016"/>
      <c r="J137" s="1019"/>
      <c r="K137" s="1019"/>
      <c r="L137" s="998"/>
      <c r="M137" s="998"/>
      <c r="N137" s="998"/>
      <c r="O137" s="1014"/>
      <c r="P137" s="1014"/>
      <c r="Q137" s="998"/>
      <c r="R137" s="968"/>
      <c r="S137" s="996"/>
      <c r="T137" s="420" t="s">
        <v>125</v>
      </c>
      <c r="U137" s="421">
        <v>0.05</v>
      </c>
      <c r="V137" s="422">
        <f t="shared" si="6"/>
        <v>0</v>
      </c>
      <c r="W137" s="422">
        <f>+PDV!AG24</f>
        <v>0</v>
      </c>
    </row>
    <row r="138" spans="2:23" ht="59.25" customHeight="1" x14ac:dyDescent="0.25">
      <c r="B138" s="1023"/>
      <c r="C138" s="1016"/>
      <c r="D138" s="1016"/>
      <c r="E138" s="1026"/>
      <c r="F138" s="1029"/>
      <c r="G138" s="998"/>
      <c r="H138" s="1087"/>
      <c r="I138" s="1016"/>
      <c r="J138" s="1019"/>
      <c r="K138" s="1019"/>
      <c r="L138" s="998"/>
      <c r="M138" s="998"/>
      <c r="N138" s="998"/>
      <c r="O138" s="1014"/>
      <c r="P138" s="1014"/>
      <c r="Q138" s="1012"/>
      <c r="R138" s="967"/>
      <c r="S138" s="1011"/>
      <c r="T138" s="420" t="s">
        <v>128</v>
      </c>
      <c r="U138" s="421">
        <v>0.1</v>
      </c>
      <c r="V138" s="422">
        <f t="shared" si="6"/>
        <v>0</v>
      </c>
      <c r="W138" s="422">
        <f>+PDV!AG25</f>
        <v>0</v>
      </c>
    </row>
    <row r="139" spans="2:23" ht="97.5" customHeight="1" x14ac:dyDescent="0.25">
      <c r="B139" s="1023"/>
      <c r="C139" s="1016"/>
      <c r="D139" s="1016"/>
      <c r="E139" s="1026"/>
      <c r="F139" s="1029"/>
      <c r="G139" s="998"/>
      <c r="H139" s="1087"/>
      <c r="I139" s="1016"/>
      <c r="J139" s="1019"/>
      <c r="K139" s="1019"/>
      <c r="L139" s="998"/>
      <c r="M139" s="998"/>
      <c r="N139" s="998"/>
      <c r="O139" s="1014"/>
      <c r="P139" s="1014"/>
      <c r="Q139" s="1001" t="s">
        <v>131</v>
      </c>
      <c r="R139" s="966">
        <v>0.2</v>
      </c>
      <c r="S139" s="995">
        <f>(V139+V140+V141)*R139</f>
        <v>0</v>
      </c>
      <c r="T139" s="420" t="s">
        <v>132</v>
      </c>
      <c r="U139" s="421">
        <v>0.4</v>
      </c>
      <c r="V139" s="422">
        <f t="shared" si="6"/>
        <v>0</v>
      </c>
      <c r="W139" s="422">
        <f>+PDV!AG30</f>
        <v>0</v>
      </c>
    </row>
    <row r="140" spans="2:23" ht="59.25" customHeight="1" x14ac:dyDescent="0.25">
      <c r="B140" s="1023"/>
      <c r="C140" s="1016"/>
      <c r="D140" s="1016"/>
      <c r="E140" s="1026"/>
      <c r="F140" s="1029"/>
      <c r="G140" s="998"/>
      <c r="H140" s="1087"/>
      <c r="I140" s="1016"/>
      <c r="J140" s="1019"/>
      <c r="K140" s="1019"/>
      <c r="L140" s="998"/>
      <c r="M140" s="998"/>
      <c r="N140" s="998"/>
      <c r="O140" s="1014"/>
      <c r="P140" s="1014"/>
      <c r="Q140" s="998"/>
      <c r="R140" s="968"/>
      <c r="S140" s="996"/>
      <c r="T140" s="420" t="s">
        <v>135</v>
      </c>
      <c r="U140" s="421">
        <v>0.3</v>
      </c>
      <c r="V140" s="422">
        <f t="shared" si="6"/>
        <v>0</v>
      </c>
      <c r="W140" s="422">
        <f>+PDV!AG31</f>
        <v>0</v>
      </c>
    </row>
    <row r="141" spans="2:23" ht="59.25" customHeight="1" x14ac:dyDescent="0.25">
      <c r="B141" s="1023"/>
      <c r="C141" s="1016"/>
      <c r="D141" s="1016"/>
      <c r="E141" s="1026"/>
      <c r="F141" s="1029"/>
      <c r="G141" s="998"/>
      <c r="H141" s="1087"/>
      <c r="I141" s="1016"/>
      <c r="J141" s="1019"/>
      <c r="K141" s="1019"/>
      <c r="L141" s="998"/>
      <c r="M141" s="998"/>
      <c r="N141" s="998"/>
      <c r="O141" s="1014"/>
      <c r="P141" s="1014"/>
      <c r="Q141" s="998"/>
      <c r="R141" s="968"/>
      <c r="S141" s="996"/>
      <c r="T141" s="420" t="s">
        <v>138</v>
      </c>
      <c r="U141" s="421">
        <v>0.3</v>
      </c>
      <c r="V141" s="422">
        <f t="shared" si="6"/>
        <v>0</v>
      </c>
      <c r="W141" s="422">
        <f>+PDV!AG32</f>
        <v>0</v>
      </c>
    </row>
    <row r="142" spans="2:23" ht="59.25" customHeight="1" x14ac:dyDescent="0.25">
      <c r="B142" s="1023"/>
      <c r="C142" s="1016"/>
      <c r="D142" s="1016"/>
      <c r="E142" s="1026"/>
      <c r="F142" s="1029"/>
      <c r="G142" s="998"/>
      <c r="H142" s="1087"/>
      <c r="I142" s="1016"/>
      <c r="J142" s="1019"/>
      <c r="K142" s="1019"/>
      <c r="L142" s="1001" t="s">
        <v>141</v>
      </c>
      <c r="M142" s="1001" t="s">
        <v>142</v>
      </c>
      <c r="N142" s="1001" t="s">
        <v>143</v>
      </c>
      <c r="O142" s="1013">
        <v>0.16666666666666599</v>
      </c>
      <c r="P142" s="1013">
        <f>(S142+S145+S147)*O142</f>
        <v>0</v>
      </c>
      <c r="Q142" s="1001" t="s">
        <v>144</v>
      </c>
      <c r="R142" s="966">
        <v>0.4</v>
      </c>
      <c r="S142" s="995">
        <f>(V142+V143+V144)*R142</f>
        <v>0</v>
      </c>
      <c r="T142" s="420" t="s">
        <v>146</v>
      </c>
      <c r="U142" s="421">
        <v>0.33329999999999999</v>
      </c>
      <c r="V142" s="422">
        <f t="shared" si="6"/>
        <v>0</v>
      </c>
      <c r="W142" s="422">
        <f>+AII!AG18</f>
        <v>0</v>
      </c>
    </row>
    <row r="143" spans="2:23" ht="59.25" customHeight="1" x14ac:dyDescent="0.25">
      <c r="B143" s="1023"/>
      <c r="C143" s="1016"/>
      <c r="D143" s="1016"/>
      <c r="E143" s="1026"/>
      <c r="F143" s="1029"/>
      <c r="G143" s="998"/>
      <c r="H143" s="1087"/>
      <c r="I143" s="1016"/>
      <c r="J143" s="1019"/>
      <c r="K143" s="1019"/>
      <c r="L143" s="998"/>
      <c r="M143" s="998"/>
      <c r="N143" s="998"/>
      <c r="O143" s="1014"/>
      <c r="P143" s="1014"/>
      <c r="Q143" s="998"/>
      <c r="R143" s="968"/>
      <c r="S143" s="996"/>
      <c r="T143" s="420" t="s">
        <v>149</v>
      </c>
      <c r="U143" s="421">
        <v>0.33329999999999999</v>
      </c>
      <c r="V143" s="422">
        <f t="shared" si="6"/>
        <v>0</v>
      </c>
      <c r="W143" s="422">
        <f>+AII!AG19</f>
        <v>0</v>
      </c>
    </row>
    <row r="144" spans="2:23" ht="59.25" customHeight="1" x14ac:dyDescent="0.25">
      <c r="B144" s="1023"/>
      <c r="C144" s="1016"/>
      <c r="D144" s="1016"/>
      <c r="E144" s="1026"/>
      <c r="F144" s="1029"/>
      <c r="G144" s="998"/>
      <c r="H144" s="1087"/>
      <c r="I144" s="1016"/>
      <c r="J144" s="1019"/>
      <c r="K144" s="1019"/>
      <c r="L144" s="998"/>
      <c r="M144" s="998"/>
      <c r="N144" s="998"/>
      <c r="O144" s="1014"/>
      <c r="P144" s="1014"/>
      <c r="Q144" s="1012"/>
      <c r="R144" s="967"/>
      <c r="S144" s="1011"/>
      <c r="T144" s="420" t="s">
        <v>150</v>
      </c>
      <c r="U144" s="421">
        <v>0.33329999999999999</v>
      </c>
      <c r="V144" s="422">
        <f t="shared" si="6"/>
        <v>0</v>
      </c>
      <c r="W144" s="422">
        <f>+AII!AG20</f>
        <v>0</v>
      </c>
    </row>
    <row r="145" spans="2:23" ht="89.25" customHeight="1" x14ac:dyDescent="0.25">
      <c r="B145" s="1023"/>
      <c r="C145" s="1016"/>
      <c r="D145" s="1016"/>
      <c r="E145" s="1026"/>
      <c r="F145" s="1029"/>
      <c r="G145" s="998"/>
      <c r="H145" s="1087"/>
      <c r="I145" s="1016"/>
      <c r="J145" s="1019"/>
      <c r="K145" s="1019"/>
      <c r="L145" s="998"/>
      <c r="M145" s="998"/>
      <c r="N145" s="998"/>
      <c r="O145" s="1014"/>
      <c r="P145" s="1014"/>
      <c r="Q145" s="1001" t="s">
        <v>151</v>
      </c>
      <c r="R145" s="966">
        <v>0.4</v>
      </c>
      <c r="S145" s="995">
        <f>(V145+V146)*R145</f>
        <v>0</v>
      </c>
      <c r="T145" s="420" t="s">
        <v>152</v>
      </c>
      <c r="U145" s="421">
        <v>0.5</v>
      </c>
      <c r="V145" s="422">
        <f t="shared" si="6"/>
        <v>0</v>
      </c>
      <c r="W145" s="422">
        <f>+AII!AG25</f>
        <v>0</v>
      </c>
    </row>
    <row r="146" spans="2:23" ht="59.25" customHeight="1" x14ac:dyDescent="0.25">
      <c r="B146" s="1023"/>
      <c r="C146" s="1016"/>
      <c r="D146" s="1016"/>
      <c r="E146" s="1026"/>
      <c r="F146" s="1029"/>
      <c r="G146" s="998"/>
      <c r="H146" s="1087"/>
      <c r="I146" s="1016"/>
      <c r="J146" s="1019"/>
      <c r="K146" s="1019"/>
      <c r="L146" s="998"/>
      <c r="M146" s="998"/>
      <c r="N146" s="998"/>
      <c r="O146" s="1014"/>
      <c r="P146" s="1014"/>
      <c r="Q146" s="1012"/>
      <c r="R146" s="967"/>
      <c r="S146" s="1011"/>
      <c r="T146" s="420" t="s">
        <v>155</v>
      </c>
      <c r="U146" s="421">
        <v>0.5</v>
      </c>
      <c r="V146" s="422">
        <f t="shared" si="6"/>
        <v>0</v>
      </c>
      <c r="W146" s="422">
        <f>+AII!AG26</f>
        <v>0</v>
      </c>
    </row>
    <row r="147" spans="2:23" ht="59.25" customHeight="1" x14ac:dyDescent="0.25">
      <c r="B147" s="1023"/>
      <c r="C147" s="1016"/>
      <c r="D147" s="1016"/>
      <c r="E147" s="1026"/>
      <c r="F147" s="1029"/>
      <c r="G147" s="998"/>
      <c r="H147" s="1087"/>
      <c r="I147" s="1016"/>
      <c r="J147" s="1019"/>
      <c r="K147" s="1019"/>
      <c r="L147" s="998"/>
      <c r="M147" s="998"/>
      <c r="N147" s="998"/>
      <c r="O147" s="1014"/>
      <c r="P147" s="1014"/>
      <c r="Q147" s="1001" t="s">
        <v>91</v>
      </c>
      <c r="R147" s="966">
        <v>0.2</v>
      </c>
      <c r="S147" s="995">
        <f>(V147+V148)*R147</f>
        <v>0</v>
      </c>
      <c r="T147" s="420" t="s">
        <v>93</v>
      </c>
      <c r="U147" s="421">
        <v>0.5</v>
      </c>
      <c r="V147" s="422">
        <f t="shared" si="6"/>
        <v>0</v>
      </c>
      <c r="W147" s="422">
        <f>+AII!AG31</f>
        <v>0</v>
      </c>
    </row>
    <row r="148" spans="2:23" ht="59.25" customHeight="1" x14ac:dyDescent="0.25">
      <c r="B148" s="1023"/>
      <c r="C148" s="1016"/>
      <c r="D148" s="1016"/>
      <c r="E148" s="1026"/>
      <c r="F148" s="1029"/>
      <c r="G148" s="998"/>
      <c r="H148" s="1087"/>
      <c r="I148" s="1016"/>
      <c r="J148" s="1019"/>
      <c r="K148" s="1019"/>
      <c r="L148" s="998"/>
      <c r="M148" s="998"/>
      <c r="N148" s="998"/>
      <c r="O148" s="1014"/>
      <c r="P148" s="1014"/>
      <c r="Q148" s="1012"/>
      <c r="R148" s="967"/>
      <c r="S148" s="1011"/>
      <c r="T148" s="420" t="s">
        <v>59</v>
      </c>
      <c r="U148" s="421">
        <v>0.5</v>
      </c>
      <c r="V148" s="422">
        <f t="shared" si="6"/>
        <v>0</v>
      </c>
      <c r="W148" s="422">
        <f>+AII!AG32</f>
        <v>0</v>
      </c>
    </row>
    <row r="149" spans="2:23" ht="59.25" customHeight="1" x14ac:dyDescent="0.25">
      <c r="B149" s="1023"/>
      <c r="C149" s="1016"/>
      <c r="D149" s="1016"/>
      <c r="E149" s="1026"/>
      <c r="F149" s="1029"/>
      <c r="G149" s="998"/>
      <c r="H149" s="1087"/>
      <c r="I149" s="1016"/>
      <c r="J149" s="1019"/>
      <c r="K149" s="1019"/>
      <c r="L149" s="1001" t="s">
        <v>366</v>
      </c>
      <c r="M149" s="1001" t="s">
        <v>367</v>
      </c>
      <c r="N149" s="1001" t="s">
        <v>371</v>
      </c>
      <c r="O149" s="1013">
        <v>0.16666666666666599</v>
      </c>
      <c r="P149" s="1013">
        <f>(S149+S155+S159)*O149</f>
        <v>0</v>
      </c>
      <c r="Q149" s="1001" t="s">
        <v>372</v>
      </c>
      <c r="R149" s="966">
        <v>0.4</v>
      </c>
      <c r="S149" s="995">
        <f>(V149+V152+V153+V154+V150+V151)*R149</f>
        <v>0</v>
      </c>
      <c r="T149" s="420" t="s">
        <v>373</v>
      </c>
      <c r="U149" s="421">
        <v>0.2</v>
      </c>
      <c r="V149" s="422">
        <f t="shared" si="6"/>
        <v>0</v>
      </c>
      <c r="W149" s="422">
        <f>+PRO!AG18</f>
        <v>0</v>
      </c>
    </row>
    <row r="150" spans="2:23" ht="59.25" customHeight="1" x14ac:dyDescent="0.25">
      <c r="B150" s="1023"/>
      <c r="C150" s="1016"/>
      <c r="D150" s="1016"/>
      <c r="E150" s="1026"/>
      <c r="F150" s="1029"/>
      <c r="G150" s="998"/>
      <c r="H150" s="1087"/>
      <c r="I150" s="1016"/>
      <c r="J150" s="1019"/>
      <c r="K150" s="1019"/>
      <c r="L150" s="998"/>
      <c r="M150" s="998"/>
      <c r="N150" s="998"/>
      <c r="O150" s="1014"/>
      <c r="P150" s="1014"/>
      <c r="Q150" s="998"/>
      <c r="R150" s="968"/>
      <c r="S150" s="996"/>
      <c r="T150" s="420" t="s">
        <v>375</v>
      </c>
      <c r="U150" s="421">
        <v>0.2</v>
      </c>
      <c r="V150" s="422">
        <f t="shared" ref="V150:V151" si="8">W150*U150</f>
        <v>0</v>
      </c>
      <c r="W150" s="422">
        <f>+PRO!AG19</f>
        <v>0</v>
      </c>
    </row>
    <row r="151" spans="2:23" ht="59.25" customHeight="1" x14ac:dyDescent="0.25">
      <c r="B151" s="1023"/>
      <c r="C151" s="1016"/>
      <c r="D151" s="1016"/>
      <c r="E151" s="1026"/>
      <c r="F151" s="1029"/>
      <c r="G151" s="998"/>
      <c r="H151" s="1087"/>
      <c r="I151" s="1016"/>
      <c r="J151" s="1019"/>
      <c r="K151" s="1019"/>
      <c r="L151" s="998"/>
      <c r="M151" s="998"/>
      <c r="N151" s="998"/>
      <c r="O151" s="1014"/>
      <c r="P151" s="1014"/>
      <c r="Q151" s="998"/>
      <c r="R151" s="968"/>
      <c r="S151" s="996"/>
      <c r="T151" s="420" t="s">
        <v>377</v>
      </c>
      <c r="U151" s="421">
        <v>0.2</v>
      </c>
      <c r="V151" s="422">
        <f t="shared" si="8"/>
        <v>0</v>
      </c>
      <c r="W151" s="422">
        <f>+PRO!AG20</f>
        <v>0</v>
      </c>
    </row>
    <row r="152" spans="2:23" ht="59.25" customHeight="1" x14ac:dyDescent="0.25">
      <c r="B152" s="1023"/>
      <c r="C152" s="1016"/>
      <c r="D152" s="1016"/>
      <c r="E152" s="1026"/>
      <c r="F152" s="1029"/>
      <c r="G152" s="998"/>
      <c r="H152" s="1087"/>
      <c r="I152" s="1016"/>
      <c r="J152" s="1019"/>
      <c r="K152" s="1019"/>
      <c r="L152" s="998"/>
      <c r="M152" s="998"/>
      <c r="N152" s="998"/>
      <c r="O152" s="1014"/>
      <c r="P152" s="1014"/>
      <c r="Q152" s="998"/>
      <c r="R152" s="968"/>
      <c r="S152" s="996"/>
      <c r="T152" s="420" t="s">
        <v>378</v>
      </c>
      <c r="U152" s="421">
        <v>0.2</v>
      </c>
      <c r="V152" s="422">
        <f t="shared" si="6"/>
        <v>0</v>
      </c>
      <c r="W152" s="422">
        <f>+PRO!AG21</f>
        <v>0</v>
      </c>
    </row>
    <row r="153" spans="2:23" ht="59.25" customHeight="1" x14ac:dyDescent="0.25">
      <c r="B153" s="1023"/>
      <c r="C153" s="1016"/>
      <c r="D153" s="1016"/>
      <c r="E153" s="1026"/>
      <c r="F153" s="1029"/>
      <c r="G153" s="998"/>
      <c r="H153" s="1087"/>
      <c r="I153" s="1016"/>
      <c r="J153" s="1019"/>
      <c r="K153" s="1019"/>
      <c r="L153" s="998"/>
      <c r="M153" s="998"/>
      <c r="N153" s="998"/>
      <c r="O153" s="1014"/>
      <c r="P153" s="1014"/>
      <c r="Q153" s="998"/>
      <c r="R153" s="968"/>
      <c r="S153" s="996"/>
      <c r="T153" s="420" t="s">
        <v>482</v>
      </c>
      <c r="U153" s="421">
        <v>0.1</v>
      </c>
      <c r="V153" s="422">
        <f t="shared" si="6"/>
        <v>0</v>
      </c>
      <c r="W153" s="422">
        <f>+PRO!AG22</f>
        <v>0</v>
      </c>
    </row>
    <row r="154" spans="2:23" ht="59.25" customHeight="1" x14ac:dyDescent="0.25">
      <c r="B154" s="1023"/>
      <c r="C154" s="1016"/>
      <c r="D154" s="1016"/>
      <c r="E154" s="1026"/>
      <c r="F154" s="1029"/>
      <c r="G154" s="998"/>
      <c r="H154" s="1087"/>
      <c r="I154" s="1016"/>
      <c r="J154" s="1019"/>
      <c r="K154" s="1019"/>
      <c r="L154" s="998"/>
      <c r="M154" s="998"/>
      <c r="N154" s="998"/>
      <c r="O154" s="1014"/>
      <c r="P154" s="1014"/>
      <c r="Q154" s="1012"/>
      <c r="R154" s="967"/>
      <c r="S154" s="1011"/>
      <c r="T154" s="420" t="s">
        <v>380</v>
      </c>
      <c r="U154" s="421">
        <v>0.1</v>
      </c>
      <c r="V154" s="422">
        <f t="shared" si="6"/>
        <v>0</v>
      </c>
      <c r="W154" s="422">
        <f>+PRO!AG23</f>
        <v>0</v>
      </c>
    </row>
    <row r="155" spans="2:23" ht="59.25" customHeight="1" x14ac:dyDescent="0.25">
      <c r="B155" s="1023"/>
      <c r="C155" s="1016"/>
      <c r="D155" s="1016"/>
      <c r="E155" s="1026"/>
      <c r="F155" s="1029"/>
      <c r="G155" s="998"/>
      <c r="H155" s="1087"/>
      <c r="I155" s="1016"/>
      <c r="J155" s="1019"/>
      <c r="K155" s="1019"/>
      <c r="L155" s="998"/>
      <c r="M155" s="998"/>
      <c r="N155" s="998"/>
      <c r="O155" s="1014"/>
      <c r="P155" s="1014"/>
      <c r="Q155" s="1001" t="s">
        <v>382</v>
      </c>
      <c r="R155" s="966">
        <v>0.4</v>
      </c>
      <c r="S155" s="995">
        <f>(V155+V158+V156+V157)*R155</f>
        <v>0</v>
      </c>
      <c r="T155" s="420" t="s">
        <v>383</v>
      </c>
      <c r="U155" s="421">
        <v>0.4</v>
      </c>
      <c r="V155" s="422">
        <f t="shared" si="6"/>
        <v>0</v>
      </c>
      <c r="W155" s="422">
        <f>+PRO!AG28</f>
        <v>0</v>
      </c>
    </row>
    <row r="156" spans="2:23" ht="59.25" customHeight="1" x14ac:dyDescent="0.25">
      <c r="B156" s="1023"/>
      <c r="C156" s="1016"/>
      <c r="D156" s="1016"/>
      <c r="E156" s="1026"/>
      <c r="F156" s="1029"/>
      <c r="G156" s="998"/>
      <c r="H156" s="1087"/>
      <c r="I156" s="1016"/>
      <c r="J156" s="1019"/>
      <c r="K156" s="1019"/>
      <c r="L156" s="998"/>
      <c r="M156" s="998"/>
      <c r="N156" s="998"/>
      <c r="O156" s="1014"/>
      <c r="P156" s="1014"/>
      <c r="Q156" s="998"/>
      <c r="R156" s="968"/>
      <c r="S156" s="996"/>
      <c r="T156" s="420" t="s">
        <v>385</v>
      </c>
      <c r="U156" s="421">
        <v>0.3</v>
      </c>
      <c r="V156" s="422">
        <f t="shared" si="6"/>
        <v>0</v>
      </c>
      <c r="W156" s="422">
        <f>+PRO!AG29</f>
        <v>0</v>
      </c>
    </row>
    <row r="157" spans="2:23" ht="59.25" customHeight="1" x14ac:dyDescent="0.25">
      <c r="B157" s="1023"/>
      <c r="C157" s="1016"/>
      <c r="D157" s="1016"/>
      <c r="E157" s="1026"/>
      <c r="F157" s="1029"/>
      <c r="G157" s="998"/>
      <c r="H157" s="1087"/>
      <c r="I157" s="1016"/>
      <c r="J157" s="1019"/>
      <c r="K157" s="1019"/>
      <c r="L157" s="998"/>
      <c r="M157" s="998"/>
      <c r="N157" s="998"/>
      <c r="O157" s="1014"/>
      <c r="P157" s="1014"/>
      <c r="Q157" s="998"/>
      <c r="R157" s="968"/>
      <c r="S157" s="996"/>
      <c r="T157" s="420" t="s">
        <v>386</v>
      </c>
      <c r="U157" s="421">
        <v>0.15</v>
      </c>
      <c r="V157" s="422">
        <f t="shared" ref="V157" si="9">W157*U157</f>
        <v>0</v>
      </c>
      <c r="W157" s="422">
        <f>+PRO!AG30</f>
        <v>0</v>
      </c>
    </row>
    <row r="158" spans="2:23" ht="59.25" customHeight="1" x14ac:dyDescent="0.25">
      <c r="B158" s="1023"/>
      <c r="C158" s="1016"/>
      <c r="D158" s="1016"/>
      <c r="E158" s="1026"/>
      <c r="F158" s="1029"/>
      <c r="G158" s="998"/>
      <c r="H158" s="1087"/>
      <c r="I158" s="1016"/>
      <c r="J158" s="1019"/>
      <c r="K158" s="1019"/>
      <c r="L158" s="998"/>
      <c r="M158" s="998"/>
      <c r="N158" s="998"/>
      <c r="O158" s="1014"/>
      <c r="P158" s="1014"/>
      <c r="Q158" s="1012"/>
      <c r="R158" s="967"/>
      <c r="S158" s="1011"/>
      <c r="T158" s="420" t="s">
        <v>388</v>
      </c>
      <c r="U158" s="421">
        <v>0.15</v>
      </c>
      <c r="V158" s="422">
        <f t="shared" si="6"/>
        <v>0</v>
      </c>
      <c r="W158" s="422">
        <f>+PRO!AG31</f>
        <v>0</v>
      </c>
    </row>
    <row r="159" spans="2:23" ht="59.25" customHeight="1" x14ac:dyDescent="0.25">
      <c r="B159" s="1023"/>
      <c r="C159" s="1016"/>
      <c r="D159" s="1016"/>
      <c r="E159" s="1026"/>
      <c r="F159" s="1029"/>
      <c r="G159" s="998"/>
      <c r="H159" s="1087"/>
      <c r="I159" s="1016"/>
      <c r="J159" s="1019"/>
      <c r="K159" s="1019"/>
      <c r="L159" s="998"/>
      <c r="M159" s="998"/>
      <c r="N159" s="998"/>
      <c r="O159" s="1014"/>
      <c r="P159" s="1014"/>
      <c r="Q159" s="1001" t="s">
        <v>390</v>
      </c>
      <c r="R159" s="966">
        <v>0.2</v>
      </c>
      <c r="S159" s="995">
        <f>(V159+V160)*R159</f>
        <v>0</v>
      </c>
      <c r="T159" s="420" t="s">
        <v>391</v>
      </c>
      <c r="U159" s="421">
        <v>0.5</v>
      </c>
      <c r="V159" s="422">
        <f t="shared" si="6"/>
        <v>0</v>
      </c>
      <c r="W159" s="422">
        <f>+PRO!AG36</f>
        <v>0</v>
      </c>
    </row>
    <row r="160" spans="2:23" ht="59.25" customHeight="1" x14ac:dyDescent="0.25">
      <c r="B160" s="1023"/>
      <c r="C160" s="1016"/>
      <c r="D160" s="1016"/>
      <c r="E160" s="1026"/>
      <c r="F160" s="1029"/>
      <c r="G160" s="998"/>
      <c r="H160" s="1087"/>
      <c r="I160" s="1016"/>
      <c r="J160" s="1019"/>
      <c r="K160" s="1019"/>
      <c r="L160" s="998"/>
      <c r="M160" s="998"/>
      <c r="N160" s="998"/>
      <c r="O160" s="1014"/>
      <c r="P160" s="1014"/>
      <c r="Q160" s="1012"/>
      <c r="R160" s="967"/>
      <c r="S160" s="1011"/>
      <c r="T160" s="420" t="s">
        <v>392</v>
      </c>
      <c r="U160" s="421">
        <v>0.5</v>
      </c>
      <c r="V160" s="422">
        <f t="shared" si="6"/>
        <v>0</v>
      </c>
      <c r="W160" s="422">
        <f>+PRO!AG37</f>
        <v>0</v>
      </c>
    </row>
    <row r="161" spans="2:23" ht="59.25" customHeight="1" x14ac:dyDescent="0.25">
      <c r="B161" s="1023"/>
      <c r="C161" s="1016"/>
      <c r="D161" s="1016"/>
      <c r="E161" s="1026"/>
      <c r="F161" s="1029"/>
      <c r="G161" s="998"/>
      <c r="H161" s="1087"/>
      <c r="I161" s="1016"/>
      <c r="J161" s="1019"/>
      <c r="K161" s="1019"/>
      <c r="L161" s="1001" t="s">
        <v>395</v>
      </c>
      <c r="M161" s="1001" t="s">
        <v>367</v>
      </c>
      <c r="N161" s="1001" t="s">
        <v>371</v>
      </c>
      <c r="O161" s="1013">
        <v>0.16666666666666599</v>
      </c>
      <c r="P161" s="1013">
        <f>(S161+S167+S169)*O161</f>
        <v>0</v>
      </c>
      <c r="Q161" s="1001" t="s">
        <v>396</v>
      </c>
      <c r="R161" s="966">
        <v>0.4</v>
      </c>
      <c r="S161" s="995">
        <f>(V161+V164+V165+V166+V162+V163)*R161</f>
        <v>0</v>
      </c>
      <c r="T161" s="420" t="s">
        <v>397</v>
      </c>
      <c r="U161" s="421">
        <v>0.2</v>
      </c>
      <c r="V161" s="422">
        <f t="shared" si="6"/>
        <v>0</v>
      </c>
      <c r="W161" s="422">
        <f>+ODM!AG18</f>
        <v>0</v>
      </c>
    </row>
    <row r="162" spans="2:23" ht="59.25" customHeight="1" x14ac:dyDescent="0.25">
      <c r="B162" s="1023"/>
      <c r="C162" s="1016"/>
      <c r="D162" s="1016"/>
      <c r="E162" s="1026"/>
      <c r="F162" s="1029"/>
      <c r="G162" s="998"/>
      <c r="H162" s="1087"/>
      <c r="I162" s="1016"/>
      <c r="J162" s="1019"/>
      <c r="K162" s="1019"/>
      <c r="L162" s="998"/>
      <c r="M162" s="998"/>
      <c r="N162" s="998"/>
      <c r="O162" s="1014"/>
      <c r="P162" s="1014"/>
      <c r="Q162" s="998"/>
      <c r="R162" s="968"/>
      <c r="S162" s="996"/>
      <c r="T162" s="420" t="s">
        <v>399</v>
      </c>
      <c r="U162" s="421">
        <v>0.2</v>
      </c>
      <c r="V162" s="422">
        <f t="shared" ref="V162:V163" si="10">W162*U162</f>
        <v>0</v>
      </c>
      <c r="W162" s="422">
        <f>+ODM!AG19</f>
        <v>0</v>
      </c>
    </row>
    <row r="163" spans="2:23" ht="59.25" customHeight="1" x14ac:dyDescent="0.25">
      <c r="B163" s="1023"/>
      <c r="C163" s="1016"/>
      <c r="D163" s="1016"/>
      <c r="E163" s="1026"/>
      <c r="F163" s="1029"/>
      <c r="G163" s="998"/>
      <c r="H163" s="1087"/>
      <c r="I163" s="1016"/>
      <c r="J163" s="1019"/>
      <c r="K163" s="1019"/>
      <c r="L163" s="998"/>
      <c r="M163" s="998"/>
      <c r="N163" s="998"/>
      <c r="O163" s="1014"/>
      <c r="P163" s="1014"/>
      <c r="Q163" s="998"/>
      <c r="R163" s="968"/>
      <c r="S163" s="996"/>
      <c r="T163" s="420" t="s">
        <v>401</v>
      </c>
      <c r="U163" s="421">
        <v>0.2</v>
      </c>
      <c r="V163" s="422">
        <f t="shared" si="10"/>
        <v>0</v>
      </c>
      <c r="W163" s="422">
        <f>+ODM!AG20</f>
        <v>0</v>
      </c>
    </row>
    <row r="164" spans="2:23" ht="59.25" customHeight="1" x14ac:dyDescent="0.25">
      <c r="B164" s="1023"/>
      <c r="C164" s="1016"/>
      <c r="D164" s="1016"/>
      <c r="E164" s="1026"/>
      <c r="F164" s="1029"/>
      <c r="G164" s="998"/>
      <c r="H164" s="1087"/>
      <c r="I164" s="1016"/>
      <c r="J164" s="1019"/>
      <c r="K164" s="1019"/>
      <c r="L164" s="998"/>
      <c r="M164" s="998"/>
      <c r="N164" s="998"/>
      <c r="O164" s="1014"/>
      <c r="P164" s="1014"/>
      <c r="Q164" s="998"/>
      <c r="R164" s="968"/>
      <c r="S164" s="996"/>
      <c r="T164" s="420" t="s">
        <v>403</v>
      </c>
      <c r="U164" s="421">
        <v>0.1</v>
      </c>
      <c r="V164" s="422">
        <f t="shared" si="6"/>
        <v>0</v>
      </c>
      <c r="W164" s="422">
        <f>+ODM!AG21</f>
        <v>0</v>
      </c>
    </row>
    <row r="165" spans="2:23" ht="59.25" customHeight="1" x14ac:dyDescent="0.25">
      <c r="B165" s="1023"/>
      <c r="C165" s="1016"/>
      <c r="D165" s="1016"/>
      <c r="E165" s="1026"/>
      <c r="F165" s="1029"/>
      <c r="G165" s="998"/>
      <c r="H165" s="1087"/>
      <c r="I165" s="1016"/>
      <c r="J165" s="1019"/>
      <c r="K165" s="1019"/>
      <c r="L165" s="998"/>
      <c r="M165" s="998"/>
      <c r="N165" s="998"/>
      <c r="O165" s="1014"/>
      <c r="P165" s="1014"/>
      <c r="Q165" s="998"/>
      <c r="R165" s="968"/>
      <c r="S165" s="996"/>
      <c r="T165" s="420" t="s">
        <v>404</v>
      </c>
      <c r="U165" s="421">
        <v>0.15</v>
      </c>
      <c r="V165" s="422">
        <f t="shared" si="6"/>
        <v>0</v>
      </c>
      <c r="W165" s="422">
        <f>+ODM!AG22</f>
        <v>0</v>
      </c>
    </row>
    <row r="166" spans="2:23" ht="59.25" customHeight="1" x14ac:dyDescent="0.25">
      <c r="B166" s="1023"/>
      <c r="C166" s="1016"/>
      <c r="D166" s="1016"/>
      <c r="E166" s="1026"/>
      <c r="F166" s="1029"/>
      <c r="G166" s="998"/>
      <c r="H166" s="1087"/>
      <c r="I166" s="1016"/>
      <c r="J166" s="1019"/>
      <c r="K166" s="1019"/>
      <c r="L166" s="998"/>
      <c r="M166" s="998"/>
      <c r="N166" s="998"/>
      <c r="O166" s="1014"/>
      <c r="P166" s="1014"/>
      <c r="Q166" s="1012"/>
      <c r="R166" s="967"/>
      <c r="S166" s="1011"/>
      <c r="T166" s="420" t="s">
        <v>406</v>
      </c>
      <c r="U166" s="421">
        <v>0.15</v>
      </c>
      <c r="V166" s="422">
        <f t="shared" si="6"/>
        <v>0</v>
      </c>
      <c r="W166" s="422">
        <f>+ODM!AG23</f>
        <v>0</v>
      </c>
    </row>
    <row r="167" spans="2:23" ht="59.25" customHeight="1" x14ac:dyDescent="0.25">
      <c r="B167" s="1023"/>
      <c r="C167" s="1016"/>
      <c r="D167" s="1016"/>
      <c r="E167" s="1026"/>
      <c r="F167" s="1029"/>
      <c r="G167" s="998"/>
      <c r="H167" s="1087"/>
      <c r="I167" s="1016"/>
      <c r="J167" s="1019"/>
      <c r="K167" s="1019"/>
      <c r="L167" s="998"/>
      <c r="M167" s="998"/>
      <c r="N167" s="998"/>
      <c r="O167" s="1014"/>
      <c r="P167" s="1014"/>
      <c r="Q167" s="1001" t="s">
        <v>408</v>
      </c>
      <c r="R167" s="966">
        <v>0.4</v>
      </c>
      <c r="S167" s="995">
        <f>(V167+V168)*R167</f>
        <v>0</v>
      </c>
      <c r="T167" s="420" t="s">
        <v>409</v>
      </c>
      <c r="U167" s="421">
        <v>0.5</v>
      </c>
      <c r="V167" s="422">
        <f t="shared" ref="V167:V186" si="11">W167*U167</f>
        <v>0</v>
      </c>
      <c r="W167" s="422">
        <f>+ODM!AG29</f>
        <v>0</v>
      </c>
    </row>
    <row r="168" spans="2:23" ht="59.25" customHeight="1" x14ac:dyDescent="0.25">
      <c r="B168" s="1023"/>
      <c r="C168" s="1016"/>
      <c r="D168" s="1016"/>
      <c r="E168" s="1026"/>
      <c r="F168" s="1029"/>
      <c r="G168" s="998"/>
      <c r="H168" s="1087"/>
      <c r="I168" s="1016"/>
      <c r="J168" s="1019"/>
      <c r="K168" s="1019"/>
      <c r="L168" s="998"/>
      <c r="M168" s="998"/>
      <c r="N168" s="998"/>
      <c r="O168" s="1014"/>
      <c r="P168" s="1014"/>
      <c r="Q168" s="998"/>
      <c r="R168" s="968"/>
      <c r="S168" s="996"/>
      <c r="T168" s="420" t="s">
        <v>412</v>
      </c>
      <c r="U168" s="421">
        <v>0.5</v>
      </c>
      <c r="V168" s="422">
        <f t="shared" si="11"/>
        <v>0</v>
      </c>
      <c r="W168" s="422">
        <f>+ODM!AG30</f>
        <v>0</v>
      </c>
    </row>
    <row r="169" spans="2:23" ht="59.25" customHeight="1" x14ac:dyDescent="0.25">
      <c r="B169" s="1023"/>
      <c r="C169" s="1016"/>
      <c r="D169" s="1016"/>
      <c r="E169" s="1026"/>
      <c r="F169" s="1029"/>
      <c r="G169" s="998"/>
      <c r="H169" s="1087"/>
      <c r="I169" s="1016"/>
      <c r="J169" s="1019"/>
      <c r="K169" s="1019"/>
      <c r="L169" s="998"/>
      <c r="M169" s="998"/>
      <c r="N169" s="998"/>
      <c r="O169" s="1014"/>
      <c r="P169" s="1014"/>
      <c r="Q169" s="1001" t="s">
        <v>390</v>
      </c>
      <c r="R169" s="966">
        <v>0.2</v>
      </c>
      <c r="S169" s="995">
        <f>(V169+V170)*R169</f>
        <v>0</v>
      </c>
      <c r="T169" s="420" t="s">
        <v>391</v>
      </c>
      <c r="U169" s="421">
        <v>0.5</v>
      </c>
      <c r="V169" s="422">
        <f t="shared" si="11"/>
        <v>0</v>
      </c>
      <c r="W169" s="422">
        <f>+ODM!AG35</f>
        <v>0</v>
      </c>
    </row>
    <row r="170" spans="2:23" ht="59.25" customHeight="1" x14ac:dyDescent="0.25">
      <c r="B170" s="1023"/>
      <c r="C170" s="1016"/>
      <c r="D170" s="1016"/>
      <c r="E170" s="1026"/>
      <c r="F170" s="1029"/>
      <c r="G170" s="998"/>
      <c r="H170" s="1087"/>
      <c r="I170" s="1016"/>
      <c r="J170" s="1019"/>
      <c r="K170" s="1019"/>
      <c r="L170" s="998"/>
      <c r="M170" s="998"/>
      <c r="N170" s="998"/>
      <c r="O170" s="1014"/>
      <c r="P170" s="1014"/>
      <c r="Q170" s="1012"/>
      <c r="R170" s="967"/>
      <c r="S170" s="1011"/>
      <c r="T170" s="420" t="s">
        <v>392</v>
      </c>
      <c r="U170" s="421">
        <v>0.5</v>
      </c>
      <c r="V170" s="422">
        <f t="shared" si="11"/>
        <v>0</v>
      </c>
      <c r="W170" s="422">
        <f>+ODM!AG36</f>
        <v>0</v>
      </c>
    </row>
    <row r="171" spans="2:23" ht="85.5" customHeight="1" x14ac:dyDescent="0.25">
      <c r="B171" s="1023"/>
      <c r="C171" s="1016"/>
      <c r="D171" s="1016"/>
      <c r="E171" s="1026"/>
      <c r="F171" s="1029"/>
      <c r="G171" s="998"/>
      <c r="H171" s="1087"/>
      <c r="I171" s="1016"/>
      <c r="J171" s="1019"/>
      <c r="K171" s="1019"/>
      <c r="L171" s="1001" t="s">
        <v>157</v>
      </c>
      <c r="M171" s="1001" t="s">
        <v>771</v>
      </c>
      <c r="N171" s="1001" t="s">
        <v>158</v>
      </c>
      <c r="O171" s="1013">
        <v>0.16666666666666599</v>
      </c>
      <c r="P171" s="1013">
        <f>(S171)*O171</f>
        <v>0</v>
      </c>
      <c r="Q171" s="1001" t="s">
        <v>159</v>
      </c>
      <c r="R171" s="966">
        <v>1</v>
      </c>
      <c r="S171" s="995">
        <f>(V171+V175)*R171</f>
        <v>0</v>
      </c>
      <c r="T171" s="420" t="s">
        <v>160</v>
      </c>
      <c r="U171" s="421">
        <v>0.25</v>
      </c>
      <c r="V171" s="422">
        <f t="shared" si="11"/>
        <v>0</v>
      </c>
      <c r="W171" s="422">
        <f>+IMV!AG18</f>
        <v>0</v>
      </c>
    </row>
    <row r="172" spans="2:23" ht="59.25" customHeight="1" x14ac:dyDescent="0.25">
      <c r="B172" s="1023"/>
      <c r="C172" s="1016"/>
      <c r="D172" s="1016"/>
      <c r="E172" s="1026"/>
      <c r="F172" s="1029"/>
      <c r="G172" s="998"/>
      <c r="H172" s="1087"/>
      <c r="I172" s="1016"/>
      <c r="J172" s="1019"/>
      <c r="K172" s="1019"/>
      <c r="L172" s="998"/>
      <c r="M172" s="998"/>
      <c r="N172" s="998"/>
      <c r="O172" s="1014"/>
      <c r="P172" s="1014"/>
      <c r="Q172" s="998"/>
      <c r="R172" s="968"/>
      <c r="S172" s="996"/>
      <c r="T172" s="420" t="s">
        <v>163</v>
      </c>
      <c r="U172" s="421">
        <v>0.25</v>
      </c>
      <c r="V172" s="422">
        <f t="shared" si="11"/>
        <v>0</v>
      </c>
      <c r="W172" s="422">
        <f>+IMV!AG19</f>
        <v>0</v>
      </c>
    </row>
    <row r="173" spans="2:23" ht="59.25" customHeight="1" x14ac:dyDescent="0.25">
      <c r="B173" s="1023"/>
      <c r="C173" s="1016"/>
      <c r="D173" s="1016"/>
      <c r="E173" s="1026"/>
      <c r="F173" s="1029"/>
      <c r="G173" s="998"/>
      <c r="H173" s="1087"/>
      <c r="I173" s="1016"/>
      <c r="J173" s="1019"/>
      <c r="K173" s="1019"/>
      <c r="L173" s="998"/>
      <c r="M173" s="998"/>
      <c r="N173" s="998"/>
      <c r="O173" s="1014"/>
      <c r="P173" s="1014"/>
      <c r="Q173" s="998"/>
      <c r="R173" s="968"/>
      <c r="S173" s="996"/>
      <c r="T173" s="420" t="s">
        <v>166</v>
      </c>
      <c r="U173" s="421">
        <v>0.3</v>
      </c>
      <c r="V173" s="422">
        <f t="shared" ref="V173" si="12">W173*U173</f>
        <v>0</v>
      </c>
      <c r="W173" s="422">
        <f>+IMV!AG20</f>
        <v>0</v>
      </c>
    </row>
    <row r="174" spans="2:23" ht="59.25" customHeight="1" x14ac:dyDescent="0.25">
      <c r="B174" s="1023"/>
      <c r="C174" s="1016"/>
      <c r="D174" s="1016"/>
      <c r="E174" s="1026"/>
      <c r="F174" s="1029"/>
      <c r="G174" s="998"/>
      <c r="H174" s="1087"/>
      <c r="I174" s="1016"/>
      <c r="J174" s="1019"/>
      <c r="K174" s="1019"/>
      <c r="L174" s="998"/>
      <c r="M174" s="998"/>
      <c r="N174" s="998"/>
      <c r="O174" s="1014"/>
      <c r="P174" s="1014"/>
      <c r="Q174" s="998"/>
      <c r="R174" s="968"/>
      <c r="S174" s="996"/>
      <c r="T174" s="420" t="s">
        <v>169</v>
      </c>
      <c r="U174" s="421">
        <v>0.1</v>
      </c>
      <c r="V174" s="422">
        <f t="shared" ref="V174" si="13">W174*U174</f>
        <v>0</v>
      </c>
      <c r="W174" s="422">
        <f>+IMV!AG21</f>
        <v>0</v>
      </c>
    </row>
    <row r="175" spans="2:23" ht="59.25" customHeight="1" x14ac:dyDescent="0.25">
      <c r="B175" s="1023"/>
      <c r="C175" s="1016"/>
      <c r="D175" s="1016"/>
      <c r="E175" s="1026"/>
      <c r="F175" s="1029"/>
      <c r="G175" s="998"/>
      <c r="H175" s="1087"/>
      <c r="I175" s="1016"/>
      <c r="J175" s="1019"/>
      <c r="K175" s="1019"/>
      <c r="L175" s="998"/>
      <c r="M175" s="998"/>
      <c r="N175" s="998"/>
      <c r="O175" s="1014"/>
      <c r="P175" s="1014"/>
      <c r="Q175" s="1012"/>
      <c r="R175" s="967"/>
      <c r="S175" s="1011"/>
      <c r="T175" s="420" t="s">
        <v>171</v>
      </c>
      <c r="U175" s="421">
        <v>0.1</v>
      </c>
      <c r="V175" s="422">
        <f t="shared" si="11"/>
        <v>0</v>
      </c>
      <c r="W175" s="422">
        <f>+IMV!AG22</f>
        <v>0</v>
      </c>
    </row>
    <row r="176" spans="2:23" ht="59.25" customHeight="1" x14ac:dyDescent="0.25">
      <c r="B176" s="1023"/>
      <c r="C176" s="1016"/>
      <c r="D176" s="1016"/>
      <c r="E176" s="1026"/>
      <c r="F176" s="1029"/>
      <c r="G176" s="998"/>
      <c r="H176" s="1087"/>
      <c r="I176" s="1016"/>
      <c r="J176" s="1019"/>
      <c r="K176" s="1019"/>
      <c r="L176" s="1001" t="s">
        <v>192</v>
      </c>
      <c r="M176" s="1001" t="s">
        <v>743</v>
      </c>
      <c r="N176" s="1001" t="s">
        <v>772</v>
      </c>
      <c r="O176" s="1013">
        <v>0.16666666666666599</v>
      </c>
      <c r="P176" s="1013">
        <f>(S176+S180+S181)*O176</f>
        <v>0</v>
      </c>
      <c r="Q176" s="1001" t="s">
        <v>197</v>
      </c>
      <c r="R176" s="966">
        <v>0.3</v>
      </c>
      <c r="S176" s="995">
        <f>(V176+V177+V178+V179)*R176</f>
        <v>0</v>
      </c>
      <c r="T176" s="420" t="s">
        <v>198</v>
      </c>
      <c r="U176" s="421">
        <v>0.4</v>
      </c>
      <c r="V176" s="422">
        <f t="shared" si="11"/>
        <v>0</v>
      </c>
      <c r="W176" s="422">
        <f>+GAM!AG18</f>
        <v>0</v>
      </c>
    </row>
    <row r="177" spans="2:23" ht="59.25" customHeight="1" x14ac:dyDescent="0.25">
      <c r="B177" s="1023"/>
      <c r="C177" s="1016"/>
      <c r="D177" s="1016"/>
      <c r="E177" s="1026"/>
      <c r="F177" s="1029"/>
      <c r="G177" s="998"/>
      <c r="H177" s="1087"/>
      <c r="I177" s="1016"/>
      <c r="J177" s="1019"/>
      <c r="K177" s="1019"/>
      <c r="L177" s="998"/>
      <c r="M177" s="998"/>
      <c r="N177" s="998"/>
      <c r="O177" s="1014"/>
      <c r="P177" s="1014"/>
      <c r="Q177" s="998"/>
      <c r="R177" s="968"/>
      <c r="S177" s="996"/>
      <c r="T177" s="420" t="s">
        <v>201</v>
      </c>
      <c r="U177" s="421">
        <v>0.2</v>
      </c>
      <c r="V177" s="422">
        <f t="shared" si="11"/>
        <v>0</v>
      </c>
      <c r="W177" s="422">
        <f>+GAM!AG19</f>
        <v>0</v>
      </c>
    </row>
    <row r="178" spans="2:23" ht="59.25" customHeight="1" x14ac:dyDescent="0.25">
      <c r="B178" s="1023"/>
      <c r="C178" s="1016"/>
      <c r="D178" s="1016"/>
      <c r="E178" s="1026"/>
      <c r="F178" s="1029"/>
      <c r="G178" s="998"/>
      <c r="H178" s="1087"/>
      <c r="I178" s="1016"/>
      <c r="J178" s="1019"/>
      <c r="K178" s="1019"/>
      <c r="L178" s="998"/>
      <c r="M178" s="998"/>
      <c r="N178" s="998"/>
      <c r="O178" s="1014"/>
      <c r="P178" s="1014"/>
      <c r="Q178" s="998"/>
      <c r="R178" s="968"/>
      <c r="S178" s="996"/>
      <c r="T178" s="420" t="s">
        <v>204</v>
      </c>
      <c r="U178" s="421">
        <v>0.2</v>
      </c>
      <c r="V178" s="422">
        <f t="shared" si="11"/>
        <v>0</v>
      </c>
      <c r="W178" s="422">
        <f>+GAM!AG20</f>
        <v>0</v>
      </c>
    </row>
    <row r="179" spans="2:23" ht="59.25" customHeight="1" x14ac:dyDescent="0.25">
      <c r="B179" s="1023"/>
      <c r="C179" s="1016"/>
      <c r="D179" s="1016"/>
      <c r="E179" s="1026"/>
      <c r="F179" s="1029"/>
      <c r="G179" s="998"/>
      <c r="H179" s="1087"/>
      <c r="I179" s="1016"/>
      <c r="J179" s="1019"/>
      <c r="K179" s="1019"/>
      <c r="L179" s="998"/>
      <c r="M179" s="998"/>
      <c r="N179" s="998"/>
      <c r="O179" s="1014"/>
      <c r="P179" s="1014"/>
      <c r="Q179" s="1012"/>
      <c r="R179" s="967"/>
      <c r="S179" s="1011"/>
      <c r="T179" s="420" t="s">
        <v>207</v>
      </c>
      <c r="U179" s="421">
        <v>0.2</v>
      </c>
      <c r="V179" s="422">
        <f t="shared" si="11"/>
        <v>0</v>
      </c>
      <c r="W179" s="422">
        <f>+GAM!AG21</f>
        <v>0</v>
      </c>
    </row>
    <row r="180" spans="2:23" ht="84" customHeight="1" x14ac:dyDescent="0.25">
      <c r="B180" s="1023"/>
      <c r="C180" s="1016"/>
      <c r="D180" s="1016"/>
      <c r="E180" s="1026"/>
      <c r="F180" s="1029"/>
      <c r="G180" s="998"/>
      <c r="H180" s="1087"/>
      <c r="I180" s="1016"/>
      <c r="J180" s="1019"/>
      <c r="K180" s="1019"/>
      <c r="L180" s="998"/>
      <c r="M180" s="998"/>
      <c r="N180" s="998"/>
      <c r="O180" s="1014"/>
      <c r="P180" s="1014"/>
      <c r="Q180" s="523" t="s">
        <v>852</v>
      </c>
      <c r="R180" s="522">
        <v>0.3</v>
      </c>
      <c r="S180" s="531">
        <f>(V180)*R180</f>
        <v>0</v>
      </c>
      <c r="T180" s="420" t="s">
        <v>210</v>
      </c>
      <c r="U180" s="421">
        <v>1</v>
      </c>
      <c r="V180" s="422">
        <f t="shared" si="11"/>
        <v>0</v>
      </c>
      <c r="W180" s="422">
        <f>+GAM!AG26</f>
        <v>0</v>
      </c>
    </row>
    <row r="181" spans="2:23" ht="59.25" customHeight="1" x14ac:dyDescent="0.25">
      <c r="B181" s="1023"/>
      <c r="C181" s="1016"/>
      <c r="D181" s="1016"/>
      <c r="E181" s="1026"/>
      <c r="F181" s="1029"/>
      <c r="G181" s="998"/>
      <c r="H181" s="1087"/>
      <c r="I181" s="1016"/>
      <c r="J181" s="1019"/>
      <c r="K181" s="1019"/>
      <c r="L181" s="998"/>
      <c r="M181" s="998"/>
      <c r="N181" s="998"/>
      <c r="O181" s="1014"/>
      <c r="P181" s="1014"/>
      <c r="Q181" s="1001" t="s">
        <v>213</v>
      </c>
      <c r="R181" s="966">
        <v>0.2</v>
      </c>
      <c r="S181" s="995">
        <f>(V181+V182+V183)*R181</f>
        <v>0</v>
      </c>
      <c r="T181" s="420" t="s">
        <v>214</v>
      </c>
      <c r="U181" s="421">
        <v>0.4</v>
      </c>
      <c r="V181" s="422">
        <f t="shared" si="11"/>
        <v>0</v>
      </c>
      <c r="W181" s="422">
        <f>+GAM!AG31</f>
        <v>0</v>
      </c>
    </row>
    <row r="182" spans="2:23" ht="59.25" customHeight="1" x14ac:dyDescent="0.25">
      <c r="B182" s="1023"/>
      <c r="C182" s="1016"/>
      <c r="D182" s="1016"/>
      <c r="E182" s="1026"/>
      <c r="F182" s="1029"/>
      <c r="G182" s="998"/>
      <c r="H182" s="1087"/>
      <c r="I182" s="1016"/>
      <c r="J182" s="1019"/>
      <c r="K182" s="1019"/>
      <c r="L182" s="998"/>
      <c r="M182" s="998"/>
      <c r="N182" s="998"/>
      <c r="O182" s="1014"/>
      <c r="P182" s="1014"/>
      <c r="Q182" s="998"/>
      <c r="R182" s="968"/>
      <c r="S182" s="996"/>
      <c r="T182" s="420" t="s">
        <v>217</v>
      </c>
      <c r="U182" s="421">
        <v>0.3</v>
      </c>
      <c r="V182" s="422">
        <f t="shared" si="11"/>
        <v>0</v>
      </c>
      <c r="W182" s="422">
        <f>+GAM!AG32</f>
        <v>0</v>
      </c>
    </row>
    <row r="183" spans="2:23" ht="59.25" customHeight="1" x14ac:dyDescent="0.25">
      <c r="B183" s="1023"/>
      <c r="C183" s="1016"/>
      <c r="D183" s="1016"/>
      <c r="E183" s="1026"/>
      <c r="F183" s="1029"/>
      <c r="G183" s="998"/>
      <c r="H183" s="1087"/>
      <c r="I183" s="1016"/>
      <c r="J183" s="1019"/>
      <c r="K183" s="1019"/>
      <c r="L183" s="998"/>
      <c r="M183" s="998"/>
      <c r="N183" s="998"/>
      <c r="O183" s="1014"/>
      <c r="P183" s="1014"/>
      <c r="Q183" s="998"/>
      <c r="R183" s="967"/>
      <c r="S183" s="1011"/>
      <c r="T183" s="420" t="s">
        <v>220</v>
      </c>
      <c r="U183" s="421">
        <v>0.3</v>
      </c>
      <c r="V183" s="422">
        <f t="shared" si="11"/>
        <v>0</v>
      </c>
      <c r="W183" s="422">
        <f>+GAM!AG33</f>
        <v>0</v>
      </c>
    </row>
    <row r="184" spans="2:23" ht="59.25" customHeight="1" x14ac:dyDescent="0.25">
      <c r="B184" s="1023"/>
      <c r="C184" s="1016"/>
      <c r="D184" s="1016"/>
      <c r="E184" s="1026"/>
      <c r="F184" s="1029"/>
      <c r="G184" s="998"/>
      <c r="H184" s="1087"/>
      <c r="I184" s="1016"/>
      <c r="J184" s="1019"/>
      <c r="K184" s="1019"/>
      <c r="L184" s="998"/>
      <c r="M184" s="998"/>
      <c r="N184" s="998"/>
      <c r="O184" s="1014"/>
      <c r="P184" s="1014"/>
      <c r="Q184" s="998" t="s">
        <v>131</v>
      </c>
      <c r="R184" s="966">
        <v>0.2</v>
      </c>
      <c r="S184" s="995">
        <f>(V184+V185+V186)*R184</f>
        <v>0</v>
      </c>
      <c r="T184" s="420" t="s">
        <v>135</v>
      </c>
      <c r="U184" s="421">
        <v>0.35</v>
      </c>
      <c r="V184" s="422">
        <f t="shared" si="11"/>
        <v>0</v>
      </c>
      <c r="W184" s="422">
        <f>+GAM!AG38</f>
        <v>0</v>
      </c>
    </row>
    <row r="185" spans="2:23" ht="59.25" customHeight="1" x14ac:dyDescent="0.25">
      <c r="B185" s="1023"/>
      <c r="C185" s="1016"/>
      <c r="D185" s="1016"/>
      <c r="E185" s="1026"/>
      <c r="F185" s="1029"/>
      <c r="G185" s="998"/>
      <c r="H185" s="1087"/>
      <c r="I185" s="1016"/>
      <c r="J185" s="1019"/>
      <c r="K185" s="1019"/>
      <c r="L185" s="998"/>
      <c r="M185" s="998"/>
      <c r="N185" s="998"/>
      <c r="O185" s="1014"/>
      <c r="P185" s="1014"/>
      <c r="Q185" s="998"/>
      <c r="R185" s="968"/>
      <c r="S185" s="996"/>
      <c r="T185" s="420" t="s">
        <v>138</v>
      </c>
      <c r="U185" s="421">
        <v>0.3</v>
      </c>
      <c r="V185" s="422">
        <f t="shared" si="11"/>
        <v>0</v>
      </c>
      <c r="W185" s="422">
        <f>+GAM!AG39</f>
        <v>0</v>
      </c>
    </row>
    <row r="186" spans="2:23" ht="59.25" customHeight="1" thickBot="1" x14ac:dyDescent="0.3">
      <c r="B186" s="1024"/>
      <c r="C186" s="1017"/>
      <c r="D186" s="1017"/>
      <c r="E186" s="1027"/>
      <c r="F186" s="1030"/>
      <c r="G186" s="999"/>
      <c r="H186" s="1088"/>
      <c r="I186" s="1017"/>
      <c r="J186" s="1020"/>
      <c r="K186" s="1020"/>
      <c r="L186" s="999"/>
      <c r="M186" s="999"/>
      <c r="N186" s="999"/>
      <c r="O186" s="1021"/>
      <c r="P186" s="1021"/>
      <c r="Q186" s="999"/>
      <c r="R186" s="1000"/>
      <c r="S186" s="997"/>
      <c r="T186" s="423" t="s">
        <v>189</v>
      </c>
      <c r="U186" s="424">
        <v>0.35</v>
      </c>
      <c r="V186" s="425">
        <f t="shared" si="11"/>
        <v>0</v>
      </c>
      <c r="W186" s="425">
        <f>+GAM!AG40</f>
        <v>0</v>
      </c>
    </row>
  </sheetData>
  <autoFilter ref="H8:W186"/>
  <mergeCells count="283">
    <mergeCell ref="S74:S77"/>
    <mergeCell ref="R74:R77"/>
    <mergeCell ref="Q74:Q77"/>
    <mergeCell ref="Q87:Q88"/>
    <mergeCell ref="R87:R88"/>
    <mergeCell ref="S87:S88"/>
    <mergeCell ref="Q89:Q94"/>
    <mergeCell ref="R89:R94"/>
    <mergeCell ref="S89:S94"/>
    <mergeCell ref="N21:N31"/>
    <mergeCell ref="O21:O31"/>
    <mergeCell ref="P21:P31"/>
    <mergeCell ref="S147:S148"/>
    <mergeCell ref="S145:S146"/>
    <mergeCell ref="Q147:Q148"/>
    <mergeCell ref="Q145:Q146"/>
    <mergeCell ref="Q142:Q144"/>
    <mergeCell ref="Q42:Q46"/>
    <mergeCell ref="S47:S51"/>
    <mergeCell ref="R47:R51"/>
    <mergeCell ref="Q47:Q51"/>
    <mergeCell ref="N74:N77"/>
    <mergeCell ref="O74:O77"/>
    <mergeCell ref="P74:P77"/>
    <mergeCell ref="O87:O105"/>
    <mergeCell ref="P87:P105"/>
    <mergeCell ref="P112:P130"/>
    <mergeCell ref="O112:O130"/>
    <mergeCell ref="O142:O148"/>
    <mergeCell ref="P142:P148"/>
    <mergeCell ref="O131:O141"/>
    <mergeCell ref="Q83:Q84"/>
    <mergeCell ref="R83:R84"/>
    <mergeCell ref="S56:S58"/>
    <mergeCell ref="Q52:Q54"/>
    <mergeCell ref="S159:S160"/>
    <mergeCell ref="R159:R160"/>
    <mergeCell ref="Q159:Q160"/>
    <mergeCell ref="Q155:Q158"/>
    <mergeCell ref="R155:R158"/>
    <mergeCell ref="S155:S158"/>
    <mergeCell ref="S149:S154"/>
    <mergeCell ref="R59:R60"/>
    <mergeCell ref="S142:S144"/>
    <mergeCell ref="S139:S141"/>
    <mergeCell ref="S59:S60"/>
    <mergeCell ref="R61:R63"/>
    <mergeCell ref="S95:S101"/>
    <mergeCell ref="S83:S84"/>
    <mergeCell ref="R149:R154"/>
    <mergeCell ref="Q149:Q154"/>
    <mergeCell ref="Q59:Q60"/>
    <mergeCell ref="Q102:Q103"/>
    <mergeCell ref="R102:R103"/>
    <mergeCell ref="S102:S103"/>
    <mergeCell ref="Q104:Q105"/>
    <mergeCell ref="R104:R105"/>
    <mergeCell ref="B2:C4"/>
    <mergeCell ref="D2:W2"/>
    <mergeCell ref="D3:N3"/>
    <mergeCell ref="O3:W3"/>
    <mergeCell ref="D4:W4"/>
    <mergeCell ref="B6:W6"/>
    <mergeCell ref="B7:E7"/>
    <mergeCell ref="F7:W7"/>
    <mergeCell ref="B9:B105"/>
    <mergeCell ref="C9:C105"/>
    <mergeCell ref="D9:D105"/>
    <mergeCell ref="E9:E105"/>
    <mergeCell ref="F9:F105"/>
    <mergeCell ref="G9:G105"/>
    <mergeCell ref="H9:H186"/>
    <mergeCell ref="I9:I105"/>
    <mergeCell ref="L21:L31"/>
    <mergeCell ref="M21:M31"/>
    <mergeCell ref="Q171:Q175"/>
    <mergeCell ref="S171:S175"/>
    <mergeCell ref="R171:R175"/>
    <mergeCell ref="R52:R54"/>
    <mergeCell ref="S52:S54"/>
    <mergeCell ref="Q56:Q58"/>
    <mergeCell ref="L9:L20"/>
    <mergeCell ref="M9:M20"/>
    <mergeCell ref="N9:N20"/>
    <mergeCell ref="O9:O20"/>
    <mergeCell ref="P9:P20"/>
    <mergeCell ref="S9:S11"/>
    <mergeCell ref="S12:S13"/>
    <mergeCell ref="S14:S15"/>
    <mergeCell ref="S16:S17"/>
    <mergeCell ref="S18:S20"/>
    <mergeCell ref="R18:R20"/>
    <mergeCell ref="Q18:Q20"/>
    <mergeCell ref="R16:R17"/>
    <mergeCell ref="Q16:Q17"/>
    <mergeCell ref="R14:R15"/>
    <mergeCell ref="Q14:Q15"/>
    <mergeCell ref="R12:R13"/>
    <mergeCell ref="L59:L63"/>
    <mergeCell ref="M59:M63"/>
    <mergeCell ref="N59:N63"/>
    <mergeCell ref="O59:O63"/>
    <mergeCell ref="P59:P63"/>
    <mergeCell ref="S124:S130"/>
    <mergeCell ref="Q124:Q130"/>
    <mergeCell ref="R124:R130"/>
    <mergeCell ref="S42:S46"/>
    <mergeCell ref="R42:R46"/>
    <mergeCell ref="R64:R66"/>
    <mergeCell ref="Q67:Q68"/>
    <mergeCell ref="R67:R68"/>
    <mergeCell ref="S67:S68"/>
    <mergeCell ref="L64:L68"/>
    <mergeCell ref="M64:M68"/>
    <mergeCell ref="N64:N68"/>
    <mergeCell ref="O64:O68"/>
    <mergeCell ref="P64:P68"/>
    <mergeCell ref="O78:O86"/>
    <mergeCell ref="P78:P86"/>
    <mergeCell ref="L74:L77"/>
    <mergeCell ref="M74:M77"/>
    <mergeCell ref="R56:R58"/>
    <mergeCell ref="L32:L34"/>
    <mergeCell ref="M32:M34"/>
    <mergeCell ref="N32:N34"/>
    <mergeCell ref="O32:O34"/>
    <mergeCell ref="L52:L58"/>
    <mergeCell ref="M52:M58"/>
    <mergeCell ref="N52:N58"/>
    <mergeCell ref="O52:O58"/>
    <mergeCell ref="P52:P58"/>
    <mergeCell ref="L42:L51"/>
    <mergeCell ref="M42:M51"/>
    <mergeCell ref="N42:N51"/>
    <mergeCell ref="O42:O51"/>
    <mergeCell ref="P42:P51"/>
    <mergeCell ref="L35:L41"/>
    <mergeCell ref="M35:M41"/>
    <mergeCell ref="N35:N41"/>
    <mergeCell ref="O35:O41"/>
    <mergeCell ref="P35:P41"/>
    <mergeCell ref="P32:P34"/>
    <mergeCell ref="L69:L73"/>
    <mergeCell ref="M69:M73"/>
    <mergeCell ref="N69:N73"/>
    <mergeCell ref="O69:O73"/>
    <mergeCell ref="P69:P73"/>
    <mergeCell ref="P106:P111"/>
    <mergeCell ref="B106:B111"/>
    <mergeCell ref="C106:C111"/>
    <mergeCell ref="D106:D111"/>
    <mergeCell ref="E106:E111"/>
    <mergeCell ref="F106:F111"/>
    <mergeCell ref="G106:G111"/>
    <mergeCell ref="I106:I111"/>
    <mergeCell ref="J9:J105"/>
    <mergeCell ref="K9:K105"/>
    <mergeCell ref="J106:J111"/>
    <mergeCell ref="K106:K111"/>
    <mergeCell ref="L106:L111"/>
    <mergeCell ref="M106:M111"/>
    <mergeCell ref="N106:N111"/>
    <mergeCell ref="O106:O111"/>
    <mergeCell ref="L87:L105"/>
    <mergeCell ref="M87:M105"/>
    <mergeCell ref="N87:N105"/>
    <mergeCell ref="B131:B186"/>
    <mergeCell ref="C131:C186"/>
    <mergeCell ref="D131:D186"/>
    <mergeCell ref="E131:E186"/>
    <mergeCell ref="F131:F186"/>
    <mergeCell ref="G131:G186"/>
    <mergeCell ref="J112:J130"/>
    <mergeCell ref="K112:K130"/>
    <mergeCell ref="L112:L130"/>
    <mergeCell ref="B112:B130"/>
    <mergeCell ref="C112:C130"/>
    <mergeCell ref="D112:D130"/>
    <mergeCell ref="E112:E130"/>
    <mergeCell ref="F112:F130"/>
    <mergeCell ref="G112:G130"/>
    <mergeCell ref="I112:I130"/>
    <mergeCell ref="L176:L186"/>
    <mergeCell ref="M176:M186"/>
    <mergeCell ref="N176:N186"/>
    <mergeCell ref="O176:O186"/>
    <mergeCell ref="P176:P186"/>
    <mergeCell ref="L171:L175"/>
    <mergeCell ref="L78:L86"/>
    <mergeCell ref="M78:M86"/>
    <mergeCell ref="N78:N86"/>
    <mergeCell ref="M112:M130"/>
    <mergeCell ref="N112:N130"/>
    <mergeCell ref="M142:M148"/>
    <mergeCell ref="N142:N148"/>
    <mergeCell ref="M171:M175"/>
    <mergeCell ref="Q176:Q179"/>
    <mergeCell ref="S176:S179"/>
    <mergeCell ref="R176:R179"/>
    <mergeCell ref="S181:S183"/>
    <mergeCell ref="R181:R183"/>
    <mergeCell ref="Q181:Q183"/>
    <mergeCell ref="P131:P141"/>
    <mergeCell ref="I131:I186"/>
    <mergeCell ref="J131:J186"/>
    <mergeCell ref="K131:K186"/>
    <mergeCell ref="L131:L141"/>
    <mergeCell ref="M131:M141"/>
    <mergeCell ref="N131:N141"/>
    <mergeCell ref="L142:L148"/>
    <mergeCell ref="L149:L160"/>
    <mergeCell ref="M149:M160"/>
    <mergeCell ref="N149:N160"/>
    <mergeCell ref="O149:O160"/>
    <mergeCell ref="P149:P160"/>
    <mergeCell ref="L161:L170"/>
    <mergeCell ref="M161:M170"/>
    <mergeCell ref="N161:N170"/>
    <mergeCell ref="O161:O170"/>
    <mergeCell ref="P161:P170"/>
    <mergeCell ref="S78:S82"/>
    <mergeCell ref="S131:S138"/>
    <mergeCell ref="R131:R138"/>
    <mergeCell ref="Q131:Q138"/>
    <mergeCell ref="Q139:Q141"/>
    <mergeCell ref="R139:R141"/>
    <mergeCell ref="N171:N175"/>
    <mergeCell ref="O171:O175"/>
    <mergeCell ref="P171:P175"/>
    <mergeCell ref="Q161:Q166"/>
    <mergeCell ref="S169:S170"/>
    <mergeCell ref="R169:R170"/>
    <mergeCell ref="Q169:Q170"/>
    <mergeCell ref="S161:S166"/>
    <mergeCell ref="R161:R166"/>
    <mergeCell ref="S104:S105"/>
    <mergeCell ref="Q95:Q101"/>
    <mergeCell ref="R95:R101"/>
    <mergeCell ref="S36:S41"/>
    <mergeCell ref="R36:R41"/>
    <mergeCell ref="Q61:Q63"/>
    <mergeCell ref="S61:S63"/>
    <mergeCell ref="Q64:Q66"/>
    <mergeCell ref="S64:S66"/>
    <mergeCell ref="S184:S186"/>
    <mergeCell ref="Q184:Q186"/>
    <mergeCell ref="R184:R186"/>
    <mergeCell ref="Q167:Q168"/>
    <mergeCell ref="R167:R168"/>
    <mergeCell ref="S167:S168"/>
    <mergeCell ref="Q36:Q41"/>
    <mergeCell ref="Q112:Q119"/>
    <mergeCell ref="R112:R119"/>
    <mergeCell ref="S112:S119"/>
    <mergeCell ref="Q120:Q123"/>
    <mergeCell ref="R120:R123"/>
    <mergeCell ref="S120:S123"/>
    <mergeCell ref="Q72:Q73"/>
    <mergeCell ref="R72:R73"/>
    <mergeCell ref="S72:S73"/>
    <mergeCell ref="Q78:Q82"/>
    <mergeCell ref="R78:R82"/>
    <mergeCell ref="Q12:Q13"/>
    <mergeCell ref="R9:R11"/>
    <mergeCell ref="Q9:Q11"/>
    <mergeCell ref="Q32:Q34"/>
    <mergeCell ref="R32:R34"/>
    <mergeCell ref="S32:S34"/>
    <mergeCell ref="Q26:Q30"/>
    <mergeCell ref="R26:R30"/>
    <mergeCell ref="S26:S30"/>
    <mergeCell ref="S21:S25"/>
    <mergeCell ref="R21:R25"/>
    <mergeCell ref="Q21:Q25"/>
    <mergeCell ref="R147:R148"/>
    <mergeCell ref="R145:R146"/>
    <mergeCell ref="R142:R144"/>
    <mergeCell ref="S106:S109"/>
    <mergeCell ref="R106:R109"/>
    <mergeCell ref="Q106:Q109"/>
    <mergeCell ref="S110:S111"/>
    <mergeCell ref="Q110:Q111"/>
    <mergeCell ref="R110:R111"/>
  </mergeCells>
  <printOptions horizontalCentered="1"/>
  <pageMargins left="0.23622047244094491" right="0.23622047244094491" top="0.74803149606299213" bottom="0.74803149606299213" header="0.31496062992125984" footer="0.31496062992125984"/>
  <pageSetup paperSize="14" scale="3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68"/>
  <sheetViews>
    <sheetView showWhiteSpace="0" topLeftCell="A28" zoomScaleNormal="100" workbookViewId="0">
      <selection activeCell="C38" sqref="C38:Y50"/>
    </sheetView>
  </sheetViews>
  <sheetFormatPr baseColWidth="10" defaultColWidth="3.7109375" defaultRowHeight="14.25" x14ac:dyDescent="0.2"/>
  <cols>
    <col min="1" max="1" width="3.7109375" style="428"/>
    <col min="2" max="2" width="2.85546875" style="428" customWidth="1"/>
    <col min="3" max="6" width="3.85546875" style="428" customWidth="1"/>
    <col min="7" max="7" width="5" style="428" customWidth="1"/>
    <col min="8" max="8" width="12.28515625" style="428" customWidth="1"/>
    <col min="9" max="9" width="11.140625" style="428" customWidth="1"/>
    <col min="10" max="10" width="13" style="428" customWidth="1"/>
    <col min="11" max="11" width="11.140625" style="428" customWidth="1"/>
    <col min="12" max="12" width="12.85546875" style="428" customWidth="1"/>
    <col min="13" max="13" width="11.140625" style="428" customWidth="1"/>
    <col min="14" max="14" width="13.28515625" style="428" customWidth="1"/>
    <col min="15" max="15" width="11.140625" style="428" customWidth="1"/>
    <col min="16" max="16" width="12.5703125" style="428" customWidth="1"/>
    <col min="17" max="17" width="11.140625" style="428" customWidth="1"/>
    <col min="18" max="18" width="3.7109375" style="428"/>
    <col min="19" max="19" width="3.28515625" style="428" customWidth="1"/>
    <col min="20" max="24" width="3.7109375" style="428"/>
    <col min="25" max="25" width="5" style="428" customWidth="1"/>
    <col min="26" max="26" width="2.85546875" style="428" customWidth="1"/>
    <col min="27" max="27" width="2.140625" style="428" hidden="1" customWidth="1"/>
    <col min="28" max="28" width="20.5703125" style="429" hidden="1" customWidth="1"/>
    <col min="29" max="31" width="8.28515625" style="429" hidden="1" customWidth="1"/>
    <col min="32" max="67" width="8.7109375" style="429" hidden="1" customWidth="1"/>
    <col min="68" max="68" width="8.7109375" style="428" hidden="1" customWidth="1"/>
    <col min="69" max="117" width="0" style="428" hidden="1" customWidth="1"/>
    <col min="118" max="16384" width="3.7109375" style="428"/>
  </cols>
  <sheetData>
    <row r="1" spans="1:135" x14ac:dyDescent="0.2">
      <c r="A1" s="426"/>
      <c r="B1" s="427"/>
      <c r="C1" s="427"/>
      <c r="D1" s="427"/>
      <c r="E1" s="427"/>
      <c r="F1" s="427"/>
    </row>
    <row r="2" spans="1:135" ht="45.75" customHeight="1" x14ac:dyDescent="0.2">
      <c r="A2" s="426"/>
      <c r="B2" s="1203"/>
      <c r="C2" s="1203"/>
      <c r="D2" s="1203"/>
      <c r="E2" s="1203"/>
      <c r="F2" s="1203"/>
      <c r="G2" s="1203"/>
      <c r="H2" s="1204" t="s">
        <v>773</v>
      </c>
      <c r="I2" s="1204"/>
      <c r="J2" s="1204"/>
      <c r="K2" s="1204"/>
      <c r="L2" s="1204"/>
      <c r="M2" s="1204"/>
      <c r="N2" s="1204"/>
      <c r="O2" s="1204"/>
      <c r="P2" s="1204"/>
      <c r="Q2" s="1204"/>
      <c r="R2" s="1204"/>
      <c r="S2" s="1204"/>
      <c r="T2" s="1204"/>
      <c r="U2" s="1204"/>
      <c r="V2" s="1204"/>
      <c r="W2" s="1204"/>
      <c r="X2" s="1204"/>
      <c r="Y2" s="1204"/>
      <c r="Z2" s="1204"/>
      <c r="AC2" s="1119" t="s">
        <v>737</v>
      </c>
      <c r="AD2" s="1119"/>
      <c r="AE2" s="1118" t="s">
        <v>38</v>
      </c>
      <c r="AF2" s="1118"/>
      <c r="AG2" s="1118" t="s">
        <v>735</v>
      </c>
      <c r="AH2" s="1118"/>
      <c r="AI2" s="1118" t="s">
        <v>774</v>
      </c>
      <c r="AJ2" s="1118"/>
      <c r="AK2" s="1118" t="s">
        <v>141</v>
      </c>
      <c r="AL2" s="1118"/>
      <c r="AM2" s="1118" t="s">
        <v>366</v>
      </c>
      <c r="AN2" s="1118"/>
      <c r="AO2" s="1118" t="s">
        <v>157</v>
      </c>
      <c r="AP2" s="1118"/>
      <c r="AQ2" s="1118" t="s">
        <v>192</v>
      </c>
      <c r="AR2" s="1118"/>
      <c r="AS2" s="1118" t="s">
        <v>775</v>
      </c>
      <c r="AT2" s="1118"/>
      <c r="AU2" s="1118" t="s">
        <v>738</v>
      </c>
      <c r="AV2" s="1118"/>
      <c r="AW2" s="1118" t="s">
        <v>747</v>
      </c>
      <c r="AX2" s="1118"/>
      <c r="AY2" s="1118" t="s">
        <v>748</v>
      </c>
      <c r="AZ2" s="1118"/>
      <c r="BA2" s="1118" t="s">
        <v>741</v>
      </c>
      <c r="BB2" s="1118"/>
      <c r="BC2" s="1118" t="s">
        <v>776</v>
      </c>
      <c r="BD2" s="1118"/>
      <c r="BE2" s="1118" t="s">
        <v>745</v>
      </c>
      <c r="BF2" s="1118"/>
      <c r="BG2" s="1118" t="s">
        <v>777</v>
      </c>
      <c r="BH2" s="1118"/>
      <c r="BI2" s="1118" t="s">
        <v>744</v>
      </c>
      <c r="BJ2" s="1118"/>
      <c r="BK2" s="1118" t="s">
        <v>778</v>
      </c>
      <c r="BL2" s="1118"/>
      <c r="BM2" s="1118" t="s">
        <v>395</v>
      </c>
      <c r="BN2" s="1118"/>
      <c r="BO2" s="1119" t="s">
        <v>779</v>
      </c>
      <c r="BP2" s="1119"/>
    </row>
    <row r="3" spans="1:135" ht="15" x14ac:dyDescent="0.2">
      <c r="A3" s="426"/>
      <c r="B3" s="1203"/>
      <c r="C3" s="1203"/>
      <c r="D3" s="1203"/>
      <c r="E3" s="1203"/>
      <c r="F3" s="1203"/>
      <c r="G3" s="1203"/>
      <c r="H3" s="1202" t="s">
        <v>780</v>
      </c>
      <c r="I3" s="1202"/>
      <c r="J3" s="1202"/>
      <c r="K3" s="1202"/>
      <c r="L3" s="1202"/>
      <c r="M3" s="1202"/>
      <c r="N3" s="1202"/>
      <c r="O3" s="1202"/>
      <c r="P3" s="1202" t="s">
        <v>781</v>
      </c>
      <c r="Q3" s="1202"/>
      <c r="R3" s="1202"/>
      <c r="S3" s="1202"/>
      <c r="T3" s="1202"/>
      <c r="U3" s="1202"/>
      <c r="V3" s="1202"/>
      <c r="W3" s="1202"/>
      <c r="X3" s="1202"/>
      <c r="Y3" s="1202"/>
      <c r="Z3" s="1202"/>
      <c r="AC3" s="1119"/>
      <c r="AD3" s="1119"/>
      <c r="AE3" s="1119"/>
      <c r="AF3" s="1119"/>
      <c r="AG3" s="1119"/>
      <c r="AH3" s="1119"/>
      <c r="AI3" s="1119"/>
      <c r="AJ3" s="1119"/>
      <c r="AK3" s="1119"/>
      <c r="AL3" s="1119"/>
      <c r="AM3" s="1119"/>
      <c r="AN3" s="1119"/>
      <c r="AO3" s="1119"/>
      <c r="AP3" s="1119"/>
      <c r="AQ3" s="1119"/>
      <c r="AR3" s="1119"/>
      <c r="AS3" s="1119"/>
      <c r="AT3" s="1119"/>
      <c r="AU3" s="1119"/>
      <c r="AV3" s="1119"/>
      <c r="AW3" s="1119"/>
      <c r="AX3" s="1119"/>
      <c r="AY3" s="1119"/>
      <c r="AZ3" s="1119"/>
      <c r="BA3" s="1119"/>
      <c r="BB3" s="1119"/>
      <c r="BC3" s="1119"/>
      <c r="BD3" s="1119"/>
      <c r="BE3" s="1119"/>
      <c r="BF3" s="1119"/>
      <c r="BG3" s="1119"/>
      <c r="BH3" s="1119"/>
      <c r="BI3" s="1119"/>
      <c r="BJ3" s="1119"/>
      <c r="BK3" s="1119"/>
      <c r="BL3" s="1119"/>
      <c r="BM3" s="1119"/>
      <c r="BN3" s="1119"/>
      <c r="BO3" s="1119"/>
      <c r="BP3" s="1119"/>
    </row>
    <row r="4" spans="1:135" ht="15" x14ac:dyDescent="0.2">
      <c r="A4" s="426"/>
      <c r="B4" s="1203"/>
      <c r="C4" s="1203"/>
      <c r="D4" s="1203"/>
      <c r="E4" s="1203"/>
      <c r="F4" s="1203"/>
      <c r="G4" s="1203"/>
      <c r="H4" s="1202" t="s">
        <v>782</v>
      </c>
      <c r="I4" s="1202"/>
      <c r="J4" s="1202"/>
      <c r="K4" s="1202"/>
      <c r="L4" s="1202"/>
      <c r="M4" s="1202"/>
      <c r="N4" s="1202"/>
      <c r="O4" s="1202"/>
      <c r="P4" s="1202"/>
      <c r="Q4" s="1202"/>
      <c r="R4" s="1202"/>
      <c r="S4" s="1202"/>
      <c r="T4" s="1202"/>
      <c r="U4" s="1202"/>
      <c r="V4" s="1202"/>
      <c r="W4" s="1202"/>
      <c r="X4" s="1202"/>
      <c r="Y4" s="1202"/>
      <c r="Z4" s="1202"/>
      <c r="AC4" s="1119"/>
      <c r="AD4" s="1119"/>
      <c r="AE4" s="1119"/>
      <c r="AF4" s="1119"/>
      <c r="AG4" s="1119"/>
      <c r="AH4" s="1119"/>
      <c r="AI4" s="1119"/>
      <c r="AJ4" s="1119"/>
      <c r="AK4" s="1119"/>
      <c r="AL4" s="1119"/>
      <c r="AM4" s="1119"/>
      <c r="AN4" s="1119"/>
      <c r="AO4" s="1119"/>
      <c r="AP4" s="1119"/>
      <c r="AQ4" s="1119"/>
      <c r="AR4" s="1119"/>
      <c r="AS4" s="1119"/>
      <c r="AT4" s="1119"/>
      <c r="AU4" s="1119"/>
      <c r="AV4" s="1119"/>
      <c r="AW4" s="1119"/>
      <c r="AX4" s="1119"/>
      <c r="AY4" s="1119"/>
      <c r="AZ4" s="1119"/>
      <c r="BA4" s="1119"/>
      <c r="BB4" s="1119"/>
      <c r="BC4" s="1119"/>
      <c r="BD4" s="1119"/>
      <c r="BE4" s="1119"/>
      <c r="BF4" s="1119"/>
      <c r="BG4" s="1119"/>
      <c r="BH4" s="1119"/>
      <c r="BI4" s="1119"/>
      <c r="BJ4" s="1119"/>
      <c r="BK4" s="1119"/>
      <c r="BL4" s="1119"/>
      <c r="BM4" s="1119"/>
      <c r="BN4" s="1119"/>
      <c r="BO4" s="1119"/>
      <c r="BP4" s="1119"/>
    </row>
    <row r="5" spans="1:135" ht="15" x14ac:dyDescent="0.2">
      <c r="A5" s="426"/>
      <c r="B5" s="426"/>
      <c r="C5" s="426"/>
      <c r="D5" s="426"/>
      <c r="E5" s="426"/>
      <c r="F5" s="426"/>
      <c r="G5" s="426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0"/>
      <c r="U5" s="430"/>
      <c r="V5" s="430"/>
      <c r="W5" s="430"/>
      <c r="X5" s="430"/>
      <c r="Y5" s="430"/>
      <c r="Z5" s="430"/>
      <c r="AC5" s="1119"/>
      <c r="AD5" s="1119"/>
      <c r="AE5" s="1119"/>
      <c r="AF5" s="1119"/>
      <c r="AG5" s="1119"/>
      <c r="AH5" s="1119"/>
      <c r="AI5" s="1119"/>
      <c r="AJ5" s="1119"/>
      <c r="AK5" s="1119"/>
      <c r="AL5" s="1119"/>
      <c r="AM5" s="1119"/>
      <c r="AN5" s="1119"/>
      <c r="AO5" s="1119"/>
      <c r="AP5" s="1119"/>
      <c r="AQ5" s="1119"/>
      <c r="AR5" s="1119"/>
      <c r="AS5" s="1119"/>
      <c r="AT5" s="1119"/>
      <c r="AU5" s="1119"/>
      <c r="AV5" s="1119"/>
      <c r="AW5" s="1119"/>
      <c r="AX5" s="1119"/>
      <c r="AY5" s="1119"/>
      <c r="AZ5" s="1119"/>
      <c r="BA5" s="1119"/>
      <c r="BB5" s="1119"/>
      <c r="BC5" s="1119"/>
      <c r="BD5" s="1119"/>
      <c r="BE5" s="1119"/>
      <c r="BF5" s="1119"/>
      <c r="BG5" s="1119"/>
      <c r="BH5" s="1119"/>
      <c r="BI5" s="1119"/>
      <c r="BJ5" s="1119"/>
      <c r="BK5" s="1119"/>
      <c r="BL5" s="1119"/>
      <c r="BM5" s="1119"/>
      <c r="BN5" s="1119"/>
      <c r="BO5" s="1119"/>
      <c r="BP5" s="1119"/>
    </row>
    <row r="6" spans="1:135" ht="15.75" thickBot="1" x14ac:dyDescent="0.25">
      <c r="B6" s="431"/>
      <c r="C6" s="432"/>
      <c r="D6" s="432"/>
      <c r="E6" s="432"/>
      <c r="F6" s="432"/>
      <c r="G6" s="432"/>
      <c r="H6" s="432"/>
      <c r="I6" s="433"/>
      <c r="J6" s="433"/>
      <c r="K6" s="433"/>
      <c r="L6" s="433"/>
      <c r="M6" s="433"/>
      <c r="N6" s="433"/>
      <c r="O6" s="433"/>
      <c r="P6" s="433"/>
      <c r="Q6" s="433"/>
      <c r="R6" s="434"/>
      <c r="S6" s="434"/>
      <c r="T6" s="434"/>
      <c r="U6" s="434"/>
      <c r="V6" s="434"/>
      <c r="W6" s="432"/>
      <c r="X6" s="432"/>
      <c r="Y6" s="432"/>
      <c r="Z6" s="435"/>
      <c r="AC6" s="1120"/>
      <c r="AD6" s="1120"/>
      <c r="AE6" s="1120"/>
      <c r="AF6" s="1120"/>
      <c r="AG6" s="1120"/>
      <c r="AH6" s="1120"/>
      <c r="AI6" s="1120"/>
      <c r="AJ6" s="1120"/>
      <c r="AK6" s="1120"/>
      <c r="AL6" s="1120"/>
      <c r="AM6" s="1120"/>
      <c r="AN6" s="1120"/>
      <c r="AO6" s="1120"/>
      <c r="AP6" s="1120"/>
      <c r="AQ6" s="1120"/>
      <c r="AR6" s="1120"/>
      <c r="AS6" s="1120"/>
      <c r="AT6" s="1120"/>
      <c r="AU6" s="1120"/>
      <c r="AV6" s="1120"/>
      <c r="AW6" s="1120"/>
      <c r="AX6" s="1120"/>
      <c r="AY6" s="1120"/>
      <c r="AZ6" s="1120"/>
      <c r="BA6" s="1120"/>
      <c r="BB6" s="1120"/>
      <c r="BC6" s="1120"/>
      <c r="BD6" s="1120"/>
      <c r="BE6" s="1120"/>
      <c r="BF6" s="1120"/>
      <c r="BG6" s="1120"/>
      <c r="BH6" s="1120"/>
      <c r="BI6" s="1120"/>
      <c r="BJ6" s="1120"/>
      <c r="BK6" s="1120"/>
      <c r="BL6" s="1120"/>
      <c r="BM6" s="1120"/>
      <c r="BN6" s="1120"/>
      <c r="BO6" s="1119"/>
      <c r="BP6" s="1119"/>
    </row>
    <row r="7" spans="1:135" ht="30" customHeight="1" x14ac:dyDescent="0.2">
      <c r="B7" s="436"/>
      <c r="C7" s="1152" t="s">
        <v>783</v>
      </c>
      <c r="D7" s="1153"/>
      <c r="E7" s="1153"/>
      <c r="F7" s="1153"/>
      <c r="G7" s="1153"/>
      <c r="H7" s="1154"/>
      <c r="I7" s="1190" t="s">
        <v>784</v>
      </c>
      <c r="J7" s="1191"/>
      <c r="K7" s="1191"/>
      <c r="L7" s="1191"/>
      <c r="M7" s="1191"/>
      <c r="N7" s="1191"/>
      <c r="O7" s="1191"/>
      <c r="P7" s="1191"/>
      <c r="Q7" s="1191"/>
      <c r="R7" s="1191"/>
      <c r="S7" s="1192"/>
      <c r="T7" s="1152" t="s">
        <v>785</v>
      </c>
      <c r="U7" s="1153"/>
      <c r="V7" s="1153"/>
      <c r="W7" s="1153"/>
      <c r="X7" s="1153"/>
      <c r="Y7" s="1154"/>
      <c r="Z7" s="437"/>
      <c r="AC7" s="429" t="s">
        <v>786</v>
      </c>
      <c r="AD7" s="429" t="s">
        <v>787</v>
      </c>
      <c r="AE7" s="429" t="s">
        <v>786</v>
      </c>
      <c r="AF7" s="429" t="s">
        <v>787</v>
      </c>
      <c r="AG7" s="429" t="s">
        <v>786</v>
      </c>
      <c r="AH7" s="429" t="s">
        <v>787</v>
      </c>
      <c r="AI7" s="429" t="s">
        <v>786</v>
      </c>
      <c r="AJ7" s="429" t="s">
        <v>787</v>
      </c>
      <c r="AK7" s="429" t="s">
        <v>786</v>
      </c>
      <c r="AL7" s="429" t="s">
        <v>787</v>
      </c>
      <c r="AM7" s="429" t="s">
        <v>786</v>
      </c>
      <c r="AN7" s="429" t="s">
        <v>787</v>
      </c>
      <c r="AO7" s="429" t="s">
        <v>786</v>
      </c>
      <c r="AP7" s="429" t="s">
        <v>787</v>
      </c>
      <c r="AQ7" s="429" t="s">
        <v>786</v>
      </c>
      <c r="AR7" s="429" t="s">
        <v>787</v>
      </c>
      <c r="AS7" s="429" t="s">
        <v>786</v>
      </c>
      <c r="AT7" s="429" t="s">
        <v>787</v>
      </c>
      <c r="AU7" s="429" t="s">
        <v>786</v>
      </c>
      <c r="AV7" s="429" t="s">
        <v>787</v>
      </c>
      <c r="AW7" s="429" t="s">
        <v>786</v>
      </c>
      <c r="AX7" s="429" t="s">
        <v>787</v>
      </c>
      <c r="AY7" s="429" t="s">
        <v>786</v>
      </c>
      <c r="AZ7" s="429" t="s">
        <v>787</v>
      </c>
      <c r="BA7" s="429" t="s">
        <v>786</v>
      </c>
      <c r="BB7" s="429" t="s">
        <v>787</v>
      </c>
      <c r="BC7" s="429" t="s">
        <v>786</v>
      </c>
      <c r="BD7" s="429" t="s">
        <v>787</v>
      </c>
      <c r="BE7" s="429" t="s">
        <v>786</v>
      </c>
      <c r="BF7" s="429" t="s">
        <v>787</v>
      </c>
      <c r="BG7" s="429" t="s">
        <v>786</v>
      </c>
      <c r="BH7" s="429" t="s">
        <v>787</v>
      </c>
      <c r="BI7" s="429" t="s">
        <v>786</v>
      </c>
      <c r="BJ7" s="429" t="s">
        <v>787</v>
      </c>
      <c r="BK7" s="429" t="s">
        <v>786</v>
      </c>
      <c r="BL7" s="429" t="s">
        <v>787</v>
      </c>
      <c r="BM7" s="429" t="s">
        <v>786</v>
      </c>
      <c r="BN7" s="429" t="s">
        <v>787</v>
      </c>
      <c r="BO7" s="429" t="s">
        <v>786</v>
      </c>
      <c r="BP7" s="429" t="s">
        <v>787</v>
      </c>
    </row>
    <row r="8" spans="1:135" ht="15.75" thickBot="1" x14ac:dyDescent="0.25">
      <c r="B8" s="436"/>
      <c r="C8" s="1177"/>
      <c r="D8" s="1178"/>
      <c r="E8" s="1178"/>
      <c r="F8" s="1178"/>
      <c r="G8" s="1178"/>
      <c r="H8" s="1179"/>
      <c r="I8" s="1193"/>
      <c r="J8" s="1194"/>
      <c r="K8" s="1194"/>
      <c r="L8" s="1194"/>
      <c r="M8" s="1194"/>
      <c r="N8" s="1194"/>
      <c r="O8" s="1194"/>
      <c r="P8" s="1194"/>
      <c r="Q8" s="1194"/>
      <c r="R8" s="1194"/>
      <c r="S8" s="1195"/>
      <c r="T8" s="1186" t="s">
        <v>788</v>
      </c>
      <c r="U8" s="1160"/>
      <c r="V8" s="1160"/>
      <c r="W8" s="1160"/>
      <c r="X8" s="1160"/>
      <c r="Y8" s="1161"/>
      <c r="Z8" s="437"/>
      <c r="AB8" s="429" t="s">
        <v>80</v>
      </c>
      <c r="AC8" s="438">
        <f>(((SIG!H18*SIG!E18)+(SIG!H19*SIG!E19)+(SIG!H20*SIG!E20))*SIG!B18)</f>
        <v>0</v>
      </c>
      <c r="AD8" s="438">
        <f>(((SIG!I18*SIG!E18)+(SIG!I19*SIG!E19)+(SIG!I20*SIG!E20))*SIG!B18)</f>
        <v>0</v>
      </c>
      <c r="AE8" s="438">
        <f>(((PES!H18*PES!E18)+(PES!H19*PES!E19)+(PES!H20*PES!E20))*PES!B18)+(((PES!H25*PES!E25)+(PES!H26*PES!E26))*PES!B25)+(((PES!H31*PES!E31)+(PES!H32*PES!E32))*PES!B31)+(((PES!H37*PES!E37)+(PES!H38*PES!E38))*PES!B37)+(((PES!H43*PES!E43)+(PES!H44*PES!E44)+(PES!H45*PES!E45))*PES!B43)</f>
        <v>0</v>
      </c>
      <c r="AF8" s="438">
        <f>(((PES!I18*PES!E18)+(PES!I19*PES!E19)+(PES!I20*PES!E20))*PES!B18)+(((PES!I25*PES!E25)+(PES!I26*PES!E26))*PES!B25)+(((PES!I31*PES!E31)+(PES!I32*PES!E32))*PES!B31)+(((PES!I37*PES!E37)+(PES!I38*PES!E38))*PES!B37)+(((PES!I43*PES!E43)+(PES!I44*PES!E44)+(PES!I45*PES!E45))*PES!B43)</f>
        <v>0</v>
      </c>
      <c r="AG8" s="438">
        <f>(((COM!H17*COM!E17)+(COM!H18*COM!E18)+(COM!H19*COM!E19)+(COM!H20*COM!E20)+(COM!H21*COM!E21))*COM!B17)+(((COM!H26*COM!E26)+(COM!H27*COM!E27)+(COM!H28*COM!E28)+(COM!H29*COM!E29)+(COM!H30*COM!E30))*COM!B26)+(((COM!H35*COM!E35)*COM!B35))</f>
        <v>1.4400000000000001E-2</v>
      </c>
      <c r="AH8" s="438">
        <f>(((COM!I17*COM!E17)+(COM!I18*COM!E18)+(COM!I19*COM!E19)+(COM!I20*COM!E20)+(COM!I21*COM!E21))*COM!B17)+(((COM!I26*COM!E26)+(COM!I27*COM!E27)+(COM!I28*COM!E28)+(COM!I29*COM!E29)+(COM!I30*COM!E30))*COM!B26)+(((COM!I35*COM!E35)*COM!B35))</f>
        <v>0</v>
      </c>
      <c r="AI8" s="438">
        <f>(((PDV!H18*PDV!E18)+(PDV!H19*PDV!E19)+(PDV!H20*PDV!E20)+(PDV!H21*PDV!E21)+(PDV!H22*PDV!E22)+(PDV!H23*PDV!E23)+(PDV!H24*PDV!E24)+(PDV!H25*PDV!E25))*PDV!B18)</f>
        <v>5.3333333333333344E-2</v>
      </c>
      <c r="AJ8" s="438">
        <f>(((PDV!I18*PDV!E18)+(PDV!I19*PDV!E19)+(PDV!I20*PDV!E20)+(PDV!I21*PDV!E21)+(PDV!I22*PDV!E22)+(PDV!I23*PDV!E23)+(PDV!I24*PDV!E24)+(PDV!I25*PDV!E25))*PDV!B18)</f>
        <v>0</v>
      </c>
      <c r="AK8" s="438">
        <f>(((AII!H18*AII!E18)+(AII!H19*AII!E19)+(AII!H20*AII!E20))*AII!B18)+(((AII!H25*AII!E25)+(AII!H26*AII!E26))*AII!B25)+(((AII!H31*AII!E31)+(AII!H32*AII!E32))*AII!B31)</f>
        <v>0</v>
      </c>
      <c r="AL8" s="438">
        <f>(((AII!I18*AII!E18)+(AII!I19*AII!E19)+(AII!I20*AII!E20))*AII!B18)+(((AII!I25*AII!E25)+(AII!I26*AII!E26))*AII!B25)+(((AII!I31*AII!E31)+(AII!I32*AII!E32))*AII!B31)</f>
        <v>0</v>
      </c>
      <c r="AM8" s="438">
        <f>(((PRO!H18*PRO!E18)+(PRO!H19*PRO!E19)+(PRO!H20*PRO!E20)+(PRO!H21*PRO!E21)+(PRO!H22*PRO!E22)+(PRO!H23*PRO!E23))*PRO!B18)+(((PRO!H28*PRO!E28)+(PRO!H29*PRO!E29)+(PRO!H30*PRO!E30)+(PRO!H31*PRO!E31))*PRO!B28)+(((PRO!H36*PRO!E36)+(PRO!H37*PRO!E37))*PRO!B36)</f>
        <v>6.4000000000000003E-3</v>
      </c>
      <c r="AN8" s="438">
        <f>(((PRO!H18*PRO!E18)+(PRO!H19*PRO!E19)+(PRO!H20*PRO!E20)+(PRO!H21*PRO!E21)+(PRO!H22*PRO!E22)+(PRO!H23*PRO!E23))*PRO!B18)+(((PRO!H28*PRO!E28)+(PRO!H29*PRO!E29)+(PRO!H30*PRO!E30)+(PRO!H31*PRO!E31))*PRO!B28)+(((PRO!H36*PRO!E36)+(PRO!H37*PRO!E37))*PRO!B36)</f>
        <v>6.4000000000000003E-3</v>
      </c>
      <c r="AO8" s="438">
        <f>(((IMV!H18*IMV!E18)+(IMV!H19*IMV!E19)+(IMV!H20*IMV!E20)+(IMV!H21*IMV!E21)+(IMV!H22*IMV!E22))*IMV!B18)</f>
        <v>3.5999999999999997E-2</v>
      </c>
      <c r="AP8" s="438">
        <f>(((IMV!I18*IMV!E18)+(IMV!I19*IMV!E19)+(IMV!I20*IMV!E20)+(IMV!I21*IMV!E21)+(IMV!I22*IMV!E22))*IMV!B18)</f>
        <v>0</v>
      </c>
      <c r="AQ8" s="438">
        <f>(((GAM!H18*GAM!E18)+(GAM!H19*GAM!E19)+(GAM!H20*GAM!E20)+(GAM!H21*GAM!E21))*GAM!B18)+(((GAM!H26*GAM!E26))*GAM!B26)+(((GAM!H31*GAM!E31)+(GAM!H32*GAM!E32)+(GAM!H33*GAM!E33))*GAM!B31)+(((GAM!H38*GAM!E38)+(GAM!H39*GAM!E39)+(GAM!H40*GAM!E40))*GAM!B38)</f>
        <v>9.799999999999999E-2</v>
      </c>
      <c r="AR8" s="438">
        <f>(((GAM!I18*GAM!E18)+(GAM!I19*GAM!E19)+(GAM!I20*GAM!E20)+(GAM!I21*GAM!E21))*GAM!B18)+(((GAM!I26*GAM!E26))*GAM!B26)+(((GAM!I31*GAM!E31)+(GAM!I32*GAM!E32)+(GAM!I33*GAM!E33))*GAM!B31)+(((GAM!I38*GAM!E38)+(GAM!I39*GAM!E39)+(GAM!I40*GAM!E40))*GAM!B38)</f>
        <v>0</v>
      </c>
      <c r="AS8" s="438">
        <f>(((SAP!H18*SAP!E18)+(SAP!H19*SAP!E19)+(SAP!H20*SAP!E20))*SAP!B18)+(((SAP!H25*SAP!E25))*SAP!B25)+(((SAP!H30*SAP!E30)+(SAP!H31*SAP!E31)+(SAP!H32*SAP!E32))*SAP!B30)</f>
        <v>6.9999999999999993E-2</v>
      </c>
      <c r="AT8" s="438">
        <f>(((SAP!I18*SAP!E18)+(SAP!I19*SAP!E19)+(SAP!I20*SAP!E20))*SAP!B18)+(((SAP!I25*SAP!E25))*SAP!B25)+(((SAP!I30*SAP!E30)+(SAP!I31*SAP!E31)+(SAP!I32*SAP!E32))*SAP!B30)</f>
        <v>0</v>
      </c>
      <c r="AU8" s="438">
        <f>(((ACI!H18*ACI!E18))*ACI!B18)+(((ACI!H23*ACI!E23)+(ACI!H24*ACI!E24)+(ACI!H25*ACI!E25)+(ACI!H26*ACI!E26)+(ACI!H27*ACI!E27)+(ACI!H28*ACI!E28))*ACI!B23)</f>
        <v>6.4000000000000003E-3</v>
      </c>
      <c r="AV8" s="438">
        <f>(((ACI!I18*ACI!E18))*ACI!B18)+(((ACI!I23*ACI!E23)+(ACI!I24*ACI!E24)+(ACI!I25*ACI!E25)+(ACI!I26*ACI!E26)+(ACI!I27*ACI!E27)+(ACI!I28*ACI!E28))*ACI!B23)</f>
        <v>0</v>
      </c>
      <c r="AW8" s="438">
        <f>(((JUR!H18*JUR!E18)+(JUR!H19*JUR!E19))*JUR!B18)+(((JUR!H24*JUR!E24))*JUR!B24)+(((JUR!H29*JUR!E29)+(JUR!H30*JUR!E30))*JUR!B29)</f>
        <v>0</v>
      </c>
      <c r="AX8" s="438">
        <f>(((JUR!I18*JUR!E18)+(JUR!I19*JUR!E19))*JUR!B18)+(((JUR!I24*JUR!E24))*JUR!B24)+(((JUR!I29*JUR!E29)+(JUR!I30*JUR!E30))*JUR!B29)</f>
        <v>0</v>
      </c>
      <c r="AY8" s="438">
        <f>(((CON!H18*CON!E18)+(CON!H19*CON!E19)+(CON!H20*CON!E20)+(CON!H21*CON!E21))*CON!B18)</f>
        <v>0</v>
      </c>
      <c r="AZ8" s="438">
        <f>(((CON!I18*CON!E18)+(CON!I19*CON!E19)+(CON!I20*CON!E20)+(CON!I21*CON!E21))*CON!B18)</f>
        <v>0</v>
      </c>
      <c r="BA8" s="438">
        <f>(((GDO!H18*GDO!E18)+(GDO!H19*GDO!E19)+(GDO!H20*GDO!E20)+(GDO!H21*GDO!E21)+(GDO!H22*GDO!E22))*GDO!B18)+(((GDO!H27*GDO!E27)+(GDO!H28*GDO!E28)+(GDO!H29*GDO!E29)+(GDO!H30*GDO!E30)+(GDO!H31*GDO!E31))*GDO!B27)</f>
        <v>0.03</v>
      </c>
      <c r="BB8" s="438">
        <f>(((GDO!I18*GDO!E18)+(GDO!I19*GDO!E19)+(GDO!I20*GDO!E20)+(GDO!I21*GDO!E21)+(GDO!I22*GDO!E22))*GDO!B18)+(((GDO!I27*GDO!E27)+(GDO!I28*GDO!E28)+(GDO!I29*GDO!E29)+(GDO!I30*GDO!E30)+(GDO!I31*GDO!E31))*GDO!B27)</f>
        <v>0</v>
      </c>
      <c r="BC8" s="438">
        <f>(((SIT!H18*SIT!E18)+(SIT!H19*SIT!E19)+(SIT!H20*SIT!E20)+(SIT!H21*SIT!E21)+(SIT!H22*SIT!E22)+(SIT!H23*SIT!E23)+(SIT!H24*SIT!E24)+(SIT!H25*SIT!E25))*SIT!B18)+(((SIT!H30*SIT!E30)+(SIT!H31*SIT!E31)+(SIT!H32*SIT!E32)+(SIT!H33*SIT!E33))*SIT!B30)+(((SIT!H38*SIT!E38)+(SIT!H39*SIT!E39)+(SIT!H40*SIT!E40)+(SIT!H41*SIT!E41)+(SIT!H42*SIT!E42)+(SIT!H43*SIT!E43)+(SIT!H44*SIT!E44))*SIT!B38)</f>
        <v>4.7520000000000001E-3</v>
      </c>
      <c r="BD8" s="438">
        <f>(((SIT!I18*SIT!E18)+(SIT!I19*SIT!E19)+(SIT!I20*SIT!E20)+(SIT!I21*SIT!E21)+(SIT!I22*SIT!E22)+(SIT!I23*SIT!E23)+(SIT!I24*SIT!E24)+(SIT!I25*SIT!E25))*SIT!B18)+(((SIT!I30*SIT!E30)+(SIT!I31*SIT!E31)+(SIT!I32*SIT!E32)+(SIT!I33*SIT!E33))*SIT!B30)+(((SIT!I38*SIT!E38)+(SIT!I39*SIT!E39)+(SIT!I40*SIT!E40)+(SIT!I41*SIT!E41)+(SIT!I42*SIT!E42)+(SIT!I43*SIT!E43)+(SIT!I44*SIT!E44))*SIT!B38)</f>
        <v>0</v>
      </c>
      <c r="BE8" s="438">
        <f>(((FIN!H18*FIN!E18)+(FIN!H19*FIN!E19)+(FIN!H20*FIN!E20))*FIN!B18)+(((FIN!H25*FIN!E25)+(FIN!H26*FIN!E26))*FIN!B25)</f>
        <v>3.3660000000000002E-2</v>
      </c>
      <c r="BF8" s="438">
        <f>(((FIN!I18*FIN!E18)+(FIN!I19*FIN!E19)+(FIN!I20*FIN!E20))*FIN!B18)+(((FIN!I25*FIN!E25)+(FIN!I26*FIN!E26))*FIN!B25)</f>
        <v>0</v>
      </c>
      <c r="BG8" s="438">
        <f>(((THU!H18*THU!E18)+(THU!H19*THU!E19)+(THU!H20*THU!E20)+(THU!H21*THU!E21)+(THU!H22*THU!E22))*THU!B18)+(((THU!H27*THU!E27)+(THU!H28*THU!E28))*THU!B27)+((THU!H33*THU!E33)*THU!B33)+((THU!H38*THU!E38)*THU!B38)</f>
        <v>0</v>
      </c>
      <c r="BH8" s="438">
        <f>(((THU!I18*THU!E18)+(THU!I19*THU!E19)+(THU!I20*THU!E20)+(THU!I21*THU!E21)+(THU!I22*THU!E22))*THU!B18)+(((THU!I27*THU!E27)+(THU!I28*THU!E28))*THU!B27)+((THU!I33*THU!E33)*THU!B33)+((THU!I38*THU!E38)*THU!B38)</f>
        <v>0</v>
      </c>
      <c r="BI8" s="438">
        <f>(((CDI!H18*CDI!E18)+(CDI!H19*CDI!E19))*CDI!B18)+(((CDI!H24*CDI!E24)+(CDI!H25*CDI!E25)+(CDI!H26*CDI!E26))*CDI!B24)</f>
        <v>3.2000000000000001E-2</v>
      </c>
      <c r="BJ8" s="438">
        <f>(((CDI!I18*CDI!E18)+(CDI!I19*CDI!E19))*CDI!B18)+(((CDI!I24*CDI!E24)+(CDI!I25*CDI!E25)+(CDI!I26*CDI!E26))*CDI!B24)</f>
        <v>0</v>
      </c>
      <c r="BK8" s="438">
        <f>(((ABI!H14*ABI!E14)+(ABI!H15*ABI!E15)+(ABI!H16*ABI!E16)+(ABI!H17*ABI!E17))*ABI!B14)+(((ABI!H22*ABI!E22)+(ABI!H23*ABI!E23))*ABI!B22)</f>
        <v>0</v>
      </c>
      <c r="BL8" s="438">
        <f>(((ABI!I14*ABI!E14)+(ABI!I15*ABI!E15)+(ABI!I16*ABI!E16)+(ABI!I17*ABI!E17))*ABI!B14)+(((ABI!I22*ABI!E22)+(ABI!I23*ABI!E23))*ABI!B22)</f>
        <v>0</v>
      </c>
      <c r="BM8" s="438">
        <f>(((ODM!H18*ODM!E18)+(ODM!H19*ODM!E19)+(ODM!H20*ODM!E20)+(ODM!H21*ODM!E21)+(ODM!H22*ODM!E22)+(ODM!H23*ODM!E23))*ODM!B18)+(((ODM!H29*ODM!E29)+(ODM!H30*ODM!E30))*ODM!B29)+(((ODM!H35*ODM!E35)+(ODM!H36*ODM!E36))*ODM!B35)</f>
        <v>2.7200000000000002E-2</v>
      </c>
      <c r="BN8" s="438">
        <f>(((ODM!I18*ODM!E18)+(ODM!I19*ODM!E19)+(ODM!I20*ODM!E20)+(ODM!I21*ODM!E21)+(ODM!I22*ODM!E22)+(ODM!I23*ODM!E23))*ODM!B18)+(((ODM!I29*ODM!E29)+(ODM!I30*ODM!E30))*ODM!B29)+(((ODM!I35*ODM!E35)+(ODM!I36*ODM!E36))*ODM!B35)</f>
        <v>0</v>
      </c>
      <c r="BO8" s="438">
        <f>(((CMG!H19*CMG!E19)+(CMG!H20*CMG!E20))*CMG!B19)+(((CMG!H25*CMG!E25)+(CMG!H26*CMG!E26)+(CMG!H27*CMG!E27)+(CMG!H28*CMG!E28)+(CMG!H29*CMG!E29)+(CMG!H30*CMG!E30))*CMG!B25)+(((CMG!H35*CMG!E35)+(CMG!H36*CMG!E36)+(CMG!H37*CMG!E37)+(CMG!H38*CMG!E38)+(CMG!H39*CMG!E39)+(CMG!H40*CMG!E40)+(CMG!H41*CMG!E41))*CMG!B35)+(((CMG!H46*CMG!E46)+(CMG!H47*CMG!E47))*CMG!B46)+(((CMG!H52*CMG!E52)+(CMG!H53*CMG!E53))*CMG!B52)</f>
        <v>5.3899999999999997E-2</v>
      </c>
      <c r="BP8" s="438">
        <f>(((CMG!I19*CMG!E19)+(CMG!I20*CMG!E20))*CMG!B19)+(((CMG!I25*CMG!E25)+(CMG!I26*CMG!E26)+(CMG!I27*CMG!E27)+(CMG!I28*CMG!E28)+(CMG!I29*CMG!E29)+(CMG!I30*CMG!E30))*CMG!B25)+(((CMG!I35*CMG!E35)+(CMG!I36*CMG!E36)+(CMG!I37*CMG!E37)+(CMG!I38*CMG!E38)+(CMG!I39*CMG!E39)+(CMG!I40*CMG!E40)+(CMG!I41*CMG!E41))*CMG!B35)+(((CMG!I46*CMG!E46)+(CMG!I47*CMG!E47))*CMG!B46)+(((CMG!I52*CMG!E52)+(CMG!I53*CMG!E53))*CMG!B52)</f>
        <v>0</v>
      </c>
    </row>
    <row r="9" spans="1:135" ht="15.75" thickBot="1" x14ac:dyDescent="0.25">
      <c r="B9" s="436"/>
      <c r="C9" s="439"/>
      <c r="D9" s="439"/>
      <c r="E9" s="439"/>
      <c r="F9" s="439"/>
      <c r="G9" s="439"/>
      <c r="H9" s="439"/>
      <c r="I9" s="440"/>
      <c r="J9" s="440"/>
      <c r="K9" s="440"/>
      <c r="L9" s="440"/>
      <c r="M9" s="440"/>
      <c r="N9" s="440"/>
      <c r="O9" s="440"/>
      <c r="P9" s="440"/>
      <c r="Q9" s="440"/>
      <c r="R9" s="441"/>
      <c r="S9" s="441"/>
      <c r="T9" s="441"/>
      <c r="U9" s="441"/>
      <c r="V9" s="441"/>
      <c r="W9" s="439"/>
      <c r="X9" s="439"/>
      <c r="Y9" s="439"/>
      <c r="Z9" s="437"/>
      <c r="AB9" s="429" t="s">
        <v>789</v>
      </c>
      <c r="AC9" s="438">
        <f>(((SIG!J18*SIG!E18)+(SIG!J19*SIG!E19)+(SIG!J20*SIG!E20))*SIG!B18)</f>
        <v>0.14000000000000001</v>
      </c>
      <c r="AD9" s="438">
        <f>(((SIG!K18*SIG!E18)+(SIG!K19*SIG!E19)+(SIG!K20*SIG!E20))*SIG!B18)</f>
        <v>0</v>
      </c>
      <c r="AE9" s="438">
        <f>(((PES!J18*PES!E18)+(PES!J19*PES!E19)+(PES!J20*PES!E20))*PES!B18)+(((PES!J25*PES!E25)+(PES!J26*PES!E26))*PES!B25)+(((PES!J31*PES!E31)+(PES!J32*PES!E32))*PES!B31)+(((PES!J37*PES!E37)+(PES!J38*PES!E38))*PES!B37)+(((PES!J43*PES!E43)+(PES!J44*PES!E44)+(PES!J45*PES!E45))*PES!B43)</f>
        <v>0</v>
      </c>
      <c r="AF9" s="438">
        <f>(((PES!K18*PES!E18)+(PES!K19*PES!E19)+(PES!K20*PES!E20))*PES!B18)+(((PES!K25*PES!E25)+(PES!K26*PES!E26))*PES!B25)+(((PES!K31*PES!E31)+(PES!K32*PES!E32))*PES!B31)+(((PES!K37*PES!E37)+(PES!K38*PES!E38))*PES!B37)+(((PES!K43*PES!E43)+(PES!K44*PES!E44)+(PES!K45*PES!E45))*PES!B43)</f>
        <v>0</v>
      </c>
      <c r="AG9" s="438">
        <f>(((COM!J17*COM!E17)+(COM!J18*COM!E18)+(COM!J19*COM!E19)+(COM!J20*COM!E20)+(COM!J21*COM!E21))*COM!B17)+(((COM!J26*COM!E26)+(COM!J27*COM!E27)+(COM!J28*COM!E28)+(COM!J29*COM!E29)+(COM!J30*COM!E30))*COM!B26)+(((COM!J35*COM!E35)*COM!B35))</f>
        <v>3.0600000000000002E-2</v>
      </c>
      <c r="AH9" s="438">
        <f>(((COM!K17*COM!E17)+(COM!K18*COM!E18)+(COM!K19*COM!E19)+(COM!K20*COM!E20)+(COM!K21*COM!E21))*COM!B17)+(((COM!K26*COM!E26)+(COM!K27*COM!E27)+(COM!K28*COM!E28)+(COM!K29*COM!E29)+(COM!K30*COM!E30))*COM!B26)+(((COM!K35*COM!E35)*COM!B35))</f>
        <v>0</v>
      </c>
      <c r="AI9" s="438">
        <f>(((PDV!J18*PDV!E18)+(PDV!J19*PDV!E19)+(PDV!J20*PDV!E20)+(PDV!J21*PDV!E21)+(PDV!J22*PDV!E22)+(PDV!J23*PDV!E23)+(PDV!J24*PDV!E24)+(PDV!J25*PDV!E25))*PDV!B18)</f>
        <v>3.6000000000000011E-2</v>
      </c>
      <c r="AJ9" s="438">
        <f>(((PDV!K18*PDV!E18)+(PDV!K19*PDV!E19)+(PDV!K20*PDV!E20)+(PDV!K21*PDV!E21)+(PDV!K22*PDV!E22)+(PDV!K23*PDV!E23)+(PDV!K24*PDV!E24)+(PDV!K25*PDV!E25))*PDV!B18)</f>
        <v>0</v>
      </c>
      <c r="AK9" s="438">
        <f>(((AII!J18*AII!E18)+(AII!J19*AII!E19)+(AII!J20*AII!E20))*AII!B18)+(((AII!J25*AII!E25)+(AII!J26*AII!E26))*AII!B25)+(((AII!J31*AII!E31)+(AII!J32*AII!E32))*AII!B31)</f>
        <v>0</v>
      </c>
      <c r="AL9" s="438">
        <f>(((AII!K18*AII!E18)+(AII!K19*AII!E19)+(AII!K20*AII!E20))*AII!B18)+(((AII!K25*AII!E25)+(AII!K26*AII!E26))*AII!B25)+(((AII!K31*AII!E31)+(AII!K32*AII!E32))*AII!B31)</f>
        <v>0</v>
      </c>
      <c r="AM9" s="438">
        <f>(((PRO!J18*PRO!E18)+(PRO!J19*PRO!E19)+(PRO!J20*PRO!E20)+(PRO!J21*PRO!E21)+(PRO!J22*PRO!E22)+(PRO!J23*PRO!E23))*PRO!B18)+(((PRO!J28*PRO!E28)+(PRO!J29*PRO!E29)+(PRO!J30*PRO!E30)+(PRO!J31*PRO!E31))*PRO!B28)+(((PRO!J36*PRO!E36)+(PRO!J37*PRO!E37))*PRO!B36)</f>
        <v>6.4000000000000003E-3</v>
      </c>
      <c r="AN9" s="438">
        <f>(((PRO!H18*PRO!E18)+(PRO!H19*PRO!E19)+(PRO!H20*PRO!E20)+(PRO!H21*PRO!E21)+(PRO!H22*PRO!E22)+(PRO!H23*PRO!E23))*PRO!B18)+(((PRO!H28*PRO!E28)+(PRO!H29*PRO!E29)+(PRO!H30*PRO!E30)+(PRO!H31*PRO!E31))*PRO!B28)+(((PRO!H36*PRO!E36)+(PRO!H37*PRO!E37))*PRO!B36)</f>
        <v>6.4000000000000003E-3</v>
      </c>
      <c r="AO9" s="438">
        <f>(((IMV!J18*IMV!E18)+(IMV!J19*IMV!E19)+(IMV!J20*IMV!E20)+(IMV!J21*IMV!E21)+(IMV!J22*IMV!E22))*IMV!B18)</f>
        <v>0.161</v>
      </c>
      <c r="AP9" s="438">
        <f>(((IMV!K18*IMV!E18)+(IMV!K19*IMV!E19)+(IMV!K20*IMV!E20)+(IMV!K21*IMV!E21)+(IMV!K22*IMV!E22))*IMV!B18)</f>
        <v>0</v>
      </c>
      <c r="AQ9" s="438">
        <f>(((GAM!J18*GAM!E18)+(GAM!J19*GAM!E19)+(GAM!J20*GAM!E20)+(GAM!J21*GAM!E21))*GAM!B18)+(((GAM!J26*GAM!E26))*GAM!B26)+(((GAM!J31*GAM!E31)+(GAM!J32*GAM!E32)+(GAM!J33*GAM!E33))*GAM!B31)+(((GAM!J38*GAM!E38)+(GAM!J39*GAM!E39)+(GAM!J40*GAM!E40))*GAM!B38)</f>
        <v>9.2254000000000003E-2</v>
      </c>
      <c r="AR9" s="438">
        <f>(((GAM!K18*GAM!E18)+(GAM!K19*GAM!E19)+(GAM!K20*GAM!E20)+(GAM!K21*GAM!E21))*GAM!B18)+(((GAM!K26*GAM!E26))*GAM!B26)+(((GAM!K31*GAM!E31)+(GAM!K32*GAM!E32)+(GAM!K33*GAM!E33))*GAM!B31)+(((GAM!K38*GAM!E38)+(GAM!K39*GAM!E39)+(GAM!K40*GAM!E40))*GAM!B38)</f>
        <v>0</v>
      </c>
      <c r="AS9" s="438">
        <f>(((SAP!J18*SAP!E18)+(SAP!J19*SAP!E19)+(SAP!J20*SAP!E20))*SAP!B18)+(((SAP!J25*SAP!E25))*SAP!B25)+(((SAP!J30*SAP!E30)+(SAP!J31*SAP!E31)+(SAP!J32*SAP!E32))*SAP!B30)</f>
        <v>0</v>
      </c>
      <c r="AT9" s="438">
        <f>(((SAP!K18*SAP!E18)+(SAP!K19*SAP!E19)+(SAP!K20*SAP!E20))*SAP!B18)+(((SAP!K25*SAP!E25))*SAP!B25)+(((SAP!K30*SAP!E30)+(SAP!K31*SAP!E31)+(SAP!K32*SAP!E32))*SAP!B30)</f>
        <v>0</v>
      </c>
      <c r="AU9" s="438">
        <f>(((ACI!J18*ACI!E18))*ACI!B18)+(((ACI!J23*ACI!E23)+(ACI!J24*ACI!E24)+(ACI!J25*ACI!E25)+(ACI!J26*ACI!E26)+(ACI!J27*ACI!E27)+(ACI!J28*ACI!E28))*ACI!B23)</f>
        <v>5.1400000000000001E-2</v>
      </c>
      <c r="AV9" s="438">
        <f>(((ACI!K18*ACI!E18))*ACI!B18)+(((ACI!K23*ACI!E23)+(ACI!K24*ACI!E24)+(ACI!K25*ACI!E25)+(ACI!K26*ACI!E26)+(ACI!K27*ACI!E27)+(ACI!K28*ACI!E28))*ACI!B23)</f>
        <v>0</v>
      </c>
      <c r="AW9" s="438">
        <f>(((JUR!J18*JUR!E18)+(JUR!J19*JUR!E19))*JUR!B18)+(((JUR!J24*JUR!E24))*JUR!B24)+(((JUR!J29*JUR!E29)+(JUR!J30*JUR!E30))*JUR!B29)</f>
        <v>0</v>
      </c>
      <c r="AX9" s="438">
        <f>(((JUR!K18*JUR!E18)+(JUR!K19*JUR!E19))*JUR!B18)+(((JUR!K24*JUR!E24))*JUR!B24)+(((JUR!K29*JUR!E29)+(JUR!K30*JUR!E30))*JUR!B29)</f>
        <v>0</v>
      </c>
      <c r="AY9" s="438">
        <f>(((CON!J18*CON!E18)+(CON!J19*CON!E19)+(CON!J20*CON!E20)+(CON!J21*CON!E21))*CON!B18)</f>
        <v>0</v>
      </c>
      <c r="AZ9" s="438">
        <f>(((CON!K18*CON!E18)+(CON!K19*CON!E19)+(CON!K20*CON!E20)+(CON!K21*CON!E21))*CON!B18)</f>
        <v>0</v>
      </c>
      <c r="BA9" s="438">
        <f>(((GDO!J18*GDO!E18)+(GDO!J19*GDO!E19)+(GDO!J20*GDO!E20)+(GDO!J21*GDO!E21)+(GDO!J22*GDO!E22))*GDO!B18)+(((GDO!J27*GDO!E27)+(GDO!J28*GDO!E28)+(GDO!J29*GDO!E29)+(GDO!J30*GDO!E30)+(GDO!J31*GDO!E31))*GDO!B27)</f>
        <v>3.6000000000000004E-2</v>
      </c>
      <c r="BB9" s="438">
        <f>(((GDO!K18*GDO!E18)+(GDO!K19*GDO!E19)+(GDO!K20*GDO!E20)+(GDO!K21*GDO!E21)+(GDO!K22*GDO!E22))*GDO!B18)+(((GDO!K27*GDO!E27)+(GDO!K28*GDO!E28)+(GDO!K29*GDO!E29)+(GDO!K30*GDO!E30)+(GDO!K31*GDO!E31))*GDO!B27)</f>
        <v>0</v>
      </c>
      <c r="BC9" s="438">
        <f>(((SIT!J18*SIT!E18)+(SIT!J19*SIT!E19)+(SIT!J20*SIT!E20)+(SIT!J21*SIT!E21)+(SIT!J22*SIT!E22)+(SIT!J23*SIT!E23)+(SIT!J24*SIT!E24)+(SIT!J25*SIT!E25))*SIT!B18)+(((SIT!J30*SIT!E30)+(SIT!J31*SIT!E31)+(SIT!J32*SIT!E32)+(SIT!J33*SIT!E33))*SIT!B30)+(((SIT!J38*SIT!E38)+(SIT!J39*SIT!E39)+(SIT!J40*SIT!E40)+(SIT!J41*SIT!E41)+(SIT!J42*SIT!E42)+(SIT!J43*SIT!E43)+(SIT!J44*SIT!E44))*SIT!B38)</f>
        <v>6.8772E-2</v>
      </c>
      <c r="BD9" s="438">
        <f>(((SIT!K18*SIT!E18)+(SIT!K19*SIT!E19)+(SIT!K20*SIT!E20)+(SIT!K21*SIT!E21)+(SIT!K22*SIT!E22)+(SIT!K23*SIT!E23)+(SIT!K24*SIT!E24)+(SIT!K25*SIT!E25))*SIT!B18)+(((SIT!K30*SIT!E30)+(SIT!K31*SIT!E31)+(SIT!K32*SIT!E32)+(SIT!K33*SIT!E33))*SIT!B30)+(((SIT!K38*SIT!E38)+(SIT!K39*SIT!E39)+(SIT!K40*SIT!E40)+(SIT!K41*SIT!E41)+(SIT!K42*SIT!E42)+(SIT!K43*SIT!E43)+(SIT!K44*SIT!E44))*SIT!B38)</f>
        <v>0</v>
      </c>
      <c r="BE9" s="438">
        <f>(((FIN!J18*FIN!E18)+(FIN!J19*FIN!E19)+(FIN!J20*FIN!E20))*FIN!B18)+(((FIN!J25*FIN!E25)+(FIN!J26*FIN!E26))*FIN!B25)</f>
        <v>1.7819999999999999E-2</v>
      </c>
      <c r="BF9" s="438">
        <f>(((FIN!K18*FIN!E18)+(FIN!K19*FIN!E19)+(FIN!K20*FIN!E20))*FIN!B18)+(((FIN!K25*FIN!E25)+(FIN!K26*FIN!E26))*FIN!B25)</f>
        <v>0</v>
      </c>
      <c r="BG9" s="438">
        <f>(((THU!J18*THU!E18)+(THU!J19*THU!E19)+(THU!J20*THU!E20)+(THU!J21*THU!E21)+(THU!J22*THU!E22))*THU!B18)+(((THU!J27*THU!E27)+(THU!J28*THU!E28))*THU!B27)+((THU!J33*THU!E33)*THU!B33)+((THU!J38*THU!E38)*THU!B38)</f>
        <v>0</v>
      </c>
      <c r="BH9" s="438">
        <f>(((THU!K18*THU!E18)+(THU!K19*THU!E19)+(THU!K20*THU!E20)+(THU!K21*THU!E21)+(THU!K22*THU!E22))*THU!B18)+(((THU!K27*THU!E27)+(THU!K28*THU!E28))*THU!B27)+((THU!K33*THU!E33)*THU!B33)+((THU!K38*THU!E38)*THU!B38)</f>
        <v>0</v>
      </c>
      <c r="BI9" s="438">
        <f>(((CDI!J18*CDI!E18)+(CDI!J19*CDI!E19))*CDI!B18)+(((CDI!J24*CDI!E24)+(CDI!J25*CDI!E25)+(CDI!J26*CDI!E26))*CDI!B24)</f>
        <v>0.11699999999999999</v>
      </c>
      <c r="BJ9" s="438">
        <f>(((CDI!K18*CDI!E18)+(CDI!K19*CDI!E19))*CDI!B18)+(((CDI!K24*CDI!E24)+(CDI!K25*CDI!E25)+(CDI!K26*CDI!E26))*CDI!B24)</f>
        <v>0</v>
      </c>
      <c r="BK9" s="438">
        <f>(((ABI!J14*ABI!E14)+(ABI!J15*ABI!E15)+(ABI!J16*ABI!E16)+(ABI!J17*ABI!E17))*ABI!B14)+(((ABI!J22*ABI!E22)+(ABI!J23*ABI!E23))*ABI!B22)</f>
        <v>4.0000000000000008E-2</v>
      </c>
      <c r="BL9" s="438">
        <f>(((ABI!K14*ABI!E14)+(ABI!K15*ABI!E15)+(ABI!K16*ABI!E16)+(ABI!K17*ABI!E17))*ABI!B14)+(((ABI!K22*ABI!E22)+(ABI!K23*ABI!E23))*ABI!B22)</f>
        <v>0</v>
      </c>
      <c r="BM9" s="438">
        <f>(((ODM!J18*ODM!E18)+(ODM!J19*ODM!E19)+(ODM!J20*ODM!E20)+(ODM!J21*ODM!E21)+(ODM!J22*ODM!E22)+(ODM!J23*ODM!E23))*ODM!B18)+(((ODM!J29*ODM!E29)+(ODM!J30*ODM!E30))*ODM!B29)+(((ODM!J35*ODM!E35)+(ODM!J36*ODM!E36))*ODM!B35)</f>
        <v>2.7200000000000002E-2</v>
      </c>
      <c r="BN9" s="438">
        <f>(((ODM!K18*ODM!E18)+(ODM!K19*ODM!E19)+(ODM!K20*ODM!E20)+(ODM!K21*ODM!E21)+(ODM!K22*ODM!E22)+(ODM!K23*ODM!E23))*ODM!B18)+(((ODM!K29*ODM!E29)+(ODM!K30*ODM!E30))*ODM!B29)+(((ODM!K35*ODM!E35)+(ODM!K36*ODM!E36))*ODM!B35)</f>
        <v>0</v>
      </c>
      <c r="BO9" s="438">
        <f>(((CMG!J19*CMG!E19)+(CMG!J20*CMG!E20))*CMG!B19)+(((CMG!J25*CMG!E25)+(CMG!J26*CMG!E26)+(CMG!J27*CMG!E27)+(CMG!J28*CMG!E28)+(CMG!J29*CMG!E29)+(CMG!J30*CMG!E30))*CMG!B25)+(((CMG!J35*CMG!E35)+(CMG!J36*CMG!E36)+(CMG!J37*CMG!E37)+(CMG!J38*CMG!E38)+(CMG!J39*CMG!E39)+(CMG!J40*CMG!E40)+(CMG!J41*CMG!E41))*CMG!B35)+(((CMG!J46*CMG!E46)+(CMG!J47*CMG!E47))*CMG!B46)+(((CMG!J52*CMG!E52)+(CMG!J53*CMG!E53))*CMG!B52)</f>
        <v>1.8869999999999998E-2</v>
      </c>
      <c r="BP9" s="438">
        <f>(((CMG!K19*CMG!E19)+(CMG!K20*CMG!E20))*CMG!B19)+(((CMG!K25*CMG!E25)+(CMG!K26*CMG!E26)+(CMG!K27*CMG!E27)+(CMG!K28*CMG!E28)+(CMG!K29*CMG!E29)+(CMG!K30*CMG!E30))*CMG!B25)+(((CMG!K35*CMG!E35)+(CMG!K36*CMG!E36)+(CMG!K37*CMG!E37)+(CMG!K38*CMG!E38)+(CMG!K39*CMG!E39)+(CMG!K40*CMG!E40)+(CMG!K41*CMG!E41))*CMG!B35)+(((CMG!K46*CMG!E46)+(CMG!K47*CMG!E47))*CMG!B46)+(((CMG!K52*CMG!E52)+(CMG!K53*CMG!E53))*CMG!B52)</f>
        <v>0</v>
      </c>
    </row>
    <row r="10" spans="1:135" ht="15" customHeight="1" x14ac:dyDescent="0.2">
      <c r="B10" s="436"/>
      <c r="C10" s="1152" t="s">
        <v>790</v>
      </c>
      <c r="D10" s="1153"/>
      <c r="E10" s="1153"/>
      <c r="F10" s="1153"/>
      <c r="G10" s="1153"/>
      <c r="H10" s="1154"/>
      <c r="I10" s="1196" t="s">
        <v>791</v>
      </c>
      <c r="J10" s="1197"/>
      <c r="K10" s="1197"/>
      <c r="L10" s="1197"/>
      <c r="M10" s="1197"/>
      <c r="N10" s="1197"/>
      <c r="O10" s="1197"/>
      <c r="P10" s="1197"/>
      <c r="Q10" s="1197"/>
      <c r="R10" s="1197"/>
      <c r="S10" s="1198"/>
      <c r="T10" s="1152" t="s">
        <v>792</v>
      </c>
      <c r="U10" s="1153"/>
      <c r="V10" s="1153"/>
      <c r="W10" s="1153"/>
      <c r="X10" s="1153"/>
      <c r="Y10" s="1154"/>
      <c r="Z10" s="437"/>
      <c r="AB10" s="429" t="s">
        <v>793</v>
      </c>
      <c r="AC10" s="438">
        <f>(((SIG!L18*SIG!E18)+(SIG!L19*SIG!E19)+(SIG!L20*SIG!E20))*SIG!B18)</f>
        <v>0</v>
      </c>
      <c r="AD10" s="438">
        <f>(((SIG!M18*SIG!E18)+(SIG!M19*SIG!E19)+(SIG!M20*SIG!E20))*SIG!B18)</f>
        <v>0</v>
      </c>
      <c r="AE10" s="438">
        <f>(((PES!L18*PES!E18)+(PES!L19*PES!E19)+(PES!L20*PES!E20))*PES!B18)+(((PES!L25*PES!E25)+(PES!L26*PES!E26))*PES!B25)+(((PES!L31*PES!E31)+(PES!L32*PES!E32))*PES!B31)+(((PES!L37*PES!E37)+(PES!L38*PES!E38))*PES!B37)+(((PES!L43*PES!E43)+(PES!L44*PES!E44)+(PES!L45*PES!E45))*PES!B43)</f>
        <v>3.7949999999999998E-2</v>
      </c>
      <c r="AF10" s="438">
        <f>(((PES!M18*PES!E18)+(PES!M19*PES!E19)+(PES!M20*PES!E20))*PES!B18)+(((PES!M25*PES!E25)+(PES!M26*PES!E26))*PES!B25)+(((PES!M31*PES!E31)+(PES!M32*PES!E32))*PES!B31)+(((PES!M37*PES!E37)+(PES!M38*PES!E38))*PES!B37)+(((PES!M43*PES!E43)+(PES!M44*PES!E44)+(PES!M45*PES!E45))*PES!B43)</f>
        <v>0</v>
      </c>
      <c r="AG10" s="438">
        <f>(((COM!L17*COM!E17)+(COM!L18*COM!E18)+(COM!L19*COM!E19)+(COM!L20*COM!E20)+(COM!L21*COM!E21))*COM!B17)+(((COM!L26*COM!E26)+(COM!L27*COM!E27)+(COM!L28*COM!E28)+(COM!L29*COM!E29)+(COM!L30*COM!E30))*COM!B26)+(((COM!L35*COM!E35)*COM!B35))</f>
        <v>0.1071</v>
      </c>
      <c r="AH10" s="438">
        <f>(((COM!M17*COM!E17)+(COM!M18*COM!E18)+(COM!M19*COM!E19)+(COM!M20*COM!E20)+(COM!M21*COM!E21))*COM!B17)+(((COM!M26*COM!E26)+(COM!M27*COM!E27)+(COM!M28*COM!E28)+(COM!M29*COM!E29)+(COM!M30*COM!E30))*COM!B26)+(((COM!M35*COM!E35)*COM!B35))</f>
        <v>0</v>
      </c>
      <c r="AI10" s="438">
        <f>(((PDV!L18*PDV!E18)+(PDV!L19*PDV!E19)+(PDV!L20*PDV!E20)+(PDV!L21*PDV!E21)+(PDV!L22*PDV!E22)+(PDV!L23*PDV!E23)+(PDV!L24*PDV!E24)+(PDV!L25*PDV!E25))*PDV!B18)</f>
        <v>8.3333333333333343E-2</v>
      </c>
      <c r="AJ10" s="438">
        <f>(((PDV!M18*PDV!E18)+(PDV!M19*PDV!E19)+(PDV!M20*PDV!E20)+(PDV!M21*PDV!E21)+(PDV!M22*PDV!E22)+(PDV!M23*PDV!E23)+(PDV!M24*PDV!E24)+(PDV!M25*PDV!E25))*PDV!B18)</f>
        <v>0</v>
      </c>
      <c r="AK10" s="438">
        <f>(((AII!L18*AII!E18)+(AII!L19*AII!E19)+(AII!L20*AII!E20))*AII!B18)+(((AII!L25*AII!E25)+(AII!L26*AII!E26))*AII!B25)+(((AII!L31*AII!E31)+(AII!L32*AII!E32))*AII!B31)</f>
        <v>0.15000000000000002</v>
      </c>
      <c r="AL10" s="438">
        <f>(((AII!M18*AII!E18)+(AII!M19*AII!E19)+(AII!M20*AII!E20))*AII!B18)+(((AII!M25*AII!E25)+(AII!M26*AII!E26))*AII!B25)+(((AII!M31*AII!E31)+(AII!M32*AII!E32))*AII!B31)</f>
        <v>0</v>
      </c>
      <c r="AM10" s="438">
        <f>(((PRO!L18*PRO!E18)+(PRO!L19*PRO!E19)+(PRO!L20*PRO!E20)+(PRO!L21*PRO!E21)+(PRO!L22*PRO!E22)+(PRO!L23*PRO!E23))*PRO!B18)+(((PRO!L28*PRO!E28)+(PRO!L29*PRO!E29)+(PRO!L30*PRO!E30)+(PRO!L31*PRO!E31))*PRO!B28)+(((PRO!L36*PRO!E36)+(PRO!L37*PRO!E37))*PRO!B36)</f>
        <v>6.4000000000000003E-3</v>
      </c>
      <c r="AN10" s="438">
        <f>(((PRO!H18*PRO!E18)+(PRO!H19*PRO!E19)+(PRO!H20*PRO!E20)+(PRO!H21*PRO!E21)+(PRO!H22*PRO!E22)+(PRO!H23*PRO!E23))*PRO!B18)+(((PRO!H28*PRO!E28)+(PRO!H29*PRO!E29)+(PRO!H30*PRO!E30)+(PRO!H31*PRO!E31))*PRO!B28)+(((PRO!H36*PRO!E36)+(PRO!H37*PRO!E37))*PRO!B36)</f>
        <v>6.4000000000000003E-3</v>
      </c>
      <c r="AO10" s="438">
        <f>(((IMV!L18*IMV!E18)+(IMV!L19*IMV!E19)+(IMV!L20*IMV!E20)+(IMV!L21*IMV!E21)+(IMV!L22*IMV!E22))*IMV!B18)</f>
        <v>3.5999999999999997E-2</v>
      </c>
      <c r="AP10" s="438">
        <f>(((IMV!M18*IMV!E18)+(IMV!M19*IMV!E19)+(IMV!M20*IMV!E20)+(IMV!M21*IMV!E21)+(IMV!M22*IMV!E22))*IMV!B18)</f>
        <v>0</v>
      </c>
      <c r="AQ10" s="438">
        <f>(((GAM!L18*GAM!E18)+(GAM!L19*GAM!E19)+(GAM!L20*GAM!E20)+(GAM!L21*GAM!E21))*GAM!B18)+(((GAM!L26*GAM!E26))*GAM!B26)+(((GAM!L31*GAM!E31)+(GAM!L32*GAM!E32)+(GAM!L33*GAM!E33))*GAM!B31)+(((GAM!L38*GAM!E38)+(GAM!L39*GAM!E39)+(GAM!L40*GAM!E40))*GAM!B38)</f>
        <v>5.7243999999999996E-2</v>
      </c>
      <c r="AR10" s="438">
        <f>(((GAM!M18*GAM!E18)+(GAM!M19*GAM!E19)+(GAM!M20*GAM!E20)+(GAM!M21*GAM!E21))*GAM!B18)+(((GAM!M26*GAM!E26))*GAM!B26)+(((GAM!M31*GAM!E31)+(GAM!M32*GAM!E32)+(GAM!M33*GAM!E33))*GAM!B31)+(((GAM!M38*GAM!E38)+(GAM!M39*GAM!E39)+(GAM!M40*GAM!E40))*GAM!B38)</f>
        <v>0</v>
      </c>
      <c r="AS10" s="438">
        <f>(((SAP!L18*SAP!E18)+(SAP!L19*SAP!E19)+(SAP!L20*SAP!E20))*SAP!B18)+(((SAP!L25*SAP!E25))*SAP!B25)+(((SAP!L30*SAP!E30)+(SAP!L31*SAP!E31)+(SAP!L32*SAP!E32))*SAP!B30)</f>
        <v>0.128</v>
      </c>
      <c r="AT10" s="438">
        <f>(((SAP!M18*SAP!E18)+(SAP!M19*SAP!E19)+(SAP!M20*SAP!E20))*SAP!B18)+(((SAP!M25*SAP!E25))*SAP!B25)+(((SAP!M30*SAP!E30)+(SAP!M31*SAP!E31)+(SAP!M32*SAP!E32))*SAP!B30)</f>
        <v>0</v>
      </c>
      <c r="AU10" s="438">
        <f>(((ACI!L18*ACI!E18))*ACI!B18)+(((ACI!L23*ACI!E23)+(ACI!L24*ACI!E24)+(ACI!L25*ACI!E25)+(ACI!L26*ACI!E26)+(ACI!L27*ACI!E27)+(ACI!L28*ACI!E28))*ACI!B23)</f>
        <v>0.13140000000000002</v>
      </c>
      <c r="AV10" s="438">
        <f>(((ACI!M18*ACI!E18))*ACI!B18)+(((ACI!M23*ACI!E23)+(ACI!M24*ACI!E24)+(ACI!M25*ACI!E25)+(ACI!M26*ACI!E26)+(ACI!M27*ACI!E27)+(ACI!M28*ACI!E28))*ACI!B23)</f>
        <v>0</v>
      </c>
      <c r="AW10" s="438">
        <f>(((JUR!L18*JUR!E18)+(JUR!L19*JUR!E19))*JUR!B18)+(((JUR!L24*JUR!E24))*JUR!B24)+(((JUR!L29*JUR!E29)+(JUR!L30*JUR!E30))*JUR!B29)</f>
        <v>0.15625</v>
      </c>
      <c r="AX10" s="438">
        <f>(((JUR!M18*JUR!E18)+(JUR!M19*JUR!E19))*JUR!B18)+(((JUR!M24*JUR!E24))*JUR!B24)+(((JUR!M29*JUR!E29)+(JUR!M30*JUR!E30))*JUR!B29)</f>
        <v>0</v>
      </c>
      <c r="AY10" s="438">
        <f>(((CON!L18*CON!E18)+(CON!L19*CON!E19)+(CON!L20*CON!E20)+(CON!L21*CON!E21))*CON!B18)</f>
        <v>2.75E-2</v>
      </c>
      <c r="AZ10" s="438">
        <f>(((CON!M18*CON!E18)+(CON!M19*CON!E19)+(CON!M20*CON!E20)+(CON!M21*CON!E21))*CON!B18)</f>
        <v>0</v>
      </c>
      <c r="BA10" s="438">
        <f>(((GDO!L18*GDO!E18)+(GDO!L19*GDO!E19)+(GDO!L20*GDO!E20)+(GDO!L21*GDO!E21)+(GDO!L22*GDO!E22))*GDO!B18)+(((GDO!L27*GDO!E27)+(GDO!L28*GDO!E28)+(GDO!L29*GDO!E29)+(GDO!L30*GDO!E30)+(GDO!L31*GDO!E31))*GDO!B27)</f>
        <v>8.8000000000000023E-2</v>
      </c>
      <c r="BB10" s="438">
        <f>(((GDO!M18*GDO!E18)+(GDO!M19*GDO!E19)+(GDO!M20*GDO!E20)+(GDO!M21*GDO!E21)+(GDO!M22*GDO!E22))*GDO!B18)+(((GDO!M27*GDO!E27)+(GDO!M28*GDO!E28)+(GDO!M29*GDO!E29)+(GDO!M30*GDO!E30)+(GDO!M31*GDO!E31))*GDO!B27)</f>
        <v>0</v>
      </c>
      <c r="BC10" s="438">
        <f>(((SIT!L18*SIT!E18)+(SIT!L19*SIT!E19)+(SIT!L20*SIT!E20)+(SIT!L21*SIT!E21)+(SIT!L22*SIT!E22)+(SIT!L23*SIT!E23)+(SIT!L24*SIT!E24)+(SIT!L25*SIT!E25))*SIT!B18)+(((SIT!L30*SIT!E30)+(SIT!L31*SIT!E31)+(SIT!L32*SIT!E32)+(SIT!L33*SIT!E33))*SIT!B30)+(((SIT!L38*SIT!E38)+(SIT!L39*SIT!E39)+(SIT!L40*SIT!E40)+(SIT!L41*SIT!E41)+(SIT!L42*SIT!E42)+(SIT!L43*SIT!E43)+(SIT!L44*SIT!E44))*SIT!B38)</f>
        <v>8.1309000000000006E-2</v>
      </c>
      <c r="BD10" s="438">
        <f>(((SIT!M18*SIT!E18)+(SIT!M19*SIT!E19)+(SIT!M20*SIT!E20)+(SIT!M21*SIT!E21)+(SIT!M22*SIT!E22)+(SIT!M23*SIT!E23)+(SIT!M24*SIT!E24)+(SIT!M25*SIT!E25))*SIT!B18)+(((SIT!M30*SIT!E30)+(SIT!M31*SIT!E31)+(SIT!M32*SIT!E32)+(SIT!M33*SIT!E33))*SIT!B30)+(((SIT!M38*SIT!E38)+(SIT!M39*SIT!E39)+(SIT!M40*SIT!E40)+(SIT!M41*SIT!E41)+(SIT!M42*SIT!E42)+(SIT!M43*SIT!E43)+(SIT!M44*SIT!E44))*SIT!B38)</f>
        <v>0</v>
      </c>
      <c r="BE10" s="438">
        <f>(((FIN!L18*FIN!E18)+(FIN!L19*FIN!E19)+(FIN!L20*FIN!E20))*FIN!B18)+(((FIN!L25*FIN!E25)+(FIN!L26*FIN!E26))*FIN!B25)</f>
        <v>0.11148</v>
      </c>
      <c r="BF10" s="438">
        <f>(((FIN!M18*FIN!E18)+(FIN!M19*FIN!E19)+(FIN!M20*FIN!E20))*FIN!B18)+(((FIN!M25*FIN!E25)+(FIN!M26*FIN!E26))*FIN!B25)</f>
        <v>0</v>
      </c>
      <c r="BG10" s="438">
        <f>(((THU!L18*THU!E18)+(THU!L19*THU!E19)+(THU!L20*THU!E20)+(THU!L21*THU!E21)+(THU!L22*THU!E22))*THU!B18)+(((THU!L27*THU!E27)+(THU!L28*THU!E28))*THU!B27)+((THU!L33*THU!E33)*THU!B33)+((THU!L38*THU!E38)*THU!B38)</f>
        <v>0.03</v>
      </c>
      <c r="BH10" s="438">
        <f>(((THU!M18*THU!E18)+(THU!M19*THU!E19)+(THU!M20*THU!E20)+(THU!M21*THU!E21)+(THU!M22*THU!E22))*THU!B18)+(((THU!M27*THU!E27)+(THU!M28*THU!E28))*THU!B27)+((THU!M33*THU!E33)*THU!B33)+((THU!M38*THU!E38)*THU!B38)</f>
        <v>0</v>
      </c>
      <c r="BI10" s="438">
        <f>(((CDI!L18*CDI!E18)+(CDI!L19*CDI!E19))*CDI!B18)+(((CDI!L24*CDI!E24)+(CDI!L25*CDI!E25)+(CDI!L26*CDI!E26))*CDI!B24)</f>
        <v>5.7000000000000002E-2</v>
      </c>
      <c r="BJ10" s="438">
        <f>(((CDI!M18*CDI!E18)+(CDI!M19*CDI!E19))*CDI!B18)+(((CDI!M24*CDI!E24)+(CDI!M25*CDI!E25)+(CDI!M26*CDI!E26))*CDI!B24)</f>
        <v>0</v>
      </c>
      <c r="BK10" s="438">
        <f>(((ABI!L14*ABI!E14)+(ABI!L15*ABI!E15)+(ABI!L16*ABI!E16)+(ABI!L17*ABI!E17))*ABI!B14)+(((ABI!L22*ABI!E22)+(ABI!L23*ABI!E23))*ABI!B22)</f>
        <v>0</v>
      </c>
      <c r="BL10" s="438">
        <f>(((ABI!M14*ABI!E14)+(ABI!M15*ABI!E15)+(ABI!M16*ABI!E16)+(ABI!M17*ABI!E17))*ABI!B14)+(((ABI!M22*ABI!E22)+(ABI!M23*ABI!E23))*ABI!B22)</f>
        <v>0</v>
      </c>
      <c r="BM10" s="438">
        <f>(((ODM!L18*ODM!E18)+(ODM!L19*ODM!E19)+(ODM!L20*ODM!E20)+(ODM!L21*ODM!E21)+(ODM!L22*ODM!E22)+(ODM!L23*ODM!E23))*ODM!B18)+(((ODM!L29*ODM!E29)+(ODM!L30*ODM!E30))*ODM!B29)+(((ODM!L35*ODM!E35)+(ODM!L36*ODM!E36))*ODM!B35)</f>
        <v>5.2200000000000003E-2</v>
      </c>
      <c r="BN10" s="438">
        <f>(((ODM!M18*ODM!E18)+(ODM!M19*ODM!E19)+(ODM!M20*ODM!E20)+(ODM!M21*ODM!E21)+(ODM!M22*ODM!E22)+(ODM!M23*ODM!E23))*ODM!B18)+(((ODM!M29*ODM!E29)+(ODM!M30*ODM!E30))*ODM!B29)+(((ODM!M35*ODM!E35)+(ODM!M36*ODM!E36))*ODM!B35)</f>
        <v>0</v>
      </c>
      <c r="BO10" s="438">
        <f>(((CMG!L19*CMG!E19)+(CMG!L20*CMG!E20))*CMG!B19)+(((CMG!L25*CMG!E25)+(CMG!L26*CMG!E26)+(CMG!L27*CMG!E27)+(CMG!L28*CMG!E28)+(CMG!L29*CMG!E29)+(CMG!L30*CMG!E30))*CMG!B25)+(((CMG!L35*CMG!E35)+(CMG!L36*CMG!E36)+(CMG!L37*CMG!E37)+(CMG!L38*CMG!E38)+(CMG!L39*CMG!E39)+(CMG!L40*CMG!E40)+(CMG!L41*CMG!E41))*CMG!B35)+(((CMG!L46*CMG!E46)+(CMG!L47*CMG!E47))*CMG!B46)+(((CMG!L52*CMG!E52)+(CMG!L53*CMG!E53))*CMG!B52)</f>
        <v>5.423E-2</v>
      </c>
      <c r="BP10" s="438">
        <f>(((CMG!M19*CMG!E19)+(CMG!M20*CMG!E20))*CMG!B19)+(((CMG!M25*CMG!E25)+(CMG!M26*CMG!E26)+(CMG!M27*CMG!E27)+(CMG!M28*CMG!E28)+(CMG!M29*CMG!E29)+(CMG!M30*CMG!E30))*CMG!B25)+(((CMG!M35*CMG!E35)+(CMG!M36*CMG!E36)+(CMG!M37*CMG!E37)+(CMG!M38*CMG!E38)+(CMG!M39*CMG!E39)+(CMG!M40*CMG!E40)+(CMG!M41*CMG!E41))*CMG!B35)+(((CMG!M46*CMG!E46)+(CMG!M47*CMG!E47))*CMG!B46)+(((CMG!M52*CMG!E52)+(CMG!M53*CMG!E53))*CMG!B52)</f>
        <v>0</v>
      </c>
    </row>
    <row r="11" spans="1:135" ht="15.75" thickBot="1" x14ac:dyDescent="0.25">
      <c r="B11" s="436"/>
      <c r="C11" s="1177"/>
      <c r="D11" s="1178"/>
      <c r="E11" s="1178"/>
      <c r="F11" s="1178"/>
      <c r="G11" s="1178"/>
      <c r="H11" s="1179"/>
      <c r="I11" s="1199"/>
      <c r="J11" s="1200"/>
      <c r="K11" s="1200"/>
      <c r="L11" s="1200"/>
      <c r="M11" s="1200"/>
      <c r="N11" s="1200"/>
      <c r="O11" s="1200"/>
      <c r="P11" s="1200"/>
      <c r="Q11" s="1200"/>
      <c r="R11" s="1200"/>
      <c r="S11" s="1201"/>
      <c r="T11" s="1186" t="s">
        <v>794</v>
      </c>
      <c r="U11" s="1160"/>
      <c r="V11" s="1160"/>
      <c r="W11" s="1160"/>
      <c r="X11" s="1160"/>
      <c r="Y11" s="1161"/>
      <c r="Z11" s="437"/>
      <c r="AB11" s="429" t="s">
        <v>795</v>
      </c>
      <c r="AC11" s="438">
        <f>(((SIG!N18*SIG!E18)+(SIG!N19*SIG!E19)+(SIG!N20*SIG!E20))*SIG!B18)</f>
        <v>0.1</v>
      </c>
      <c r="AD11" s="438">
        <f>(((SIG!O18*SIG!E18)+(SIG!O19*SIG!E19)+(SIG!O20*SIG!E20))*SIG!B18)</f>
        <v>0</v>
      </c>
      <c r="AE11" s="438">
        <f>(((PES!N18*PES!E18)+(PES!N19*PES!E19)+(PES!N20*PES!E20))*PES!B18)+(((PES!N25*PES!E25)+(PES!N26*PES!E26))*PES!B25)+(((PES!N31*PES!E31)+(PES!N32*PES!E32))*PES!B31)+(((PES!N37*PES!E37)+(PES!N38*PES!E38))*PES!B37)+(((PES!N43*PES!E43)+(PES!N44*PES!E44)+(PES!N45*PES!E45))*PES!B43)</f>
        <v>7.3575000000000002E-2</v>
      </c>
      <c r="AF11" s="438">
        <f>(((PES!O18*PES!E18)+(PES!O19*PES!E19)+(PES!O20*PES!E20))*PES!B18)+(((PES!O25*PES!E25)+(PES!O26*PES!E26))*PES!B25)+(((PES!O31*PES!E31)+(PES!O32*PES!E32))*PES!B31)+(((PES!O37*PES!E37)+(PES!O38*PES!E38))*PES!B37)+(((PES!O43*PES!E43)+(PES!O44*PES!E44)+(PES!O45*PES!E45))*PES!B43)</f>
        <v>0</v>
      </c>
      <c r="AG11" s="438">
        <f>(((COM!N17*COM!E17)+(COM!N18*COM!E18)+(COM!N19*COM!E19)+(COM!N20*COM!E20)+(COM!N21*COM!E21))*COM!B17)+(((COM!N26*COM!E26)+(COM!N27*COM!E27)+(COM!N28*COM!E28)+(COM!N29*COM!E29)+(COM!N30*COM!E30))*COM!B26)+(((COM!N35*COM!E35)*COM!B35))</f>
        <v>6.3600000000000004E-2</v>
      </c>
      <c r="AH11" s="438">
        <f>(((COM!O17*COM!E17)+(COM!O18*COM!E18)+(COM!O19*COM!E19)+(COM!O20*COM!E20)+(COM!O21*COM!E21))*COM!B17)+(((COM!O26*COM!E26)+(COM!O27*COM!E27)+(COM!O28*COM!E28)+(COM!O29*COM!E29)+(COM!O30*COM!E30))*COM!B26)+(((COM!O35*COM!E35)*COM!B35))</f>
        <v>0</v>
      </c>
      <c r="AI11" s="438">
        <f>(((PDV!N18*PDV!E18)+(PDV!N19*PDV!E19)+(PDV!N20*PDV!E20)+(PDV!N21*PDV!E21)+(PDV!N22*PDV!E22)+(PDV!N23*PDV!E23)+(PDV!N24*PDV!E24)+(PDV!N25*PDV!E25))*PDV!B18)</f>
        <v>8.3466666666666675E-2</v>
      </c>
      <c r="AJ11" s="438">
        <f>(((PDV!O18*PDV!E18)+(PDV!O19*PDV!E19)+(PDV!O20*PDV!E20)+(PDV!O21*PDV!E21)+(PDV!O22*PDV!E22)+(PDV!O23*PDV!E23)+(PDV!O24*PDV!E24)+(PDV!O25*PDV!E25))*PDV!B18)</f>
        <v>0</v>
      </c>
      <c r="AK11" s="438">
        <f>(((AII!N18*AII!E18)+(AII!N19*AII!E19)+(AII!N20*AII!E20))*AII!B18)+(((AII!N25*AII!E25)+(AII!N26*AII!E26))*AII!B25)+(((AII!N31*AII!E31)+(AII!N32*AII!E32))*AII!B31)</f>
        <v>0.13331999999999999</v>
      </c>
      <c r="AL11" s="438">
        <f>(((AII!O18*AII!E18)+(AII!O19*AII!E19)+(AII!O20*AII!E20))*AII!B18)+(((AII!O25*AII!E25)+(AII!O26*AII!E26))*AII!B25)+(((AII!O31*AII!E31)+(AII!O32*AII!E32))*AII!B31)</f>
        <v>0</v>
      </c>
      <c r="AM11" s="438">
        <f>(((PRO!N18*PRO!E18)+(PRO!N19*PRO!E19)+(PRO!N20*PRO!E20)+(PRO!N21*PRO!E21)+(PRO!N22*PRO!E22)+(PRO!N23*PRO!E23))*PRO!B18)+(((PRO!N28*PRO!E28)+(PRO!N29*PRO!E29)+(PRO!N30*PRO!E30)+(PRO!N31*PRO!E31))*PRO!B28)+(((PRO!N36*PRO!E36)+(PRO!N37*PRO!E37))*PRO!B36)</f>
        <v>0.22639999999999999</v>
      </c>
      <c r="AN11" s="438">
        <f>(((PRO!H18*PRO!E18)+(PRO!H19*PRO!E19)+(PRO!H20*PRO!E20)+(PRO!H21*PRO!E21)+(PRO!H22*PRO!E22)+(PRO!H23*PRO!E23))*PRO!B18)+(((PRO!H28*PRO!E28)+(PRO!H29*PRO!E29)+(PRO!H30*PRO!E30)+(PRO!H31*PRO!E31))*PRO!B28)+(((PRO!H36*PRO!E36)+(PRO!H37*PRO!E37))*PRO!B36)</f>
        <v>6.4000000000000003E-3</v>
      </c>
      <c r="AO11" s="438">
        <f>(((IMV!N18*IMV!E18)+(IMV!N19*IMV!E19)+(IMV!N20*IMV!E20)+(IMV!N21*IMV!E21)+(IMV!N22*IMV!E22))*IMV!B18)</f>
        <v>0.14850000000000002</v>
      </c>
      <c r="AP11" s="438">
        <f>(((IMV!O18*IMV!E18)+(IMV!O19*IMV!E19)+(IMV!O20*IMV!E20)+(IMV!O21*IMV!E21)+(IMV!O22*IMV!E22))*IMV!B18)</f>
        <v>0</v>
      </c>
      <c r="AQ11" s="438">
        <f>(((GAM!N18*GAM!E18)+(GAM!N19*GAM!E19)+(GAM!N20*GAM!E20)+(GAM!N21*GAM!E21))*GAM!B18)+(((GAM!N26*GAM!E26))*GAM!B26)+(((GAM!N31*GAM!E31)+(GAM!N32*GAM!E32)+(GAM!N33*GAM!E33))*GAM!B31)+(((GAM!N38*GAM!E38)+(GAM!N39*GAM!E39)+(GAM!N40*GAM!E40))*GAM!B38)</f>
        <v>8.974399999999999E-2</v>
      </c>
      <c r="AR11" s="438">
        <f>(((GAM!O18*GAM!E18)+(GAM!O19*GAM!E19)+(GAM!O20*GAM!E20)+(GAM!O21*GAM!E21))*GAM!B18)+(((GAM!O26*GAM!E26))*GAM!B26)+(((GAM!O31*GAM!E31)+(GAM!O32*GAM!E32)+(GAM!O33*GAM!E33))*GAM!B31)+(((GAM!O38*GAM!E38)+(GAM!O39*GAM!E39)+(GAM!O40*GAM!E40))*GAM!B38)</f>
        <v>0</v>
      </c>
      <c r="AS11" s="438">
        <f>(((SAP!N18*SAP!E18)+(SAP!N19*SAP!E19)+(SAP!N20*SAP!E20))*SAP!B18)+(((SAP!N25*SAP!E25))*SAP!B25)+(((SAP!N30*SAP!E30)+(SAP!N31*SAP!E31)+(SAP!N32*SAP!E32))*SAP!B30)</f>
        <v>3.2499999999999994E-2</v>
      </c>
      <c r="AT11" s="438">
        <f>(((SAP!O18*SAP!E18)+(SAP!O19*SAP!E19)+(SAP!O20*SAP!E20))*SAP!B18)+(((SAP!O25*SAP!E25))*SAP!B25)+(((SAP!O30*SAP!E30)+(SAP!O31*SAP!E31)+(SAP!O32*SAP!E32))*SAP!B30)</f>
        <v>0</v>
      </c>
      <c r="AU11" s="438">
        <f>(((ACI!N18*ACI!E18))*ACI!B18)+(((ACI!N23*ACI!E23)+(ACI!N24*ACI!E24)+(ACI!N25*ACI!E25)+(ACI!N26*ACI!E26)+(ACI!N27*ACI!E27)+(ACI!N28*ACI!E28))*ACI!B23)</f>
        <v>5.1400000000000001E-2</v>
      </c>
      <c r="AV11" s="438">
        <f>(((ACI!O18*ACI!E18))*ACI!B18)+(((ACI!O23*ACI!E23)+(ACI!O24*ACI!E24)+(ACI!O25*ACI!E25)+(ACI!O26*ACI!E26)+(ACI!O27*ACI!E27)+(ACI!O28*ACI!E28))*ACI!B23)</f>
        <v>0</v>
      </c>
      <c r="AW11" s="438">
        <f>(((JUR!N18*JUR!E18)+(JUR!N19*JUR!E19))*JUR!B18)+(((JUR!N24*JUR!E24))*JUR!B24)+(((JUR!N29*JUR!E29)+(JUR!N30*JUR!E30))*JUR!B29)</f>
        <v>0</v>
      </c>
      <c r="AX11" s="438">
        <f>(((JUR!O18*JUR!E18)+(JUR!O19*JUR!E19))*JUR!B18)+(((JUR!O24*JUR!E24))*JUR!B24)+(((JUR!O29*JUR!E29)+(JUR!O30*JUR!E30))*JUR!B29)</f>
        <v>0</v>
      </c>
      <c r="AY11" s="438">
        <f>(((CON!N18*CON!E18)+(CON!N19*CON!E19)+(CON!N20*CON!E20)+(CON!N21*CON!E21))*CON!B18)</f>
        <v>2.75E-2</v>
      </c>
      <c r="AZ11" s="438">
        <f>(((CON!O18*CON!E18)+(CON!O19*CON!E19)+(CON!O20*CON!E20)+(CON!O21*CON!E21))*CON!B18)</f>
        <v>0</v>
      </c>
      <c r="BA11" s="438">
        <f>(((GDO!N18*GDO!E18)+(GDO!N19*GDO!E19)+(GDO!N20*GDO!E20)+(GDO!N21*GDO!E21)+(GDO!N22*GDO!E22))*GDO!B18)+(((GDO!N27*GDO!E27)+(GDO!N28*GDO!E28)+(GDO!N29*GDO!E29)+(GDO!N30*GDO!E30)+(GDO!N31*GDO!E31))*GDO!B27)</f>
        <v>8.8000000000000023E-2</v>
      </c>
      <c r="BB11" s="438">
        <f>(((GDO!O18*GDO!E18)+(GDO!O19*GDO!E19)+(GDO!O20*GDO!E20)+(GDO!O21*GDO!E21)+(GDO!O22*GDO!E22))*GDO!B18)+(((GDO!O27*GDO!E27)+(GDO!O28*GDO!E28)+(GDO!O29*GDO!E29)+(GDO!O30*GDO!E30)+(GDO!O31*GDO!E31))*GDO!B27)</f>
        <v>0</v>
      </c>
      <c r="BC11" s="438">
        <f>(((SIT!N18*SIT!E18)+(SIT!N19*SIT!E19)+(SIT!N20*SIT!E20)+(SIT!N21*SIT!E21)+(SIT!N22*SIT!E22)+(SIT!N23*SIT!E23)+(SIT!N24*SIT!E24)+(SIT!N25*SIT!E25))*SIT!B18)+(((SIT!N30*SIT!E30)+(SIT!N31*SIT!E31)+(SIT!N32*SIT!E32)+(SIT!N33*SIT!E33))*SIT!B30)+(((SIT!N38*SIT!E38)+(SIT!N39*SIT!E39)+(SIT!N40*SIT!E40)+(SIT!N41*SIT!E41)+(SIT!N42*SIT!E42)+(SIT!N43*SIT!E43)+(SIT!N44*SIT!E44))*SIT!B38)</f>
        <v>0.119018</v>
      </c>
      <c r="BD11" s="438">
        <f>(((SIT!O18*SIT!E18)+(SIT!O19*SIT!E19)+(SIT!O20*SIT!E20)+(SIT!O21*SIT!E21)+(SIT!O22*SIT!E22)+(SIT!O23*SIT!E23)+(SIT!O24*SIT!E24)+(SIT!O25*SIT!E25))*SIT!B18)+(((SIT!O30*SIT!E30)+(SIT!O31*SIT!E31)+(SIT!O32*SIT!E32)+(SIT!O33*SIT!E33))*SIT!B30)+(((SIT!O38*SIT!E38)+(SIT!O39*SIT!E39)+(SIT!O40*SIT!E40)+(SIT!O41*SIT!E41)+(SIT!O42*SIT!E42)+(SIT!O43*SIT!E43)+(SIT!O44*SIT!E44))*SIT!B38)</f>
        <v>0</v>
      </c>
      <c r="BE11" s="438">
        <f>(((FIN!N18*FIN!E18)+(FIN!N19*FIN!E19)+(FIN!N20*FIN!E20))*FIN!B18)+(((FIN!N25*FIN!E25)+(FIN!N26*FIN!E26))*FIN!B25)</f>
        <v>7.9020000000000007E-2</v>
      </c>
      <c r="BF11" s="438">
        <f>(((FIN!O18*FIN!E18)+(FIN!O19*FIN!E19)+(FIN!O20*FIN!E20))*FIN!B18)+(((FIN!O25*FIN!E25)+(FIN!O26*FIN!E26))*FIN!B25)</f>
        <v>0</v>
      </c>
      <c r="BG11" s="438">
        <f>(((THU!N18*THU!E18)+(THU!N19*THU!E19)+(THU!N20*THU!E20)+(THU!N21*THU!E21)+(THU!N22*THU!E22))*THU!B18)+(((THU!N27*THU!E27)+(THU!N28*THU!E28))*THU!B27)+((THU!N33*THU!E33)*THU!B33)+((THU!N38*THU!E38)*THU!B38)</f>
        <v>0.24</v>
      </c>
      <c r="BH11" s="438">
        <f>(((THU!O18*THU!E18)+(THU!O19*THU!E19)+(THU!O20*THU!E20)+(THU!O21*THU!E21)+(THU!O22*THU!E22))*THU!B18)+(((THU!O27*THU!E27)+(THU!O28*THU!E28))*THU!B27)+((THU!O33*THU!E33)*THU!B33)+((THU!O38*THU!E38)*THU!B38)</f>
        <v>0</v>
      </c>
      <c r="BI11" s="438">
        <f>(((CDI!N18*CDI!E18)+(CDI!N19*CDI!E19))*CDI!B18)+(((CDI!N24*CDI!E24)+(CDI!N25*CDI!E25)+(CDI!N26*CDI!E26))*CDI!B24)</f>
        <v>0.11699999999999999</v>
      </c>
      <c r="BJ11" s="438">
        <f>(((CDI!O18*CDI!E18)+(CDI!O19*CDI!E19))*CDI!B18)+(((CDI!O24*CDI!E24)+(CDI!O25*CDI!E25)+(CDI!O26*CDI!E26))*CDI!B24)</f>
        <v>0</v>
      </c>
      <c r="BK11" s="438">
        <f>(((ABI!N14*ABI!E14)+(ABI!N15*ABI!E15)+(ABI!N16*ABI!E16)+(ABI!N17*ABI!E17))*ABI!B14)+(((ABI!N22*ABI!E22)+(ABI!N23*ABI!E23))*ABI!B22)</f>
        <v>0.1525</v>
      </c>
      <c r="BL11" s="438">
        <f>(((ABI!O14*ABI!E14)+(ABI!O15*ABI!E15)+(ABI!O16*ABI!E16)+(ABI!O17*ABI!E17))*ABI!B14)+(((ABI!O22*ABI!E22)+(ABI!O23*ABI!E23))*ABI!B22)</f>
        <v>0</v>
      </c>
      <c r="BM11" s="438">
        <f>(((ODM!N18*ODM!E18)+(ODM!N19*ODM!E19)+(ODM!N20*ODM!E20)+(ODM!N21*ODM!E21)+(ODM!N22*ODM!E22)+(ODM!N23*ODM!E23))*ODM!B18)+(((ODM!N29*ODM!E29)+(ODM!N30*ODM!E30))*ODM!B29)+(((ODM!N35*ODM!E35)+(ODM!N36*ODM!E36))*ODM!B35)</f>
        <v>0.11720000000000001</v>
      </c>
      <c r="BN11" s="438">
        <f>(((ODM!O18*ODM!E18)+(ODM!O19*ODM!E19)+(ODM!O20*ODM!E20)+(ODM!O21*ODM!E21)+(ODM!O22*ODM!E22)+(ODM!O23*ODM!E23))*ODM!B18)+(((ODM!O29*ODM!E29)+(ODM!O30*ODM!E30))*ODM!B29)+(((ODM!O35*ODM!E35)+(ODM!O36*ODM!E36))*ODM!B35)</f>
        <v>0</v>
      </c>
      <c r="BO11" s="438">
        <f>(((CMG!N19*CMG!E19)+(CMG!N20*CMG!E20))*CMG!B19)+(((CMG!N25*CMG!E25)+(CMG!N26*CMG!E26)+(CMG!N27*CMG!E27)+(CMG!N28*CMG!E28)+(CMG!N29*CMG!E29)+(CMG!N30*CMG!E30))*CMG!B25)+(((CMG!N35*CMG!E35)+(CMG!N36*CMG!E36)+(CMG!N37*CMG!E37)+(CMG!N38*CMG!E38)+(CMG!N39*CMG!E39)+(CMG!N40*CMG!E40)+(CMG!N41*CMG!E41))*CMG!B35)+(((CMG!N46*CMG!E46)+(CMG!N47*CMG!E47))*CMG!B46)+(((CMG!N52*CMG!E52)+(CMG!N53*CMG!E53))*CMG!B52)</f>
        <v>7.2470000000000007E-2</v>
      </c>
      <c r="BP11" s="438">
        <f>(((CMG!O19*CMG!E19)+(CMG!O20*CMG!E20))*CMG!B19)+(((CMG!O25*CMG!E25)+(CMG!O26*CMG!E26)+(CMG!O27*CMG!E27)+(CMG!O28*CMG!E28)+(CMG!O29*CMG!E29)+(CMG!O30*CMG!E30))*CMG!B25)+(((CMG!O35*CMG!E35)+(CMG!O36*CMG!E36)+(CMG!O37*CMG!E37)+(CMG!O38*CMG!E38)+(CMG!O39*CMG!E39)+(CMG!O40*CMG!E40)+(CMG!O41*CMG!E41))*CMG!B35)+(((CMG!O46*CMG!E46)+(CMG!O47*CMG!E47))*CMG!B46)+(((CMG!O52*CMG!E52)+(CMG!O53*CMG!E53))*CMG!B52)</f>
        <v>0</v>
      </c>
    </row>
    <row r="12" spans="1:135" ht="15" thickBot="1" x14ac:dyDescent="0.25">
      <c r="B12" s="442"/>
      <c r="C12" s="443"/>
      <c r="D12" s="443"/>
      <c r="E12" s="443"/>
      <c r="F12" s="443"/>
      <c r="G12" s="443"/>
      <c r="H12" s="443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3"/>
      <c r="T12" s="443"/>
      <c r="U12" s="443"/>
      <c r="V12" s="443"/>
      <c r="W12" s="443"/>
      <c r="X12" s="443"/>
      <c r="Y12" s="443"/>
      <c r="Z12" s="444"/>
      <c r="AB12" s="429" t="s">
        <v>796</v>
      </c>
      <c r="AC12" s="438">
        <f>(((SIG!P18*SIG!E18)+(SIG!P19*SIG!E19)+(SIG!P20*SIG!E20))*SIG!B18)</f>
        <v>0</v>
      </c>
      <c r="AD12" s="438">
        <f>(((SIG!Q18*SIG!E18)+(SIG!Q19*SIG!E19)+(SIG!Q20*SIG!E20))*SIG!B18)</f>
        <v>0</v>
      </c>
      <c r="AE12" s="438">
        <f>(((PES!P18*PES!E18)+(PES!P19*PES!E19)+(PES!P20*PES!E20))*PES!B18)+(((PES!P25*PES!E25)+(PES!P26*PES!E26))*PES!B25)+(((PES!P31*PES!E31)+(PES!P32*PES!E32))*PES!B31)+(((PES!P37*PES!E37)+(PES!P38*PES!E38))*PES!B37)+(((PES!P43*PES!E43)+(PES!P44*PES!E44)+(PES!P45*PES!E45))*PES!B43)</f>
        <v>7.5450000000000003E-2</v>
      </c>
      <c r="AF12" s="438">
        <f>(((PES!Q18*PES!E18)+(PES!Q19*PES!E19)+(PES!Q20*PES!E20))*PES!B18)+(((PES!Q25*PES!E25)+(PES!Q26*PES!E26))*PES!B25)+(((PES!Q31*PES!E31)+(PES!Q32*PES!E32))*PES!B31)+(((PES!Q37*PES!E37)+(PES!Q38*PES!E38))*PES!B37)+(((PES!Q43*PES!E43)+(PES!Q44*PES!E44)+(PES!Q45*PES!E45))*PES!B43)</f>
        <v>0</v>
      </c>
      <c r="AG12" s="438">
        <f>(((COM!P17*COM!E17)+(COM!P18*COM!E18)+(COM!P19*COM!E19)+(COM!P20*COM!E20)+(COM!P21*COM!E21))*COM!B17)+(((COM!P26*COM!E26)+(COM!P27*COM!E27)+(COM!P28*COM!E28)+(COM!P29*COM!E29)+(COM!P30*COM!E30))*COM!B26)+(((COM!P35*COM!E35)*COM!B35))</f>
        <v>6.2100000000000002E-2</v>
      </c>
      <c r="AH12" s="438">
        <f>(((COM!Q17*COM!E17)+(COM!Q18*COM!E18)+(COM!Q19*COM!E19)+(COM!Q20*COM!E20)+(COM!Q21*COM!E21))*COM!B17)+(((COM!Q26*COM!E26)+(COM!Q27*COM!E27)+(COM!Q28*COM!E28)+(COM!Q29*COM!E29)+(COM!Q30*COM!E30))*COM!B26)+(((COM!Q35*COM!E35)*COM!B35))</f>
        <v>0</v>
      </c>
      <c r="AI12" s="438">
        <f>(((PDV!P18*PDV!E18)+(PDV!P19*PDV!E19)+(PDV!P20*PDV!E20)+(PDV!P21*PDV!E21)+(PDV!P22*PDV!E22)+(PDV!P23*PDV!E23)+(PDV!P24*PDV!E24)+(PDV!P25*PDV!E25))*PDV!B18)</f>
        <v>1.2800000000000001E-2</v>
      </c>
      <c r="AJ12" s="438">
        <f>(((PDV!Q18*PDV!E18)+(PDV!Q19*PDV!E19)+(PDV!Q20*PDV!E20)+(PDV!Q21*PDV!E21)+(PDV!Q22*PDV!E22)+(PDV!Q23*PDV!E23)+(PDV!Q24*PDV!E24)+(PDV!Q25*PDV!E25))*PDV!B18)</f>
        <v>0</v>
      </c>
      <c r="AK12" s="438">
        <f>(((AII!P18*AII!E18)+(AII!P19*AII!E19)+(AII!P20*AII!E20))*AII!B18)+(((AII!P25*AII!E25)+(AII!P26*AII!E26))*AII!B25)+(((AII!P31*AII!E31)+(AII!P32*AII!E32))*AII!B31)</f>
        <v>0</v>
      </c>
      <c r="AL12" s="438">
        <f>(((AII!Q18*AII!E18)+(AII!Q19*AII!E19)+(AII!Q20*AII!E20))*AII!B18)+(((AII!Q25*AII!E25)+(AII!Q26*AII!E26))*AII!B25)+(((AII!Q31*AII!E31)+(AII!Q32*AII!E32))*AII!B31)</f>
        <v>0</v>
      </c>
      <c r="AM12" s="438">
        <f>(((PRO!P18*PRO!E18)+(PRO!P19*PRO!E19)+(PRO!P20*PRO!E20)+(PRO!P21*PRO!E21)+(PRO!P22*PRO!E22)+(PRO!P23*PRO!E23))*PRO!B18)+(((PRO!P28*PRO!E28)+(PRO!P29*PRO!E29)+(PRO!P30*PRO!E30)+(PRO!P31*PRO!E31))*PRO!B28)+(((PRO!P36*PRO!E36)+(PRO!P37*PRO!E37))*PRO!B36)</f>
        <v>6.4000000000000003E-3</v>
      </c>
      <c r="AN12" s="438">
        <f>(((PRO!H18*PRO!E18)+(PRO!H19*PRO!E19)+(PRO!H20*PRO!E20)+(PRO!H21*PRO!E21)+(PRO!H22*PRO!E22)+(PRO!H23*PRO!E23))*PRO!B18)+(((PRO!H28*PRO!E28)+(PRO!H29*PRO!E29)+(PRO!H30*PRO!E30)+(PRO!H31*PRO!E31))*PRO!B28)+(((PRO!H36*PRO!E36)+(PRO!H37*PRO!E37))*PRO!B36)</f>
        <v>6.4000000000000003E-3</v>
      </c>
      <c r="AO12" s="438">
        <f>(((IMV!P18*IMV!E18)+(IMV!P19*IMV!E19)+(IMV!P20*IMV!E20)+(IMV!P21*IMV!E21)+(IMV!P22*IMV!E22))*IMV!B18)</f>
        <v>5.7000000000000002E-2</v>
      </c>
      <c r="AP12" s="438">
        <f>(((IMV!Q18*IMV!E18)+(IMV!Q19*IMV!E19)+(IMV!Q20*IMV!E20)+(IMV!Q21*IMV!E21)+(IMV!Q22*IMV!E22))*IMV!B18)</f>
        <v>0</v>
      </c>
      <c r="AQ12" s="438">
        <f>(((GAM!P18*GAM!E18)+(GAM!P19*GAM!E19)+(GAM!P20*GAM!E20)+(GAM!P21*GAM!E21))*GAM!B18)+(((GAM!P26*GAM!E26))*GAM!B26)+(((GAM!P31*GAM!E31)+(GAM!P32*GAM!E32)+(GAM!P33*GAM!E33))*GAM!B31)+(((GAM!P38*GAM!E38)+(GAM!P39*GAM!E39)+(GAM!P40*GAM!E40))*GAM!B38)</f>
        <v>5.7243999999999996E-2</v>
      </c>
      <c r="AR12" s="438">
        <f>(((GAM!Q18*GAM!E18)+(GAM!Q19*GAM!E19)+(GAM!Q20*GAM!E20)+(GAM!Q21*GAM!E21))*GAM!B18)+(((GAM!Q26*GAM!E26))*GAM!B26)+(((GAM!Q31*GAM!E31)+(GAM!Q32*GAM!E32)+(GAM!Q33*GAM!E33))*GAM!B31)+(((GAM!Q38*GAM!E38)+(GAM!Q39*GAM!E39)+(GAM!Q40*GAM!E40))*GAM!B38)</f>
        <v>0</v>
      </c>
      <c r="AS12" s="438">
        <f>(((SAP!P18*SAP!E18)+(SAP!P19*SAP!E19)+(SAP!P20*SAP!E20))*SAP!B18)+(((SAP!P25*SAP!E25))*SAP!B25)+(((SAP!P30*SAP!E30)+(SAP!P31*SAP!E31)+(SAP!P32*SAP!E32))*SAP!B30)</f>
        <v>0</v>
      </c>
      <c r="AT12" s="438">
        <f>(((SAP!Q18*SAP!E18)+(SAP!Q19*SAP!E19)+(SAP!Q20*SAP!E20))*SAP!B18)+(((SAP!Q25*SAP!E25))*SAP!B25)+(((SAP!Q30*SAP!E30)+(SAP!Q31*SAP!E31)+(SAP!Q32*SAP!E32))*SAP!B30)</f>
        <v>0</v>
      </c>
      <c r="AU12" s="438">
        <f>(((ACI!P18*ACI!E18))*ACI!B18)+(((ACI!P23*ACI!E23)+(ACI!P24*ACI!E24)+(ACI!P25*ACI!E25)+(ACI!P26*ACI!E26)+(ACI!P27*ACI!E27)+(ACI!P28*ACI!E28))*ACI!B23)</f>
        <v>0.1414</v>
      </c>
      <c r="AV12" s="438">
        <f>(((ACI!Q18*ACI!E18))*ACI!B18)+(((ACI!Q23*ACI!E23)+(ACI!Q24*ACI!E24)+(ACI!Q25*ACI!E25)+(ACI!Q26*ACI!E26)+(ACI!Q27*ACI!E27)+(ACI!Q28*ACI!E28))*ACI!B23)</f>
        <v>0</v>
      </c>
      <c r="AW12" s="438">
        <f>(((JUR!P18*JUR!E18)+(JUR!P19*JUR!E19))*JUR!B18)+(((JUR!P24*JUR!E24))*JUR!B24)+(((JUR!P29*JUR!E29)+(JUR!P30*JUR!E30))*JUR!B29)</f>
        <v>0.17499999999999999</v>
      </c>
      <c r="AX12" s="438">
        <f>(((JUR!Q18*JUR!E18)+(JUR!Q19*JUR!E19))*JUR!B18)+(((JUR!Q24*JUR!E24))*JUR!B24)+(((JUR!Q29*JUR!E29)+(JUR!Q30*JUR!E30))*JUR!B29)</f>
        <v>0</v>
      </c>
      <c r="AY12" s="438">
        <f>(((CON!P18*CON!E18)+(CON!P19*CON!E19)+(CON!P20*CON!E20)+(CON!P21*CON!E21))*CON!B18)</f>
        <v>2.75E-2</v>
      </c>
      <c r="AZ12" s="438">
        <f>(((CON!Q18*CON!E18)+(CON!Q19*CON!E19)+(CON!Q20*CON!E20)+(CON!Q21*CON!E21))*CON!B18)</f>
        <v>0</v>
      </c>
      <c r="BA12" s="438">
        <f>(((GDO!P18*GDO!E18)+(GDO!P19*GDO!E19)+(GDO!P20*GDO!E20)+(GDO!P21*GDO!E21)+(GDO!P22*GDO!E22))*GDO!B18)+(((GDO!P27*GDO!E27)+(GDO!P28*GDO!E28)+(GDO!P29*GDO!E29)+(GDO!P30*GDO!E30)+(GDO!P31*GDO!E31))*GDO!B27)</f>
        <v>0.16800000000000004</v>
      </c>
      <c r="BB12" s="438">
        <f>(((GDO!Q18*GDO!E18)+(GDO!Q19*GDO!E19)+(GDO!Q20*GDO!E20)+(GDO!Q21*GDO!E21)+(GDO!Q22*GDO!E22))*GDO!B18)+(((GDO!Q27*GDO!E27)+(GDO!Q28*GDO!E28)+(GDO!Q29*GDO!E29)+(GDO!Q30*GDO!E30)+(GDO!Q31*GDO!E31))*GDO!B27)</f>
        <v>0</v>
      </c>
      <c r="BC12" s="438">
        <f>(((SIT!P18*SIT!E18)+(SIT!P19*SIT!E19)+(SIT!P20*SIT!E20)+(SIT!P21*SIT!E21)+(SIT!P22*SIT!E22)+(SIT!P23*SIT!E23)+(SIT!P24*SIT!E24)+(SIT!P25*SIT!E25))*SIT!B18)+(((SIT!P30*SIT!E30)+(SIT!P31*SIT!E31)+(SIT!P32*SIT!E32)+(SIT!P33*SIT!E33))*SIT!B30)+(((SIT!P38*SIT!E38)+(SIT!P39*SIT!E39)+(SIT!P40*SIT!E40)+(SIT!P41*SIT!E41)+(SIT!P42*SIT!E42)+(SIT!P43*SIT!E43)+(SIT!P44*SIT!E44))*SIT!B38)</f>
        <v>9.1353000000000004E-2</v>
      </c>
      <c r="BD12" s="438">
        <f>(((SIT!Q18*SIT!E18)+(SIT!Q19*SIT!E19)+(SIT!Q20*SIT!E20)+(SIT!Q21*SIT!E21)+(SIT!Q22*SIT!E22)+(SIT!Q23*SIT!E23)+(SIT!Q24*SIT!E24)+(SIT!Q25*SIT!E25))*SIT!B18)+(((SIT!Q30*SIT!E30)+(SIT!Q31*SIT!E31)+(SIT!Q32*SIT!E32)+(SIT!Q33*SIT!E33))*SIT!B30)+(((SIT!Q38*SIT!E38)+(SIT!Q39*SIT!E39)+(SIT!Q40*SIT!E40)+(SIT!Q41*SIT!E41)+(SIT!Q42*SIT!E42)+(SIT!Q43*SIT!E43)+(SIT!Q44*SIT!E44))*SIT!B38)</f>
        <v>0</v>
      </c>
      <c r="BE12" s="438">
        <f>(((FIN!P18*FIN!E18)+(FIN!P19*FIN!E19)+(FIN!P20*FIN!E20))*FIN!B18)+(((FIN!P25*FIN!E25)+(FIN!P26*FIN!E26))*FIN!B25)</f>
        <v>5.1479999999999998E-2</v>
      </c>
      <c r="BF12" s="438">
        <f>(((FIN!Q18*FIN!E18)+(FIN!Q19*FIN!E19)+(FIN!Q20*FIN!E20))*FIN!B18)+(((FIN!Q25*FIN!E25)+(FIN!Q26*FIN!E26))*FIN!B25)</f>
        <v>0</v>
      </c>
      <c r="BG12" s="438">
        <f>(((THU!P18*THU!E18)+(THU!P19*THU!E19)+(THU!P20*THU!E20)+(THU!P21*THU!E21)+(THU!P22*THU!E22))*THU!B18)+(((THU!P27*THU!E27)+(THU!P28*THU!E28))*THU!B27)+((THU!P33*THU!E33)*THU!B33)+((THU!P38*THU!E38)*THU!B38)</f>
        <v>4.9799999999999997E-2</v>
      </c>
      <c r="BH12" s="438">
        <f>(((THU!Q18*THU!E18)+(THU!Q19*THU!E19)+(THU!Q20*THU!E20)+(THU!Q21*THU!E21)+(THU!Q22*THU!E22))*THU!B18)+(((THU!Q27*THU!E27)+(THU!Q28*THU!E28))*THU!B27)+((THU!Q33*THU!E33)*THU!B33)+((THU!Q38*THU!E38)*THU!B38)</f>
        <v>0</v>
      </c>
      <c r="BI12" s="438">
        <f>(((CDI!P18*CDI!E18)+(CDI!P19*CDI!E19))*CDI!B18)+(((CDI!P24*CDI!E24)+(CDI!P25*CDI!E25)+(CDI!P26*CDI!E26))*CDI!B24)</f>
        <v>3.2000000000000001E-2</v>
      </c>
      <c r="BJ12" s="438">
        <f>(((CDI!Q18*CDI!E18)+(CDI!Q19*CDI!E19))*CDI!B18)+(((CDI!Q24*CDI!E24)+(CDI!Q25*CDI!E25)+(CDI!Q26*CDI!E26))*CDI!B24)</f>
        <v>0</v>
      </c>
      <c r="BK12" s="438">
        <f>(((ABI!P14*ABI!E14)+(ABI!P15*ABI!E15)+(ABI!P16*ABI!E16)+(ABI!P17*ABI!E17))*ABI!B14)+(((ABI!P22*ABI!E22)+(ABI!P23*ABI!E23))*ABI!B22)</f>
        <v>0.156</v>
      </c>
      <c r="BL12" s="438">
        <f>(((ABI!Q14*ABI!E14)+(ABI!Q15*ABI!E15)+(ABI!Q16*ABI!E16)+(ABI!Q17*ABI!E17))*ABI!B14)+(((ABI!Q22*ABI!E22)+(ABI!Q23*ABI!E23))*ABI!B22)</f>
        <v>0</v>
      </c>
      <c r="BM12" s="438">
        <f>(((ODM!P18*ODM!E18)+(ODM!P19*ODM!E19)+(ODM!P20*ODM!E20)+(ODM!P21*ODM!E21)+(ODM!P22*ODM!E22)+(ODM!P23*ODM!E23))*ODM!B18)+(((ODM!P29*ODM!E29)+(ODM!P30*ODM!E30))*ODM!B29)+(((ODM!P35*ODM!E35)+(ODM!P36*ODM!E36))*ODM!B35)</f>
        <v>2.7200000000000002E-2</v>
      </c>
      <c r="BN12" s="438">
        <f>(((ODM!Q18*ODM!E18)+(ODM!Q19*ODM!E19)+(ODM!Q20*ODM!E20)+(ODM!Q21*ODM!E21)+(ODM!Q22*ODM!E22)+(ODM!Q23*ODM!E23))*ODM!B18)+(((ODM!Q29*ODM!E29)+(ODM!Q30*ODM!E30))*ODM!B29)+(((ODM!Q35*ODM!E35)+(ODM!Q36*ODM!E36))*ODM!B35)</f>
        <v>0</v>
      </c>
      <c r="BO12" s="438">
        <f>(((CMG!P19*CMG!E19)+(CMG!P20*CMG!E20))*CMG!B19)+(((CMG!P25*CMG!E25)+(CMG!P26*CMG!E26)+(CMG!P27*CMG!E27)+(CMG!P28*CMG!E28)+(CMG!P29*CMG!E29)+(CMG!P30*CMG!E30))*CMG!B25)+(((CMG!P35*CMG!E35)+(CMG!P36*CMG!E36)+(CMG!P37*CMG!E37)+(CMG!P38*CMG!E38)+(CMG!P39*CMG!E39)+(CMG!P40*CMG!E40)+(CMG!P41*CMG!E41))*CMG!B35)+(((CMG!P46*CMG!E46)+(CMG!P47*CMG!E47))*CMG!B46)+(((CMG!P52*CMG!E52)+(CMG!P53*CMG!E53))*CMG!B52)</f>
        <v>7.7591999999999994E-2</v>
      </c>
      <c r="BP12" s="438">
        <f>(((CMG!Q19*CMG!E19)+(CMG!Q20*CMG!E20))*CMG!B19)+(((CMG!Q25*CMG!E25)+(CMG!Q26*CMG!E26)+(CMG!Q27*CMG!E27)+(CMG!Q28*CMG!E28)+(CMG!Q29*CMG!E29)+(CMG!Q30*CMG!E30))*CMG!B25)+(((CMG!Q35*CMG!E35)+(CMG!Q36*CMG!E36)+(CMG!Q37*CMG!E37)+(CMG!Q38*CMG!E38)+(CMG!Q39*CMG!E39)+(CMG!Q40*CMG!E40)+(CMG!Q41*CMG!E41))*CMG!B35)+(((CMG!Q46*CMG!E46)+(CMG!Q47*CMG!E47))*CMG!B46)+(((CMG!Q52*CMG!E52)+(CMG!Q53*CMG!E53))*CMG!B52)</f>
        <v>0</v>
      </c>
    </row>
    <row r="13" spans="1:135" ht="21" customHeight="1" x14ac:dyDescent="0.2">
      <c r="B13" s="442"/>
      <c r="C13" s="1152" t="s">
        <v>797</v>
      </c>
      <c r="D13" s="1153"/>
      <c r="E13" s="1153"/>
      <c r="F13" s="1153"/>
      <c r="G13" s="1153"/>
      <c r="H13" s="1154"/>
      <c r="I13" s="1180" t="s">
        <v>798</v>
      </c>
      <c r="J13" s="1181"/>
      <c r="K13" s="1181"/>
      <c r="L13" s="1181"/>
      <c r="M13" s="1181"/>
      <c r="N13" s="1181"/>
      <c r="O13" s="1181"/>
      <c r="P13" s="1181"/>
      <c r="Q13" s="1181"/>
      <c r="R13" s="1181"/>
      <c r="S13" s="1182"/>
      <c r="T13" s="1152" t="s">
        <v>799</v>
      </c>
      <c r="U13" s="1153"/>
      <c r="V13" s="1153"/>
      <c r="W13" s="1153"/>
      <c r="X13" s="1153"/>
      <c r="Y13" s="1154"/>
      <c r="Z13" s="444"/>
      <c r="AB13" s="429" t="s">
        <v>800</v>
      </c>
      <c r="AC13" s="438">
        <f>(((SIG!R18*SIG!E18)+(SIG!R19*SIG!E19)+(SIG!R20*SIG!E20))*SIG!B18)</f>
        <v>8.0000000000000016E-2</v>
      </c>
      <c r="AD13" s="438">
        <f>(((SIG!S18*SIG!E18)+(SIG!S19*SIG!E19)+(SIG!S20*SIG!E20))*SIG!B18)</f>
        <v>0</v>
      </c>
      <c r="AE13" s="438">
        <f>(((PES!R18*PES!E18)+(PES!R19*PES!E19)+(PES!R20*PES!E20))*PES!B18)+(((PES!R25*PES!E25)+(PES!R26*PES!E26))*PES!B25)+(((PES!R31*PES!E31)+(PES!R32*PES!E32))*PES!B31)+(((PES!R37*PES!E37)+(PES!R38*PES!E38))*PES!B37)+(((PES!R43*PES!E43)+(PES!R44*PES!E44)+(PES!R45*PES!E45))*PES!B43)</f>
        <v>0.17</v>
      </c>
      <c r="AF13" s="438">
        <f>(((PES!S18*PES!E18)+(PES!S19*PES!E19)+(PES!S20*PES!E20))*PES!B18)+(((PES!S25*PES!E25)+(PES!S26*PES!E26))*PES!B25)+(((PES!S31*PES!E31)+(PES!S32*PES!E32))*PES!B31)+(((PES!S37*PES!E37)+(PES!S38*PES!E38))*PES!B37)+(((PES!S43*PES!E43)+(PES!S44*PES!E44)+(PES!S45*PES!E45))*PES!B43)</f>
        <v>0</v>
      </c>
      <c r="AG13" s="438">
        <f>(((COM!R17*COM!E17)+(COM!R18*COM!E18)+(COM!R19*COM!E19)+(COM!R20*COM!E20)+(COM!R21*COM!E21))*COM!B17)+(((COM!R26*COM!E26)+(COM!R27*COM!E27)+(COM!R28*COM!E28)+(COM!R29*COM!E29)+(COM!R30*COM!E30))*COM!B26)+(((COM!R35*COM!E35)*COM!B35))</f>
        <v>0.16560000000000002</v>
      </c>
      <c r="AH13" s="438">
        <f>(((COM!S17*COM!E17)+(COM!S18*COM!E18)+(COM!S19*COM!E19)+(COM!S20*COM!E20)+(COM!S21*COM!E21))*COM!B17)+(((COM!S26*COM!E26)+(COM!S27*COM!E27)+(COM!S28*COM!E28)+(COM!S29*COM!E29)+(COM!S30*COM!E30))*COM!B26)+(((COM!S35*COM!E35)*COM!B35))</f>
        <v>0</v>
      </c>
      <c r="AI13" s="438">
        <f>(((PDV!R18*PDV!E18)+(PDV!R19*PDV!E19)+(PDV!R20*PDV!E20)+(PDV!R21*PDV!E21)+(PDV!R22*PDV!E22)+(PDV!R23*PDV!E23)+(PDV!R24*PDV!E24)+(PDV!R25*PDV!E25))*PDV!B18)</f>
        <v>0.13746666666666668</v>
      </c>
      <c r="AJ13" s="438">
        <f>(((PDV!S18*PDV!E18)+(PDV!S19*PDV!E19)+(PDV!S20*PDV!E20)+(PDV!S21*PDV!E21)+(PDV!S22*PDV!E22)+(PDV!S23*PDV!E23)+(PDV!S24*PDV!E24)+(PDV!S25*PDV!E25))*PDV!B18)</f>
        <v>0</v>
      </c>
      <c r="AK13" s="438">
        <f>(((AII!R18*AII!E18)+(AII!R19*AII!E19)+(AII!R20*AII!E20))*AII!B18)+(((AII!R25*AII!E25)+(AII!R26*AII!E26))*AII!B25)+(((AII!R31*AII!E31)+(AII!R32*AII!E32))*AII!B31)</f>
        <v>0.1</v>
      </c>
      <c r="AL13" s="438">
        <f>(((AII!S18*AII!E18)+(AII!S19*AII!E19)+(AII!S20*AII!E20))*AII!B18)+(((AII!S25*AII!E25)+(AII!S26*AII!E26))*AII!B25)+(((AII!S31*AII!E31)+(AII!S32*AII!E32))*AII!B31)</f>
        <v>0</v>
      </c>
      <c r="AM13" s="438">
        <f>(((PRO!R18*PRO!E18)+(PRO!R19*PRO!E19)+(PRO!R20*PRO!E20)+(PRO!R21*PRO!E21)+(PRO!R22*PRO!E22)+(PRO!R23*PRO!E23))*PRO!B18)+(((PRO!R28*PRO!E28)+(PRO!R29*PRO!E29)+(PRO!R30*PRO!E30)+(PRO!R31*PRO!E31))*PRO!B28)+(((PRO!R36*PRO!E36)+(PRO!R37*PRO!E37))*PRO!B36)</f>
        <v>6.4000000000000003E-3</v>
      </c>
      <c r="AN13" s="438">
        <f>(((PRO!H18*PRO!E18)+(PRO!H19*PRO!E19)+(PRO!H20*PRO!E20)+(PRO!H21*PRO!E21)+(PRO!H22*PRO!E22)+(PRO!H23*PRO!E23))*PRO!B18)+(((PRO!H28*PRO!E28)+(PRO!H29*PRO!E29)+(PRO!H30*PRO!E30)+(PRO!H31*PRO!E31))*PRO!B28)+(((PRO!H36*PRO!E36)+(PRO!H37*PRO!E37))*PRO!B36)</f>
        <v>6.4000000000000003E-3</v>
      </c>
      <c r="AO13" s="438">
        <f>(((IMV!R18*IMV!E18)+(IMV!R19*IMV!E19)+(IMV!R20*IMV!E20)+(IMV!R21*IMV!E21)+(IMV!R22*IMV!E22))*IMV!B18)</f>
        <v>8.2000000000000017E-2</v>
      </c>
      <c r="AP13" s="438">
        <f>(((IMV!S18*IMV!E18)+(IMV!S19*IMV!E19)+(IMV!S20*IMV!E20)+(IMV!S21*IMV!E21)+(IMV!S22*IMV!E22))*IMV!B18)</f>
        <v>0</v>
      </c>
      <c r="AQ13" s="438">
        <f>(((GAM!R18*GAM!E18)+(GAM!R19*GAM!E19)+(GAM!R20*GAM!E20)+(GAM!R21*GAM!E21))*GAM!B18)+(((GAM!R26*GAM!E26))*GAM!B26)+(((GAM!R31*GAM!E31)+(GAM!R32*GAM!E32)+(GAM!R33*GAM!E33))*GAM!B31)+(((GAM!R38*GAM!E38)+(GAM!R39*GAM!E39)+(GAM!R40*GAM!E40))*GAM!B38)</f>
        <v>5.9254000000000001E-2</v>
      </c>
      <c r="AR13" s="438">
        <f>(((GAM!S18*GAM!E18)+(GAM!S19*GAM!E19)+(GAM!S20*GAM!E20)+(GAM!S21*GAM!E21))*GAM!B18)+(((GAM!S26*GAM!E26))*GAM!B26)+(((GAM!S31*GAM!E31)+(GAM!S32*GAM!E32)+(GAM!S33*GAM!E33))*GAM!B31)+(((GAM!S38*GAM!E38)+(GAM!S39*GAM!E39)+(GAM!S40*GAM!E40))*GAM!B38)</f>
        <v>0</v>
      </c>
      <c r="AS13" s="438">
        <f>(((SAP!R18*SAP!E18)+(SAP!R19*SAP!E19)+(SAP!R20*SAP!E20))*SAP!B18)+(((SAP!R25*SAP!E25))*SAP!B25)+(((SAP!R30*SAP!E30)+(SAP!R31*SAP!E31)+(SAP!R32*SAP!E32))*SAP!B30)</f>
        <v>0.25800000000000001</v>
      </c>
      <c r="AT13" s="438">
        <f>(((SAP!S18*SAP!E18)+(SAP!S19*SAP!E19)+(SAP!S20*SAP!E20))*SAP!B18)+(((SAP!S25*SAP!E25))*SAP!B25)+(((SAP!S30*SAP!E30)+(SAP!S31*SAP!E31)+(SAP!S32*SAP!E32))*SAP!B30)</f>
        <v>0</v>
      </c>
      <c r="AU13" s="438">
        <f>(((ACI!R18*ACI!E18))*ACI!B18)+(((ACI!R23*ACI!E23)+(ACI!R24*ACI!E24)+(ACI!R25*ACI!E25)+(ACI!R26*ACI!E26)+(ACI!R27*ACI!E27)+(ACI!R28*ACI!E28))*ACI!B23)</f>
        <v>5.1400000000000001E-2</v>
      </c>
      <c r="AV13" s="438">
        <f>(((ACI!S18*ACI!E18))*ACI!B18)+(((ACI!S23*ACI!E23)+(ACI!S24*ACI!E24)+(ACI!S25*ACI!E25)+(ACI!S26*ACI!E26)+(ACI!S27*ACI!E27)+(ACI!S28*ACI!E28))*ACI!B23)</f>
        <v>0</v>
      </c>
      <c r="AW13" s="438">
        <f>(((JUR!R18*JUR!E18)+(JUR!R19*JUR!E19))*JUR!B18)+(((JUR!R24*JUR!E24))*JUR!B24)+(((JUR!R29*JUR!E29)+(JUR!R30*JUR!E30))*JUR!B29)</f>
        <v>5.6250000000000001E-2</v>
      </c>
      <c r="AX13" s="438">
        <f>(((JUR!S18*JUR!E18)+(JUR!S19*JUR!E19))*JUR!B18)+(((JUR!S24*JUR!E24))*JUR!B24)+(((JUR!S29*JUR!E29)+(JUR!S30*JUR!E30))*JUR!B29)</f>
        <v>0</v>
      </c>
      <c r="AY13" s="438">
        <f>(((CON!R18*CON!E18)+(CON!R19*CON!E19)+(CON!R20*CON!E20)+(CON!R21*CON!E21))*CON!B18)</f>
        <v>2.75E-2</v>
      </c>
      <c r="AZ13" s="438">
        <f>(((CON!S18*CON!E18)+(CON!S19*CON!E19)+(CON!S20*CON!E20)+(CON!S21*CON!E21))*CON!B18)</f>
        <v>0</v>
      </c>
      <c r="BA13" s="438">
        <f>(((GDO!R18*GDO!E18)+(GDO!R19*GDO!E19)+(GDO!R20*GDO!E20)+(GDO!R21*GDO!E21)+(GDO!R22*GDO!E22))*GDO!B18)+(((GDO!R27*GDO!E27)+(GDO!R28*GDO!E28)+(GDO!R29*GDO!E29)+(GDO!R30*GDO!E30)+(GDO!R31*GDO!E31))*GDO!B27)</f>
        <v>5.6000000000000008E-2</v>
      </c>
      <c r="BB13" s="438">
        <f>(((GDO!S18*GDO!E18)+(GDO!S19*GDO!E19)+(GDO!S20*GDO!E20)+(GDO!S21*GDO!E21)+(GDO!S22*GDO!E22))*GDO!B18)+(((GDO!S27*GDO!E27)+(GDO!S28*GDO!E28)+(GDO!S29*GDO!E29)+(GDO!S30*GDO!E30)+(GDO!S31*GDO!E31))*GDO!B27)</f>
        <v>0</v>
      </c>
      <c r="BC13" s="438">
        <f>(((SIT!R18*SIT!E18)+(SIT!R19*SIT!E19)+(SIT!R20*SIT!E20)+(SIT!R21*SIT!E21)+(SIT!R22*SIT!E22)+(SIT!R23*SIT!E23)+(SIT!R24*SIT!E24)+(SIT!R25*SIT!E25))*SIT!B18)+(((SIT!R30*SIT!E30)+(SIT!R31*SIT!E31)+(SIT!R32*SIT!E32)+(SIT!R33*SIT!E33))*SIT!B30)+(((SIT!R38*SIT!E38)+(SIT!R39*SIT!E39)+(SIT!R40*SIT!E40)+(SIT!R41*SIT!E41)+(SIT!R42*SIT!E42)+(SIT!R43*SIT!E43)+(SIT!R44*SIT!E44))*SIT!B38)</f>
        <v>0.10148600000000002</v>
      </c>
      <c r="BD13" s="438">
        <f>(((SIT!S18*SIT!E18)+(SIT!S19*SIT!E19)+(SIT!S20*SIT!E20)+(SIT!S21*SIT!E21)+(SIT!S22*SIT!E22)+(SIT!S23*SIT!E23)+(SIT!S24*SIT!E24)+(SIT!S25*SIT!E25))*SIT!B18)+(((SIT!S30*SIT!E30)+(SIT!S31*SIT!E31)+(SIT!S32*SIT!E32)+(SIT!S33*SIT!E33))*SIT!B30)+(((SIT!S38*SIT!E38)+(SIT!S39*SIT!E39)+(SIT!S40*SIT!E40)+(SIT!S41*SIT!E41)+(SIT!S42*SIT!E42)+(SIT!S43*SIT!E43)+(SIT!S44*SIT!E44))*SIT!B38)</f>
        <v>0</v>
      </c>
      <c r="BE13" s="438">
        <f>(((FIN!R18*FIN!E18)+(FIN!R19*FIN!E19)+(FIN!R20*FIN!E20))*FIN!B18)+(((FIN!R25*FIN!E25)+(FIN!R26*FIN!E26))*FIN!B25)</f>
        <v>0.10982000000000001</v>
      </c>
      <c r="BF13" s="438">
        <f>(((FIN!S18*FIN!E18)+(FIN!S19*FIN!E19)+(FIN!S20*FIN!E20))*FIN!B18)+(((FIN!S25*FIN!E25)+(FIN!S26*FIN!E26))*FIN!B25)</f>
        <v>0</v>
      </c>
      <c r="BG13" s="438">
        <f>(((THU!R18*THU!E18)+(THU!R19*THU!E19)+(THU!R20*THU!E20)+(THU!R21*THU!E21)+(THU!R22*THU!E22))*THU!B18)+(((THU!R27*THU!E27)+(THU!R28*THU!E28))*THU!B27)+((THU!R33*THU!E33)*THU!B33)+((THU!R38*THU!E38)*THU!B38)</f>
        <v>0.192</v>
      </c>
      <c r="BH13" s="438">
        <f>(((THU!S18*THU!E18)+(THU!S19*THU!E19)+(THU!S20*THU!E20)+(THU!S21*THU!E21)+(THU!S22*THU!E22))*THU!B18)+(((THU!S27*THU!E27)+(THU!S28*THU!E28))*THU!B27)+((THU!S33*THU!E33)*THU!B33)+((THU!S38*THU!E38)*THU!B38)</f>
        <v>0</v>
      </c>
      <c r="BI13" s="438">
        <f>(((CDI!R18*CDI!E18)+(CDI!R19*CDI!E19))*CDI!B18)+(((CDI!R24*CDI!E24)+(CDI!R25*CDI!E25)+(CDI!R26*CDI!E26))*CDI!B24)</f>
        <v>0.14199999999999999</v>
      </c>
      <c r="BJ13" s="438">
        <f>(((CDI!S18*CDI!E18)+(CDI!S19*CDI!E19))*CDI!B18)+(((CDI!S24*CDI!E24)+(CDI!S25*CDI!E25)+(CDI!S26*CDI!E26))*CDI!B24)</f>
        <v>0</v>
      </c>
      <c r="BK13" s="438">
        <f>(((ABI!R14*ABI!E14)+(ABI!R15*ABI!E15)+(ABI!R16*ABI!E16)+(ABI!R17*ABI!E17))*ABI!B14)+(((ABI!R22*ABI!E22)+(ABI!R23*ABI!E23))*ABI!B22)</f>
        <v>4.0000000000000008E-2</v>
      </c>
      <c r="BL13" s="438">
        <f>(((ABI!S14*ABI!E14)+(ABI!S15*ABI!E15)+(ABI!S16*ABI!E16)+(ABI!S17*ABI!E17))*ABI!B14)+(((ABI!S22*ABI!E22)+(ABI!S23*ABI!E23))*ABI!B22)</f>
        <v>0</v>
      </c>
      <c r="BM13" s="438">
        <f>(((ODM!R18*ODM!E18)+(ODM!R19*ODM!E19)+(ODM!R20*ODM!E20)+(ODM!R21*ODM!E21)+(ODM!R22*ODM!E22)+(ODM!R23*ODM!E23))*ODM!B18)+(((ODM!R29*ODM!E29)+(ODM!R30*ODM!E30))*ODM!B29)+(((ODM!R35*ODM!E35)+(ODM!R36*ODM!E36))*ODM!B35)</f>
        <v>0.1522</v>
      </c>
      <c r="BN13" s="438">
        <f>(((ODM!S18*ODM!E18)+(ODM!S19*ODM!E19)+(ODM!S20*ODM!E20)+(ODM!S21*ODM!E21)+(ODM!S22*ODM!E22)+(ODM!S23*ODM!E23))*ODM!B18)+(((ODM!S29*ODM!E29)+(ODM!S30*ODM!E30))*ODM!B29)+(((ODM!S35*ODM!E35)+(ODM!S36*ODM!E36))*ODM!B35)</f>
        <v>0</v>
      </c>
      <c r="BO13" s="438">
        <f>(((CMG!R19*CMG!E19)+(CMG!R20*CMG!E20))*CMG!B19)+(((CMG!R25*CMG!E25)+(CMG!R26*CMG!E26)+(CMG!R27*CMG!E27)+(CMG!R28*CMG!E28)+(CMG!R29*CMG!E29)+(CMG!R30*CMG!E30))*CMG!B25)+(((CMG!R35*CMG!E35)+(CMG!R36*CMG!E36)+(CMG!R37*CMG!E37)+(CMG!R38*CMG!E38)+(CMG!R39*CMG!E39)+(CMG!R40*CMG!E40)+(CMG!R41*CMG!E41))*CMG!B35)+(((CMG!R46*CMG!E46)+(CMG!R47*CMG!E47))*CMG!B46)+(((CMG!R52*CMG!E52)+(CMG!R53*CMG!E53))*CMG!B52)</f>
        <v>0.17146999999999998</v>
      </c>
      <c r="BP13" s="438">
        <f>(((CMG!S19*CMG!E19)+(CMG!S20*CMG!E20))*CMG!B19)+(((CMG!S25*CMG!E25)+(CMG!S26*CMG!E26)+(CMG!S27*CMG!E27)+(CMG!S28*CMG!E28)+(CMG!S29*CMG!E29)+(CMG!S30*CMG!E30))*CMG!B25)+(((CMG!S35*CMG!E35)+(CMG!S36*CMG!E36)+(CMG!S37*CMG!E37)+(CMG!S38*CMG!E38)+(CMG!S39*CMG!E39)+(CMG!S40*CMG!E40)+(CMG!S41*CMG!E41))*CMG!B35)+(((CMG!S46*CMG!E46)+(CMG!S47*CMG!E47))*CMG!B46)+(((CMG!S52*CMG!E52)+(CMG!S53*CMG!E53))*CMG!B52)</f>
        <v>0</v>
      </c>
    </row>
    <row r="14" spans="1:135" ht="41.25" customHeight="1" thickBot="1" x14ac:dyDescent="0.25">
      <c r="B14" s="442"/>
      <c r="C14" s="1177"/>
      <c r="D14" s="1178"/>
      <c r="E14" s="1178"/>
      <c r="F14" s="1178"/>
      <c r="G14" s="1178"/>
      <c r="H14" s="1179"/>
      <c r="I14" s="1183"/>
      <c r="J14" s="1184"/>
      <c r="K14" s="1184"/>
      <c r="L14" s="1184"/>
      <c r="M14" s="1184"/>
      <c r="N14" s="1184"/>
      <c r="O14" s="1184"/>
      <c r="P14" s="1184"/>
      <c r="Q14" s="1184"/>
      <c r="R14" s="1184"/>
      <c r="S14" s="1185"/>
      <c r="T14" s="1186" t="s">
        <v>801</v>
      </c>
      <c r="U14" s="1160"/>
      <c r="V14" s="1160"/>
      <c r="W14" s="1160"/>
      <c r="X14" s="1160"/>
      <c r="Y14" s="1161"/>
      <c r="Z14" s="444"/>
      <c r="AB14" s="429" t="s">
        <v>802</v>
      </c>
      <c r="AC14" s="438"/>
      <c r="AD14" s="438"/>
      <c r="AE14" s="438"/>
      <c r="AF14" s="438"/>
      <c r="AG14" s="438"/>
      <c r="AH14" s="438"/>
      <c r="AI14" s="438"/>
      <c r="AJ14" s="438"/>
      <c r="AK14" s="438"/>
      <c r="AL14" s="438"/>
      <c r="AM14" s="438"/>
      <c r="AN14" s="438"/>
      <c r="AO14" s="438"/>
      <c r="AP14" s="438"/>
      <c r="AQ14" s="438"/>
      <c r="AR14" s="438"/>
      <c r="AS14" s="438"/>
      <c r="AT14" s="438"/>
      <c r="AU14" s="438"/>
      <c r="AV14" s="438"/>
      <c r="AW14" s="438"/>
      <c r="AX14" s="438"/>
      <c r="AY14" s="438"/>
      <c r="AZ14" s="438"/>
      <c r="BA14" s="438"/>
      <c r="BB14" s="438"/>
      <c r="BC14" s="438"/>
      <c r="BD14" s="438"/>
      <c r="BE14" s="438"/>
      <c r="BF14" s="438"/>
      <c r="BG14" s="438"/>
      <c r="BH14" s="438"/>
      <c r="BI14" s="438"/>
      <c r="BJ14" s="438"/>
      <c r="BK14" s="438"/>
      <c r="BL14" s="438"/>
      <c r="BM14" s="438"/>
      <c r="BN14" s="438"/>
      <c r="BO14" s="438"/>
      <c r="BP14" s="438"/>
      <c r="BQ14" s="438"/>
      <c r="BR14" s="438"/>
      <c r="BS14" s="438"/>
      <c r="BT14" s="438"/>
      <c r="BU14" s="438"/>
      <c r="BV14" s="438"/>
      <c r="BW14" s="438"/>
      <c r="BX14" s="438"/>
      <c r="BY14" s="438"/>
      <c r="BZ14" s="438"/>
      <c r="CA14" s="438"/>
      <c r="CB14" s="438"/>
      <c r="CC14" s="438"/>
      <c r="CD14" s="438"/>
      <c r="CE14" s="438"/>
      <c r="CF14" s="438"/>
      <c r="CG14" s="438"/>
      <c r="CH14" s="438"/>
      <c r="CI14" s="438"/>
      <c r="CJ14" s="438"/>
      <c r="CK14" s="438"/>
      <c r="CL14" s="438"/>
      <c r="CM14" s="438"/>
      <c r="CN14" s="438"/>
      <c r="CO14" s="438"/>
      <c r="CP14" s="438"/>
      <c r="CQ14" s="438"/>
      <c r="CR14" s="438"/>
      <c r="CS14" s="438"/>
      <c r="CT14" s="438"/>
      <c r="CU14" s="438"/>
      <c r="CV14" s="438"/>
      <c r="CW14" s="438"/>
      <c r="CX14" s="438"/>
      <c r="CY14" s="438"/>
      <c r="CZ14" s="438"/>
      <c r="DA14" s="438"/>
      <c r="DB14" s="438"/>
      <c r="DC14" s="438"/>
      <c r="DD14" s="438"/>
      <c r="DE14" s="438"/>
      <c r="DF14" s="438"/>
      <c r="DG14" s="438"/>
      <c r="DH14" s="438"/>
      <c r="DI14" s="438"/>
      <c r="DJ14" s="438"/>
      <c r="DK14" s="438"/>
      <c r="DL14" s="438"/>
      <c r="DM14" s="438"/>
      <c r="DN14" s="438"/>
      <c r="DO14" s="438"/>
      <c r="DP14" s="438"/>
      <c r="DQ14" s="438"/>
      <c r="DR14" s="438"/>
      <c r="DS14" s="438"/>
      <c r="DT14" s="438"/>
      <c r="DU14" s="438"/>
      <c r="DV14" s="438"/>
      <c r="DW14" s="438"/>
      <c r="DX14" s="438"/>
      <c r="DY14" s="438"/>
      <c r="DZ14" s="438"/>
      <c r="EA14" s="438"/>
      <c r="EB14" s="438"/>
      <c r="EC14" s="438"/>
      <c r="ED14" s="438"/>
      <c r="EE14" s="438"/>
    </row>
    <row r="15" spans="1:135" ht="15" thickBot="1" x14ac:dyDescent="0.25">
      <c r="B15" s="442"/>
      <c r="C15" s="443"/>
      <c r="D15" s="443"/>
      <c r="E15" s="443"/>
      <c r="F15" s="443"/>
      <c r="G15" s="443"/>
      <c r="H15" s="443"/>
      <c r="I15" s="443"/>
      <c r="J15" s="443"/>
      <c r="K15" s="443"/>
      <c r="L15" s="443"/>
      <c r="M15" s="443"/>
      <c r="N15" s="443"/>
      <c r="O15" s="443"/>
      <c r="P15" s="443"/>
      <c r="Q15" s="443"/>
      <c r="R15" s="443"/>
      <c r="S15" s="443"/>
      <c r="T15" s="443"/>
      <c r="U15" s="443"/>
      <c r="V15" s="443"/>
      <c r="W15" s="443"/>
      <c r="X15" s="443"/>
      <c r="Y15" s="443"/>
      <c r="Z15" s="444"/>
      <c r="AB15" s="429" t="s">
        <v>803</v>
      </c>
      <c r="AC15" s="438"/>
      <c r="AD15" s="438"/>
      <c r="AE15" s="438"/>
      <c r="AF15" s="438"/>
      <c r="AG15" s="438"/>
      <c r="AH15" s="438"/>
      <c r="AI15" s="438"/>
      <c r="AJ15" s="438"/>
      <c r="AK15" s="438"/>
      <c r="AL15" s="438"/>
      <c r="AM15" s="438"/>
      <c r="AN15" s="438"/>
      <c r="AO15" s="438"/>
      <c r="AP15" s="438"/>
      <c r="AQ15" s="438"/>
      <c r="AR15" s="438"/>
      <c r="AS15" s="438"/>
      <c r="AT15" s="438"/>
      <c r="AU15" s="438"/>
      <c r="AV15" s="438"/>
      <c r="AW15" s="438"/>
      <c r="AX15" s="438"/>
      <c r="AY15" s="438"/>
      <c r="AZ15" s="438"/>
      <c r="BA15" s="438"/>
      <c r="BB15" s="438"/>
      <c r="BC15" s="438"/>
      <c r="BD15" s="438"/>
      <c r="BE15" s="438"/>
      <c r="BF15" s="438"/>
      <c r="BG15" s="438"/>
      <c r="BH15" s="438"/>
      <c r="BI15" s="438"/>
      <c r="BJ15" s="438"/>
      <c r="BK15" s="438"/>
      <c r="BL15" s="438"/>
      <c r="BM15" s="438"/>
      <c r="BN15" s="438"/>
      <c r="BO15" s="438"/>
      <c r="BP15" s="438"/>
      <c r="BQ15" s="438"/>
      <c r="BR15" s="438"/>
      <c r="BS15" s="438"/>
      <c r="BT15" s="438"/>
      <c r="BU15" s="438"/>
      <c r="BV15" s="438"/>
      <c r="BW15" s="438"/>
      <c r="BX15" s="438"/>
      <c r="BY15" s="438"/>
      <c r="BZ15" s="438"/>
      <c r="CA15" s="438"/>
      <c r="CB15" s="438"/>
      <c r="CC15" s="438"/>
      <c r="CD15" s="438"/>
      <c r="CE15" s="438"/>
      <c r="CF15" s="438"/>
      <c r="CG15" s="438"/>
      <c r="CH15" s="438"/>
      <c r="CI15" s="438"/>
      <c r="CJ15" s="438"/>
      <c r="CK15" s="438"/>
      <c r="CL15" s="438"/>
      <c r="CM15" s="438"/>
      <c r="CN15" s="438"/>
      <c r="CO15" s="438"/>
      <c r="CP15" s="438"/>
      <c r="CQ15" s="438"/>
      <c r="CR15" s="438"/>
      <c r="CS15" s="438"/>
      <c r="CT15" s="438"/>
      <c r="CU15" s="438"/>
      <c r="CV15" s="438"/>
      <c r="CW15" s="438"/>
      <c r="CX15" s="438"/>
      <c r="CY15" s="438"/>
      <c r="CZ15" s="438"/>
      <c r="DA15" s="438"/>
      <c r="DB15" s="438"/>
      <c r="DC15" s="438"/>
      <c r="DD15" s="438"/>
      <c r="DE15" s="438"/>
      <c r="DF15" s="438"/>
      <c r="DG15" s="438"/>
      <c r="DH15" s="438"/>
      <c r="DI15" s="438"/>
      <c r="DJ15" s="438"/>
      <c r="DK15" s="438"/>
      <c r="DL15" s="438"/>
      <c r="DM15" s="438"/>
      <c r="DN15" s="438"/>
      <c r="DO15" s="438"/>
      <c r="DP15" s="438"/>
      <c r="DQ15" s="438"/>
      <c r="DR15" s="438"/>
      <c r="DS15" s="438"/>
      <c r="DT15" s="438"/>
      <c r="DU15" s="438"/>
      <c r="DV15" s="438"/>
      <c r="DW15" s="438"/>
      <c r="DX15" s="438"/>
      <c r="DY15" s="438"/>
      <c r="DZ15" s="438"/>
      <c r="EA15" s="438"/>
      <c r="EB15" s="438"/>
      <c r="EC15" s="438"/>
      <c r="ED15" s="438"/>
      <c r="EE15" s="438"/>
    </row>
    <row r="16" spans="1:135" ht="35.25" customHeight="1" thickBot="1" x14ac:dyDescent="0.25">
      <c r="B16" s="442"/>
      <c r="C16" s="1129" t="s">
        <v>23</v>
      </c>
      <c r="D16" s="1130"/>
      <c r="E16" s="1130"/>
      <c r="F16" s="1130"/>
      <c r="G16" s="1130"/>
      <c r="H16" s="1131"/>
      <c r="I16" s="1187" t="s">
        <v>804</v>
      </c>
      <c r="J16" s="1188"/>
      <c r="K16" s="1188"/>
      <c r="L16" s="1188"/>
      <c r="M16" s="1188"/>
      <c r="N16" s="1188"/>
      <c r="O16" s="1188"/>
      <c r="P16" s="1188"/>
      <c r="Q16" s="1188"/>
      <c r="R16" s="1188"/>
      <c r="S16" s="1188"/>
      <c r="T16" s="1188"/>
      <c r="U16" s="1188"/>
      <c r="V16" s="1188"/>
      <c r="W16" s="1188"/>
      <c r="X16" s="1188"/>
      <c r="Y16" s="1189"/>
      <c r="Z16" s="444"/>
      <c r="AB16" s="429" t="s">
        <v>805</v>
      </c>
      <c r="AC16" s="438"/>
      <c r="AD16" s="438"/>
      <c r="AE16" s="438"/>
      <c r="AF16" s="438"/>
      <c r="AG16" s="438"/>
      <c r="AH16" s="438"/>
      <c r="AI16" s="438"/>
      <c r="AJ16" s="438"/>
      <c r="AK16" s="438"/>
      <c r="AL16" s="438"/>
      <c r="AM16" s="438"/>
      <c r="AN16" s="438"/>
      <c r="AO16" s="438"/>
      <c r="AP16" s="438"/>
      <c r="AQ16" s="438"/>
      <c r="AR16" s="438"/>
      <c r="AS16" s="438"/>
      <c r="AT16" s="438"/>
      <c r="AU16" s="438"/>
      <c r="AV16" s="438"/>
      <c r="AW16" s="438"/>
      <c r="AX16" s="438"/>
      <c r="AY16" s="438"/>
      <c r="AZ16" s="438"/>
      <c r="BA16" s="438"/>
      <c r="BB16" s="438"/>
      <c r="BC16" s="438"/>
      <c r="BD16" s="438"/>
      <c r="BE16" s="438"/>
      <c r="BF16" s="438"/>
      <c r="BG16" s="438"/>
      <c r="BH16" s="438"/>
      <c r="BI16" s="438"/>
      <c r="BJ16" s="438"/>
      <c r="BK16" s="438"/>
      <c r="BL16" s="438"/>
      <c r="BM16" s="438"/>
      <c r="BN16" s="438"/>
      <c r="BO16" s="438"/>
      <c r="BP16" s="438"/>
      <c r="BQ16" s="438"/>
      <c r="BR16" s="438"/>
      <c r="BS16" s="438"/>
      <c r="BT16" s="438"/>
      <c r="BU16" s="438"/>
      <c r="BV16" s="438"/>
      <c r="BW16" s="438"/>
      <c r="BX16" s="438"/>
      <c r="BY16" s="438"/>
      <c r="BZ16" s="438"/>
      <c r="CA16" s="438"/>
      <c r="CB16" s="438"/>
      <c r="CC16" s="438"/>
      <c r="CD16" s="438"/>
      <c r="CE16" s="438"/>
      <c r="CF16" s="438"/>
      <c r="CG16" s="438"/>
      <c r="CH16" s="438"/>
      <c r="CI16" s="438"/>
      <c r="CJ16" s="438"/>
      <c r="CK16" s="438"/>
      <c r="CL16" s="438"/>
      <c r="CM16" s="438"/>
      <c r="CN16" s="438"/>
      <c r="CO16" s="438"/>
      <c r="CP16" s="438"/>
      <c r="CQ16" s="438"/>
      <c r="CR16" s="438"/>
      <c r="CS16" s="438"/>
      <c r="CT16" s="438"/>
      <c r="CU16" s="438"/>
      <c r="CV16" s="438"/>
      <c r="CW16" s="438"/>
      <c r="CX16" s="438"/>
      <c r="CY16" s="438"/>
      <c r="CZ16" s="438"/>
      <c r="DA16" s="438"/>
      <c r="DB16" s="438"/>
      <c r="DC16" s="438"/>
      <c r="DD16" s="438"/>
      <c r="DE16" s="438"/>
      <c r="DF16" s="438"/>
      <c r="DG16" s="438"/>
      <c r="DH16" s="438"/>
      <c r="DI16" s="438"/>
      <c r="DJ16" s="438"/>
      <c r="DK16" s="438"/>
      <c r="DL16" s="438"/>
      <c r="DM16" s="438"/>
      <c r="DN16" s="438"/>
      <c r="DO16" s="438"/>
      <c r="DP16" s="438"/>
      <c r="DQ16" s="438"/>
      <c r="DR16" s="438"/>
      <c r="DS16" s="438"/>
      <c r="DT16" s="438"/>
      <c r="DU16" s="438"/>
      <c r="DV16" s="438"/>
      <c r="DW16" s="438"/>
      <c r="DX16" s="438"/>
      <c r="DY16" s="438"/>
      <c r="DZ16" s="438"/>
      <c r="EA16" s="438"/>
      <c r="EB16" s="438"/>
      <c r="EC16" s="438"/>
      <c r="ED16" s="438"/>
      <c r="EE16" s="438"/>
    </row>
    <row r="17" spans="2:135" ht="15" thickBot="1" x14ac:dyDescent="0.25">
      <c r="B17" s="442"/>
      <c r="C17" s="443"/>
      <c r="D17" s="443"/>
      <c r="E17" s="443"/>
      <c r="F17" s="443"/>
      <c r="G17" s="443"/>
      <c r="H17" s="443"/>
      <c r="I17" s="443"/>
      <c r="J17" s="443"/>
      <c r="K17" s="443"/>
      <c r="L17" s="443"/>
      <c r="M17" s="443"/>
      <c r="N17" s="443"/>
      <c r="O17" s="443"/>
      <c r="P17" s="443"/>
      <c r="Q17" s="443"/>
      <c r="R17" s="443"/>
      <c r="S17" s="443"/>
      <c r="T17" s="443"/>
      <c r="U17" s="443"/>
      <c r="V17" s="443"/>
      <c r="W17" s="443"/>
      <c r="X17" s="443"/>
      <c r="Y17" s="443"/>
      <c r="Z17" s="444"/>
      <c r="AB17" s="429" t="s">
        <v>806</v>
      </c>
      <c r="AC17" s="438"/>
      <c r="AD17" s="438"/>
      <c r="AE17" s="438"/>
      <c r="AF17" s="438"/>
      <c r="AG17" s="438"/>
      <c r="AH17" s="438"/>
      <c r="AI17" s="438"/>
      <c r="AJ17" s="438"/>
      <c r="AK17" s="438"/>
      <c r="AL17" s="438"/>
      <c r="AM17" s="438"/>
      <c r="AN17" s="438"/>
      <c r="AO17" s="438"/>
      <c r="AP17" s="438"/>
      <c r="AQ17" s="438"/>
      <c r="AR17" s="438"/>
      <c r="AS17" s="438"/>
      <c r="AT17" s="438"/>
      <c r="AU17" s="438"/>
      <c r="AV17" s="438"/>
      <c r="AW17" s="438"/>
      <c r="AX17" s="438"/>
      <c r="AY17" s="438"/>
      <c r="AZ17" s="438"/>
      <c r="BA17" s="438"/>
      <c r="BB17" s="438"/>
      <c r="BC17" s="438"/>
      <c r="BD17" s="438"/>
      <c r="BE17" s="438"/>
      <c r="BF17" s="438"/>
      <c r="BG17" s="438"/>
      <c r="BH17" s="438"/>
      <c r="BI17" s="438"/>
      <c r="BJ17" s="438"/>
      <c r="BK17" s="438"/>
      <c r="BL17" s="438"/>
      <c r="BM17" s="438"/>
      <c r="BN17" s="438"/>
      <c r="BO17" s="438"/>
      <c r="BP17" s="438"/>
      <c r="BQ17" s="438"/>
      <c r="BR17" s="438"/>
      <c r="BS17" s="438"/>
      <c r="BT17" s="438"/>
      <c r="BU17" s="438"/>
      <c r="BV17" s="438"/>
      <c r="BW17" s="438"/>
      <c r="BX17" s="438"/>
      <c r="BY17" s="438"/>
      <c r="BZ17" s="438"/>
      <c r="CA17" s="438"/>
      <c r="CB17" s="438"/>
      <c r="CC17" s="438"/>
      <c r="CD17" s="438"/>
      <c r="CE17" s="438"/>
      <c r="CF17" s="438"/>
      <c r="CG17" s="438"/>
      <c r="CH17" s="438"/>
      <c r="CI17" s="438"/>
      <c r="CJ17" s="438"/>
      <c r="CK17" s="438"/>
      <c r="CL17" s="438"/>
      <c r="CM17" s="438"/>
      <c r="CN17" s="438"/>
      <c r="CO17" s="438"/>
      <c r="CP17" s="438"/>
      <c r="CQ17" s="438"/>
      <c r="CR17" s="438"/>
      <c r="CS17" s="438"/>
      <c r="CT17" s="438"/>
      <c r="CU17" s="438"/>
      <c r="CV17" s="438"/>
      <c r="CW17" s="438"/>
      <c r="CX17" s="438"/>
      <c r="CY17" s="438"/>
      <c r="CZ17" s="438"/>
      <c r="DA17" s="438"/>
      <c r="DB17" s="438"/>
      <c r="DC17" s="438"/>
      <c r="DD17" s="438"/>
      <c r="DE17" s="438"/>
      <c r="DF17" s="438"/>
      <c r="DG17" s="438"/>
      <c r="DH17" s="438"/>
      <c r="DI17" s="438"/>
      <c r="DJ17" s="438"/>
      <c r="DK17" s="438"/>
      <c r="DL17" s="438"/>
      <c r="DM17" s="438"/>
      <c r="DN17" s="438"/>
      <c r="DO17" s="438"/>
      <c r="DP17" s="438"/>
      <c r="DQ17" s="438"/>
      <c r="DR17" s="438"/>
      <c r="DS17" s="438"/>
      <c r="DT17" s="438"/>
      <c r="DU17" s="438"/>
      <c r="DV17" s="438"/>
      <c r="DW17" s="438"/>
      <c r="DX17" s="438"/>
      <c r="DY17" s="438"/>
      <c r="DZ17" s="438"/>
      <c r="EA17" s="438"/>
      <c r="EB17" s="438"/>
      <c r="EC17" s="438"/>
      <c r="ED17" s="438"/>
      <c r="EE17" s="438"/>
    </row>
    <row r="18" spans="2:135" s="426" customFormat="1" ht="15" customHeight="1" x14ac:dyDescent="0.2">
      <c r="B18" s="442"/>
      <c r="C18" s="1162" t="s">
        <v>807</v>
      </c>
      <c r="D18" s="1163"/>
      <c r="E18" s="1163"/>
      <c r="F18" s="1163"/>
      <c r="G18" s="1163"/>
      <c r="H18" s="1164"/>
      <c r="I18" s="1168" t="s">
        <v>808</v>
      </c>
      <c r="J18" s="1169"/>
      <c r="K18" s="1169"/>
      <c r="L18" s="1170"/>
      <c r="M18" s="1152" t="s">
        <v>809</v>
      </c>
      <c r="N18" s="1153"/>
      <c r="O18" s="1153"/>
      <c r="P18" s="1153"/>
      <c r="Q18" s="1153"/>
      <c r="R18" s="1153"/>
      <c r="S18" s="1154"/>
      <c r="T18" s="1152" t="s">
        <v>810</v>
      </c>
      <c r="U18" s="1153"/>
      <c r="V18" s="1153"/>
      <c r="W18" s="1153"/>
      <c r="X18" s="1153"/>
      <c r="Y18" s="1154"/>
      <c r="Z18" s="444"/>
      <c r="AB18" s="429" t="s">
        <v>811</v>
      </c>
      <c r="AC18" s="438"/>
      <c r="AD18" s="438"/>
      <c r="AE18" s="438"/>
      <c r="AF18" s="438"/>
      <c r="AG18" s="438"/>
      <c r="AH18" s="438"/>
      <c r="AI18" s="438"/>
      <c r="AJ18" s="438"/>
      <c r="AK18" s="438"/>
      <c r="AL18" s="438"/>
      <c r="AM18" s="438"/>
      <c r="AN18" s="438"/>
      <c r="AO18" s="438"/>
      <c r="AP18" s="438"/>
      <c r="AQ18" s="438"/>
      <c r="AR18" s="438"/>
      <c r="AS18" s="438"/>
      <c r="AT18" s="438"/>
      <c r="AU18" s="438"/>
      <c r="AV18" s="438"/>
      <c r="AW18" s="438"/>
      <c r="AX18" s="438"/>
      <c r="AY18" s="438"/>
      <c r="AZ18" s="438"/>
      <c r="BA18" s="438"/>
      <c r="BB18" s="438"/>
      <c r="BC18" s="438"/>
      <c r="BD18" s="438"/>
      <c r="BE18" s="438"/>
      <c r="BF18" s="438"/>
      <c r="BG18" s="438"/>
      <c r="BH18" s="438"/>
      <c r="BI18" s="438"/>
      <c r="BJ18" s="438"/>
      <c r="BK18" s="438"/>
      <c r="BL18" s="438"/>
      <c r="BM18" s="438"/>
      <c r="BN18" s="438"/>
      <c r="BO18" s="438"/>
      <c r="BP18" s="438"/>
      <c r="BQ18" s="438"/>
      <c r="BR18" s="438"/>
      <c r="BS18" s="438"/>
      <c r="BT18" s="438"/>
      <c r="BU18" s="438"/>
      <c r="BV18" s="438"/>
      <c r="BW18" s="438"/>
      <c r="BX18" s="438"/>
      <c r="BY18" s="438"/>
      <c r="BZ18" s="438"/>
      <c r="CA18" s="438"/>
      <c r="CB18" s="438"/>
      <c r="CC18" s="438"/>
      <c r="CD18" s="438"/>
      <c r="CE18" s="438"/>
      <c r="CF18" s="438"/>
      <c r="CG18" s="438"/>
      <c r="CH18" s="438"/>
      <c r="CI18" s="438"/>
      <c r="CJ18" s="438"/>
      <c r="CK18" s="438"/>
      <c r="CL18" s="438"/>
      <c r="CM18" s="438"/>
      <c r="CN18" s="438"/>
      <c r="CO18" s="438"/>
      <c r="CP18" s="438"/>
      <c r="CQ18" s="438"/>
      <c r="CR18" s="438"/>
      <c r="CS18" s="438"/>
      <c r="CT18" s="438"/>
      <c r="CU18" s="438"/>
      <c r="CV18" s="438"/>
      <c r="CW18" s="438"/>
      <c r="CX18" s="438"/>
      <c r="CY18" s="438"/>
      <c r="CZ18" s="438"/>
      <c r="DA18" s="438"/>
      <c r="DB18" s="438"/>
      <c r="DC18" s="438"/>
      <c r="DD18" s="438"/>
      <c r="DE18" s="438"/>
      <c r="DF18" s="438"/>
      <c r="DG18" s="438"/>
      <c r="DH18" s="438"/>
      <c r="DI18" s="438"/>
      <c r="DJ18" s="438"/>
      <c r="DK18" s="438"/>
      <c r="DL18" s="438"/>
      <c r="DM18" s="438"/>
      <c r="DN18" s="438"/>
      <c r="DO18" s="438"/>
      <c r="DP18" s="438"/>
      <c r="DQ18" s="438"/>
      <c r="DR18" s="438"/>
      <c r="DS18" s="438"/>
      <c r="DT18" s="438"/>
      <c r="DU18" s="438"/>
      <c r="DV18" s="438"/>
      <c r="DW18" s="438"/>
      <c r="DX18" s="438"/>
      <c r="DY18" s="438"/>
      <c r="DZ18" s="438"/>
      <c r="EA18" s="438"/>
      <c r="EB18" s="438"/>
      <c r="EC18" s="438"/>
      <c r="ED18" s="438"/>
      <c r="EE18" s="438"/>
    </row>
    <row r="19" spans="2:135" s="426" customFormat="1" ht="15.75" customHeight="1" thickBot="1" x14ac:dyDescent="0.25">
      <c r="B19" s="442"/>
      <c r="C19" s="1165"/>
      <c r="D19" s="1166"/>
      <c r="E19" s="1166"/>
      <c r="F19" s="1166"/>
      <c r="G19" s="1166"/>
      <c r="H19" s="1167"/>
      <c r="I19" s="1171"/>
      <c r="J19" s="1172"/>
      <c r="K19" s="1172"/>
      <c r="L19" s="1173"/>
      <c r="M19" s="1174" t="s">
        <v>812</v>
      </c>
      <c r="N19" s="1175"/>
      <c r="O19" s="1175"/>
      <c r="P19" s="1175"/>
      <c r="Q19" s="1175"/>
      <c r="R19" s="1175"/>
      <c r="S19" s="1176"/>
      <c r="T19" s="1174" t="s">
        <v>813</v>
      </c>
      <c r="U19" s="1175"/>
      <c r="V19" s="1175"/>
      <c r="W19" s="1175"/>
      <c r="X19" s="1175"/>
      <c r="Y19" s="1176"/>
      <c r="Z19" s="444"/>
      <c r="AB19" s="429" t="s">
        <v>814</v>
      </c>
      <c r="AC19" s="445"/>
      <c r="AD19" s="445"/>
      <c r="AE19" s="445"/>
      <c r="AF19" s="445"/>
      <c r="AG19" s="438"/>
      <c r="AH19" s="445"/>
      <c r="AI19" s="445"/>
      <c r="AJ19" s="445"/>
      <c r="AK19" s="445"/>
      <c r="AL19" s="445"/>
      <c r="AM19" s="445"/>
      <c r="AN19" s="445"/>
      <c r="AO19" s="445"/>
      <c r="AP19" s="445"/>
      <c r="AQ19" s="445"/>
      <c r="AR19" s="445"/>
      <c r="AS19" s="445"/>
      <c r="AT19" s="445"/>
      <c r="AU19" s="445"/>
      <c r="AV19" s="445"/>
      <c r="AW19" s="445"/>
      <c r="AX19" s="445"/>
      <c r="AY19" s="445"/>
      <c r="AZ19" s="445"/>
      <c r="BA19" s="445"/>
      <c r="BB19" s="445"/>
      <c r="BC19" s="438"/>
      <c r="BD19" s="438"/>
      <c r="BE19" s="438"/>
      <c r="BF19" s="438"/>
      <c r="BG19" s="438"/>
      <c r="BH19" s="438"/>
      <c r="BI19" s="438"/>
      <c r="BJ19" s="438"/>
      <c r="BK19" s="438"/>
      <c r="BL19" s="438"/>
      <c r="BM19" s="438"/>
      <c r="BN19" s="438"/>
      <c r="BO19" s="438"/>
      <c r="BP19" s="438"/>
      <c r="BQ19" s="438"/>
      <c r="BR19" s="438"/>
      <c r="BS19" s="438"/>
      <c r="BT19" s="438"/>
      <c r="BU19" s="438"/>
      <c r="BV19" s="438"/>
      <c r="BW19" s="438"/>
      <c r="BX19" s="438"/>
      <c r="BY19" s="438"/>
      <c r="BZ19" s="438"/>
      <c r="CA19" s="438"/>
      <c r="CB19" s="438"/>
      <c r="CC19" s="438"/>
      <c r="CD19" s="438"/>
      <c r="CE19" s="438"/>
      <c r="CF19" s="438"/>
      <c r="CG19" s="438"/>
      <c r="CH19" s="438"/>
      <c r="CI19" s="438"/>
      <c r="CJ19" s="438"/>
      <c r="CK19" s="438"/>
      <c r="CL19" s="438"/>
      <c r="CM19" s="438"/>
      <c r="CN19" s="438"/>
      <c r="CO19" s="438"/>
      <c r="CP19" s="438"/>
      <c r="CQ19" s="438"/>
      <c r="CR19" s="438"/>
      <c r="CS19" s="438"/>
      <c r="CT19" s="438"/>
      <c r="CU19" s="438"/>
      <c r="CV19" s="438"/>
      <c r="CW19" s="438"/>
      <c r="CX19" s="438"/>
      <c r="CY19" s="438"/>
      <c r="CZ19" s="438"/>
      <c r="DA19" s="438"/>
      <c r="DB19" s="438"/>
      <c r="DC19" s="438"/>
      <c r="DD19" s="438"/>
      <c r="DE19" s="438"/>
      <c r="DF19" s="438"/>
      <c r="DG19" s="438"/>
      <c r="DH19" s="438"/>
      <c r="DI19" s="438"/>
      <c r="DJ19" s="438"/>
      <c r="DK19" s="438"/>
      <c r="DL19" s="438"/>
      <c r="DM19" s="438"/>
      <c r="DN19" s="438"/>
      <c r="DO19" s="438"/>
      <c r="DP19" s="438"/>
      <c r="DQ19" s="438"/>
      <c r="DR19" s="438"/>
      <c r="DS19" s="438"/>
      <c r="DT19" s="438"/>
      <c r="DU19" s="438"/>
      <c r="DV19" s="438"/>
      <c r="DW19" s="438"/>
    </row>
    <row r="20" spans="2:135" ht="15" thickBot="1" x14ac:dyDescent="0.25">
      <c r="B20" s="442"/>
      <c r="C20" s="443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3"/>
      <c r="O20" s="443"/>
      <c r="P20" s="443"/>
      <c r="Q20" s="443"/>
      <c r="R20" s="443"/>
      <c r="S20" s="443"/>
      <c r="T20" s="443"/>
      <c r="U20" s="443"/>
      <c r="V20" s="443"/>
      <c r="W20" s="443"/>
      <c r="X20" s="443"/>
      <c r="Y20" s="443"/>
      <c r="Z20" s="444"/>
      <c r="AB20" s="446"/>
      <c r="AC20" s="446"/>
      <c r="AD20" s="446"/>
      <c r="AE20" s="446"/>
      <c r="AF20" s="446"/>
      <c r="AH20" s="446"/>
      <c r="AI20" s="446"/>
      <c r="AJ20" s="446"/>
      <c r="AK20" s="446"/>
      <c r="AL20" s="446"/>
      <c r="AM20" s="446"/>
      <c r="AN20" s="446"/>
      <c r="AO20" s="446"/>
      <c r="AP20" s="446"/>
      <c r="AQ20" s="446"/>
      <c r="AR20" s="446"/>
      <c r="AS20" s="446"/>
      <c r="AT20" s="446"/>
      <c r="AU20" s="446"/>
      <c r="AV20" s="446"/>
      <c r="AW20" s="446"/>
      <c r="AX20" s="446"/>
      <c r="AY20" s="446"/>
      <c r="AZ20" s="446"/>
      <c r="BA20" s="446"/>
      <c r="BB20" s="446"/>
      <c r="BE20" s="447"/>
      <c r="BF20" s="447"/>
      <c r="BG20" s="447"/>
      <c r="BH20" s="447"/>
      <c r="BI20" s="447"/>
      <c r="BJ20" s="447"/>
      <c r="BK20" s="447"/>
      <c r="BL20" s="447"/>
      <c r="BM20" s="447"/>
      <c r="BN20" s="447"/>
      <c r="BO20" s="447"/>
      <c r="BP20" s="448"/>
      <c r="BQ20" s="448"/>
      <c r="BR20" s="448"/>
    </row>
    <row r="21" spans="2:135" ht="15.75" customHeight="1" x14ac:dyDescent="0.2">
      <c r="B21" s="442"/>
      <c r="C21" s="1152" t="s">
        <v>815</v>
      </c>
      <c r="D21" s="1153"/>
      <c r="E21" s="1153"/>
      <c r="F21" s="1153"/>
      <c r="G21" s="1153"/>
      <c r="H21" s="1153"/>
      <c r="I21" s="1154"/>
      <c r="J21" s="1152" t="s">
        <v>816</v>
      </c>
      <c r="K21" s="1153"/>
      <c r="L21" s="1153"/>
      <c r="M21" s="1153"/>
      <c r="N21" s="1153"/>
      <c r="O21" s="1153"/>
      <c r="P21" s="1154"/>
      <c r="Q21" s="1155" t="s">
        <v>817</v>
      </c>
      <c r="R21" s="1153"/>
      <c r="S21" s="1153"/>
      <c r="T21" s="1153"/>
      <c r="U21" s="1153"/>
      <c r="V21" s="1153"/>
      <c r="W21" s="1153"/>
      <c r="X21" s="1153"/>
      <c r="Y21" s="1154"/>
      <c r="Z21" s="444"/>
      <c r="BE21" s="447"/>
      <c r="BF21" s="447"/>
      <c r="BG21" s="447"/>
      <c r="BH21" s="447"/>
      <c r="BI21" s="447"/>
      <c r="BJ21" s="447"/>
      <c r="BK21" s="447"/>
      <c r="BL21" s="447"/>
      <c r="BM21" s="447"/>
      <c r="BN21" s="447"/>
      <c r="BO21" s="447"/>
      <c r="BP21" s="448"/>
      <c r="BQ21" s="448"/>
      <c r="BR21" s="448"/>
    </row>
    <row r="22" spans="2:135" ht="30.75" customHeight="1" thickBot="1" x14ac:dyDescent="0.25">
      <c r="B22" s="442"/>
      <c r="C22" s="1156" t="s">
        <v>818</v>
      </c>
      <c r="D22" s="1157"/>
      <c r="E22" s="1157"/>
      <c r="F22" s="1157"/>
      <c r="G22" s="1157"/>
      <c r="H22" s="1157"/>
      <c r="I22" s="1158"/>
      <c r="J22" s="1156" t="s">
        <v>819</v>
      </c>
      <c r="K22" s="1157"/>
      <c r="L22" s="1157"/>
      <c r="M22" s="1157"/>
      <c r="N22" s="1157"/>
      <c r="O22" s="1157"/>
      <c r="P22" s="1158"/>
      <c r="Q22" s="1159" t="s">
        <v>820</v>
      </c>
      <c r="R22" s="1160"/>
      <c r="S22" s="1160"/>
      <c r="T22" s="1160"/>
      <c r="U22" s="1160"/>
      <c r="V22" s="1160"/>
      <c r="W22" s="1160"/>
      <c r="X22" s="1160"/>
      <c r="Y22" s="1161"/>
      <c r="Z22" s="444"/>
      <c r="AB22" s="429" t="s">
        <v>821</v>
      </c>
      <c r="AC22" s="449">
        <f>+AC8+AC9+AC10</f>
        <v>0.14000000000000001</v>
      </c>
      <c r="AD22" s="449">
        <f>+AD8+AD9+AD10</f>
        <v>0</v>
      </c>
      <c r="AE22" s="449">
        <f>+AE8+AE9+AE10</f>
        <v>3.7949999999999998E-2</v>
      </c>
      <c r="AF22" s="449">
        <f>+AF8+AF9+AF10</f>
        <v>0</v>
      </c>
      <c r="AG22" s="449">
        <f t="shared" ref="AG22:BP22" si="0">+AG8+AG9+AG10</f>
        <v>0.15210000000000001</v>
      </c>
      <c r="AH22" s="449">
        <f t="shared" si="0"/>
        <v>0</v>
      </c>
      <c r="AI22" s="449">
        <f t="shared" si="0"/>
        <v>0.17266666666666669</v>
      </c>
      <c r="AJ22" s="449">
        <f t="shared" si="0"/>
        <v>0</v>
      </c>
      <c r="AK22" s="449">
        <f t="shared" si="0"/>
        <v>0.15000000000000002</v>
      </c>
      <c r="AL22" s="449">
        <f t="shared" si="0"/>
        <v>0</v>
      </c>
      <c r="AM22" s="449">
        <f t="shared" si="0"/>
        <v>1.9200000000000002E-2</v>
      </c>
      <c r="AN22" s="449">
        <f t="shared" si="0"/>
        <v>1.9200000000000002E-2</v>
      </c>
      <c r="AO22" s="449">
        <f t="shared" si="0"/>
        <v>0.23300000000000001</v>
      </c>
      <c r="AP22" s="449">
        <f t="shared" si="0"/>
        <v>0</v>
      </c>
      <c r="AQ22" s="449">
        <f t="shared" si="0"/>
        <v>0.24749799999999997</v>
      </c>
      <c r="AR22" s="449">
        <f t="shared" si="0"/>
        <v>0</v>
      </c>
      <c r="AS22" s="449">
        <f t="shared" si="0"/>
        <v>0.19800000000000001</v>
      </c>
      <c r="AT22" s="449">
        <f t="shared" si="0"/>
        <v>0</v>
      </c>
      <c r="AU22" s="449">
        <f t="shared" si="0"/>
        <v>0.18920000000000003</v>
      </c>
      <c r="AV22" s="449">
        <f t="shared" si="0"/>
        <v>0</v>
      </c>
      <c r="AW22" s="449">
        <f t="shared" si="0"/>
        <v>0.15625</v>
      </c>
      <c r="AX22" s="449">
        <f t="shared" si="0"/>
        <v>0</v>
      </c>
      <c r="AY22" s="449">
        <f t="shared" si="0"/>
        <v>2.75E-2</v>
      </c>
      <c r="AZ22" s="449">
        <f t="shared" si="0"/>
        <v>0</v>
      </c>
      <c r="BA22" s="449">
        <f t="shared" si="0"/>
        <v>0.15400000000000003</v>
      </c>
      <c r="BB22" s="449">
        <f t="shared" si="0"/>
        <v>0</v>
      </c>
      <c r="BC22" s="449">
        <f t="shared" si="0"/>
        <v>0.154833</v>
      </c>
      <c r="BD22" s="449">
        <f t="shared" si="0"/>
        <v>0</v>
      </c>
      <c r="BE22" s="447">
        <f t="shared" si="0"/>
        <v>0.16295999999999999</v>
      </c>
      <c r="BF22" s="447">
        <f t="shared" si="0"/>
        <v>0</v>
      </c>
      <c r="BG22" s="447">
        <f t="shared" si="0"/>
        <v>0.03</v>
      </c>
      <c r="BH22" s="447">
        <f t="shared" si="0"/>
        <v>0</v>
      </c>
      <c r="BI22" s="447">
        <f t="shared" si="0"/>
        <v>0.20599999999999999</v>
      </c>
      <c r="BJ22" s="447">
        <f t="shared" si="0"/>
        <v>0</v>
      </c>
      <c r="BK22" s="447">
        <f t="shared" si="0"/>
        <v>4.0000000000000008E-2</v>
      </c>
      <c r="BL22" s="447">
        <f t="shared" si="0"/>
        <v>0</v>
      </c>
      <c r="BM22" s="447">
        <f t="shared" si="0"/>
        <v>0.1066</v>
      </c>
      <c r="BN22" s="447">
        <f t="shared" si="0"/>
        <v>0</v>
      </c>
      <c r="BO22" s="447">
        <f t="shared" si="0"/>
        <v>0.127</v>
      </c>
      <c r="BP22" s="447">
        <f t="shared" si="0"/>
        <v>0</v>
      </c>
      <c r="BQ22" s="447"/>
      <c r="BR22" s="448"/>
    </row>
    <row r="23" spans="2:135" ht="29.25" thickBot="1" x14ac:dyDescent="0.25">
      <c r="B23" s="442"/>
      <c r="C23" s="443"/>
      <c r="D23" s="443"/>
      <c r="E23" s="443"/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443"/>
      <c r="T23" s="443"/>
      <c r="U23" s="443"/>
      <c r="V23" s="443"/>
      <c r="W23" s="443"/>
      <c r="X23" s="443"/>
      <c r="Y23" s="443"/>
      <c r="Z23" s="444"/>
      <c r="AB23" s="429" t="s">
        <v>822</v>
      </c>
      <c r="AC23" s="449">
        <f>+AC11+AC12+AC13</f>
        <v>0.18000000000000002</v>
      </c>
      <c r="AD23" s="449">
        <f>+AD11+AD12+AD13</f>
        <v>0</v>
      </c>
      <c r="AE23" s="449">
        <f>+AE11+AE12+AE13</f>
        <v>0.319025</v>
      </c>
      <c r="AF23" s="449">
        <f>+AF11+AF12+AF13</f>
        <v>0</v>
      </c>
      <c r="AG23" s="449">
        <f t="shared" ref="AG23:BP23" si="1">+AG11+AG12+AG13</f>
        <v>0.2913</v>
      </c>
      <c r="AH23" s="449">
        <f t="shared" si="1"/>
        <v>0</v>
      </c>
      <c r="AI23" s="449">
        <f t="shared" si="1"/>
        <v>0.23373333333333335</v>
      </c>
      <c r="AJ23" s="449">
        <f t="shared" si="1"/>
        <v>0</v>
      </c>
      <c r="AK23" s="449">
        <f t="shared" si="1"/>
        <v>0.23332</v>
      </c>
      <c r="AL23" s="449">
        <f t="shared" si="1"/>
        <v>0</v>
      </c>
      <c r="AM23" s="449">
        <f t="shared" si="1"/>
        <v>0.23919999999999997</v>
      </c>
      <c r="AN23" s="449">
        <f t="shared" si="1"/>
        <v>1.9200000000000002E-2</v>
      </c>
      <c r="AO23" s="449">
        <f t="shared" si="1"/>
        <v>0.28750000000000003</v>
      </c>
      <c r="AP23" s="449">
        <f t="shared" si="1"/>
        <v>0</v>
      </c>
      <c r="AQ23" s="449">
        <f t="shared" si="1"/>
        <v>0.20624199999999998</v>
      </c>
      <c r="AR23" s="449">
        <f t="shared" si="1"/>
        <v>0</v>
      </c>
      <c r="AS23" s="449">
        <f t="shared" si="1"/>
        <v>0.29049999999999998</v>
      </c>
      <c r="AT23" s="449">
        <f t="shared" si="1"/>
        <v>0</v>
      </c>
      <c r="AU23" s="449">
        <f t="shared" si="1"/>
        <v>0.2442</v>
      </c>
      <c r="AV23" s="449">
        <f t="shared" si="1"/>
        <v>0</v>
      </c>
      <c r="AW23" s="449">
        <f t="shared" si="1"/>
        <v>0.23124999999999998</v>
      </c>
      <c r="AX23" s="449">
        <f t="shared" si="1"/>
        <v>0</v>
      </c>
      <c r="AY23" s="449">
        <f t="shared" si="1"/>
        <v>8.2500000000000004E-2</v>
      </c>
      <c r="AZ23" s="449">
        <f t="shared" si="1"/>
        <v>0</v>
      </c>
      <c r="BA23" s="449">
        <f t="shared" si="1"/>
        <v>0.31200000000000006</v>
      </c>
      <c r="BB23" s="449">
        <f t="shared" si="1"/>
        <v>0</v>
      </c>
      <c r="BC23" s="449">
        <f t="shared" si="1"/>
        <v>0.31185700000000005</v>
      </c>
      <c r="BD23" s="449">
        <f t="shared" si="1"/>
        <v>0</v>
      </c>
      <c r="BE23" s="447">
        <f t="shared" si="1"/>
        <v>0.24032000000000003</v>
      </c>
      <c r="BF23" s="447">
        <f t="shared" si="1"/>
        <v>0</v>
      </c>
      <c r="BG23" s="447">
        <f t="shared" si="1"/>
        <v>0.48180000000000001</v>
      </c>
      <c r="BH23" s="447">
        <f t="shared" si="1"/>
        <v>0</v>
      </c>
      <c r="BI23" s="447">
        <f t="shared" si="1"/>
        <v>0.29099999999999998</v>
      </c>
      <c r="BJ23" s="447">
        <f t="shared" si="1"/>
        <v>0</v>
      </c>
      <c r="BK23" s="447">
        <f t="shared" si="1"/>
        <v>0.34850000000000003</v>
      </c>
      <c r="BL23" s="447">
        <f t="shared" si="1"/>
        <v>0</v>
      </c>
      <c r="BM23" s="447">
        <f t="shared" si="1"/>
        <v>0.29660000000000003</v>
      </c>
      <c r="BN23" s="447">
        <f t="shared" si="1"/>
        <v>0</v>
      </c>
      <c r="BO23" s="447">
        <f t="shared" si="1"/>
        <v>0.32153199999999998</v>
      </c>
      <c r="BP23" s="447">
        <f t="shared" si="1"/>
        <v>0</v>
      </c>
      <c r="BQ23" s="447"/>
      <c r="BR23" s="448"/>
    </row>
    <row r="24" spans="2:135" ht="60.75" customHeight="1" thickBot="1" x14ac:dyDescent="0.25">
      <c r="B24" s="442"/>
      <c r="C24" s="1129" t="s">
        <v>823</v>
      </c>
      <c r="D24" s="1130"/>
      <c r="E24" s="1130"/>
      <c r="F24" s="1130"/>
      <c r="G24" s="1130"/>
      <c r="H24" s="1131"/>
      <c r="I24" s="1132" t="s">
        <v>824</v>
      </c>
      <c r="J24" s="1133"/>
      <c r="K24" s="1133"/>
      <c r="L24" s="1133"/>
      <c r="M24" s="1133"/>
      <c r="N24" s="1133"/>
      <c r="O24" s="1133"/>
      <c r="P24" s="1133"/>
      <c r="Q24" s="1133"/>
      <c r="R24" s="1133"/>
      <c r="S24" s="1133"/>
      <c r="T24" s="1133"/>
      <c r="U24" s="1133"/>
      <c r="V24" s="1133"/>
      <c r="W24" s="1133"/>
      <c r="X24" s="1133"/>
      <c r="Y24" s="1134"/>
      <c r="Z24" s="444"/>
      <c r="AB24" s="429" t="s">
        <v>825</v>
      </c>
      <c r="AC24" s="449">
        <f>+AC14+AC15+AC16</f>
        <v>0</v>
      </c>
      <c r="AD24" s="449">
        <f t="shared" ref="AD24:BP24" si="2">+AD14+AD15+AD16</f>
        <v>0</v>
      </c>
      <c r="AE24" s="449">
        <f t="shared" si="2"/>
        <v>0</v>
      </c>
      <c r="AF24" s="449">
        <f t="shared" si="2"/>
        <v>0</v>
      </c>
      <c r="AG24" s="449">
        <f>+AG14+AG15+AG16</f>
        <v>0</v>
      </c>
      <c r="AH24" s="449">
        <f t="shared" si="2"/>
        <v>0</v>
      </c>
      <c r="AI24" s="449">
        <f t="shared" si="2"/>
        <v>0</v>
      </c>
      <c r="AJ24" s="449">
        <f t="shared" si="2"/>
        <v>0</v>
      </c>
      <c r="AK24" s="449">
        <f t="shared" si="2"/>
        <v>0</v>
      </c>
      <c r="AL24" s="449">
        <f t="shared" si="2"/>
        <v>0</v>
      </c>
      <c r="AM24" s="449">
        <f t="shared" si="2"/>
        <v>0</v>
      </c>
      <c r="AN24" s="449">
        <f t="shared" si="2"/>
        <v>0</v>
      </c>
      <c r="AO24" s="449">
        <f t="shared" si="2"/>
        <v>0</v>
      </c>
      <c r="AP24" s="449">
        <f t="shared" si="2"/>
        <v>0</v>
      </c>
      <c r="AQ24" s="449">
        <f t="shared" si="2"/>
        <v>0</v>
      </c>
      <c r="AR24" s="449">
        <f t="shared" si="2"/>
        <v>0</v>
      </c>
      <c r="AS24" s="449">
        <f t="shared" si="2"/>
        <v>0</v>
      </c>
      <c r="AT24" s="449">
        <f t="shared" si="2"/>
        <v>0</v>
      </c>
      <c r="AU24" s="449">
        <f t="shared" si="2"/>
        <v>0</v>
      </c>
      <c r="AV24" s="449">
        <f t="shared" si="2"/>
        <v>0</v>
      </c>
      <c r="AW24" s="449">
        <f t="shared" si="2"/>
        <v>0</v>
      </c>
      <c r="AX24" s="449">
        <f t="shared" si="2"/>
        <v>0</v>
      </c>
      <c r="AY24" s="449">
        <f t="shared" si="2"/>
        <v>0</v>
      </c>
      <c r="AZ24" s="449">
        <f t="shared" si="2"/>
        <v>0</v>
      </c>
      <c r="BA24" s="449">
        <f t="shared" si="2"/>
        <v>0</v>
      </c>
      <c r="BB24" s="449">
        <f t="shared" si="2"/>
        <v>0</v>
      </c>
      <c r="BC24" s="449">
        <f t="shared" si="2"/>
        <v>0</v>
      </c>
      <c r="BD24" s="449">
        <f t="shared" si="2"/>
        <v>0</v>
      </c>
      <c r="BE24" s="449">
        <f t="shared" si="2"/>
        <v>0</v>
      </c>
      <c r="BF24" s="449">
        <f t="shared" si="2"/>
        <v>0</v>
      </c>
      <c r="BG24" s="449">
        <f t="shared" si="2"/>
        <v>0</v>
      </c>
      <c r="BH24" s="449">
        <f t="shared" si="2"/>
        <v>0</v>
      </c>
      <c r="BI24" s="449">
        <f t="shared" si="2"/>
        <v>0</v>
      </c>
      <c r="BJ24" s="449">
        <f t="shared" si="2"/>
        <v>0</v>
      </c>
      <c r="BK24" s="449">
        <f t="shared" si="2"/>
        <v>0</v>
      </c>
      <c r="BL24" s="449">
        <f t="shared" si="2"/>
        <v>0</v>
      </c>
      <c r="BM24" s="449">
        <f t="shared" si="2"/>
        <v>0</v>
      </c>
      <c r="BN24" s="449">
        <f t="shared" si="2"/>
        <v>0</v>
      </c>
      <c r="BO24" s="449">
        <f t="shared" si="2"/>
        <v>0</v>
      </c>
      <c r="BP24" s="449">
        <f t="shared" si="2"/>
        <v>0</v>
      </c>
    </row>
    <row r="25" spans="2:135" ht="29.25" thickBot="1" x14ac:dyDescent="0.25">
      <c r="B25" s="442"/>
      <c r="C25" s="443"/>
      <c r="D25" s="443"/>
      <c r="E25" s="443"/>
      <c r="F25" s="443"/>
      <c r="G25" s="443"/>
      <c r="H25" s="443"/>
      <c r="I25" s="443"/>
      <c r="J25" s="443"/>
      <c r="K25" s="443"/>
      <c r="L25" s="443"/>
      <c r="M25" s="443"/>
      <c r="N25" s="443"/>
      <c r="O25" s="443"/>
      <c r="P25" s="443"/>
      <c r="Q25" s="443"/>
      <c r="R25" s="443"/>
      <c r="S25" s="443"/>
      <c r="T25" s="443"/>
      <c r="U25" s="443"/>
      <c r="V25" s="443"/>
      <c r="W25" s="443"/>
      <c r="X25" s="443"/>
      <c r="Y25" s="443"/>
      <c r="Z25" s="444"/>
      <c r="AB25" s="429" t="s">
        <v>826</v>
      </c>
      <c r="AC25" s="449">
        <f>+AC17+AC18+AC19</f>
        <v>0</v>
      </c>
      <c r="AD25" s="449">
        <f t="shared" ref="AD25:BP25" si="3">+AD17+AD18+AD19</f>
        <v>0</v>
      </c>
      <c r="AE25" s="449">
        <f t="shared" si="3"/>
        <v>0</v>
      </c>
      <c r="AF25" s="449">
        <f t="shared" si="3"/>
        <v>0</v>
      </c>
      <c r="AG25" s="449">
        <f t="shared" si="3"/>
        <v>0</v>
      </c>
      <c r="AH25" s="449">
        <f t="shared" si="3"/>
        <v>0</v>
      </c>
      <c r="AI25" s="449">
        <f t="shared" si="3"/>
        <v>0</v>
      </c>
      <c r="AJ25" s="449">
        <f t="shared" si="3"/>
        <v>0</v>
      </c>
      <c r="AK25" s="449">
        <f t="shared" si="3"/>
        <v>0</v>
      </c>
      <c r="AL25" s="449">
        <f t="shared" si="3"/>
        <v>0</v>
      </c>
      <c r="AM25" s="449">
        <f t="shared" si="3"/>
        <v>0</v>
      </c>
      <c r="AN25" s="449">
        <f t="shared" si="3"/>
        <v>0</v>
      </c>
      <c r="AO25" s="449">
        <f t="shared" si="3"/>
        <v>0</v>
      </c>
      <c r="AP25" s="449">
        <f t="shared" si="3"/>
        <v>0</v>
      </c>
      <c r="AQ25" s="449">
        <f t="shared" si="3"/>
        <v>0</v>
      </c>
      <c r="AR25" s="449">
        <f t="shared" si="3"/>
        <v>0</v>
      </c>
      <c r="AS25" s="449">
        <f t="shared" si="3"/>
        <v>0</v>
      </c>
      <c r="AT25" s="449">
        <f t="shared" si="3"/>
        <v>0</v>
      </c>
      <c r="AU25" s="449">
        <f t="shared" si="3"/>
        <v>0</v>
      </c>
      <c r="AV25" s="449">
        <f t="shared" si="3"/>
        <v>0</v>
      </c>
      <c r="AW25" s="449">
        <f t="shared" si="3"/>
        <v>0</v>
      </c>
      <c r="AX25" s="449">
        <f t="shared" si="3"/>
        <v>0</v>
      </c>
      <c r="AY25" s="449">
        <f t="shared" si="3"/>
        <v>0</v>
      </c>
      <c r="AZ25" s="449">
        <f t="shared" si="3"/>
        <v>0</v>
      </c>
      <c r="BA25" s="449">
        <f t="shared" si="3"/>
        <v>0</v>
      </c>
      <c r="BB25" s="449">
        <f t="shared" si="3"/>
        <v>0</v>
      </c>
      <c r="BC25" s="449">
        <f t="shared" si="3"/>
        <v>0</v>
      </c>
      <c r="BD25" s="449">
        <f t="shared" si="3"/>
        <v>0</v>
      </c>
      <c r="BE25" s="449">
        <f t="shared" si="3"/>
        <v>0</v>
      </c>
      <c r="BF25" s="449">
        <f t="shared" si="3"/>
        <v>0</v>
      </c>
      <c r="BG25" s="449">
        <f t="shared" si="3"/>
        <v>0</v>
      </c>
      <c r="BH25" s="449">
        <f t="shared" si="3"/>
        <v>0</v>
      </c>
      <c r="BI25" s="449">
        <f t="shared" si="3"/>
        <v>0</v>
      </c>
      <c r="BJ25" s="449">
        <f t="shared" si="3"/>
        <v>0</v>
      </c>
      <c r="BK25" s="449">
        <f t="shared" si="3"/>
        <v>0</v>
      </c>
      <c r="BL25" s="449">
        <f t="shared" si="3"/>
        <v>0</v>
      </c>
      <c r="BM25" s="449">
        <f t="shared" si="3"/>
        <v>0</v>
      </c>
      <c r="BN25" s="449">
        <f t="shared" si="3"/>
        <v>0</v>
      </c>
      <c r="BO25" s="449">
        <f t="shared" si="3"/>
        <v>0</v>
      </c>
      <c r="BP25" s="449">
        <f t="shared" si="3"/>
        <v>0</v>
      </c>
    </row>
    <row r="26" spans="2:135" s="451" customFormat="1" x14ac:dyDescent="0.2">
      <c r="B26" s="450"/>
      <c r="C26" s="1135" t="s">
        <v>827</v>
      </c>
      <c r="D26" s="1136"/>
      <c r="E26" s="1136"/>
      <c r="F26" s="1136"/>
      <c r="G26" s="1136"/>
      <c r="H26" s="1136"/>
      <c r="I26" s="1136"/>
      <c r="J26" s="1136"/>
      <c r="K26" s="1136"/>
      <c r="L26" s="1136"/>
      <c r="M26" s="1136"/>
      <c r="N26" s="1136"/>
      <c r="O26" s="1136"/>
      <c r="P26" s="1136"/>
      <c r="Q26" s="1136"/>
      <c r="R26" s="1136"/>
      <c r="S26" s="1136"/>
      <c r="T26" s="1136"/>
      <c r="U26" s="1136"/>
      <c r="V26" s="1136"/>
      <c r="W26" s="1136"/>
      <c r="X26" s="1136"/>
      <c r="Y26" s="1137"/>
      <c r="Z26" s="444"/>
      <c r="AB26" s="429"/>
      <c r="AC26" s="429"/>
      <c r="AD26" s="438"/>
      <c r="AE26" s="438"/>
      <c r="AF26" s="438"/>
      <c r="AG26" s="438"/>
      <c r="AH26" s="438"/>
      <c r="AI26" s="438"/>
      <c r="AJ26" s="438"/>
      <c r="AK26" s="438"/>
      <c r="AL26" s="438"/>
      <c r="AM26" s="438"/>
      <c r="AN26" s="438"/>
      <c r="AO26" s="438"/>
      <c r="AP26" s="438"/>
      <c r="AQ26" s="438"/>
      <c r="AR26" s="438"/>
      <c r="AS26" s="438"/>
      <c r="AT26" s="438"/>
      <c r="AU26" s="438"/>
      <c r="AV26" s="438"/>
      <c r="AW26" s="438"/>
      <c r="AX26" s="438"/>
      <c r="AY26" s="438"/>
      <c r="AZ26" s="438"/>
      <c r="BA26" s="438"/>
      <c r="BB26" s="438"/>
      <c r="BC26" s="452"/>
      <c r="BD26" s="452"/>
      <c r="BE26" s="452"/>
      <c r="BF26" s="452"/>
      <c r="BG26" s="452"/>
      <c r="BH26" s="452"/>
      <c r="BI26" s="452"/>
      <c r="BJ26" s="452"/>
      <c r="BK26" s="452"/>
      <c r="BL26" s="452"/>
      <c r="BM26" s="452"/>
      <c r="BN26" s="452"/>
      <c r="BO26" s="452"/>
    </row>
    <row r="27" spans="2:135" ht="15" customHeight="1" thickBot="1" x14ac:dyDescent="0.25">
      <c r="B27" s="442"/>
      <c r="C27" s="1138"/>
      <c r="D27" s="1139"/>
      <c r="E27" s="1139"/>
      <c r="F27" s="1139"/>
      <c r="G27" s="1139"/>
      <c r="H27" s="1139"/>
      <c r="I27" s="1139"/>
      <c r="J27" s="1139"/>
      <c r="K27" s="1139"/>
      <c r="L27" s="1139"/>
      <c r="M27" s="1139"/>
      <c r="N27" s="1139"/>
      <c r="O27" s="1139"/>
      <c r="P27" s="1139"/>
      <c r="Q27" s="1139"/>
      <c r="R27" s="1139"/>
      <c r="S27" s="1139"/>
      <c r="T27" s="1139"/>
      <c r="U27" s="1139"/>
      <c r="V27" s="1139"/>
      <c r="W27" s="1139"/>
      <c r="X27" s="1139"/>
      <c r="Y27" s="1140"/>
      <c r="Z27" s="444"/>
      <c r="AB27" s="452"/>
      <c r="AC27" s="1119" t="s">
        <v>737</v>
      </c>
      <c r="AD27" s="1119"/>
      <c r="AE27" s="1118" t="s">
        <v>38</v>
      </c>
      <c r="AF27" s="1118"/>
      <c r="AG27" s="1118" t="s">
        <v>735</v>
      </c>
      <c r="AH27" s="1118"/>
      <c r="AI27" s="1118" t="s">
        <v>774</v>
      </c>
      <c r="AJ27" s="1118"/>
      <c r="AK27" s="1118" t="s">
        <v>141</v>
      </c>
      <c r="AL27" s="1118"/>
      <c r="AM27" s="1118" t="s">
        <v>366</v>
      </c>
      <c r="AN27" s="1118"/>
      <c r="AO27" s="1118" t="s">
        <v>157</v>
      </c>
      <c r="AP27" s="1118"/>
      <c r="AQ27" s="1118" t="s">
        <v>192</v>
      </c>
      <c r="AR27" s="1118"/>
      <c r="AS27" s="1118" t="s">
        <v>775</v>
      </c>
      <c r="AT27" s="1118"/>
      <c r="AU27" s="1118" t="s">
        <v>738</v>
      </c>
      <c r="AV27" s="1118"/>
      <c r="AW27" s="1118" t="s">
        <v>747</v>
      </c>
      <c r="AX27" s="1118"/>
      <c r="AY27" s="1118" t="s">
        <v>748</v>
      </c>
      <c r="AZ27" s="1118"/>
      <c r="BA27" s="1118" t="s">
        <v>741</v>
      </c>
      <c r="BB27" s="1118"/>
      <c r="BC27" s="1118" t="s">
        <v>776</v>
      </c>
      <c r="BD27" s="1118"/>
      <c r="BE27" s="1118" t="s">
        <v>745</v>
      </c>
      <c r="BF27" s="1118"/>
      <c r="BG27" s="1118" t="s">
        <v>777</v>
      </c>
      <c r="BH27" s="1118"/>
      <c r="BI27" s="1118" t="s">
        <v>744</v>
      </c>
      <c r="BJ27" s="1118"/>
      <c r="BK27" s="1118" t="s">
        <v>778</v>
      </c>
      <c r="BL27" s="1118"/>
      <c r="BM27" s="1118" t="s">
        <v>395</v>
      </c>
      <c r="BN27" s="1118"/>
      <c r="BO27" s="1119" t="s">
        <v>779</v>
      </c>
      <c r="BP27" s="1119"/>
    </row>
    <row r="28" spans="2:135" ht="23.25" customHeight="1" x14ac:dyDescent="0.2">
      <c r="B28" s="453"/>
      <c r="C28" s="1121" t="s">
        <v>828</v>
      </c>
      <c r="D28" s="1122"/>
      <c r="E28" s="1122"/>
      <c r="F28" s="1122"/>
      <c r="G28" s="1123"/>
      <c r="H28" s="1127" t="s">
        <v>829</v>
      </c>
      <c r="I28" s="1128"/>
      <c r="J28" s="1127" t="s">
        <v>830</v>
      </c>
      <c r="K28" s="1128"/>
      <c r="L28" s="1127" t="s">
        <v>831</v>
      </c>
      <c r="M28" s="1128"/>
      <c r="N28" s="1127" t="s">
        <v>832</v>
      </c>
      <c r="O28" s="1128"/>
      <c r="P28" s="1127" t="s">
        <v>833</v>
      </c>
      <c r="Q28" s="1128"/>
      <c r="R28" s="1141" t="s">
        <v>834</v>
      </c>
      <c r="S28" s="1142"/>
      <c r="T28" s="1142"/>
      <c r="U28" s="1142"/>
      <c r="V28" s="1142"/>
      <c r="W28" s="1142"/>
      <c r="X28" s="1142"/>
      <c r="Y28" s="1143"/>
      <c r="Z28" s="454"/>
      <c r="AC28" s="1119"/>
      <c r="AD28" s="1119"/>
      <c r="AE28" s="1119"/>
      <c r="AF28" s="1119"/>
      <c r="AG28" s="1119"/>
      <c r="AH28" s="1119"/>
      <c r="AI28" s="1119"/>
      <c r="AJ28" s="1119"/>
      <c r="AK28" s="1119"/>
      <c r="AL28" s="1119"/>
      <c r="AM28" s="1119"/>
      <c r="AN28" s="1119"/>
      <c r="AO28" s="1119"/>
      <c r="AP28" s="1119"/>
      <c r="AQ28" s="1119"/>
      <c r="AR28" s="1119"/>
      <c r="AS28" s="1119"/>
      <c r="AT28" s="1119"/>
      <c r="AU28" s="1119"/>
      <c r="AV28" s="1119"/>
      <c r="AW28" s="1119"/>
      <c r="AX28" s="1119"/>
      <c r="AY28" s="1119"/>
      <c r="AZ28" s="1119"/>
      <c r="BA28" s="1119"/>
      <c r="BB28" s="1119"/>
      <c r="BC28" s="1119"/>
      <c r="BD28" s="1119"/>
      <c r="BE28" s="1119"/>
      <c r="BF28" s="1119"/>
      <c r="BG28" s="1119"/>
      <c r="BH28" s="1119"/>
      <c r="BI28" s="1119"/>
      <c r="BJ28" s="1119"/>
      <c r="BK28" s="1119"/>
      <c r="BL28" s="1119"/>
      <c r="BM28" s="1119"/>
      <c r="BN28" s="1119"/>
      <c r="BO28" s="1119"/>
      <c r="BP28" s="1119"/>
    </row>
    <row r="29" spans="2:135" ht="23.25" customHeight="1" thickBot="1" x14ac:dyDescent="0.25">
      <c r="B29" s="453"/>
      <c r="C29" s="1124"/>
      <c r="D29" s="1125"/>
      <c r="E29" s="1125"/>
      <c r="F29" s="1125"/>
      <c r="G29" s="1126"/>
      <c r="H29" s="455" t="s">
        <v>835</v>
      </c>
      <c r="I29" s="456" t="s">
        <v>836</v>
      </c>
      <c r="J29" s="455" t="s">
        <v>835</v>
      </c>
      <c r="K29" s="456" t="s">
        <v>836</v>
      </c>
      <c r="L29" s="457" t="s">
        <v>835</v>
      </c>
      <c r="M29" s="458" t="s">
        <v>836</v>
      </c>
      <c r="N29" s="455" t="s">
        <v>835</v>
      </c>
      <c r="O29" s="456" t="s">
        <v>836</v>
      </c>
      <c r="P29" s="455" t="s">
        <v>835</v>
      </c>
      <c r="Q29" s="456" t="s">
        <v>836</v>
      </c>
      <c r="R29" s="1144"/>
      <c r="S29" s="1145"/>
      <c r="T29" s="1145"/>
      <c r="U29" s="1145"/>
      <c r="V29" s="1145"/>
      <c r="W29" s="1145"/>
      <c r="X29" s="1145"/>
      <c r="Y29" s="1146"/>
      <c r="Z29" s="454"/>
      <c r="AC29" s="1119"/>
      <c r="AD29" s="1119"/>
      <c r="AE29" s="1119"/>
      <c r="AF29" s="1119"/>
      <c r="AG29" s="1119"/>
      <c r="AH29" s="1119"/>
      <c r="AI29" s="1119"/>
      <c r="AJ29" s="1119"/>
      <c r="AK29" s="1119"/>
      <c r="AL29" s="1119"/>
      <c r="AM29" s="1119"/>
      <c r="AN29" s="1119"/>
      <c r="AO29" s="1119"/>
      <c r="AP29" s="1119"/>
      <c r="AQ29" s="1119"/>
      <c r="AR29" s="1119"/>
      <c r="AS29" s="1119"/>
      <c r="AT29" s="1119"/>
      <c r="AU29" s="1119"/>
      <c r="AV29" s="1119"/>
      <c r="AW29" s="1119"/>
      <c r="AX29" s="1119"/>
      <c r="AY29" s="1119"/>
      <c r="AZ29" s="1119"/>
      <c r="BA29" s="1119"/>
      <c r="BB29" s="1119"/>
      <c r="BC29" s="1119"/>
      <c r="BD29" s="1119"/>
      <c r="BE29" s="1119"/>
      <c r="BF29" s="1119"/>
      <c r="BG29" s="1119"/>
      <c r="BH29" s="1119"/>
      <c r="BI29" s="1119"/>
      <c r="BJ29" s="1119"/>
      <c r="BK29" s="1119"/>
      <c r="BL29" s="1119"/>
      <c r="BM29" s="1119"/>
      <c r="BN29" s="1119"/>
      <c r="BO29" s="1119"/>
      <c r="BP29" s="1119"/>
    </row>
    <row r="30" spans="2:135" ht="18.75" customHeight="1" x14ac:dyDescent="0.2">
      <c r="B30" s="453"/>
      <c r="C30" s="1147" t="s">
        <v>737</v>
      </c>
      <c r="D30" s="1148"/>
      <c r="E30" s="1148"/>
      <c r="F30" s="1148"/>
      <c r="G30" s="1148"/>
      <c r="H30" s="459">
        <f>+AC22</f>
        <v>0.14000000000000001</v>
      </c>
      <c r="I30" s="460">
        <f>+AD22</f>
        <v>0</v>
      </c>
      <c r="J30" s="461">
        <f>+AC23</f>
        <v>0.18000000000000002</v>
      </c>
      <c r="K30" s="462">
        <f>+AD23</f>
        <v>0</v>
      </c>
      <c r="L30" s="461">
        <f>+AC24</f>
        <v>0</v>
      </c>
      <c r="M30" s="460">
        <f>+AD24</f>
        <v>0</v>
      </c>
      <c r="N30" s="463">
        <f>+AC25</f>
        <v>0</v>
      </c>
      <c r="O30" s="464">
        <f>+AD25</f>
        <v>0</v>
      </c>
      <c r="P30" s="465">
        <f>+H30+J30+L30+N30</f>
        <v>0.32000000000000006</v>
      </c>
      <c r="Q30" s="463">
        <f>+I30+K30+M30+O30</f>
        <v>0</v>
      </c>
      <c r="R30" s="1149"/>
      <c r="S30" s="1150"/>
      <c r="T30" s="1150"/>
      <c r="U30" s="1150"/>
      <c r="V30" s="1150"/>
      <c r="W30" s="1150"/>
      <c r="X30" s="1150"/>
      <c r="Y30" s="1151"/>
      <c r="Z30" s="454"/>
      <c r="AA30" s="466">
        <f>+(Q30-P30)+1</f>
        <v>0.67999999999999994</v>
      </c>
      <c r="AC30" s="1119"/>
      <c r="AD30" s="1119"/>
      <c r="AE30" s="1119"/>
      <c r="AF30" s="1119"/>
      <c r="AG30" s="1119"/>
      <c r="AH30" s="1119"/>
      <c r="AI30" s="1119"/>
      <c r="AJ30" s="1119"/>
      <c r="AK30" s="1119"/>
      <c r="AL30" s="1119"/>
      <c r="AM30" s="1119"/>
      <c r="AN30" s="1119"/>
      <c r="AO30" s="1119"/>
      <c r="AP30" s="1119"/>
      <c r="AQ30" s="1119"/>
      <c r="AR30" s="1119"/>
      <c r="AS30" s="1119"/>
      <c r="AT30" s="1119"/>
      <c r="AU30" s="1119"/>
      <c r="AV30" s="1119"/>
      <c r="AW30" s="1119"/>
      <c r="AX30" s="1119"/>
      <c r="AY30" s="1119"/>
      <c r="AZ30" s="1119"/>
      <c r="BA30" s="1119"/>
      <c r="BB30" s="1119"/>
      <c r="BC30" s="1119"/>
      <c r="BD30" s="1119"/>
      <c r="BE30" s="1119"/>
      <c r="BF30" s="1119"/>
      <c r="BG30" s="1119"/>
      <c r="BH30" s="1119"/>
      <c r="BI30" s="1119"/>
      <c r="BJ30" s="1119"/>
      <c r="BK30" s="1119"/>
      <c r="BL30" s="1119"/>
      <c r="BM30" s="1119"/>
      <c r="BN30" s="1119"/>
      <c r="BO30" s="1119"/>
      <c r="BP30" s="1119"/>
    </row>
    <row r="31" spans="2:135" ht="13.5" customHeight="1" x14ac:dyDescent="0.2">
      <c r="B31" s="453"/>
      <c r="C31" s="1092" t="s">
        <v>38</v>
      </c>
      <c r="D31" s="1093"/>
      <c r="E31" s="1093"/>
      <c r="F31" s="1093"/>
      <c r="G31" s="1093"/>
      <c r="H31" s="467">
        <f>+AE22</f>
        <v>3.7949999999999998E-2</v>
      </c>
      <c r="I31" s="468">
        <f>+AF22</f>
        <v>0</v>
      </c>
      <c r="J31" s="469">
        <f>+AE23</f>
        <v>0.319025</v>
      </c>
      <c r="K31" s="470">
        <f>+AF23</f>
        <v>0</v>
      </c>
      <c r="L31" s="471">
        <f>+AE24</f>
        <v>0</v>
      </c>
      <c r="M31" s="472">
        <f>+AF24</f>
        <v>0</v>
      </c>
      <c r="N31" s="473">
        <f>+AE25</f>
        <v>0</v>
      </c>
      <c r="O31" s="474">
        <f>+AF25</f>
        <v>0</v>
      </c>
      <c r="P31" s="475">
        <f t="shared" ref="P31:Q49" si="4">+H31+J31+L31+N31</f>
        <v>0.35697499999999999</v>
      </c>
      <c r="Q31" s="474">
        <f t="shared" si="4"/>
        <v>0</v>
      </c>
      <c r="R31" s="1115"/>
      <c r="S31" s="1116"/>
      <c r="T31" s="1116"/>
      <c r="U31" s="1116"/>
      <c r="V31" s="1116"/>
      <c r="W31" s="1116"/>
      <c r="X31" s="1116"/>
      <c r="Y31" s="1117"/>
      <c r="Z31" s="454"/>
      <c r="AA31" s="466">
        <f t="shared" ref="AA31:AA50" si="5">+(Q31-P31)+1</f>
        <v>0.64302499999999996</v>
      </c>
      <c r="AC31" s="1120"/>
      <c r="AD31" s="1120"/>
      <c r="AE31" s="1120"/>
      <c r="AF31" s="1120"/>
      <c r="AG31" s="1120"/>
      <c r="AH31" s="1120"/>
      <c r="AI31" s="1120"/>
      <c r="AJ31" s="1120"/>
      <c r="AK31" s="1120"/>
      <c r="AL31" s="1120"/>
      <c r="AM31" s="1120"/>
      <c r="AN31" s="1120"/>
      <c r="AO31" s="1120"/>
      <c r="AP31" s="1120"/>
      <c r="AQ31" s="1120"/>
      <c r="AR31" s="1120"/>
      <c r="AS31" s="1120"/>
      <c r="AT31" s="1120"/>
      <c r="AU31" s="1120"/>
      <c r="AV31" s="1120"/>
      <c r="AW31" s="1120"/>
      <c r="AX31" s="1120"/>
      <c r="AY31" s="1120"/>
      <c r="AZ31" s="1120"/>
      <c r="BA31" s="1120"/>
      <c r="BB31" s="1120"/>
      <c r="BC31" s="1120"/>
      <c r="BD31" s="1120"/>
      <c r="BE31" s="1120"/>
      <c r="BF31" s="1120"/>
      <c r="BG31" s="1120"/>
      <c r="BH31" s="1120"/>
      <c r="BI31" s="1120"/>
      <c r="BJ31" s="1120"/>
      <c r="BK31" s="1120"/>
      <c r="BL31" s="1120"/>
      <c r="BM31" s="1120"/>
      <c r="BN31" s="1120"/>
      <c r="BO31" s="1119"/>
      <c r="BP31" s="1119"/>
    </row>
    <row r="32" spans="2:135" ht="14.25" customHeight="1" x14ac:dyDescent="0.2">
      <c r="B32" s="453"/>
      <c r="C32" s="1092" t="s">
        <v>735</v>
      </c>
      <c r="D32" s="1093"/>
      <c r="E32" s="1093"/>
      <c r="F32" s="1093"/>
      <c r="G32" s="1093"/>
      <c r="H32" s="467">
        <f>+AG22</f>
        <v>0.15210000000000001</v>
      </c>
      <c r="I32" s="468">
        <f>+AH22</f>
        <v>0</v>
      </c>
      <c r="J32" s="469">
        <f>+AG23</f>
        <v>0.2913</v>
      </c>
      <c r="K32" s="470">
        <f>+AH23</f>
        <v>0</v>
      </c>
      <c r="L32" s="471">
        <f>+AG24</f>
        <v>0</v>
      </c>
      <c r="M32" s="472">
        <f>+AH24</f>
        <v>0</v>
      </c>
      <c r="N32" s="476">
        <f>+AG25</f>
        <v>0</v>
      </c>
      <c r="O32" s="474">
        <f>+AH25</f>
        <v>0</v>
      </c>
      <c r="P32" s="475">
        <f t="shared" si="4"/>
        <v>0.44340000000000002</v>
      </c>
      <c r="Q32" s="474">
        <f t="shared" si="4"/>
        <v>0</v>
      </c>
      <c r="R32" s="1115"/>
      <c r="S32" s="1116"/>
      <c r="T32" s="1116"/>
      <c r="U32" s="1116"/>
      <c r="V32" s="1116"/>
      <c r="W32" s="1116"/>
      <c r="X32" s="1116"/>
      <c r="Y32" s="1117"/>
      <c r="Z32" s="454"/>
      <c r="AA32" s="466">
        <f t="shared" si="5"/>
        <v>0.55659999999999998</v>
      </c>
      <c r="AD32" s="438"/>
      <c r="AE32" s="438"/>
      <c r="AF32" s="438"/>
      <c r="AG32" s="438"/>
      <c r="AH32" s="438"/>
      <c r="AI32" s="438"/>
      <c r="AJ32" s="438"/>
      <c r="AK32" s="438"/>
      <c r="AL32" s="438"/>
      <c r="AM32" s="438"/>
      <c r="AN32" s="438"/>
      <c r="AO32" s="438"/>
      <c r="AP32" s="438"/>
      <c r="AQ32" s="438"/>
      <c r="AR32" s="438"/>
      <c r="AS32" s="438"/>
      <c r="AT32" s="438"/>
      <c r="AU32" s="438"/>
      <c r="AV32" s="438"/>
      <c r="AW32" s="438"/>
      <c r="AX32" s="438"/>
      <c r="AY32" s="438"/>
      <c r="AZ32" s="438"/>
      <c r="BA32" s="438"/>
      <c r="BB32" s="438"/>
    </row>
    <row r="33" spans="2:54" ht="22.5" customHeight="1" x14ac:dyDescent="0.2">
      <c r="B33" s="453"/>
      <c r="C33" s="1092" t="s">
        <v>774</v>
      </c>
      <c r="D33" s="1093"/>
      <c r="E33" s="1093"/>
      <c r="F33" s="1093"/>
      <c r="G33" s="1093"/>
      <c r="H33" s="467">
        <f>+AI22</f>
        <v>0.17266666666666669</v>
      </c>
      <c r="I33" s="468">
        <f>+AJ22</f>
        <v>0</v>
      </c>
      <c r="J33" s="469">
        <f>+AI23</f>
        <v>0.23373333333333335</v>
      </c>
      <c r="K33" s="470">
        <f>+AJ23</f>
        <v>0</v>
      </c>
      <c r="L33" s="471">
        <f>+AI24</f>
        <v>0</v>
      </c>
      <c r="M33" s="472">
        <f>+AJ24</f>
        <v>0</v>
      </c>
      <c r="N33" s="476">
        <f>+AI25</f>
        <v>0</v>
      </c>
      <c r="O33" s="474">
        <f>+AJ25</f>
        <v>0</v>
      </c>
      <c r="P33" s="475">
        <f t="shared" si="4"/>
        <v>0.40640000000000004</v>
      </c>
      <c r="Q33" s="474">
        <f t="shared" si="4"/>
        <v>0</v>
      </c>
      <c r="R33" s="1115"/>
      <c r="S33" s="1116"/>
      <c r="T33" s="1116"/>
      <c r="U33" s="1116"/>
      <c r="V33" s="1116"/>
      <c r="W33" s="1116"/>
      <c r="X33" s="1116"/>
      <c r="Y33" s="1117"/>
      <c r="Z33" s="454"/>
      <c r="AA33" s="466">
        <f t="shared" si="5"/>
        <v>0.59359999999999991</v>
      </c>
      <c r="AD33" s="438"/>
      <c r="AE33" s="438"/>
      <c r="AF33" s="438"/>
      <c r="AG33" s="438"/>
      <c r="AH33" s="438"/>
      <c r="AI33" s="438"/>
      <c r="AJ33" s="438"/>
      <c r="AK33" s="438"/>
      <c r="AL33" s="438"/>
      <c r="AM33" s="438"/>
      <c r="AN33" s="438"/>
      <c r="AO33" s="438"/>
      <c r="AP33" s="438"/>
      <c r="AQ33" s="438"/>
      <c r="AR33" s="438"/>
      <c r="AS33" s="438"/>
      <c r="AT33" s="438"/>
      <c r="AU33" s="438"/>
      <c r="AV33" s="438"/>
      <c r="AW33" s="438"/>
      <c r="AX33" s="438"/>
      <c r="AY33" s="438"/>
      <c r="AZ33" s="438"/>
      <c r="BA33" s="438"/>
      <c r="BB33" s="438"/>
    </row>
    <row r="34" spans="2:54" ht="13.5" customHeight="1" x14ac:dyDescent="0.2">
      <c r="B34" s="453"/>
      <c r="C34" s="1092" t="s">
        <v>141</v>
      </c>
      <c r="D34" s="1093"/>
      <c r="E34" s="1093"/>
      <c r="F34" s="1093"/>
      <c r="G34" s="1093"/>
      <c r="H34" s="467">
        <f>+AK22</f>
        <v>0.15000000000000002</v>
      </c>
      <c r="I34" s="468">
        <f>+AL22</f>
        <v>0</v>
      </c>
      <c r="J34" s="469">
        <f>+AK23</f>
        <v>0.23332</v>
      </c>
      <c r="K34" s="470">
        <f>+AL23</f>
        <v>0</v>
      </c>
      <c r="L34" s="471">
        <f>+AK24</f>
        <v>0</v>
      </c>
      <c r="M34" s="472">
        <f>+AL24</f>
        <v>0</v>
      </c>
      <c r="N34" s="476">
        <f>+AK25</f>
        <v>0</v>
      </c>
      <c r="O34" s="474">
        <f>+AL25</f>
        <v>0</v>
      </c>
      <c r="P34" s="475">
        <f t="shared" si="4"/>
        <v>0.38331999999999999</v>
      </c>
      <c r="Q34" s="474">
        <f t="shared" si="4"/>
        <v>0</v>
      </c>
      <c r="R34" s="1115"/>
      <c r="S34" s="1116"/>
      <c r="T34" s="1116"/>
      <c r="U34" s="1116"/>
      <c r="V34" s="1116"/>
      <c r="W34" s="1116"/>
      <c r="X34" s="1116"/>
      <c r="Y34" s="1117"/>
      <c r="Z34" s="454"/>
      <c r="AA34" s="466">
        <f t="shared" si="5"/>
        <v>0.61668000000000001</v>
      </c>
      <c r="AD34" s="438"/>
      <c r="AE34" s="438"/>
      <c r="AF34" s="438"/>
      <c r="AG34" s="438"/>
      <c r="AH34" s="438"/>
      <c r="AI34" s="438"/>
      <c r="AJ34" s="438"/>
      <c r="AK34" s="438"/>
      <c r="AL34" s="438"/>
      <c r="AM34" s="438"/>
      <c r="AN34" s="438"/>
      <c r="AO34" s="438"/>
      <c r="AP34" s="438"/>
      <c r="AQ34" s="438"/>
      <c r="AR34" s="438"/>
      <c r="AS34" s="438"/>
      <c r="AT34" s="438"/>
      <c r="AU34" s="438"/>
      <c r="AV34" s="438"/>
      <c r="AW34" s="438"/>
      <c r="AX34" s="438"/>
      <c r="AY34" s="438"/>
      <c r="AZ34" s="438"/>
      <c r="BA34" s="438"/>
      <c r="BB34" s="438"/>
    </row>
    <row r="35" spans="2:54" ht="14.25" customHeight="1" x14ac:dyDescent="0.2">
      <c r="B35" s="453"/>
      <c r="C35" s="1092" t="s">
        <v>366</v>
      </c>
      <c r="D35" s="1093"/>
      <c r="E35" s="1093"/>
      <c r="F35" s="1093"/>
      <c r="G35" s="1093"/>
      <c r="H35" s="467">
        <f>+AM22</f>
        <v>1.9200000000000002E-2</v>
      </c>
      <c r="I35" s="468">
        <f>+AN22</f>
        <v>1.9200000000000002E-2</v>
      </c>
      <c r="J35" s="469">
        <f>+AM23</f>
        <v>0.23919999999999997</v>
      </c>
      <c r="K35" s="470">
        <f>+AN23</f>
        <v>1.9200000000000002E-2</v>
      </c>
      <c r="L35" s="471">
        <f>+AM24</f>
        <v>0</v>
      </c>
      <c r="M35" s="472">
        <f>+AN24</f>
        <v>0</v>
      </c>
      <c r="N35" s="476">
        <f>+AM25</f>
        <v>0</v>
      </c>
      <c r="O35" s="474">
        <f>+AN25</f>
        <v>0</v>
      </c>
      <c r="P35" s="475">
        <f t="shared" si="4"/>
        <v>0.25839999999999996</v>
      </c>
      <c r="Q35" s="474">
        <f t="shared" si="4"/>
        <v>3.8400000000000004E-2</v>
      </c>
      <c r="R35" s="1115"/>
      <c r="S35" s="1116"/>
      <c r="T35" s="1116"/>
      <c r="U35" s="1116"/>
      <c r="V35" s="1116"/>
      <c r="W35" s="1116"/>
      <c r="X35" s="1116"/>
      <c r="Y35" s="1117"/>
      <c r="Z35" s="454"/>
      <c r="AA35" s="466">
        <f t="shared" si="5"/>
        <v>0.78</v>
      </c>
      <c r="AD35" s="438"/>
      <c r="AE35" s="438"/>
      <c r="AF35" s="438"/>
      <c r="AG35" s="438"/>
      <c r="AH35" s="438"/>
      <c r="AI35" s="438"/>
      <c r="AJ35" s="438"/>
      <c r="AK35" s="438"/>
      <c r="AL35" s="438"/>
      <c r="AM35" s="438"/>
      <c r="AN35" s="438"/>
      <c r="AO35" s="438"/>
      <c r="AP35" s="438"/>
      <c r="AQ35" s="438"/>
      <c r="AR35" s="438"/>
      <c r="AS35" s="438"/>
      <c r="AT35" s="438"/>
      <c r="AU35" s="438"/>
      <c r="AV35" s="438"/>
      <c r="AW35" s="438"/>
      <c r="AX35" s="438"/>
      <c r="AY35" s="438"/>
      <c r="AZ35" s="438"/>
      <c r="BA35" s="438"/>
      <c r="BB35" s="438"/>
    </row>
    <row r="36" spans="2:54" ht="15.75" customHeight="1" x14ac:dyDescent="0.2">
      <c r="B36" s="453"/>
      <c r="C36" s="1092" t="s">
        <v>157</v>
      </c>
      <c r="D36" s="1093"/>
      <c r="E36" s="1093"/>
      <c r="F36" s="1093"/>
      <c r="G36" s="1093"/>
      <c r="H36" s="467">
        <f>+AO22</f>
        <v>0.23300000000000001</v>
      </c>
      <c r="I36" s="468">
        <f>+AP22</f>
        <v>0</v>
      </c>
      <c r="J36" s="469">
        <f>+AO23</f>
        <v>0.28750000000000003</v>
      </c>
      <c r="K36" s="470">
        <f>+AP23</f>
        <v>0</v>
      </c>
      <c r="L36" s="471">
        <f>+AO24</f>
        <v>0</v>
      </c>
      <c r="M36" s="472">
        <f>+AP24</f>
        <v>0</v>
      </c>
      <c r="N36" s="476">
        <f>+AO25</f>
        <v>0</v>
      </c>
      <c r="O36" s="474">
        <f>+AP25</f>
        <v>0</v>
      </c>
      <c r="P36" s="475">
        <f t="shared" si="4"/>
        <v>0.52050000000000007</v>
      </c>
      <c r="Q36" s="474">
        <f t="shared" si="4"/>
        <v>0</v>
      </c>
      <c r="R36" s="1115"/>
      <c r="S36" s="1116"/>
      <c r="T36" s="1116"/>
      <c r="U36" s="1116"/>
      <c r="V36" s="1116"/>
      <c r="W36" s="1116"/>
      <c r="X36" s="1116"/>
      <c r="Y36" s="1117"/>
      <c r="Z36" s="454"/>
      <c r="AA36" s="466">
        <f t="shared" si="5"/>
        <v>0.47949999999999993</v>
      </c>
      <c r="AD36" s="445"/>
      <c r="AE36" s="445"/>
      <c r="AF36" s="445"/>
      <c r="AG36" s="445"/>
      <c r="AH36" s="445"/>
      <c r="AI36" s="445"/>
      <c r="AJ36" s="445"/>
      <c r="AK36" s="445"/>
      <c r="AL36" s="445"/>
      <c r="AM36" s="445"/>
      <c r="AN36" s="445"/>
      <c r="AO36" s="445"/>
      <c r="AP36" s="445"/>
      <c r="AQ36" s="445"/>
      <c r="AR36" s="445"/>
      <c r="AS36" s="445"/>
      <c r="AT36" s="445"/>
      <c r="AU36" s="445"/>
      <c r="AV36" s="445"/>
      <c r="AW36" s="445"/>
      <c r="AX36" s="445"/>
      <c r="AY36" s="445"/>
      <c r="AZ36" s="445"/>
      <c r="BA36" s="445"/>
      <c r="BB36" s="445"/>
    </row>
    <row r="37" spans="2:54" ht="12.75" customHeight="1" x14ac:dyDescent="0.2">
      <c r="B37" s="453"/>
      <c r="C37" s="1092" t="s">
        <v>192</v>
      </c>
      <c r="D37" s="1093"/>
      <c r="E37" s="1093"/>
      <c r="F37" s="1093"/>
      <c r="G37" s="1093"/>
      <c r="H37" s="467">
        <f>+AQ22</f>
        <v>0.24749799999999997</v>
      </c>
      <c r="I37" s="468">
        <f>+AR22</f>
        <v>0</v>
      </c>
      <c r="J37" s="469">
        <f>+AQ23</f>
        <v>0.20624199999999998</v>
      </c>
      <c r="K37" s="470">
        <f>+AR23</f>
        <v>0</v>
      </c>
      <c r="L37" s="471">
        <f>+AQ24</f>
        <v>0</v>
      </c>
      <c r="M37" s="472">
        <f>+AR24</f>
        <v>0</v>
      </c>
      <c r="N37" s="476">
        <f>+AQ25</f>
        <v>0</v>
      </c>
      <c r="O37" s="474">
        <f>+AR25</f>
        <v>0</v>
      </c>
      <c r="P37" s="475">
        <f t="shared" si="4"/>
        <v>0.45373999999999992</v>
      </c>
      <c r="Q37" s="474">
        <f t="shared" si="4"/>
        <v>0</v>
      </c>
      <c r="R37" s="1115"/>
      <c r="S37" s="1116"/>
      <c r="T37" s="1116"/>
      <c r="U37" s="1116"/>
      <c r="V37" s="1116"/>
      <c r="W37" s="1116"/>
      <c r="X37" s="1116"/>
      <c r="Y37" s="1117"/>
      <c r="Z37" s="454"/>
      <c r="AA37" s="466">
        <f t="shared" si="5"/>
        <v>0.54626000000000008</v>
      </c>
      <c r="AD37" s="446"/>
      <c r="AE37" s="446"/>
      <c r="AF37" s="446"/>
      <c r="AG37" s="446"/>
      <c r="AH37" s="446"/>
      <c r="AI37" s="446"/>
      <c r="AJ37" s="446"/>
      <c r="AK37" s="446"/>
      <c r="AL37" s="446"/>
      <c r="AM37" s="446"/>
      <c r="AN37" s="446"/>
      <c r="AO37" s="446"/>
      <c r="AP37" s="446"/>
      <c r="AQ37" s="446"/>
      <c r="AR37" s="446"/>
      <c r="AS37" s="446"/>
      <c r="AT37" s="446"/>
      <c r="AU37" s="446"/>
      <c r="AV37" s="446"/>
      <c r="AW37" s="446"/>
      <c r="AX37" s="446"/>
      <c r="AY37" s="446"/>
      <c r="AZ37" s="446"/>
      <c r="BA37" s="446"/>
      <c r="BB37" s="446"/>
    </row>
    <row r="38" spans="2:54" ht="21.75" customHeight="1" x14ac:dyDescent="0.2">
      <c r="B38" s="453"/>
      <c r="C38" s="1092" t="s">
        <v>775</v>
      </c>
      <c r="D38" s="1093"/>
      <c r="E38" s="1093"/>
      <c r="F38" s="1093"/>
      <c r="G38" s="1093"/>
      <c r="H38" s="467">
        <f>+AS22</f>
        <v>0.19800000000000001</v>
      </c>
      <c r="I38" s="468">
        <f>+AT22</f>
        <v>0</v>
      </c>
      <c r="J38" s="469">
        <f>+AS23</f>
        <v>0.29049999999999998</v>
      </c>
      <c r="K38" s="470">
        <f>+AT23</f>
        <v>0</v>
      </c>
      <c r="L38" s="471">
        <f>+AS24</f>
        <v>0</v>
      </c>
      <c r="M38" s="472">
        <f>+AT24</f>
        <v>0</v>
      </c>
      <c r="N38" s="476">
        <f>+AS25</f>
        <v>0</v>
      </c>
      <c r="O38" s="474">
        <f>+AT25</f>
        <v>0</v>
      </c>
      <c r="P38" s="475">
        <v>0.99888888888888894</v>
      </c>
      <c r="Q38" s="474">
        <f t="shared" si="4"/>
        <v>0</v>
      </c>
      <c r="R38" s="1115"/>
      <c r="S38" s="1116"/>
      <c r="T38" s="1116"/>
      <c r="U38" s="1116"/>
      <c r="V38" s="1116"/>
      <c r="W38" s="1116"/>
      <c r="X38" s="1116"/>
      <c r="Y38" s="1117"/>
      <c r="Z38" s="454"/>
      <c r="AA38" s="466">
        <f t="shared" si="5"/>
        <v>1.1111111111110628E-3</v>
      </c>
    </row>
    <row r="39" spans="2:54" ht="14.25" customHeight="1" x14ac:dyDescent="0.2">
      <c r="B39" s="453"/>
      <c r="C39" s="1092" t="s">
        <v>738</v>
      </c>
      <c r="D39" s="1093"/>
      <c r="E39" s="1093"/>
      <c r="F39" s="1093"/>
      <c r="G39" s="1093"/>
      <c r="H39" s="467">
        <f>+AU22</f>
        <v>0.18920000000000003</v>
      </c>
      <c r="I39" s="468">
        <f>+AV22</f>
        <v>0</v>
      </c>
      <c r="J39" s="469">
        <f>+AU23</f>
        <v>0.2442</v>
      </c>
      <c r="K39" s="470">
        <f>+AV23</f>
        <v>0</v>
      </c>
      <c r="L39" s="471">
        <f>+AU24</f>
        <v>0</v>
      </c>
      <c r="M39" s="472">
        <f>+AV24</f>
        <v>0</v>
      </c>
      <c r="N39" s="476">
        <f>+AU25</f>
        <v>0</v>
      </c>
      <c r="O39" s="474">
        <f>+AV25</f>
        <v>0</v>
      </c>
      <c r="P39" s="475">
        <f t="shared" si="4"/>
        <v>0.43340000000000001</v>
      </c>
      <c r="Q39" s="474">
        <f t="shared" si="4"/>
        <v>0</v>
      </c>
      <c r="R39" s="1115"/>
      <c r="S39" s="1116"/>
      <c r="T39" s="1116"/>
      <c r="U39" s="1116"/>
      <c r="V39" s="1116"/>
      <c r="W39" s="1116"/>
      <c r="X39" s="1116"/>
      <c r="Y39" s="1117"/>
      <c r="Z39" s="454"/>
      <c r="AA39" s="466">
        <f t="shared" si="5"/>
        <v>0.56659999999999999</v>
      </c>
      <c r="AD39" s="449"/>
      <c r="AE39" s="449"/>
      <c r="AF39" s="449"/>
      <c r="AG39" s="449"/>
      <c r="AH39" s="449"/>
      <c r="AI39" s="449"/>
      <c r="AJ39" s="449"/>
      <c r="AK39" s="449"/>
      <c r="AL39" s="449"/>
      <c r="AM39" s="449"/>
      <c r="AN39" s="449"/>
      <c r="AO39" s="449"/>
      <c r="AP39" s="449"/>
      <c r="AQ39" s="449"/>
      <c r="AR39" s="449"/>
      <c r="AS39" s="449"/>
      <c r="AT39" s="449"/>
      <c r="AU39" s="449"/>
      <c r="AV39" s="449"/>
      <c r="AW39" s="449"/>
      <c r="AX39" s="449"/>
      <c r="AY39" s="449"/>
      <c r="AZ39" s="449"/>
      <c r="BA39" s="449"/>
      <c r="BB39" s="449"/>
    </row>
    <row r="40" spans="2:54" ht="14.25" customHeight="1" x14ac:dyDescent="0.2">
      <c r="B40" s="453"/>
      <c r="C40" s="1092" t="s">
        <v>747</v>
      </c>
      <c r="D40" s="1093"/>
      <c r="E40" s="1093"/>
      <c r="F40" s="1093"/>
      <c r="G40" s="1093"/>
      <c r="H40" s="467">
        <f>+AW22</f>
        <v>0.15625</v>
      </c>
      <c r="I40" s="468">
        <f>+AX22</f>
        <v>0</v>
      </c>
      <c r="J40" s="469">
        <f>+AW23</f>
        <v>0.23124999999999998</v>
      </c>
      <c r="K40" s="470">
        <f>+AX23</f>
        <v>0</v>
      </c>
      <c r="L40" s="471">
        <f>+AW24</f>
        <v>0</v>
      </c>
      <c r="M40" s="472">
        <f>+AX24</f>
        <v>0</v>
      </c>
      <c r="N40" s="476">
        <f>+AW25</f>
        <v>0</v>
      </c>
      <c r="O40" s="474">
        <f>+AX25</f>
        <v>0</v>
      </c>
      <c r="P40" s="475">
        <v>0.99885555555555561</v>
      </c>
      <c r="Q40" s="474">
        <v>0.99885555555555561</v>
      </c>
      <c r="R40" s="1115"/>
      <c r="S40" s="1116"/>
      <c r="T40" s="1116"/>
      <c r="U40" s="1116"/>
      <c r="V40" s="1116"/>
      <c r="W40" s="1116"/>
      <c r="X40" s="1116"/>
      <c r="Y40" s="1117"/>
      <c r="Z40" s="454"/>
      <c r="AA40" s="466">
        <f t="shared" si="5"/>
        <v>1</v>
      </c>
      <c r="AD40" s="449"/>
      <c r="AE40" s="449"/>
      <c r="AF40" s="449"/>
      <c r="AG40" s="449"/>
      <c r="AH40" s="449"/>
      <c r="AI40" s="449"/>
      <c r="AJ40" s="449"/>
      <c r="AK40" s="449"/>
      <c r="AL40" s="449"/>
      <c r="AM40" s="449"/>
      <c r="AN40" s="449"/>
      <c r="AO40" s="449"/>
      <c r="AP40" s="449"/>
      <c r="AQ40" s="449"/>
      <c r="AR40" s="449"/>
      <c r="AS40" s="449"/>
      <c r="AT40" s="449"/>
      <c r="AU40" s="449"/>
      <c r="AV40" s="449"/>
      <c r="AW40" s="449"/>
      <c r="AX40" s="449"/>
      <c r="AY40" s="449"/>
      <c r="AZ40" s="449"/>
      <c r="BA40" s="449"/>
      <c r="BB40" s="449"/>
    </row>
    <row r="41" spans="2:54" ht="14.25" customHeight="1" x14ac:dyDescent="0.2">
      <c r="B41" s="453"/>
      <c r="C41" s="1092" t="s">
        <v>748</v>
      </c>
      <c r="D41" s="1093"/>
      <c r="E41" s="1093"/>
      <c r="F41" s="1093"/>
      <c r="G41" s="1093"/>
      <c r="H41" s="467">
        <f>+AY22</f>
        <v>2.75E-2</v>
      </c>
      <c r="I41" s="468">
        <f>+AZ22</f>
        <v>0</v>
      </c>
      <c r="J41" s="469">
        <f>+AY23</f>
        <v>8.2500000000000004E-2</v>
      </c>
      <c r="K41" s="470">
        <f>+AZ23</f>
        <v>0</v>
      </c>
      <c r="L41" s="471">
        <f>+AY24</f>
        <v>0</v>
      </c>
      <c r="M41" s="472">
        <f>+AZ24</f>
        <v>0</v>
      </c>
      <c r="N41" s="476">
        <f>+AY25</f>
        <v>0</v>
      </c>
      <c r="O41" s="474">
        <f>+AZ25</f>
        <v>0</v>
      </c>
      <c r="P41" s="475">
        <f t="shared" si="4"/>
        <v>0.11</v>
      </c>
      <c r="Q41" s="474">
        <f t="shared" si="4"/>
        <v>0</v>
      </c>
      <c r="R41" s="1115"/>
      <c r="S41" s="1116"/>
      <c r="T41" s="1116"/>
      <c r="U41" s="1116"/>
      <c r="V41" s="1116"/>
      <c r="W41" s="1116"/>
      <c r="X41" s="1116"/>
      <c r="Y41" s="1117"/>
      <c r="Z41" s="454"/>
      <c r="AA41" s="466">
        <f t="shared" si="5"/>
        <v>0.89</v>
      </c>
      <c r="AD41" s="449"/>
      <c r="AE41" s="449"/>
      <c r="AF41" s="449"/>
      <c r="AG41" s="449"/>
      <c r="AH41" s="449"/>
      <c r="AI41" s="449"/>
      <c r="AJ41" s="449"/>
      <c r="AK41" s="449"/>
      <c r="AL41" s="449"/>
      <c r="AM41" s="449"/>
      <c r="AN41" s="449"/>
      <c r="AO41" s="449"/>
      <c r="AP41" s="449"/>
      <c r="AQ41" s="449"/>
      <c r="AR41" s="449"/>
      <c r="AS41" s="449"/>
      <c r="AT41" s="449"/>
      <c r="AU41" s="449"/>
      <c r="AV41" s="449"/>
      <c r="AW41" s="449"/>
      <c r="AX41" s="449"/>
      <c r="AY41" s="449"/>
      <c r="AZ41" s="449"/>
      <c r="BA41" s="449"/>
      <c r="BB41" s="449"/>
    </row>
    <row r="42" spans="2:54" ht="14.25" customHeight="1" x14ac:dyDescent="0.2">
      <c r="B42" s="453"/>
      <c r="C42" s="1092" t="s">
        <v>741</v>
      </c>
      <c r="D42" s="1093"/>
      <c r="E42" s="1093"/>
      <c r="F42" s="1093"/>
      <c r="G42" s="1093"/>
      <c r="H42" s="467">
        <f>+BA22</f>
        <v>0.15400000000000003</v>
      </c>
      <c r="I42" s="468">
        <f>+BB22</f>
        <v>0</v>
      </c>
      <c r="J42" s="469">
        <f>+BA23</f>
        <v>0.31200000000000006</v>
      </c>
      <c r="K42" s="470">
        <f>+BB23</f>
        <v>0</v>
      </c>
      <c r="L42" s="471">
        <f>+BA24</f>
        <v>0</v>
      </c>
      <c r="M42" s="472">
        <f>+BB24</f>
        <v>0</v>
      </c>
      <c r="N42" s="476">
        <f>+BA25</f>
        <v>0</v>
      </c>
      <c r="O42" s="474">
        <f>+BB25</f>
        <v>0</v>
      </c>
      <c r="P42" s="475">
        <f t="shared" si="4"/>
        <v>0.46600000000000008</v>
      </c>
      <c r="Q42" s="474">
        <f t="shared" si="4"/>
        <v>0</v>
      </c>
      <c r="R42" s="1115"/>
      <c r="S42" s="1116"/>
      <c r="T42" s="1116"/>
      <c r="U42" s="1116"/>
      <c r="V42" s="1116"/>
      <c r="W42" s="1116"/>
      <c r="X42" s="1116"/>
      <c r="Y42" s="1117"/>
      <c r="Z42" s="454"/>
      <c r="AA42" s="466">
        <f t="shared" si="5"/>
        <v>0.53399999999999992</v>
      </c>
      <c r="AD42" s="449"/>
      <c r="AE42" s="449"/>
      <c r="AF42" s="449"/>
      <c r="AG42" s="449"/>
      <c r="AH42" s="449"/>
      <c r="AI42" s="449"/>
      <c r="AJ42" s="449"/>
      <c r="AK42" s="449"/>
      <c r="AL42" s="449"/>
      <c r="AM42" s="449"/>
      <c r="AN42" s="449"/>
      <c r="AO42" s="449"/>
      <c r="AP42" s="449"/>
      <c r="AQ42" s="449"/>
      <c r="AR42" s="449"/>
      <c r="AS42" s="449"/>
      <c r="AT42" s="449"/>
      <c r="AU42" s="449"/>
      <c r="AV42" s="449"/>
      <c r="AW42" s="449"/>
      <c r="AX42" s="449"/>
      <c r="AY42" s="449"/>
      <c r="AZ42" s="449"/>
      <c r="BA42" s="449"/>
      <c r="BB42" s="449"/>
    </row>
    <row r="43" spans="2:54" ht="22.5" customHeight="1" x14ac:dyDescent="0.2">
      <c r="B43" s="453"/>
      <c r="C43" s="1092" t="s">
        <v>776</v>
      </c>
      <c r="D43" s="1093"/>
      <c r="E43" s="1093"/>
      <c r="F43" s="1093"/>
      <c r="G43" s="1093"/>
      <c r="H43" s="467">
        <f>+BC22</f>
        <v>0.154833</v>
      </c>
      <c r="I43" s="468">
        <f>+BD22</f>
        <v>0</v>
      </c>
      <c r="J43" s="469">
        <f>+BC23</f>
        <v>0.31185700000000005</v>
      </c>
      <c r="K43" s="470">
        <f>+BD23</f>
        <v>0</v>
      </c>
      <c r="L43" s="471">
        <f>+BC24</f>
        <v>0</v>
      </c>
      <c r="M43" s="472">
        <f>+BD24</f>
        <v>0</v>
      </c>
      <c r="N43" s="476">
        <f>+BC25</f>
        <v>0</v>
      </c>
      <c r="O43" s="474">
        <f>+BD25</f>
        <v>0</v>
      </c>
      <c r="P43" s="475">
        <f t="shared" si="4"/>
        <v>0.46669000000000005</v>
      </c>
      <c r="Q43" s="474">
        <f t="shared" si="4"/>
        <v>0</v>
      </c>
      <c r="R43" s="1115"/>
      <c r="S43" s="1116"/>
      <c r="T43" s="1116"/>
      <c r="U43" s="1116"/>
      <c r="V43" s="1116"/>
      <c r="W43" s="1116"/>
      <c r="X43" s="1116"/>
      <c r="Y43" s="1117"/>
      <c r="Z43" s="454"/>
      <c r="AA43" s="466">
        <f t="shared" si="5"/>
        <v>0.53330999999999995</v>
      </c>
      <c r="AD43" s="438"/>
      <c r="AE43" s="438"/>
      <c r="AF43" s="438"/>
      <c r="AG43" s="438"/>
      <c r="AH43" s="438"/>
      <c r="AI43" s="438"/>
      <c r="AJ43" s="438"/>
      <c r="AK43" s="438"/>
      <c r="AL43" s="438"/>
      <c r="AM43" s="438"/>
      <c r="AN43" s="438"/>
      <c r="AO43" s="438"/>
      <c r="AP43" s="438"/>
      <c r="AQ43" s="438"/>
      <c r="AR43" s="438"/>
      <c r="AS43" s="438"/>
      <c r="AT43" s="438"/>
      <c r="AU43" s="438"/>
      <c r="AV43" s="438"/>
      <c r="AW43" s="438"/>
      <c r="AX43" s="438"/>
      <c r="AY43" s="438"/>
      <c r="AZ43" s="438"/>
      <c r="BA43" s="438"/>
      <c r="BB43" s="438"/>
    </row>
    <row r="44" spans="2:54" ht="12" customHeight="1" x14ac:dyDescent="0.2">
      <c r="B44" s="453"/>
      <c r="C44" s="1092" t="s">
        <v>745</v>
      </c>
      <c r="D44" s="1093"/>
      <c r="E44" s="1093"/>
      <c r="F44" s="1093"/>
      <c r="G44" s="1093"/>
      <c r="H44" s="467">
        <f>+BE22</f>
        <v>0.16295999999999999</v>
      </c>
      <c r="I44" s="468">
        <f>+BF22</f>
        <v>0</v>
      </c>
      <c r="J44" s="469">
        <f>+BE23</f>
        <v>0.24032000000000003</v>
      </c>
      <c r="K44" s="470">
        <f>+BF23</f>
        <v>0</v>
      </c>
      <c r="L44" s="471">
        <f>+BE24</f>
        <v>0</v>
      </c>
      <c r="M44" s="472">
        <f>+BF24</f>
        <v>0</v>
      </c>
      <c r="N44" s="476">
        <f>+BE25</f>
        <v>0</v>
      </c>
      <c r="O44" s="474">
        <f>+BF25</f>
        <v>0</v>
      </c>
      <c r="P44" s="475">
        <f t="shared" si="4"/>
        <v>0.40328000000000003</v>
      </c>
      <c r="Q44" s="474">
        <f t="shared" si="4"/>
        <v>0</v>
      </c>
      <c r="R44" s="1115"/>
      <c r="S44" s="1116"/>
      <c r="T44" s="1116"/>
      <c r="U44" s="1116"/>
      <c r="V44" s="1116"/>
      <c r="W44" s="1116"/>
      <c r="X44" s="1116"/>
      <c r="Y44" s="1117"/>
      <c r="Z44" s="454"/>
      <c r="AA44" s="466">
        <f t="shared" si="5"/>
        <v>0.59671999999999992</v>
      </c>
      <c r="AD44" s="438"/>
      <c r="AE44" s="438"/>
      <c r="AF44" s="438"/>
      <c r="AG44" s="438"/>
      <c r="AH44" s="438"/>
      <c r="AI44" s="438"/>
      <c r="AJ44" s="438"/>
      <c r="AK44" s="438"/>
      <c r="AL44" s="438"/>
      <c r="AM44" s="438"/>
      <c r="AN44" s="438"/>
      <c r="AO44" s="438"/>
      <c r="AP44" s="438"/>
      <c r="AQ44" s="438"/>
      <c r="AR44" s="438"/>
      <c r="AS44" s="438"/>
      <c r="AT44" s="438"/>
      <c r="AU44" s="438"/>
      <c r="AV44" s="438"/>
      <c r="AW44" s="438"/>
      <c r="AX44" s="438"/>
      <c r="AY44" s="438"/>
      <c r="AZ44" s="438"/>
      <c r="BA44" s="438"/>
      <c r="BB44" s="438"/>
    </row>
    <row r="45" spans="2:54" ht="12" customHeight="1" x14ac:dyDescent="0.2">
      <c r="B45" s="453"/>
      <c r="C45" s="1092" t="s">
        <v>750</v>
      </c>
      <c r="D45" s="1093"/>
      <c r="E45" s="1093"/>
      <c r="F45" s="1093"/>
      <c r="G45" s="1093"/>
      <c r="H45" s="467">
        <f>+BG22</f>
        <v>0.03</v>
      </c>
      <c r="I45" s="468">
        <f>+BH22</f>
        <v>0</v>
      </c>
      <c r="J45" s="469">
        <f>+BG23</f>
        <v>0.48180000000000001</v>
      </c>
      <c r="K45" s="470">
        <f>+BH23</f>
        <v>0</v>
      </c>
      <c r="L45" s="471">
        <f>+BG24</f>
        <v>0</v>
      </c>
      <c r="M45" s="472">
        <f>+BH24</f>
        <v>0</v>
      </c>
      <c r="N45" s="476">
        <f>+BG25</f>
        <v>0</v>
      </c>
      <c r="O45" s="474">
        <f>+BH25</f>
        <v>0</v>
      </c>
      <c r="P45" s="475">
        <f t="shared" si="4"/>
        <v>0.51180000000000003</v>
      </c>
      <c r="Q45" s="474">
        <f t="shared" si="4"/>
        <v>0</v>
      </c>
      <c r="R45" s="1115"/>
      <c r="S45" s="1116"/>
      <c r="T45" s="1116"/>
      <c r="U45" s="1116"/>
      <c r="V45" s="1116"/>
      <c r="W45" s="1116"/>
      <c r="X45" s="1116"/>
      <c r="Y45" s="1117"/>
      <c r="Z45" s="454"/>
      <c r="AA45" s="466">
        <f t="shared" si="5"/>
        <v>0.48819999999999997</v>
      </c>
      <c r="AD45" s="438"/>
      <c r="AE45" s="438"/>
      <c r="AF45" s="438"/>
      <c r="AG45" s="438"/>
      <c r="AH45" s="438"/>
      <c r="AI45" s="438"/>
      <c r="AJ45" s="438"/>
      <c r="AK45" s="438"/>
      <c r="AL45" s="438"/>
      <c r="AM45" s="438"/>
      <c r="AN45" s="438"/>
      <c r="AO45" s="438"/>
      <c r="AP45" s="438"/>
      <c r="AQ45" s="438"/>
      <c r="AR45" s="438"/>
      <c r="AS45" s="438"/>
      <c r="AT45" s="438"/>
      <c r="AU45" s="438"/>
      <c r="AV45" s="438"/>
      <c r="AW45" s="438"/>
      <c r="AX45" s="438"/>
      <c r="AY45" s="438"/>
      <c r="AZ45" s="438"/>
      <c r="BA45" s="438"/>
      <c r="BB45" s="438"/>
    </row>
    <row r="46" spans="2:54" ht="15" customHeight="1" x14ac:dyDescent="0.2">
      <c r="B46" s="453"/>
      <c r="C46" s="1092" t="s">
        <v>744</v>
      </c>
      <c r="D46" s="1093"/>
      <c r="E46" s="1093"/>
      <c r="F46" s="1093"/>
      <c r="G46" s="1093"/>
      <c r="H46" s="467">
        <f>+BI22</f>
        <v>0.20599999999999999</v>
      </c>
      <c r="I46" s="468">
        <f>+BJ22</f>
        <v>0</v>
      </c>
      <c r="J46" s="469">
        <f>+BI23</f>
        <v>0.29099999999999998</v>
      </c>
      <c r="K46" s="470">
        <f>+BJ23</f>
        <v>0</v>
      </c>
      <c r="L46" s="471">
        <f>+BI24</f>
        <v>0</v>
      </c>
      <c r="M46" s="472">
        <f>+BJ24</f>
        <v>0</v>
      </c>
      <c r="N46" s="476">
        <f>+BI25</f>
        <v>0</v>
      </c>
      <c r="O46" s="474">
        <f>+BJ25</f>
        <v>0</v>
      </c>
      <c r="P46" s="475">
        <f t="shared" si="4"/>
        <v>0.497</v>
      </c>
      <c r="Q46" s="474">
        <f t="shared" si="4"/>
        <v>0</v>
      </c>
      <c r="R46" s="1115"/>
      <c r="S46" s="1116"/>
      <c r="T46" s="1116"/>
      <c r="U46" s="1116"/>
      <c r="V46" s="1116"/>
      <c r="W46" s="1116"/>
      <c r="X46" s="1116"/>
      <c r="Y46" s="1117"/>
      <c r="Z46" s="454"/>
      <c r="AA46" s="466">
        <f t="shared" si="5"/>
        <v>0.503</v>
      </c>
      <c r="AD46" s="438"/>
      <c r="AE46" s="438"/>
      <c r="AF46" s="438"/>
      <c r="AG46" s="438"/>
      <c r="AH46" s="438"/>
      <c r="AI46" s="438"/>
      <c r="AJ46" s="438"/>
      <c r="AK46" s="438"/>
      <c r="AL46" s="438"/>
      <c r="AM46" s="438"/>
      <c r="AN46" s="438"/>
      <c r="AO46" s="438"/>
      <c r="AP46" s="438"/>
      <c r="AQ46" s="438"/>
      <c r="AR46" s="438"/>
      <c r="AS46" s="438"/>
      <c r="AT46" s="438"/>
      <c r="AU46" s="438"/>
      <c r="AV46" s="438"/>
      <c r="AW46" s="438"/>
      <c r="AX46" s="438"/>
      <c r="AY46" s="438"/>
      <c r="AZ46" s="438"/>
      <c r="BA46" s="438"/>
      <c r="BB46" s="438"/>
    </row>
    <row r="47" spans="2:54" ht="22.5" customHeight="1" x14ac:dyDescent="0.2">
      <c r="B47" s="453"/>
      <c r="C47" s="1092" t="s">
        <v>778</v>
      </c>
      <c r="D47" s="1093"/>
      <c r="E47" s="1093"/>
      <c r="F47" s="1093"/>
      <c r="G47" s="1093"/>
      <c r="H47" s="467">
        <f>+BK22</f>
        <v>4.0000000000000008E-2</v>
      </c>
      <c r="I47" s="468">
        <f>+BL22</f>
        <v>0</v>
      </c>
      <c r="J47" s="469">
        <f>+BK23</f>
        <v>0.34850000000000003</v>
      </c>
      <c r="K47" s="470">
        <f>+BL23</f>
        <v>0</v>
      </c>
      <c r="L47" s="471">
        <f>+BK24</f>
        <v>0</v>
      </c>
      <c r="M47" s="472">
        <f>+BL24</f>
        <v>0</v>
      </c>
      <c r="N47" s="476">
        <f>+BK25</f>
        <v>0</v>
      </c>
      <c r="O47" s="474">
        <f>+BL25</f>
        <v>0</v>
      </c>
      <c r="P47" s="475">
        <v>0.99885555555555561</v>
      </c>
      <c r="Q47" s="474">
        <f t="shared" si="4"/>
        <v>0</v>
      </c>
      <c r="R47" s="1115"/>
      <c r="S47" s="1116"/>
      <c r="T47" s="1116"/>
      <c r="U47" s="1116"/>
      <c r="V47" s="1116"/>
      <c r="W47" s="1116"/>
      <c r="X47" s="1116"/>
      <c r="Y47" s="1117"/>
      <c r="Z47" s="454"/>
      <c r="AA47" s="466">
        <f t="shared" si="5"/>
        <v>1.1444444444443924E-3</v>
      </c>
      <c r="AD47" s="438"/>
      <c r="AE47" s="438"/>
      <c r="AF47" s="438"/>
      <c r="AG47" s="438"/>
      <c r="AH47" s="438"/>
      <c r="AI47" s="438"/>
      <c r="AJ47" s="438"/>
      <c r="AK47" s="438"/>
      <c r="AL47" s="438"/>
      <c r="AM47" s="438"/>
      <c r="AN47" s="438"/>
      <c r="AO47" s="438"/>
      <c r="AP47" s="438"/>
      <c r="AQ47" s="438"/>
      <c r="AR47" s="438"/>
      <c r="AS47" s="438"/>
      <c r="AT47" s="438"/>
      <c r="AU47" s="438"/>
      <c r="AV47" s="438"/>
      <c r="AW47" s="438"/>
      <c r="AX47" s="438"/>
      <c r="AY47" s="438"/>
      <c r="AZ47" s="438"/>
      <c r="BA47" s="438"/>
      <c r="BB47" s="438"/>
    </row>
    <row r="48" spans="2:54" ht="14.25" customHeight="1" x14ac:dyDescent="0.2">
      <c r="B48" s="453"/>
      <c r="C48" s="1092" t="s">
        <v>395</v>
      </c>
      <c r="D48" s="1093"/>
      <c r="E48" s="1093"/>
      <c r="F48" s="1093"/>
      <c r="G48" s="1093"/>
      <c r="H48" s="467">
        <f>+BM22</f>
        <v>0.1066</v>
      </c>
      <c r="I48" s="468">
        <f>+BN22</f>
        <v>0</v>
      </c>
      <c r="J48" s="469">
        <f>+BM23</f>
        <v>0.29660000000000003</v>
      </c>
      <c r="K48" s="470">
        <f>+BN23</f>
        <v>0</v>
      </c>
      <c r="L48" s="471">
        <f>+BM24</f>
        <v>0</v>
      </c>
      <c r="M48" s="472">
        <f>+BN24</f>
        <v>0</v>
      </c>
      <c r="N48" s="476">
        <f>+BM25</f>
        <v>0</v>
      </c>
      <c r="O48" s="474">
        <f>+BN25</f>
        <v>0</v>
      </c>
      <c r="P48" s="475">
        <f t="shared" si="4"/>
        <v>0.4032</v>
      </c>
      <c r="Q48" s="474">
        <f t="shared" si="4"/>
        <v>0</v>
      </c>
      <c r="R48" s="1115"/>
      <c r="S48" s="1116"/>
      <c r="T48" s="1116"/>
      <c r="U48" s="1116"/>
      <c r="V48" s="1116"/>
      <c r="W48" s="1116"/>
      <c r="X48" s="1116"/>
      <c r="Y48" s="1117"/>
      <c r="Z48" s="454"/>
      <c r="AA48" s="466">
        <f t="shared" si="5"/>
        <v>0.5968</v>
      </c>
      <c r="AD48" s="438"/>
      <c r="AE48" s="438"/>
      <c r="AF48" s="438"/>
      <c r="AG48" s="438"/>
      <c r="AH48" s="438"/>
      <c r="AI48" s="438"/>
      <c r="AJ48" s="438"/>
      <c r="AK48" s="438"/>
      <c r="AL48" s="438"/>
      <c r="AM48" s="438"/>
      <c r="AN48" s="438"/>
      <c r="AO48" s="438"/>
      <c r="AP48" s="438"/>
      <c r="AQ48" s="438"/>
      <c r="AR48" s="438"/>
      <c r="AS48" s="438"/>
      <c r="AT48" s="438"/>
      <c r="AU48" s="438"/>
      <c r="AV48" s="438"/>
      <c r="AW48" s="438"/>
      <c r="AX48" s="438"/>
      <c r="AY48" s="438"/>
      <c r="AZ48" s="438"/>
      <c r="BA48" s="438"/>
      <c r="BB48" s="438"/>
    </row>
    <row r="49" spans="2:54" ht="23.25" customHeight="1" thickBot="1" x14ac:dyDescent="0.25">
      <c r="B49" s="453"/>
      <c r="C49" s="1092" t="s">
        <v>779</v>
      </c>
      <c r="D49" s="1093"/>
      <c r="E49" s="1093"/>
      <c r="F49" s="1093"/>
      <c r="G49" s="1093"/>
      <c r="H49" s="477">
        <f>+BO22</f>
        <v>0.127</v>
      </c>
      <c r="I49" s="478">
        <f>+BP22</f>
        <v>0</v>
      </c>
      <c r="J49" s="479">
        <f>+BO23</f>
        <v>0.32153199999999998</v>
      </c>
      <c r="K49" s="480">
        <f>+BP23</f>
        <v>0</v>
      </c>
      <c r="L49" s="481">
        <f>+BO24</f>
        <v>0</v>
      </c>
      <c r="M49" s="482">
        <f>+BP24</f>
        <v>0</v>
      </c>
      <c r="N49" s="483">
        <f>+BO25</f>
        <v>0</v>
      </c>
      <c r="O49" s="484">
        <f>+BP25</f>
        <v>0</v>
      </c>
      <c r="P49" s="485">
        <f t="shared" si="4"/>
        <v>0.44853199999999999</v>
      </c>
      <c r="Q49" s="484">
        <f t="shared" si="4"/>
        <v>0</v>
      </c>
      <c r="R49" s="1094"/>
      <c r="S49" s="1095"/>
      <c r="T49" s="1095"/>
      <c r="U49" s="1095"/>
      <c r="V49" s="1095"/>
      <c r="W49" s="1095"/>
      <c r="X49" s="1095"/>
      <c r="Y49" s="1096"/>
      <c r="Z49" s="454"/>
      <c r="AA49" s="466">
        <f t="shared" si="5"/>
        <v>0.55146800000000007</v>
      </c>
      <c r="AD49" s="438"/>
      <c r="AE49" s="438"/>
      <c r="AF49" s="438"/>
      <c r="AG49" s="438"/>
      <c r="AH49" s="438"/>
      <c r="AI49" s="438"/>
      <c r="AJ49" s="438"/>
      <c r="AK49" s="438"/>
      <c r="AL49" s="438"/>
      <c r="AM49" s="438"/>
      <c r="AN49" s="438"/>
      <c r="AO49" s="438"/>
      <c r="AP49" s="438"/>
      <c r="AQ49" s="438"/>
      <c r="AR49" s="438"/>
      <c r="AS49" s="438"/>
      <c r="AT49" s="438"/>
      <c r="AU49" s="438"/>
      <c r="AV49" s="438"/>
      <c r="AW49" s="438"/>
      <c r="AX49" s="438"/>
      <c r="AY49" s="438"/>
      <c r="AZ49" s="438"/>
      <c r="BA49" s="438"/>
      <c r="BB49" s="438"/>
    </row>
    <row r="50" spans="2:54" ht="16.5" thickBot="1" x14ac:dyDescent="0.35">
      <c r="B50" s="453"/>
      <c r="C50" s="1097" t="s">
        <v>837</v>
      </c>
      <c r="D50" s="1098"/>
      <c r="E50" s="1098"/>
      <c r="F50" s="1098"/>
      <c r="G50" s="1099"/>
      <c r="H50" s="486">
        <f>IFERROR(AVERAGE(H30:H49),"")</f>
        <v>0.13523788333333334</v>
      </c>
      <c r="I50" s="486">
        <f t="shared" ref="I50:Q50" si="6">IFERROR(AVERAGE(I30:I49),"")</f>
        <v>9.6000000000000013E-4</v>
      </c>
      <c r="J50" s="486">
        <f t="shared" si="6"/>
        <v>0.27211896666666668</v>
      </c>
      <c r="K50" s="486">
        <f t="shared" si="6"/>
        <v>9.6000000000000013E-4</v>
      </c>
      <c r="L50" s="486">
        <f t="shared" si="6"/>
        <v>0</v>
      </c>
      <c r="M50" s="486">
        <f t="shared" si="6"/>
        <v>0</v>
      </c>
      <c r="N50" s="486">
        <f t="shared" si="6"/>
        <v>0</v>
      </c>
      <c r="O50" s="486">
        <f t="shared" si="6"/>
        <v>0</v>
      </c>
      <c r="P50" s="486">
        <f t="shared" si="6"/>
        <v>0.49396184999999998</v>
      </c>
      <c r="Q50" s="486">
        <f t="shared" si="6"/>
        <v>5.1862777777777778E-2</v>
      </c>
      <c r="R50" s="487"/>
      <c r="S50" s="487"/>
      <c r="T50" s="487"/>
      <c r="U50" s="487"/>
      <c r="V50" s="487"/>
      <c r="W50" s="487"/>
      <c r="X50" s="487"/>
      <c r="Y50" s="488"/>
      <c r="Z50" s="454"/>
      <c r="AA50" s="466">
        <f t="shared" si="5"/>
        <v>0.55790092777777778</v>
      </c>
      <c r="AD50" s="438"/>
      <c r="AE50" s="438"/>
      <c r="AF50" s="438"/>
      <c r="AG50" s="438"/>
      <c r="AH50" s="438"/>
      <c r="AI50" s="438"/>
      <c r="AJ50" s="438"/>
      <c r="AK50" s="438"/>
      <c r="AL50" s="438"/>
      <c r="AM50" s="438"/>
      <c r="AN50" s="438"/>
      <c r="AO50" s="438"/>
      <c r="AP50" s="438"/>
      <c r="AQ50" s="438"/>
      <c r="AR50" s="438"/>
      <c r="AS50" s="438"/>
      <c r="AT50" s="438"/>
      <c r="AU50" s="438"/>
      <c r="AV50" s="438"/>
      <c r="AW50" s="438"/>
      <c r="AX50" s="438"/>
      <c r="AY50" s="438"/>
      <c r="AZ50" s="438"/>
      <c r="BA50" s="438"/>
      <c r="BB50" s="438"/>
    </row>
    <row r="51" spans="2:54" x14ac:dyDescent="0.2">
      <c r="B51" s="453"/>
      <c r="C51" s="443"/>
      <c r="D51" s="443"/>
      <c r="E51" s="443"/>
      <c r="F51" s="443"/>
      <c r="G51" s="443"/>
      <c r="H51" s="489"/>
      <c r="I51" s="489"/>
      <c r="J51" s="490"/>
      <c r="K51" s="443"/>
      <c r="L51" s="443"/>
      <c r="M51" s="443"/>
      <c r="N51" s="443"/>
      <c r="O51" s="443"/>
      <c r="P51" s="443"/>
      <c r="Q51" s="443"/>
      <c r="R51" s="443"/>
      <c r="S51" s="443"/>
      <c r="T51" s="443"/>
      <c r="U51" s="443"/>
      <c r="V51" s="443"/>
      <c r="W51" s="443"/>
      <c r="X51" s="443"/>
      <c r="Y51" s="443"/>
      <c r="Z51" s="454"/>
      <c r="AD51" s="438"/>
      <c r="AE51" s="438"/>
      <c r="AF51" s="438"/>
      <c r="AG51" s="438"/>
      <c r="AH51" s="438"/>
      <c r="AI51" s="438"/>
      <c r="AJ51" s="438"/>
      <c r="AK51" s="438"/>
      <c r="AL51" s="438"/>
      <c r="AM51" s="438"/>
      <c r="AN51" s="438"/>
      <c r="AO51" s="438"/>
      <c r="AP51" s="438"/>
      <c r="AQ51" s="438"/>
      <c r="AR51" s="438"/>
      <c r="AS51" s="438"/>
      <c r="AT51" s="438"/>
      <c r="AU51" s="438"/>
      <c r="AV51" s="438"/>
      <c r="AW51" s="438"/>
      <c r="AX51" s="438"/>
      <c r="AY51" s="438"/>
      <c r="AZ51" s="438"/>
      <c r="BA51" s="438"/>
      <c r="BB51" s="438"/>
    </row>
    <row r="52" spans="2:54" ht="15" thickBot="1" x14ac:dyDescent="0.25">
      <c r="B52" s="491"/>
      <c r="C52" s="443"/>
      <c r="D52" s="443"/>
      <c r="E52" s="443"/>
      <c r="F52" s="443"/>
      <c r="G52" s="443"/>
      <c r="H52" s="489"/>
      <c r="I52" s="489"/>
      <c r="J52" s="490"/>
      <c r="K52" s="443"/>
      <c r="L52" s="443"/>
      <c r="M52" s="443"/>
      <c r="N52" s="443"/>
      <c r="O52" s="443"/>
      <c r="P52" s="443"/>
      <c r="Q52" s="443"/>
      <c r="R52" s="443"/>
      <c r="S52" s="443"/>
      <c r="T52" s="443"/>
      <c r="U52" s="443"/>
      <c r="V52" s="443"/>
      <c r="W52" s="443"/>
      <c r="X52" s="443"/>
      <c r="Y52" s="443"/>
      <c r="Z52" s="492"/>
    </row>
    <row r="53" spans="2:54" x14ac:dyDescent="0.2">
      <c r="B53" s="453"/>
      <c r="C53" s="1100" t="s">
        <v>838</v>
      </c>
      <c r="D53" s="1101"/>
      <c r="E53" s="1101"/>
      <c r="F53" s="1101"/>
      <c r="G53" s="1101"/>
      <c r="H53" s="1101"/>
      <c r="I53" s="1101"/>
      <c r="J53" s="1101"/>
      <c r="K53" s="1101"/>
      <c r="L53" s="1101"/>
      <c r="M53" s="1101"/>
      <c r="N53" s="1101"/>
      <c r="O53" s="1101"/>
      <c r="P53" s="1101"/>
      <c r="Q53" s="1101"/>
      <c r="R53" s="1101"/>
      <c r="S53" s="1101"/>
      <c r="T53" s="1101"/>
      <c r="U53" s="1101"/>
      <c r="V53" s="1101"/>
      <c r="W53" s="1101"/>
      <c r="X53" s="1101"/>
      <c r="Y53" s="1102"/>
      <c r="Z53" s="454"/>
    </row>
    <row r="54" spans="2:54" ht="15" thickBot="1" x14ac:dyDescent="0.25">
      <c r="B54" s="453"/>
      <c r="C54" s="1103"/>
      <c r="D54" s="1104"/>
      <c r="E54" s="1104"/>
      <c r="F54" s="1104"/>
      <c r="G54" s="1104"/>
      <c r="H54" s="1104"/>
      <c r="I54" s="1104"/>
      <c r="J54" s="1104"/>
      <c r="K54" s="1104"/>
      <c r="L54" s="1104"/>
      <c r="M54" s="1104"/>
      <c r="N54" s="1104"/>
      <c r="O54" s="1104"/>
      <c r="P54" s="1104"/>
      <c r="Q54" s="1104"/>
      <c r="R54" s="1104"/>
      <c r="S54" s="1104"/>
      <c r="T54" s="1104"/>
      <c r="U54" s="1104"/>
      <c r="V54" s="1104"/>
      <c r="W54" s="1104"/>
      <c r="X54" s="1104"/>
      <c r="Y54" s="1105"/>
      <c r="Z54" s="454"/>
    </row>
    <row r="55" spans="2:54" ht="29.25" customHeight="1" x14ac:dyDescent="0.2">
      <c r="B55" s="453"/>
      <c r="C55" s="1106" t="s">
        <v>839</v>
      </c>
      <c r="D55" s="1107"/>
      <c r="E55" s="1107"/>
      <c r="F55" s="1107"/>
      <c r="G55" s="1107"/>
      <c r="H55" s="1107"/>
      <c r="I55" s="1107"/>
      <c r="J55" s="1107"/>
      <c r="K55" s="1107"/>
      <c r="L55" s="1107"/>
      <c r="M55" s="1107"/>
      <c r="N55" s="1107"/>
      <c r="O55" s="1107"/>
      <c r="P55" s="1107"/>
      <c r="Q55" s="1107"/>
      <c r="R55" s="1107"/>
      <c r="S55" s="1107"/>
      <c r="T55" s="1107"/>
      <c r="U55" s="1107"/>
      <c r="V55" s="1107"/>
      <c r="W55" s="1107"/>
      <c r="X55" s="1107"/>
      <c r="Y55" s="1108"/>
      <c r="Z55" s="454"/>
    </row>
    <row r="56" spans="2:54" ht="29.25" customHeight="1" x14ac:dyDescent="0.2">
      <c r="B56" s="453"/>
      <c r="C56" s="1109"/>
      <c r="D56" s="1110"/>
      <c r="E56" s="1110"/>
      <c r="F56" s="1110"/>
      <c r="G56" s="1110"/>
      <c r="H56" s="1110"/>
      <c r="I56" s="1110"/>
      <c r="J56" s="1110"/>
      <c r="K56" s="1110"/>
      <c r="L56" s="1110"/>
      <c r="M56" s="1110"/>
      <c r="N56" s="1110"/>
      <c r="O56" s="1110"/>
      <c r="P56" s="1110"/>
      <c r="Q56" s="1110"/>
      <c r="R56" s="1110"/>
      <c r="S56" s="1110"/>
      <c r="T56" s="1110"/>
      <c r="U56" s="1110"/>
      <c r="V56" s="1110"/>
      <c r="W56" s="1110"/>
      <c r="X56" s="1110"/>
      <c r="Y56" s="1111"/>
      <c r="Z56" s="454"/>
    </row>
    <row r="57" spans="2:54" ht="29.25" customHeight="1" x14ac:dyDescent="0.2">
      <c r="B57" s="453"/>
      <c r="C57" s="1109"/>
      <c r="D57" s="1110"/>
      <c r="E57" s="1110"/>
      <c r="F57" s="1110"/>
      <c r="G57" s="1110"/>
      <c r="H57" s="1110"/>
      <c r="I57" s="1110"/>
      <c r="J57" s="1110"/>
      <c r="K57" s="1110"/>
      <c r="L57" s="1110"/>
      <c r="M57" s="1110"/>
      <c r="N57" s="1110"/>
      <c r="O57" s="1110"/>
      <c r="P57" s="1110"/>
      <c r="Q57" s="1110"/>
      <c r="R57" s="1110"/>
      <c r="S57" s="1110"/>
      <c r="T57" s="1110"/>
      <c r="U57" s="1110"/>
      <c r="V57" s="1110"/>
      <c r="W57" s="1110"/>
      <c r="X57" s="1110"/>
      <c r="Y57" s="1111"/>
      <c r="Z57" s="454"/>
    </row>
    <row r="58" spans="2:54" ht="29.25" customHeight="1" x14ac:dyDescent="0.2">
      <c r="B58" s="453"/>
      <c r="C58" s="1109"/>
      <c r="D58" s="1110"/>
      <c r="E58" s="1110"/>
      <c r="F58" s="1110"/>
      <c r="G58" s="1110"/>
      <c r="H58" s="1110"/>
      <c r="I58" s="1110"/>
      <c r="J58" s="1110"/>
      <c r="K58" s="1110"/>
      <c r="L58" s="1110"/>
      <c r="M58" s="1110"/>
      <c r="N58" s="1110"/>
      <c r="O58" s="1110"/>
      <c r="P58" s="1110"/>
      <c r="Q58" s="1110"/>
      <c r="R58" s="1110"/>
      <c r="S58" s="1110"/>
      <c r="T58" s="1110"/>
      <c r="U58" s="1110"/>
      <c r="V58" s="1110"/>
      <c r="W58" s="1110"/>
      <c r="X58" s="1110"/>
      <c r="Y58" s="1111"/>
      <c r="Z58" s="454"/>
    </row>
    <row r="59" spans="2:54" ht="29.25" customHeight="1" x14ac:dyDescent="0.2">
      <c r="B59" s="453"/>
      <c r="C59" s="1109"/>
      <c r="D59" s="1110"/>
      <c r="E59" s="1110"/>
      <c r="F59" s="1110"/>
      <c r="G59" s="1110"/>
      <c r="H59" s="1110"/>
      <c r="I59" s="1110"/>
      <c r="J59" s="1110"/>
      <c r="K59" s="1110"/>
      <c r="L59" s="1110"/>
      <c r="M59" s="1110"/>
      <c r="N59" s="1110"/>
      <c r="O59" s="1110"/>
      <c r="P59" s="1110"/>
      <c r="Q59" s="1110"/>
      <c r="R59" s="1110"/>
      <c r="S59" s="1110"/>
      <c r="T59" s="1110"/>
      <c r="U59" s="1110"/>
      <c r="V59" s="1110"/>
      <c r="W59" s="1110"/>
      <c r="X59" s="1110"/>
      <c r="Y59" s="1111"/>
      <c r="Z59" s="454"/>
    </row>
    <row r="60" spans="2:54" ht="29.25" customHeight="1" x14ac:dyDescent="0.2">
      <c r="B60" s="453"/>
      <c r="C60" s="1109"/>
      <c r="D60" s="1110"/>
      <c r="E60" s="1110"/>
      <c r="F60" s="1110"/>
      <c r="G60" s="1110"/>
      <c r="H60" s="1110"/>
      <c r="I60" s="1110"/>
      <c r="J60" s="1110"/>
      <c r="K60" s="1110"/>
      <c r="L60" s="1110"/>
      <c r="M60" s="1110"/>
      <c r="N60" s="1110"/>
      <c r="O60" s="1110"/>
      <c r="P60" s="1110"/>
      <c r="Q60" s="1110"/>
      <c r="R60" s="1110"/>
      <c r="S60" s="1110"/>
      <c r="T60" s="1110"/>
      <c r="U60" s="1110"/>
      <c r="V60" s="1110"/>
      <c r="W60" s="1110"/>
      <c r="X60" s="1110"/>
      <c r="Y60" s="1111"/>
      <c r="Z60" s="454"/>
    </row>
    <row r="61" spans="2:54" ht="29.25" customHeight="1" x14ac:dyDescent="0.2">
      <c r="B61" s="453"/>
      <c r="C61" s="1109"/>
      <c r="D61" s="1110"/>
      <c r="E61" s="1110"/>
      <c r="F61" s="1110"/>
      <c r="G61" s="1110"/>
      <c r="H61" s="1110"/>
      <c r="I61" s="1110"/>
      <c r="J61" s="1110"/>
      <c r="K61" s="1110"/>
      <c r="L61" s="1110"/>
      <c r="M61" s="1110"/>
      <c r="N61" s="1110"/>
      <c r="O61" s="1110"/>
      <c r="P61" s="1110"/>
      <c r="Q61" s="1110"/>
      <c r="R61" s="1110"/>
      <c r="S61" s="1110"/>
      <c r="T61" s="1110"/>
      <c r="U61" s="1110"/>
      <c r="V61" s="1110"/>
      <c r="W61" s="1110"/>
      <c r="X61" s="1110"/>
      <c r="Y61" s="1111"/>
      <c r="Z61" s="454"/>
    </row>
    <row r="62" spans="2:54" ht="29.25" customHeight="1" x14ac:dyDescent="0.2">
      <c r="B62" s="453"/>
      <c r="C62" s="1109"/>
      <c r="D62" s="1110"/>
      <c r="E62" s="1110"/>
      <c r="F62" s="1110"/>
      <c r="G62" s="1110"/>
      <c r="H62" s="1110"/>
      <c r="I62" s="1110"/>
      <c r="J62" s="1110"/>
      <c r="K62" s="1110"/>
      <c r="L62" s="1110"/>
      <c r="M62" s="1110"/>
      <c r="N62" s="1110"/>
      <c r="O62" s="1110"/>
      <c r="P62" s="1110"/>
      <c r="Q62" s="1110"/>
      <c r="R62" s="1110"/>
      <c r="S62" s="1110"/>
      <c r="T62" s="1110"/>
      <c r="U62" s="1110"/>
      <c r="V62" s="1110"/>
      <c r="W62" s="1110"/>
      <c r="X62" s="1110"/>
      <c r="Y62" s="1111"/>
      <c r="Z62" s="454"/>
    </row>
    <row r="63" spans="2:54" ht="29.25" customHeight="1" x14ac:dyDescent="0.2">
      <c r="B63" s="453"/>
      <c r="C63" s="1109"/>
      <c r="D63" s="1110"/>
      <c r="E63" s="1110"/>
      <c r="F63" s="1110"/>
      <c r="G63" s="1110"/>
      <c r="H63" s="1110"/>
      <c r="I63" s="1110"/>
      <c r="J63" s="1110"/>
      <c r="K63" s="1110"/>
      <c r="L63" s="1110"/>
      <c r="M63" s="1110"/>
      <c r="N63" s="1110"/>
      <c r="O63" s="1110"/>
      <c r="P63" s="1110"/>
      <c r="Q63" s="1110"/>
      <c r="R63" s="1110"/>
      <c r="S63" s="1110"/>
      <c r="T63" s="1110"/>
      <c r="U63" s="1110"/>
      <c r="V63" s="1110"/>
      <c r="W63" s="1110"/>
      <c r="X63" s="1110"/>
      <c r="Y63" s="1111"/>
      <c r="Z63" s="454"/>
    </row>
    <row r="64" spans="2:54" ht="29.25" customHeight="1" x14ac:dyDescent="0.2">
      <c r="B64" s="453"/>
      <c r="C64" s="1109"/>
      <c r="D64" s="1110"/>
      <c r="E64" s="1110"/>
      <c r="F64" s="1110"/>
      <c r="G64" s="1110"/>
      <c r="H64" s="1110"/>
      <c r="I64" s="1110"/>
      <c r="J64" s="1110"/>
      <c r="K64" s="1110"/>
      <c r="L64" s="1110"/>
      <c r="M64" s="1110"/>
      <c r="N64" s="1110"/>
      <c r="O64" s="1110"/>
      <c r="P64" s="1110"/>
      <c r="Q64" s="1110"/>
      <c r="R64" s="1110"/>
      <c r="S64" s="1110"/>
      <c r="T64" s="1110"/>
      <c r="U64" s="1110"/>
      <c r="V64" s="1110"/>
      <c r="W64" s="1110"/>
      <c r="X64" s="1110"/>
      <c r="Y64" s="1111"/>
      <c r="Z64" s="454"/>
    </row>
    <row r="65" spans="2:26" ht="29.25" customHeight="1" x14ac:dyDescent="0.2">
      <c r="B65" s="453"/>
      <c r="C65" s="1109"/>
      <c r="D65" s="1110"/>
      <c r="E65" s="1110"/>
      <c r="F65" s="1110"/>
      <c r="G65" s="1110"/>
      <c r="H65" s="1110"/>
      <c r="I65" s="1110"/>
      <c r="J65" s="1110"/>
      <c r="K65" s="1110"/>
      <c r="L65" s="1110"/>
      <c r="M65" s="1110"/>
      <c r="N65" s="1110"/>
      <c r="O65" s="1110"/>
      <c r="P65" s="1110"/>
      <c r="Q65" s="1110"/>
      <c r="R65" s="1110"/>
      <c r="S65" s="1110"/>
      <c r="T65" s="1110"/>
      <c r="U65" s="1110"/>
      <c r="V65" s="1110"/>
      <c r="W65" s="1110"/>
      <c r="X65" s="1110"/>
      <c r="Y65" s="1111"/>
      <c r="Z65" s="454"/>
    </row>
    <row r="66" spans="2:26" ht="29.25" customHeight="1" x14ac:dyDescent="0.2">
      <c r="B66" s="453"/>
      <c r="C66" s="1109"/>
      <c r="D66" s="1110"/>
      <c r="E66" s="1110"/>
      <c r="F66" s="1110"/>
      <c r="G66" s="1110"/>
      <c r="H66" s="1110"/>
      <c r="I66" s="1110"/>
      <c r="J66" s="1110"/>
      <c r="K66" s="1110"/>
      <c r="L66" s="1110"/>
      <c r="M66" s="1110"/>
      <c r="N66" s="1110"/>
      <c r="O66" s="1110"/>
      <c r="P66" s="1110"/>
      <c r="Q66" s="1110"/>
      <c r="R66" s="1110"/>
      <c r="S66" s="1110"/>
      <c r="T66" s="1110"/>
      <c r="U66" s="1110"/>
      <c r="V66" s="1110"/>
      <c r="W66" s="1110"/>
      <c r="X66" s="1110"/>
      <c r="Y66" s="1111"/>
      <c r="Z66" s="454"/>
    </row>
    <row r="67" spans="2:26" ht="29.25" customHeight="1" thickBot="1" x14ac:dyDescent="0.25">
      <c r="B67" s="453"/>
      <c r="C67" s="1112"/>
      <c r="D67" s="1113"/>
      <c r="E67" s="1113"/>
      <c r="F67" s="1113"/>
      <c r="G67" s="1113"/>
      <c r="H67" s="1113"/>
      <c r="I67" s="1113"/>
      <c r="J67" s="1113"/>
      <c r="K67" s="1113"/>
      <c r="L67" s="1113"/>
      <c r="M67" s="1113"/>
      <c r="N67" s="1113"/>
      <c r="O67" s="1113"/>
      <c r="P67" s="1113"/>
      <c r="Q67" s="1113"/>
      <c r="R67" s="1113"/>
      <c r="S67" s="1113"/>
      <c r="T67" s="1113"/>
      <c r="U67" s="1113"/>
      <c r="V67" s="1113"/>
      <c r="W67" s="1113"/>
      <c r="X67" s="1113"/>
      <c r="Y67" s="1114"/>
      <c r="Z67" s="454"/>
    </row>
    <row r="68" spans="2:26" x14ac:dyDescent="0.2">
      <c r="B68" s="491"/>
      <c r="C68" s="493"/>
      <c r="D68" s="493"/>
      <c r="E68" s="493"/>
      <c r="F68" s="493"/>
      <c r="G68" s="493"/>
      <c r="H68" s="493"/>
      <c r="I68" s="493"/>
      <c r="J68" s="493"/>
      <c r="K68" s="493"/>
      <c r="L68" s="493"/>
      <c r="M68" s="493"/>
      <c r="N68" s="493"/>
      <c r="O68" s="493"/>
      <c r="P68" s="493"/>
      <c r="Q68" s="493"/>
      <c r="R68" s="493"/>
      <c r="S68" s="493"/>
      <c r="T68" s="493"/>
      <c r="U68" s="493"/>
      <c r="V68" s="493"/>
      <c r="W68" s="493"/>
      <c r="X68" s="493"/>
      <c r="Y68" s="493"/>
      <c r="Z68" s="492"/>
    </row>
  </sheetData>
  <mergeCells count="124">
    <mergeCell ref="B2:G4"/>
    <mergeCell ref="H2:Z2"/>
    <mergeCell ref="AC2:AD6"/>
    <mergeCell ref="AE2:AF6"/>
    <mergeCell ref="AG2:AH6"/>
    <mergeCell ref="AI2:AJ6"/>
    <mergeCell ref="BI2:BJ6"/>
    <mergeCell ref="BK2:BL6"/>
    <mergeCell ref="BM2:BN6"/>
    <mergeCell ref="BO2:BP6"/>
    <mergeCell ref="H3:O3"/>
    <mergeCell ref="P3:Z3"/>
    <mergeCell ref="H4:Z4"/>
    <mergeCell ref="AW2:AX6"/>
    <mergeCell ref="AY2:AZ6"/>
    <mergeCell ref="BA2:BB6"/>
    <mergeCell ref="BC2:BD6"/>
    <mergeCell ref="BE2:BF6"/>
    <mergeCell ref="BG2:BH6"/>
    <mergeCell ref="AK2:AL6"/>
    <mergeCell ref="AM2:AN6"/>
    <mergeCell ref="AO2:AP6"/>
    <mergeCell ref="AQ2:AR6"/>
    <mergeCell ref="AS2:AT6"/>
    <mergeCell ref="AU2:AV6"/>
    <mergeCell ref="C13:H14"/>
    <mergeCell ref="I13:S14"/>
    <mergeCell ref="T13:Y13"/>
    <mergeCell ref="T14:Y14"/>
    <mergeCell ref="C16:H16"/>
    <mergeCell ref="I16:Y16"/>
    <mergeCell ref="C7:H8"/>
    <mergeCell ref="I7:S8"/>
    <mergeCell ref="T7:Y7"/>
    <mergeCell ref="T8:Y8"/>
    <mergeCell ref="C10:H11"/>
    <mergeCell ref="I10:S11"/>
    <mergeCell ref="T10:Y10"/>
    <mergeCell ref="T11:Y11"/>
    <mergeCell ref="C21:I21"/>
    <mergeCell ref="J21:P21"/>
    <mergeCell ref="Q21:Y21"/>
    <mergeCell ref="C22:I22"/>
    <mergeCell ref="J22:P22"/>
    <mergeCell ref="Q22:Y22"/>
    <mergeCell ref="C18:H19"/>
    <mergeCell ref="I18:L19"/>
    <mergeCell ref="M18:S18"/>
    <mergeCell ref="T18:Y18"/>
    <mergeCell ref="M19:S19"/>
    <mergeCell ref="T19:Y19"/>
    <mergeCell ref="C24:H24"/>
    <mergeCell ref="I24:Y24"/>
    <mergeCell ref="C26:Y27"/>
    <mergeCell ref="AC27:AD31"/>
    <mergeCell ref="AE27:AF31"/>
    <mergeCell ref="AG27:AH31"/>
    <mergeCell ref="P28:Q28"/>
    <mergeCell ref="R28:Y29"/>
    <mergeCell ref="C30:G30"/>
    <mergeCell ref="R30:Y30"/>
    <mergeCell ref="BM27:BN31"/>
    <mergeCell ref="BO27:BP31"/>
    <mergeCell ref="C28:G29"/>
    <mergeCell ref="H28:I28"/>
    <mergeCell ref="J28:K28"/>
    <mergeCell ref="L28:M28"/>
    <mergeCell ref="N28:O28"/>
    <mergeCell ref="AU27:AV31"/>
    <mergeCell ref="AW27:AX31"/>
    <mergeCell ref="AY27:AZ31"/>
    <mergeCell ref="BA27:BB31"/>
    <mergeCell ref="BC27:BD31"/>
    <mergeCell ref="BE27:BF31"/>
    <mergeCell ref="AI27:AJ31"/>
    <mergeCell ref="AK27:AL31"/>
    <mergeCell ref="AM27:AN31"/>
    <mergeCell ref="AO27:AP31"/>
    <mergeCell ref="AQ27:AR31"/>
    <mergeCell ref="AS27:AT31"/>
    <mergeCell ref="C31:G31"/>
    <mergeCell ref="R31:Y31"/>
    <mergeCell ref="C32:G32"/>
    <mergeCell ref="R32:Y32"/>
    <mergeCell ref="C33:G33"/>
    <mergeCell ref="R33:Y33"/>
    <mergeCell ref="BG27:BH31"/>
    <mergeCell ref="BI27:BJ31"/>
    <mergeCell ref="BK27:BL31"/>
    <mergeCell ref="C37:G37"/>
    <mergeCell ref="R37:Y37"/>
    <mergeCell ref="C38:G38"/>
    <mergeCell ref="R38:Y38"/>
    <mergeCell ref="C39:G39"/>
    <mergeCell ref="R39:Y39"/>
    <mergeCell ref="C34:G34"/>
    <mergeCell ref="R34:Y34"/>
    <mergeCell ref="C35:G35"/>
    <mergeCell ref="R35:Y35"/>
    <mergeCell ref="C36:G36"/>
    <mergeCell ref="R36:Y36"/>
    <mergeCell ref="C43:G43"/>
    <mergeCell ref="R43:Y43"/>
    <mergeCell ref="C44:G44"/>
    <mergeCell ref="R44:Y44"/>
    <mergeCell ref="C45:G45"/>
    <mergeCell ref="R45:Y45"/>
    <mergeCell ref="C40:G40"/>
    <mergeCell ref="R40:Y40"/>
    <mergeCell ref="C41:G41"/>
    <mergeCell ref="R41:Y41"/>
    <mergeCell ref="C42:G42"/>
    <mergeCell ref="R42:Y42"/>
    <mergeCell ref="C49:G49"/>
    <mergeCell ref="R49:Y49"/>
    <mergeCell ref="C50:G50"/>
    <mergeCell ref="C53:Y54"/>
    <mergeCell ref="C55:Y67"/>
    <mergeCell ref="C46:G46"/>
    <mergeCell ref="R46:Y46"/>
    <mergeCell ref="C47:G47"/>
    <mergeCell ref="R47:Y47"/>
    <mergeCell ref="C48:G48"/>
    <mergeCell ref="R48:Y48"/>
  </mergeCells>
  <pageMargins left="0.7" right="0.7" top="0.75" bottom="0.75" header="0.3" footer="0.3"/>
  <pageSetup scale="49" orientation="portrait" r:id="rId1"/>
  <headerFooter>
    <oddFooter>&amp;LCarrera 30 25-90 Piso 16 C.A.D. – C.P. 111311
PBX: 7470909 – Información: Línea 195
www.umv.gov.co&amp;CPES-FM-001
Página  &amp;N de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view="pageBreakPreview" topLeftCell="A24" zoomScale="85" zoomScaleNormal="100" zoomScaleSheetLayoutView="85" zoomScalePageLayoutView="70" workbookViewId="0">
      <selection activeCell="C38" sqref="C38:Y50"/>
    </sheetView>
  </sheetViews>
  <sheetFormatPr baseColWidth="10" defaultColWidth="3.7109375" defaultRowHeight="14.25" x14ac:dyDescent="0.2"/>
  <cols>
    <col min="1" max="1" width="3.7109375" style="428"/>
    <col min="2" max="2" width="2.85546875" style="428" customWidth="1"/>
    <col min="3" max="7" width="9.42578125" style="428" customWidth="1"/>
    <col min="8" max="8" width="10.7109375" style="428" customWidth="1"/>
    <col min="9" max="9" width="13.42578125" style="428" customWidth="1"/>
    <col min="10" max="10" width="13.85546875" style="428" customWidth="1"/>
    <col min="11" max="12" width="3.42578125" style="428" customWidth="1"/>
    <col min="13" max="15" width="2.7109375" style="428" customWidth="1"/>
    <col min="16" max="16" width="8.42578125" style="428" customWidth="1"/>
    <col min="17" max="17" width="3.5703125" style="428" customWidth="1"/>
    <col min="18" max="18" width="3.7109375" style="428"/>
    <col min="19" max="19" width="3.28515625" style="428" customWidth="1"/>
    <col min="20" max="24" width="3.7109375" style="428"/>
    <col min="25" max="25" width="5" style="428" customWidth="1"/>
    <col min="26" max="26" width="2.85546875" style="428" customWidth="1"/>
    <col min="27" max="27" width="6.85546875" style="428" customWidth="1"/>
    <col min="28" max="16384" width="3.7109375" style="428"/>
  </cols>
  <sheetData>
    <row r="1" spans="1:26" x14ac:dyDescent="0.2">
      <c r="A1" s="426"/>
      <c r="B1" s="427"/>
      <c r="C1" s="427"/>
      <c r="D1" s="427"/>
      <c r="E1" s="427"/>
      <c r="F1" s="427"/>
    </row>
    <row r="2" spans="1:26" ht="45.75" customHeight="1" x14ac:dyDescent="0.2">
      <c r="A2" s="426"/>
      <c r="B2" s="1203"/>
      <c r="C2" s="1203"/>
      <c r="D2" s="1203"/>
      <c r="E2" s="1203"/>
      <c r="F2" s="1203"/>
      <c r="G2" s="1203"/>
      <c r="H2" s="1204" t="s">
        <v>773</v>
      </c>
      <c r="I2" s="1204"/>
      <c r="J2" s="1204"/>
      <c r="K2" s="1204"/>
      <c r="L2" s="1204"/>
      <c r="M2" s="1204"/>
      <c r="N2" s="1204"/>
      <c r="O2" s="1204"/>
      <c r="P2" s="1204"/>
      <c r="Q2" s="1204"/>
      <c r="R2" s="1204"/>
      <c r="S2" s="1204"/>
      <c r="T2" s="1204"/>
      <c r="U2" s="1204"/>
      <c r="V2" s="1204"/>
      <c r="W2" s="1204"/>
      <c r="X2" s="1204"/>
      <c r="Y2" s="1204"/>
      <c r="Z2" s="1204"/>
    </row>
    <row r="3" spans="1:26" ht="15" x14ac:dyDescent="0.2">
      <c r="A3" s="426"/>
      <c r="B3" s="1203"/>
      <c r="C3" s="1203"/>
      <c r="D3" s="1203"/>
      <c r="E3" s="1203"/>
      <c r="F3" s="1203"/>
      <c r="G3" s="1203"/>
      <c r="H3" s="1202" t="s">
        <v>780</v>
      </c>
      <c r="I3" s="1202"/>
      <c r="J3" s="1202"/>
      <c r="K3" s="1202"/>
      <c r="L3" s="1202"/>
      <c r="M3" s="1202"/>
      <c r="N3" s="1202"/>
      <c r="O3" s="1202"/>
      <c r="P3" s="1202" t="s">
        <v>781</v>
      </c>
      <c r="Q3" s="1202"/>
      <c r="R3" s="1202"/>
      <c r="S3" s="1202"/>
      <c r="T3" s="1202"/>
      <c r="U3" s="1202"/>
      <c r="V3" s="1202"/>
      <c r="W3" s="1202"/>
      <c r="X3" s="1202"/>
      <c r="Y3" s="1202"/>
      <c r="Z3" s="1202"/>
    </row>
    <row r="4" spans="1:26" ht="15" x14ac:dyDescent="0.2">
      <c r="A4" s="426"/>
      <c r="B4" s="1203"/>
      <c r="C4" s="1203"/>
      <c r="D4" s="1203"/>
      <c r="E4" s="1203"/>
      <c r="F4" s="1203"/>
      <c r="G4" s="1203"/>
      <c r="H4" s="1202" t="s">
        <v>840</v>
      </c>
      <c r="I4" s="1202"/>
      <c r="J4" s="1202"/>
      <c r="K4" s="1202"/>
      <c r="L4" s="1202"/>
      <c r="M4" s="1202"/>
      <c r="N4" s="1202"/>
      <c r="O4" s="1202"/>
      <c r="P4" s="1202"/>
      <c r="Q4" s="1202"/>
      <c r="R4" s="1202"/>
      <c r="S4" s="1202"/>
      <c r="T4" s="1202"/>
      <c r="U4" s="1202"/>
      <c r="V4" s="1202"/>
      <c r="W4" s="1202"/>
      <c r="X4" s="1202"/>
      <c r="Y4" s="1202"/>
      <c r="Z4" s="1202"/>
    </row>
    <row r="5" spans="1:26" ht="15" x14ac:dyDescent="0.2">
      <c r="A5" s="426"/>
      <c r="B5" s="426"/>
      <c r="C5" s="426"/>
      <c r="D5" s="426"/>
      <c r="E5" s="426"/>
      <c r="F5" s="426"/>
      <c r="G5" s="426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0"/>
      <c r="U5" s="430"/>
      <c r="V5" s="430"/>
      <c r="W5" s="430"/>
      <c r="X5" s="430"/>
      <c r="Y5" s="430"/>
      <c r="Z5" s="430"/>
    </row>
    <row r="6" spans="1:26" ht="15.75" thickBot="1" x14ac:dyDescent="0.25">
      <c r="B6" s="431"/>
      <c r="C6" s="432"/>
      <c r="D6" s="432"/>
      <c r="E6" s="432"/>
      <c r="F6" s="432"/>
      <c r="G6" s="432"/>
      <c r="H6" s="432"/>
      <c r="I6" s="433"/>
      <c r="J6" s="433"/>
      <c r="K6" s="433"/>
      <c r="L6" s="433"/>
      <c r="M6" s="433"/>
      <c r="N6" s="433"/>
      <c r="O6" s="433"/>
      <c r="P6" s="433"/>
      <c r="Q6" s="433"/>
      <c r="R6" s="434"/>
      <c r="S6" s="434"/>
      <c r="T6" s="434"/>
      <c r="U6" s="434"/>
      <c r="V6" s="434"/>
      <c r="W6" s="432"/>
      <c r="X6" s="432"/>
      <c r="Y6" s="432"/>
      <c r="Z6" s="435"/>
    </row>
    <row r="7" spans="1:26" ht="15" customHeight="1" x14ac:dyDescent="0.2">
      <c r="B7" s="436"/>
      <c r="C7" s="1152" t="s">
        <v>783</v>
      </c>
      <c r="D7" s="1153"/>
      <c r="E7" s="1153"/>
      <c r="F7" s="1153"/>
      <c r="G7" s="1153"/>
      <c r="H7" s="1154"/>
      <c r="I7" s="1190" t="s">
        <v>784</v>
      </c>
      <c r="J7" s="1191"/>
      <c r="K7" s="1191"/>
      <c r="L7" s="1191"/>
      <c r="M7" s="1191"/>
      <c r="N7" s="1191"/>
      <c r="O7" s="1191"/>
      <c r="P7" s="1191"/>
      <c r="Q7" s="1191"/>
      <c r="R7" s="1191"/>
      <c r="S7" s="1192"/>
      <c r="T7" s="1152" t="s">
        <v>785</v>
      </c>
      <c r="U7" s="1153"/>
      <c r="V7" s="1153"/>
      <c r="W7" s="1153"/>
      <c r="X7" s="1153"/>
      <c r="Y7" s="1154"/>
      <c r="Z7" s="437"/>
    </row>
    <row r="8" spans="1:26" ht="15.75" thickBot="1" x14ac:dyDescent="0.25">
      <c r="B8" s="436"/>
      <c r="C8" s="1177"/>
      <c r="D8" s="1178"/>
      <c r="E8" s="1178"/>
      <c r="F8" s="1178"/>
      <c r="G8" s="1178"/>
      <c r="H8" s="1179"/>
      <c r="I8" s="1193"/>
      <c r="J8" s="1194"/>
      <c r="K8" s="1194"/>
      <c r="L8" s="1194"/>
      <c r="M8" s="1194"/>
      <c r="N8" s="1194"/>
      <c r="O8" s="1194"/>
      <c r="P8" s="1194"/>
      <c r="Q8" s="1194"/>
      <c r="R8" s="1194"/>
      <c r="S8" s="1195"/>
      <c r="T8" s="1186" t="s">
        <v>841</v>
      </c>
      <c r="U8" s="1160"/>
      <c r="V8" s="1160"/>
      <c r="W8" s="1160"/>
      <c r="X8" s="1160"/>
      <c r="Y8" s="1161"/>
      <c r="Z8" s="437"/>
    </row>
    <row r="9" spans="1:26" ht="15.75" thickBot="1" x14ac:dyDescent="0.25">
      <c r="B9" s="436"/>
      <c r="C9" s="439"/>
      <c r="D9" s="439"/>
      <c r="E9" s="439"/>
      <c r="F9" s="439"/>
      <c r="G9" s="439"/>
      <c r="H9" s="439"/>
      <c r="I9" s="440"/>
      <c r="J9" s="440"/>
      <c r="K9" s="440"/>
      <c r="L9" s="440"/>
      <c r="M9" s="440"/>
      <c r="N9" s="440"/>
      <c r="O9" s="440"/>
      <c r="P9" s="440"/>
      <c r="Q9" s="440"/>
      <c r="R9" s="441"/>
      <c r="S9" s="441"/>
      <c r="T9" s="441"/>
      <c r="U9" s="441"/>
      <c r="V9" s="441"/>
      <c r="W9" s="439"/>
      <c r="X9" s="439"/>
      <c r="Y9" s="439"/>
      <c r="Z9" s="437"/>
    </row>
    <row r="10" spans="1:26" ht="15" customHeight="1" x14ac:dyDescent="0.2">
      <c r="B10" s="436"/>
      <c r="C10" s="1152" t="s">
        <v>790</v>
      </c>
      <c r="D10" s="1153"/>
      <c r="E10" s="1153"/>
      <c r="F10" s="1153"/>
      <c r="G10" s="1153"/>
      <c r="H10" s="1154"/>
      <c r="I10" s="1196" t="s">
        <v>842</v>
      </c>
      <c r="J10" s="1197"/>
      <c r="K10" s="1197"/>
      <c r="L10" s="1197"/>
      <c r="M10" s="1197"/>
      <c r="N10" s="1197"/>
      <c r="O10" s="1197"/>
      <c r="P10" s="1197"/>
      <c r="Q10" s="1197"/>
      <c r="R10" s="1197"/>
      <c r="S10" s="1198"/>
      <c r="T10" s="1152" t="s">
        <v>792</v>
      </c>
      <c r="U10" s="1153"/>
      <c r="V10" s="1153"/>
      <c r="W10" s="1153"/>
      <c r="X10" s="1153"/>
      <c r="Y10" s="1154"/>
      <c r="Z10" s="437"/>
    </row>
    <row r="11" spans="1:26" ht="15.75" thickBot="1" x14ac:dyDescent="0.25">
      <c r="B11" s="436"/>
      <c r="C11" s="1177"/>
      <c r="D11" s="1178"/>
      <c r="E11" s="1178"/>
      <c r="F11" s="1178"/>
      <c r="G11" s="1178"/>
      <c r="H11" s="1179"/>
      <c r="I11" s="1199"/>
      <c r="J11" s="1200"/>
      <c r="K11" s="1200"/>
      <c r="L11" s="1200"/>
      <c r="M11" s="1200"/>
      <c r="N11" s="1200"/>
      <c r="O11" s="1200"/>
      <c r="P11" s="1200"/>
      <c r="Q11" s="1200"/>
      <c r="R11" s="1200"/>
      <c r="S11" s="1201"/>
      <c r="T11" s="1186" t="s">
        <v>36</v>
      </c>
      <c r="U11" s="1160"/>
      <c r="V11" s="1160"/>
      <c r="W11" s="1160"/>
      <c r="X11" s="1160"/>
      <c r="Y11" s="1161"/>
      <c r="Z11" s="437"/>
    </row>
    <row r="12" spans="1:26" ht="15" thickBot="1" x14ac:dyDescent="0.25">
      <c r="B12" s="442"/>
      <c r="C12" s="443"/>
      <c r="D12" s="443"/>
      <c r="E12" s="443"/>
      <c r="F12" s="443"/>
      <c r="G12" s="443"/>
      <c r="H12" s="443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3"/>
      <c r="T12" s="443"/>
      <c r="U12" s="443"/>
      <c r="V12" s="443"/>
      <c r="W12" s="443"/>
      <c r="X12" s="443"/>
      <c r="Y12" s="443"/>
      <c r="Z12" s="444"/>
    </row>
    <row r="13" spans="1:26" ht="21" customHeight="1" x14ac:dyDescent="0.2">
      <c r="B13" s="442"/>
      <c r="C13" s="1152" t="s">
        <v>797</v>
      </c>
      <c r="D13" s="1153"/>
      <c r="E13" s="1153"/>
      <c r="F13" s="1153"/>
      <c r="G13" s="1153"/>
      <c r="H13" s="1154"/>
      <c r="I13" s="1180" t="s">
        <v>843</v>
      </c>
      <c r="J13" s="1181"/>
      <c r="K13" s="1181"/>
      <c r="L13" s="1181"/>
      <c r="M13" s="1181"/>
      <c r="N13" s="1181"/>
      <c r="O13" s="1181"/>
      <c r="P13" s="1181"/>
      <c r="Q13" s="1181"/>
      <c r="R13" s="1181"/>
      <c r="S13" s="1182"/>
      <c r="T13" s="1152" t="s">
        <v>799</v>
      </c>
      <c r="U13" s="1153"/>
      <c r="V13" s="1153"/>
      <c r="W13" s="1153"/>
      <c r="X13" s="1153"/>
      <c r="Y13" s="1154"/>
      <c r="Z13" s="444"/>
    </row>
    <row r="14" spans="1:26" ht="41.25" customHeight="1" thickBot="1" x14ac:dyDescent="0.25">
      <c r="B14" s="442"/>
      <c r="C14" s="1177"/>
      <c r="D14" s="1178"/>
      <c r="E14" s="1178"/>
      <c r="F14" s="1178"/>
      <c r="G14" s="1178"/>
      <c r="H14" s="1179"/>
      <c r="I14" s="1183"/>
      <c r="J14" s="1184"/>
      <c r="K14" s="1184"/>
      <c r="L14" s="1184"/>
      <c r="M14" s="1184"/>
      <c r="N14" s="1184"/>
      <c r="O14" s="1184"/>
      <c r="P14" s="1184"/>
      <c r="Q14" s="1184"/>
      <c r="R14" s="1184"/>
      <c r="S14" s="1185"/>
      <c r="T14" s="1186" t="s">
        <v>801</v>
      </c>
      <c r="U14" s="1160"/>
      <c r="V14" s="1160"/>
      <c r="W14" s="1160"/>
      <c r="X14" s="1160"/>
      <c r="Y14" s="1161"/>
      <c r="Z14" s="444"/>
    </row>
    <row r="15" spans="1:26" ht="15" thickBot="1" x14ac:dyDescent="0.25">
      <c r="B15" s="442"/>
      <c r="C15" s="443"/>
      <c r="D15" s="443"/>
      <c r="E15" s="443"/>
      <c r="F15" s="443"/>
      <c r="G15" s="443"/>
      <c r="H15" s="443"/>
      <c r="I15" s="443"/>
      <c r="J15" s="443"/>
      <c r="K15" s="443"/>
      <c r="L15" s="443"/>
      <c r="M15" s="443"/>
      <c r="N15" s="443"/>
      <c r="O15" s="443"/>
      <c r="P15" s="443"/>
      <c r="Q15" s="443"/>
      <c r="R15" s="443"/>
      <c r="S15" s="443"/>
      <c r="T15" s="443"/>
      <c r="U15" s="443"/>
      <c r="V15" s="443"/>
      <c r="W15" s="443"/>
      <c r="X15" s="443"/>
      <c r="Y15" s="443"/>
      <c r="Z15" s="444"/>
    </row>
    <row r="16" spans="1:26" ht="35.25" customHeight="1" thickBot="1" x14ac:dyDescent="0.25">
      <c r="B16" s="442"/>
      <c r="C16" s="1129" t="s">
        <v>23</v>
      </c>
      <c r="D16" s="1130"/>
      <c r="E16" s="1130"/>
      <c r="F16" s="1130"/>
      <c r="G16" s="1130"/>
      <c r="H16" s="1131"/>
      <c r="I16" s="1187" t="s">
        <v>844</v>
      </c>
      <c r="J16" s="1188"/>
      <c r="K16" s="1188"/>
      <c r="L16" s="1188"/>
      <c r="M16" s="1188"/>
      <c r="N16" s="1188"/>
      <c r="O16" s="1188"/>
      <c r="P16" s="1188"/>
      <c r="Q16" s="1188"/>
      <c r="R16" s="1188"/>
      <c r="S16" s="1188"/>
      <c r="T16" s="1188"/>
      <c r="U16" s="1188"/>
      <c r="V16" s="1188"/>
      <c r="W16" s="1188"/>
      <c r="X16" s="1188"/>
      <c r="Y16" s="1189"/>
      <c r="Z16" s="444"/>
    </row>
    <row r="17" spans="2:27" ht="15" thickBot="1" x14ac:dyDescent="0.25">
      <c r="B17" s="442"/>
      <c r="C17" s="443"/>
      <c r="D17" s="443"/>
      <c r="E17" s="443"/>
      <c r="F17" s="443"/>
      <c r="G17" s="443"/>
      <c r="H17" s="443"/>
      <c r="I17" s="443"/>
      <c r="J17" s="443"/>
      <c r="K17" s="443"/>
      <c r="L17" s="443"/>
      <c r="M17" s="443"/>
      <c r="N17" s="443"/>
      <c r="O17" s="443"/>
      <c r="P17" s="443"/>
      <c r="Q17" s="443"/>
      <c r="R17" s="443"/>
      <c r="S17" s="443"/>
      <c r="T17" s="443"/>
      <c r="U17" s="443"/>
      <c r="V17" s="443"/>
      <c r="W17" s="443"/>
      <c r="X17" s="443"/>
      <c r="Y17" s="443"/>
      <c r="Z17" s="444"/>
    </row>
    <row r="18" spans="2:27" s="426" customFormat="1" ht="15" customHeight="1" x14ac:dyDescent="0.2">
      <c r="B18" s="442"/>
      <c r="C18" s="1162" t="s">
        <v>845</v>
      </c>
      <c r="D18" s="1163"/>
      <c r="E18" s="1163"/>
      <c r="F18" s="1163"/>
      <c r="G18" s="1163"/>
      <c r="H18" s="1164"/>
      <c r="I18" s="1168" t="s">
        <v>808</v>
      </c>
      <c r="J18" s="1169"/>
      <c r="K18" s="1169"/>
      <c r="L18" s="1170"/>
      <c r="M18" s="1152" t="s">
        <v>809</v>
      </c>
      <c r="N18" s="1153"/>
      <c r="O18" s="1153"/>
      <c r="P18" s="1153"/>
      <c r="Q18" s="1153"/>
      <c r="R18" s="1153"/>
      <c r="S18" s="1154"/>
      <c r="T18" s="1152" t="s">
        <v>810</v>
      </c>
      <c r="U18" s="1153"/>
      <c r="V18" s="1153"/>
      <c r="W18" s="1153"/>
      <c r="X18" s="1153"/>
      <c r="Y18" s="1154"/>
      <c r="Z18" s="444"/>
    </row>
    <row r="19" spans="2:27" s="426" customFormat="1" ht="15.75" customHeight="1" thickBot="1" x14ac:dyDescent="0.25">
      <c r="B19" s="442"/>
      <c r="C19" s="1165"/>
      <c r="D19" s="1166"/>
      <c r="E19" s="1166"/>
      <c r="F19" s="1166"/>
      <c r="G19" s="1166"/>
      <c r="H19" s="1167"/>
      <c r="I19" s="1171"/>
      <c r="J19" s="1172"/>
      <c r="K19" s="1172"/>
      <c r="L19" s="1173"/>
      <c r="M19" s="1174" t="s">
        <v>812</v>
      </c>
      <c r="N19" s="1175"/>
      <c r="O19" s="1175"/>
      <c r="P19" s="1175"/>
      <c r="Q19" s="1175"/>
      <c r="R19" s="1175"/>
      <c r="S19" s="1176"/>
      <c r="T19" s="1174" t="s">
        <v>813</v>
      </c>
      <c r="U19" s="1175"/>
      <c r="V19" s="1175"/>
      <c r="W19" s="1175"/>
      <c r="X19" s="1175"/>
      <c r="Y19" s="1176"/>
      <c r="Z19" s="444"/>
    </row>
    <row r="20" spans="2:27" ht="15" thickBot="1" x14ac:dyDescent="0.25">
      <c r="B20" s="442"/>
      <c r="C20" s="443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3"/>
      <c r="O20" s="443"/>
      <c r="P20" s="443"/>
      <c r="Q20" s="443"/>
      <c r="R20" s="443"/>
      <c r="S20" s="443"/>
      <c r="T20" s="443"/>
      <c r="U20" s="443"/>
      <c r="V20" s="443"/>
      <c r="W20" s="443"/>
      <c r="X20" s="443"/>
      <c r="Y20" s="443"/>
      <c r="Z20" s="444"/>
    </row>
    <row r="21" spans="2:27" ht="15.75" customHeight="1" x14ac:dyDescent="0.2">
      <c r="B21" s="442"/>
      <c r="C21" s="1152" t="s">
        <v>815</v>
      </c>
      <c r="D21" s="1153"/>
      <c r="E21" s="1153"/>
      <c r="F21" s="1153"/>
      <c r="G21" s="1153"/>
      <c r="H21" s="1153"/>
      <c r="I21" s="1154"/>
      <c r="J21" s="1152" t="s">
        <v>816</v>
      </c>
      <c r="K21" s="1153"/>
      <c r="L21" s="1153"/>
      <c r="M21" s="1153"/>
      <c r="N21" s="1153"/>
      <c r="O21" s="1153"/>
      <c r="P21" s="1154"/>
      <c r="Q21" s="1155" t="s">
        <v>817</v>
      </c>
      <c r="R21" s="1153"/>
      <c r="S21" s="1153"/>
      <c r="T21" s="1153"/>
      <c r="U21" s="1153"/>
      <c r="V21" s="1153"/>
      <c r="W21" s="1153"/>
      <c r="X21" s="1153"/>
      <c r="Y21" s="1154"/>
      <c r="Z21" s="444"/>
    </row>
    <row r="22" spans="2:27" ht="30.75" customHeight="1" thickBot="1" x14ac:dyDescent="0.25">
      <c r="B22" s="442"/>
      <c r="C22" s="1156" t="s">
        <v>818</v>
      </c>
      <c r="D22" s="1157"/>
      <c r="E22" s="1157"/>
      <c r="F22" s="1157"/>
      <c r="G22" s="1157"/>
      <c r="H22" s="1157"/>
      <c r="I22" s="1158"/>
      <c r="J22" s="1156" t="s">
        <v>819</v>
      </c>
      <c r="K22" s="1157"/>
      <c r="L22" s="1157"/>
      <c r="M22" s="1157"/>
      <c r="N22" s="1157"/>
      <c r="O22" s="1157"/>
      <c r="P22" s="1158"/>
      <c r="Q22" s="1159" t="s">
        <v>820</v>
      </c>
      <c r="R22" s="1160"/>
      <c r="S22" s="1160"/>
      <c r="T22" s="1160"/>
      <c r="U22" s="1160"/>
      <c r="V22" s="1160"/>
      <c r="W22" s="1160"/>
      <c r="X22" s="1160"/>
      <c r="Y22" s="1161"/>
      <c r="Z22" s="444"/>
    </row>
    <row r="23" spans="2:27" ht="15" thickBot="1" x14ac:dyDescent="0.25">
      <c r="B23" s="442"/>
      <c r="C23" s="443"/>
      <c r="D23" s="443"/>
      <c r="E23" s="443"/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443"/>
      <c r="T23" s="443"/>
      <c r="U23" s="443"/>
      <c r="V23" s="443"/>
      <c r="W23" s="443"/>
      <c r="X23" s="443"/>
      <c r="Y23" s="443"/>
      <c r="Z23" s="444"/>
    </row>
    <row r="24" spans="2:27" ht="60.75" customHeight="1" thickBot="1" x14ac:dyDescent="0.25">
      <c r="B24" s="442"/>
      <c r="C24" s="1129" t="s">
        <v>823</v>
      </c>
      <c r="D24" s="1130"/>
      <c r="E24" s="1130"/>
      <c r="F24" s="1130"/>
      <c r="G24" s="1130"/>
      <c r="H24" s="1131"/>
      <c r="I24" s="1132" t="s">
        <v>846</v>
      </c>
      <c r="J24" s="1133"/>
      <c r="K24" s="1133"/>
      <c r="L24" s="1133"/>
      <c r="M24" s="1133"/>
      <c r="N24" s="1133"/>
      <c r="O24" s="1133"/>
      <c r="P24" s="1133"/>
      <c r="Q24" s="1133"/>
      <c r="R24" s="1133"/>
      <c r="S24" s="1133"/>
      <c r="T24" s="1133"/>
      <c r="U24" s="1133"/>
      <c r="V24" s="1133"/>
      <c r="W24" s="1133"/>
      <c r="X24" s="1133"/>
      <c r="Y24" s="1134"/>
      <c r="Z24" s="444"/>
    </row>
    <row r="25" spans="2:27" ht="15" thickBot="1" x14ac:dyDescent="0.25">
      <c r="B25" s="442"/>
      <c r="C25" s="443"/>
      <c r="D25" s="443"/>
      <c r="E25" s="443"/>
      <c r="F25" s="443"/>
      <c r="G25" s="443"/>
      <c r="H25" s="443"/>
      <c r="I25" s="443"/>
      <c r="J25" s="443"/>
      <c r="K25" s="443"/>
      <c r="L25" s="443"/>
      <c r="M25" s="443"/>
      <c r="N25" s="443"/>
      <c r="O25" s="443"/>
      <c r="P25" s="443"/>
      <c r="Q25" s="443"/>
      <c r="R25" s="443"/>
      <c r="S25" s="443"/>
      <c r="T25" s="443"/>
      <c r="U25" s="443"/>
      <c r="V25" s="443"/>
      <c r="W25" s="443"/>
      <c r="X25" s="443"/>
      <c r="Y25" s="443"/>
      <c r="Z25" s="444"/>
    </row>
    <row r="26" spans="2:27" s="451" customFormat="1" x14ac:dyDescent="0.2">
      <c r="B26" s="450"/>
      <c r="C26" s="1135" t="s">
        <v>827</v>
      </c>
      <c r="D26" s="1136"/>
      <c r="E26" s="1136"/>
      <c r="F26" s="1136"/>
      <c r="G26" s="1136"/>
      <c r="H26" s="1136"/>
      <c r="I26" s="1136"/>
      <c r="J26" s="1136"/>
      <c r="K26" s="1136"/>
      <c r="L26" s="1136"/>
      <c r="M26" s="1136"/>
      <c r="N26" s="1136"/>
      <c r="O26" s="1136"/>
      <c r="P26" s="1136"/>
      <c r="Q26" s="1136"/>
      <c r="R26" s="1136"/>
      <c r="S26" s="1136"/>
      <c r="T26" s="1136"/>
      <c r="U26" s="1136"/>
      <c r="V26" s="1136"/>
      <c r="W26" s="1136"/>
      <c r="X26" s="1136"/>
      <c r="Y26" s="1137"/>
      <c r="Z26" s="444"/>
    </row>
    <row r="27" spans="2:27" ht="15" thickBot="1" x14ac:dyDescent="0.25">
      <c r="B27" s="442"/>
      <c r="C27" s="1138"/>
      <c r="D27" s="1139"/>
      <c r="E27" s="1139"/>
      <c r="F27" s="1139"/>
      <c r="G27" s="1139"/>
      <c r="H27" s="1139"/>
      <c r="I27" s="1139"/>
      <c r="J27" s="1139"/>
      <c r="K27" s="1139"/>
      <c r="L27" s="1139"/>
      <c r="M27" s="1139"/>
      <c r="N27" s="1139"/>
      <c r="O27" s="1139"/>
      <c r="P27" s="1139"/>
      <c r="Q27" s="1139"/>
      <c r="R27" s="1139"/>
      <c r="S27" s="1139"/>
      <c r="T27" s="1139"/>
      <c r="U27" s="1139"/>
      <c r="V27" s="1139"/>
      <c r="W27" s="1139"/>
      <c r="X27" s="1139"/>
      <c r="Y27" s="1140"/>
      <c r="Z27" s="444"/>
    </row>
    <row r="28" spans="2:27" ht="23.25" customHeight="1" thickBot="1" x14ac:dyDescent="0.25">
      <c r="B28" s="453"/>
      <c r="C28" s="1235" t="s">
        <v>720</v>
      </c>
      <c r="D28" s="1236"/>
      <c r="E28" s="1236"/>
      <c r="F28" s="1236"/>
      <c r="G28" s="1236"/>
      <c r="H28" s="494" t="s">
        <v>847</v>
      </c>
      <c r="I28" s="1237" t="s">
        <v>848</v>
      </c>
      <c r="J28" s="1238"/>
      <c r="K28" s="1239" t="s">
        <v>849</v>
      </c>
      <c r="L28" s="1240"/>
      <c r="M28" s="1240"/>
      <c r="N28" s="1240"/>
      <c r="O28" s="1240"/>
      <c r="P28" s="1241"/>
      <c r="Q28" s="1242" t="s">
        <v>850</v>
      </c>
      <c r="R28" s="1242"/>
      <c r="S28" s="1242"/>
      <c r="T28" s="1242"/>
      <c r="U28" s="1236" t="s">
        <v>834</v>
      </c>
      <c r="V28" s="1236"/>
      <c r="W28" s="1236"/>
      <c r="X28" s="1236"/>
      <c r="Y28" s="1243"/>
      <c r="Z28" s="454"/>
      <c r="AA28" s="495"/>
    </row>
    <row r="29" spans="2:27" ht="55.5" customHeight="1" x14ac:dyDescent="0.2">
      <c r="B29" s="453"/>
      <c r="C29" s="1227" t="s">
        <v>851</v>
      </c>
      <c r="D29" s="1228"/>
      <c r="E29" s="1228"/>
      <c r="F29" s="1228"/>
      <c r="G29" s="1228"/>
      <c r="H29" s="496">
        <v>0.6</v>
      </c>
      <c r="I29" s="1229">
        <f>+'Plan Estratégico'!K9</f>
        <v>0</v>
      </c>
      <c r="J29" s="1229"/>
      <c r="K29" s="1230"/>
      <c r="L29" s="1230"/>
      <c r="M29" s="1230"/>
      <c r="N29" s="1230"/>
      <c r="O29" s="1230"/>
      <c r="P29" s="1230"/>
      <c r="Q29" s="1231">
        <f>SUM(I29:P29)</f>
        <v>0</v>
      </c>
      <c r="R29" s="1232"/>
      <c r="S29" s="1232"/>
      <c r="T29" s="1232"/>
      <c r="U29" s="1231"/>
      <c r="V29" s="1232"/>
      <c r="W29" s="1232"/>
      <c r="X29" s="1232"/>
      <c r="Y29" s="1233"/>
      <c r="Z29" s="454"/>
      <c r="AA29" s="497"/>
    </row>
    <row r="30" spans="2:27" ht="55.5" customHeight="1" x14ac:dyDescent="0.2">
      <c r="B30" s="453"/>
      <c r="C30" s="1205" t="s">
        <v>354</v>
      </c>
      <c r="D30" s="1206"/>
      <c r="E30" s="1206"/>
      <c r="F30" s="1206"/>
      <c r="G30" s="1206"/>
      <c r="H30" s="498">
        <v>0.14000000000000001</v>
      </c>
      <c r="I30" s="1207">
        <f>+'Plan Estratégico'!K9</f>
        <v>0</v>
      </c>
      <c r="J30" s="1207"/>
      <c r="K30" s="1234"/>
      <c r="L30" s="1234"/>
      <c r="M30" s="1234"/>
      <c r="N30" s="1234"/>
      <c r="O30" s="1234"/>
      <c r="P30" s="1234"/>
      <c r="Q30" s="1209">
        <f>SUM(I30:P30)</f>
        <v>0</v>
      </c>
      <c r="R30" s="1210"/>
      <c r="S30" s="1210"/>
      <c r="T30" s="1210"/>
      <c r="U30" s="1211"/>
      <c r="V30" s="1212"/>
      <c r="W30" s="1212"/>
      <c r="X30" s="1212"/>
      <c r="Y30" s="1213"/>
      <c r="Z30" s="454"/>
      <c r="AA30" s="497"/>
    </row>
    <row r="31" spans="2:27" ht="55.5" customHeight="1" x14ac:dyDescent="0.2">
      <c r="B31" s="453"/>
      <c r="C31" s="1205" t="s">
        <v>762</v>
      </c>
      <c r="D31" s="1206"/>
      <c r="E31" s="1206"/>
      <c r="F31" s="1206"/>
      <c r="G31" s="1206"/>
      <c r="H31" s="498">
        <v>0.13</v>
      </c>
      <c r="I31" s="1207">
        <f>+'Plan Estratégico'!K112</f>
        <v>0</v>
      </c>
      <c r="J31" s="1207"/>
      <c r="K31" s="1208"/>
      <c r="L31" s="1208"/>
      <c r="M31" s="1208"/>
      <c r="N31" s="1208"/>
      <c r="O31" s="1208"/>
      <c r="P31" s="1208"/>
      <c r="Q31" s="1209">
        <f>SUM(I31:P31)</f>
        <v>0</v>
      </c>
      <c r="R31" s="1210"/>
      <c r="S31" s="1210"/>
      <c r="T31" s="1210"/>
      <c r="U31" s="1211"/>
      <c r="V31" s="1212"/>
      <c r="W31" s="1212"/>
      <c r="X31" s="1212"/>
      <c r="Y31" s="1213"/>
      <c r="Z31" s="454"/>
      <c r="AA31" s="497"/>
    </row>
    <row r="32" spans="2:27" ht="55.5" customHeight="1" thickBot="1" x14ac:dyDescent="0.25">
      <c r="B32" s="453"/>
      <c r="C32" s="1214" t="s">
        <v>339</v>
      </c>
      <c r="D32" s="1215"/>
      <c r="E32" s="1215"/>
      <c r="F32" s="1215"/>
      <c r="G32" s="1215"/>
      <c r="H32" s="499">
        <v>0.13</v>
      </c>
      <c r="I32" s="1216">
        <f>+'Plan Estratégico'!K106</f>
        <v>0</v>
      </c>
      <c r="J32" s="1216"/>
      <c r="K32" s="1217"/>
      <c r="L32" s="1217"/>
      <c r="M32" s="1217"/>
      <c r="N32" s="1217"/>
      <c r="O32" s="1217"/>
      <c r="P32" s="1217"/>
      <c r="Q32" s="1218">
        <f>SUM(I32:P32)</f>
        <v>0</v>
      </c>
      <c r="R32" s="1219"/>
      <c r="S32" s="1219"/>
      <c r="T32" s="1219"/>
      <c r="U32" s="1220"/>
      <c r="V32" s="1221"/>
      <c r="W32" s="1221"/>
      <c r="X32" s="1221"/>
      <c r="Y32" s="1222"/>
      <c r="Z32" s="454"/>
      <c r="AA32" s="497"/>
    </row>
    <row r="33" spans="2:27" ht="15.75" customHeight="1" thickBot="1" x14ac:dyDescent="0.25">
      <c r="B33" s="453"/>
      <c r="C33" s="1097" t="s">
        <v>837</v>
      </c>
      <c r="D33" s="1098"/>
      <c r="E33" s="1098"/>
      <c r="F33" s="1098"/>
      <c r="G33" s="1099"/>
      <c r="H33" s="500">
        <f>SUM(H29:H32)</f>
        <v>1</v>
      </c>
      <c r="I33" s="1223">
        <f>SUM(I29:J32)</f>
        <v>0</v>
      </c>
      <c r="J33" s="1223"/>
      <c r="K33" s="1224">
        <f>SUM(K29:P32)</f>
        <v>0</v>
      </c>
      <c r="L33" s="1225"/>
      <c r="M33" s="1225"/>
      <c r="N33" s="1225"/>
      <c r="O33" s="1225"/>
      <c r="P33" s="1225"/>
      <c r="Q33" s="1226">
        <f>SUM(Q29:T32)</f>
        <v>0</v>
      </c>
      <c r="R33" s="1225"/>
      <c r="S33" s="1225"/>
      <c r="T33" s="1225"/>
      <c r="U33" s="487"/>
      <c r="V33" s="487"/>
      <c r="W33" s="487"/>
      <c r="X33" s="487"/>
      <c r="Y33" s="488"/>
      <c r="Z33" s="454"/>
      <c r="AA33" s="495"/>
    </row>
    <row r="34" spans="2:27" x14ac:dyDescent="0.2">
      <c r="B34" s="453"/>
      <c r="C34" s="443"/>
      <c r="D34" s="443"/>
      <c r="E34" s="443"/>
      <c r="F34" s="443"/>
      <c r="G34" s="443"/>
      <c r="H34" s="489"/>
      <c r="I34" s="489"/>
      <c r="J34" s="490"/>
      <c r="K34" s="443"/>
      <c r="L34" s="443"/>
      <c r="M34" s="443"/>
      <c r="N34" s="443"/>
      <c r="O34" s="443"/>
      <c r="P34" s="443"/>
      <c r="Q34" s="443"/>
      <c r="R34" s="443"/>
      <c r="S34" s="443"/>
      <c r="T34" s="443"/>
      <c r="U34" s="443"/>
      <c r="V34" s="443"/>
      <c r="W34" s="443"/>
      <c r="X34" s="443"/>
      <c r="Y34" s="443"/>
      <c r="Z34" s="454"/>
    </row>
    <row r="35" spans="2:27" ht="15" thickBot="1" x14ac:dyDescent="0.25">
      <c r="B35" s="491"/>
      <c r="C35" s="443"/>
      <c r="D35" s="443"/>
      <c r="E35" s="443"/>
      <c r="F35" s="443"/>
      <c r="G35" s="443"/>
      <c r="H35" s="489"/>
      <c r="I35" s="489"/>
      <c r="J35" s="490"/>
      <c r="K35" s="443"/>
      <c r="L35" s="443"/>
      <c r="M35" s="443"/>
      <c r="N35" s="443"/>
      <c r="O35" s="443"/>
      <c r="P35" s="443"/>
      <c r="Q35" s="443"/>
      <c r="R35" s="443"/>
      <c r="S35" s="443"/>
      <c r="T35" s="443"/>
      <c r="U35" s="443"/>
      <c r="V35" s="443"/>
      <c r="W35" s="443"/>
      <c r="X35" s="443"/>
      <c r="Y35" s="443"/>
      <c r="Z35" s="492"/>
      <c r="AA35" s="495"/>
    </row>
    <row r="36" spans="2:27" x14ac:dyDescent="0.2">
      <c r="B36" s="453"/>
      <c r="C36" s="1100" t="s">
        <v>838</v>
      </c>
      <c r="D36" s="1101"/>
      <c r="E36" s="1101"/>
      <c r="F36" s="1101"/>
      <c r="G36" s="1101"/>
      <c r="H36" s="1101"/>
      <c r="I36" s="1101"/>
      <c r="J36" s="1101"/>
      <c r="K36" s="1101"/>
      <c r="L36" s="1101"/>
      <c r="M36" s="1101"/>
      <c r="N36" s="1101"/>
      <c r="O36" s="1101"/>
      <c r="P36" s="1101"/>
      <c r="Q36" s="1101"/>
      <c r="R36" s="1101"/>
      <c r="S36" s="1101"/>
      <c r="T36" s="1101"/>
      <c r="U36" s="1101"/>
      <c r="V36" s="1101"/>
      <c r="W36" s="1101"/>
      <c r="X36" s="1101"/>
      <c r="Y36" s="1102"/>
      <c r="Z36" s="454"/>
      <c r="AA36" s="495"/>
    </row>
    <row r="37" spans="2:27" ht="15" thickBot="1" x14ac:dyDescent="0.25">
      <c r="B37" s="453"/>
      <c r="C37" s="1103"/>
      <c r="D37" s="1104"/>
      <c r="E37" s="1104"/>
      <c r="F37" s="1104"/>
      <c r="G37" s="1104"/>
      <c r="H37" s="1104"/>
      <c r="I37" s="1104"/>
      <c r="J37" s="1104"/>
      <c r="K37" s="1104"/>
      <c r="L37" s="1104"/>
      <c r="M37" s="1104"/>
      <c r="N37" s="1104"/>
      <c r="O37" s="1104"/>
      <c r="P37" s="1104"/>
      <c r="Q37" s="1104"/>
      <c r="R37" s="1104"/>
      <c r="S37" s="1104"/>
      <c r="T37" s="1104"/>
      <c r="U37" s="1104"/>
      <c r="V37" s="1104"/>
      <c r="W37" s="1104"/>
      <c r="X37" s="1104"/>
      <c r="Y37" s="1105"/>
      <c r="Z37" s="454"/>
    </row>
    <row r="38" spans="2:27" x14ac:dyDescent="0.2">
      <c r="B38" s="453"/>
      <c r="C38" s="1106" t="s">
        <v>839</v>
      </c>
      <c r="D38" s="1107"/>
      <c r="E38" s="1107"/>
      <c r="F38" s="1107"/>
      <c r="G38" s="1107"/>
      <c r="H38" s="1107"/>
      <c r="I38" s="1107"/>
      <c r="J38" s="1107"/>
      <c r="K38" s="1107"/>
      <c r="L38" s="1107"/>
      <c r="M38" s="1107"/>
      <c r="N38" s="1107"/>
      <c r="O38" s="1107"/>
      <c r="P38" s="1107"/>
      <c r="Q38" s="1107"/>
      <c r="R38" s="1107"/>
      <c r="S38" s="1107"/>
      <c r="T38" s="1107"/>
      <c r="U38" s="1107"/>
      <c r="V38" s="1107"/>
      <c r="W38" s="1107"/>
      <c r="X38" s="1107"/>
      <c r="Y38" s="1108"/>
      <c r="Z38" s="454"/>
    </row>
    <row r="39" spans="2:27" ht="20.25" customHeight="1" x14ac:dyDescent="0.2">
      <c r="B39" s="453"/>
      <c r="C39" s="1109"/>
      <c r="D39" s="1110"/>
      <c r="E39" s="1110"/>
      <c r="F39" s="1110"/>
      <c r="G39" s="1110"/>
      <c r="H39" s="1110"/>
      <c r="I39" s="1110"/>
      <c r="J39" s="1110"/>
      <c r="K39" s="1110"/>
      <c r="L39" s="1110"/>
      <c r="M39" s="1110"/>
      <c r="N39" s="1110"/>
      <c r="O39" s="1110"/>
      <c r="P39" s="1110"/>
      <c r="Q39" s="1110"/>
      <c r="R39" s="1110"/>
      <c r="S39" s="1110"/>
      <c r="T39" s="1110"/>
      <c r="U39" s="1110"/>
      <c r="V39" s="1110"/>
      <c r="W39" s="1110"/>
      <c r="X39" s="1110"/>
      <c r="Y39" s="1111"/>
      <c r="Z39" s="454"/>
    </row>
    <row r="40" spans="2:27" ht="20.25" customHeight="1" x14ac:dyDescent="0.2">
      <c r="B40" s="453"/>
      <c r="C40" s="1109"/>
      <c r="D40" s="1110"/>
      <c r="E40" s="1110"/>
      <c r="F40" s="1110"/>
      <c r="G40" s="1110"/>
      <c r="H40" s="1110"/>
      <c r="I40" s="1110"/>
      <c r="J40" s="1110"/>
      <c r="K40" s="1110"/>
      <c r="L40" s="1110"/>
      <c r="M40" s="1110"/>
      <c r="N40" s="1110"/>
      <c r="O40" s="1110"/>
      <c r="P40" s="1110"/>
      <c r="Q40" s="1110"/>
      <c r="R40" s="1110"/>
      <c r="S40" s="1110"/>
      <c r="T40" s="1110"/>
      <c r="U40" s="1110"/>
      <c r="V40" s="1110"/>
      <c r="W40" s="1110"/>
      <c r="X40" s="1110"/>
      <c r="Y40" s="1111"/>
      <c r="Z40" s="454"/>
    </row>
    <row r="41" spans="2:27" ht="20.25" customHeight="1" x14ac:dyDescent="0.2">
      <c r="B41" s="453"/>
      <c r="C41" s="1109"/>
      <c r="D41" s="1110"/>
      <c r="E41" s="1110"/>
      <c r="F41" s="1110"/>
      <c r="G41" s="1110"/>
      <c r="H41" s="1110"/>
      <c r="I41" s="1110"/>
      <c r="J41" s="1110"/>
      <c r="K41" s="1110"/>
      <c r="L41" s="1110"/>
      <c r="M41" s="1110"/>
      <c r="N41" s="1110"/>
      <c r="O41" s="1110"/>
      <c r="P41" s="1110"/>
      <c r="Q41" s="1110"/>
      <c r="R41" s="1110"/>
      <c r="S41" s="1110"/>
      <c r="T41" s="1110"/>
      <c r="U41" s="1110"/>
      <c r="V41" s="1110"/>
      <c r="W41" s="1110"/>
      <c r="X41" s="1110"/>
      <c r="Y41" s="1111"/>
      <c r="Z41" s="454"/>
    </row>
    <row r="42" spans="2:27" ht="20.25" customHeight="1" x14ac:dyDescent="0.2">
      <c r="B42" s="453"/>
      <c r="C42" s="1109"/>
      <c r="D42" s="1110"/>
      <c r="E42" s="1110"/>
      <c r="F42" s="1110"/>
      <c r="G42" s="1110"/>
      <c r="H42" s="1110"/>
      <c r="I42" s="1110"/>
      <c r="J42" s="1110"/>
      <c r="K42" s="1110"/>
      <c r="L42" s="1110"/>
      <c r="M42" s="1110"/>
      <c r="N42" s="1110"/>
      <c r="O42" s="1110"/>
      <c r="P42" s="1110"/>
      <c r="Q42" s="1110"/>
      <c r="R42" s="1110"/>
      <c r="S42" s="1110"/>
      <c r="T42" s="1110"/>
      <c r="U42" s="1110"/>
      <c r="V42" s="1110"/>
      <c r="W42" s="1110"/>
      <c r="X42" s="1110"/>
      <c r="Y42" s="1111"/>
      <c r="Z42" s="454"/>
    </row>
    <row r="43" spans="2:27" ht="20.25" customHeight="1" x14ac:dyDescent="0.2">
      <c r="B43" s="453"/>
      <c r="C43" s="1109"/>
      <c r="D43" s="1110"/>
      <c r="E43" s="1110"/>
      <c r="F43" s="1110"/>
      <c r="G43" s="1110"/>
      <c r="H43" s="1110"/>
      <c r="I43" s="1110"/>
      <c r="J43" s="1110"/>
      <c r="K43" s="1110"/>
      <c r="L43" s="1110"/>
      <c r="M43" s="1110"/>
      <c r="N43" s="1110"/>
      <c r="O43" s="1110"/>
      <c r="P43" s="1110"/>
      <c r="Q43" s="1110"/>
      <c r="R43" s="1110"/>
      <c r="S43" s="1110"/>
      <c r="T43" s="1110"/>
      <c r="U43" s="1110"/>
      <c r="V43" s="1110"/>
      <c r="W43" s="1110"/>
      <c r="X43" s="1110"/>
      <c r="Y43" s="1111"/>
      <c r="Z43" s="454"/>
    </row>
    <row r="44" spans="2:27" ht="20.25" customHeight="1" x14ac:dyDescent="0.2">
      <c r="B44" s="453"/>
      <c r="C44" s="1109"/>
      <c r="D44" s="1110"/>
      <c r="E44" s="1110"/>
      <c r="F44" s="1110"/>
      <c r="G44" s="1110"/>
      <c r="H44" s="1110"/>
      <c r="I44" s="1110"/>
      <c r="J44" s="1110"/>
      <c r="K44" s="1110"/>
      <c r="L44" s="1110"/>
      <c r="M44" s="1110"/>
      <c r="N44" s="1110"/>
      <c r="O44" s="1110"/>
      <c r="P44" s="1110"/>
      <c r="Q44" s="1110"/>
      <c r="R44" s="1110"/>
      <c r="S44" s="1110"/>
      <c r="T44" s="1110"/>
      <c r="U44" s="1110"/>
      <c r="V44" s="1110"/>
      <c r="W44" s="1110"/>
      <c r="X44" s="1110"/>
      <c r="Y44" s="1111"/>
      <c r="Z44" s="454"/>
    </row>
    <row r="45" spans="2:27" ht="20.25" customHeight="1" x14ac:dyDescent="0.2">
      <c r="B45" s="453"/>
      <c r="C45" s="1109"/>
      <c r="D45" s="1110"/>
      <c r="E45" s="1110"/>
      <c r="F45" s="1110"/>
      <c r="G45" s="1110"/>
      <c r="H45" s="1110"/>
      <c r="I45" s="1110"/>
      <c r="J45" s="1110"/>
      <c r="K45" s="1110"/>
      <c r="L45" s="1110"/>
      <c r="M45" s="1110"/>
      <c r="N45" s="1110"/>
      <c r="O45" s="1110"/>
      <c r="P45" s="1110"/>
      <c r="Q45" s="1110"/>
      <c r="R45" s="1110"/>
      <c r="S45" s="1110"/>
      <c r="T45" s="1110"/>
      <c r="U45" s="1110"/>
      <c r="V45" s="1110"/>
      <c r="W45" s="1110"/>
      <c r="X45" s="1110"/>
      <c r="Y45" s="1111"/>
      <c r="Z45" s="454"/>
    </row>
    <row r="46" spans="2:27" ht="20.25" customHeight="1" x14ac:dyDescent="0.2">
      <c r="B46" s="453"/>
      <c r="C46" s="1109"/>
      <c r="D46" s="1110"/>
      <c r="E46" s="1110"/>
      <c r="F46" s="1110"/>
      <c r="G46" s="1110"/>
      <c r="H46" s="1110"/>
      <c r="I46" s="1110"/>
      <c r="J46" s="1110"/>
      <c r="K46" s="1110"/>
      <c r="L46" s="1110"/>
      <c r="M46" s="1110"/>
      <c r="N46" s="1110"/>
      <c r="O46" s="1110"/>
      <c r="P46" s="1110"/>
      <c r="Q46" s="1110"/>
      <c r="R46" s="1110"/>
      <c r="S46" s="1110"/>
      <c r="T46" s="1110"/>
      <c r="U46" s="1110"/>
      <c r="V46" s="1110"/>
      <c r="W46" s="1110"/>
      <c r="X46" s="1110"/>
      <c r="Y46" s="1111"/>
      <c r="Z46" s="454"/>
    </row>
    <row r="47" spans="2:27" ht="20.25" customHeight="1" x14ac:dyDescent="0.2">
      <c r="B47" s="453"/>
      <c r="C47" s="1109"/>
      <c r="D47" s="1110"/>
      <c r="E47" s="1110"/>
      <c r="F47" s="1110"/>
      <c r="G47" s="1110"/>
      <c r="H47" s="1110"/>
      <c r="I47" s="1110"/>
      <c r="J47" s="1110"/>
      <c r="K47" s="1110"/>
      <c r="L47" s="1110"/>
      <c r="M47" s="1110"/>
      <c r="N47" s="1110"/>
      <c r="O47" s="1110"/>
      <c r="P47" s="1110"/>
      <c r="Q47" s="1110"/>
      <c r="R47" s="1110"/>
      <c r="S47" s="1110"/>
      <c r="T47" s="1110"/>
      <c r="U47" s="1110"/>
      <c r="V47" s="1110"/>
      <c r="W47" s="1110"/>
      <c r="X47" s="1110"/>
      <c r="Y47" s="1111"/>
      <c r="Z47" s="454"/>
    </row>
    <row r="48" spans="2:27" ht="20.25" customHeight="1" x14ac:dyDescent="0.2">
      <c r="B48" s="453"/>
      <c r="C48" s="1109"/>
      <c r="D48" s="1110"/>
      <c r="E48" s="1110"/>
      <c r="F48" s="1110"/>
      <c r="G48" s="1110"/>
      <c r="H48" s="1110"/>
      <c r="I48" s="1110"/>
      <c r="J48" s="1110"/>
      <c r="K48" s="1110"/>
      <c r="L48" s="1110"/>
      <c r="M48" s="1110"/>
      <c r="N48" s="1110"/>
      <c r="O48" s="1110"/>
      <c r="P48" s="1110"/>
      <c r="Q48" s="1110"/>
      <c r="R48" s="1110"/>
      <c r="S48" s="1110"/>
      <c r="T48" s="1110"/>
      <c r="U48" s="1110"/>
      <c r="V48" s="1110"/>
      <c r="W48" s="1110"/>
      <c r="X48" s="1110"/>
      <c r="Y48" s="1111"/>
      <c r="Z48" s="454"/>
    </row>
    <row r="49" spans="2:26" ht="20.25" customHeight="1" x14ac:dyDescent="0.2">
      <c r="B49" s="453"/>
      <c r="C49" s="1109"/>
      <c r="D49" s="1110"/>
      <c r="E49" s="1110"/>
      <c r="F49" s="1110"/>
      <c r="G49" s="1110"/>
      <c r="H49" s="1110"/>
      <c r="I49" s="1110"/>
      <c r="J49" s="1110"/>
      <c r="K49" s="1110"/>
      <c r="L49" s="1110"/>
      <c r="M49" s="1110"/>
      <c r="N49" s="1110"/>
      <c r="O49" s="1110"/>
      <c r="P49" s="1110"/>
      <c r="Q49" s="1110"/>
      <c r="R49" s="1110"/>
      <c r="S49" s="1110"/>
      <c r="T49" s="1110"/>
      <c r="U49" s="1110"/>
      <c r="V49" s="1110"/>
      <c r="W49" s="1110"/>
      <c r="X49" s="1110"/>
      <c r="Y49" s="1111"/>
      <c r="Z49" s="454"/>
    </row>
    <row r="50" spans="2:26" ht="15" thickBot="1" x14ac:dyDescent="0.25">
      <c r="B50" s="453"/>
      <c r="C50" s="1112"/>
      <c r="D50" s="1113"/>
      <c r="E50" s="1113"/>
      <c r="F50" s="1113"/>
      <c r="G50" s="1113"/>
      <c r="H50" s="1113"/>
      <c r="I50" s="1113"/>
      <c r="J50" s="1113"/>
      <c r="K50" s="1113"/>
      <c r="L50" s="1113"/>
      <c r="M50" s="1113"/>
      <c r="N50" s="1113"/>
      <c r="O50" s="1113"/>
      <c r="P50" s="1113"/>
      <c r="Q50" s="1113"/>
      <c r="R50" s="1113"/>
      <c r="S50" s="1113"/>
      <c r="T50" s="1113"/>
      <c r="U50" s="1113"/>
      <c r="V50" s="1113"/>
      <c r="W50" s="1113"/>
      <c r="X50" s="1113"/>
      <c r="Y50" s="1114"/>
      <c r="Z50" s="454"/>
    </row>
    <row r="51" spans="2:26" x14ac:dyDescent="0.2">
      <c r="B51" s="491"/>
      <c r="C51" s="493"/>
      <c r="D51" s="493"/>
      <c r="E51" s="493"/>
      <c r="F51" s="493"/>
      <c r="G51" s="493"/>
      <c r="H51" s="493"/>
      <c r="I51" s="493"/>
      <c r="J51" s="493"/>
      <c r="K51" s="493"/>
      <c r="L51" s="493"/>
      <c r="M51" s="493"/>
      <c r="N51" s="493"/>
      <c r="O51" s="493"/>
      <c r="P51" s="493"/>
      <c r="Q51" s="493"/>
      <c r="R51" s="493"/>
      <c r="S51" s="493"/>
      <c r="T51" s="493"/>
      <c r="U51" s="493"/>
      <c r="V51" s="493"/>
      <c r="W51" s="493"/>
      <c r="X51" s="493"/>
      <c r="Y51" s="493"/>
      <c r="Z51" s="492"/>
    </row>
  </sheetData>
  <mergeCells count="65">
    <mergeCell ref="C7:H8"/>
    <mergeCell ref="I7:S8"/>
    <mergeCell ref="T7:Y7"/>
    <mergeCell ref="T8:Y8"/>
    <mergeCell ref="B2:G4"/>
    <mergeCell ref="H2:Z2"/>
    <mergeCell ref="H3:O3"/>
    <mergeCell ref="P3:Z3"/>
    <mergeCell ref="H4:Z4"/>
    <mergeCell ref="C10:H11"/>
    <mergeCell ref="I10:S11"/>
    <mergeCell ref="T10:Y10"/>
    <mergeCell ref="T11:Y11"/>
    <mergeCell ref="C13:H14"/>
    <mergeCell ref="I13:S14"/>
    <mergeCell ref="T13:Y13"/>
    <mergeCell ref="T14:Y14"/>
    <mergeCell ref="C16:H16"/>
    <mergeCell ref="I16:Y16"/>
    <mergeCell ref="C18:H19"/>
    <mergeCell ref="I18:L19"/>
    <mergeCell ref="M18:S18"/>
    <mergeCell ref="T18:Y18"/>
    <mergeCell ref="M19:S19"/>
    <mergeCell ref="T19:Y19"/>
    <mergeCell ref="C21:I21"/>
    <mergeCell ref="J21:P21"/>
    <mergeCell ref="Q21:Y21"/>
    <mergeCell ref="C22:I22"/>
    <mergeCell ref="J22:P22"/>
    <mergeCell ref="Q22:Y22"/>
    <mergeCell ref="C24:H24"/>
    <mergeCell ref="I24:Y24"/>
    <mergeCell ref="C26:Y27"/>
    <mergeCell ref="C28:G28"/>
    <mergeCell ref="I28:J28"/>
    <mergeCell ref="K28:P28"/>
    <mergeCell ref="Q28:T28"/>
    <mergeCell ref="U28:Y28"/>
    <mergeCell ref="C30:G30"/>
    <mergeCell ref="I30:J30"/>
    <mergeCell ref="K30:P30"/>
    <mergeCell ref="Q30:T30"/>
    <mergeCell ref="U30:Y30"/>
    <mergeCell ref="C29:G29"/>
    <mergeCell ref="I29:J29"/>
    <mergeCell ref="K29:P29"/>
    <mergeCell ref="Q29:T29"/>
    <mergeCell ref="U29:Y29"/>
    <mergeCell ref="C38:Y50"/>
    <mergeCell ref="C31:G31"/>
    <mergeCell ref="I31:J31"/>
    <mergeCell ref="K31:P31"/>
    <mergeCell ref="Q31:T31"/>
    <mergeCell ref="U31:Y31"/>
    <mergeCell ref="C32:G32"/>
    <mergeCell ref="I32:J32"/>
    <mergeCell ref="K32:P32"/>
    <mergeCell ref="Q32:T32"/>
    <mergeCell ref="U32:Y32"/>
    <mergeCell ref="C33:G33"/>
    <mergeCell ref="I33:J33"/>
    <mergeCell ref="K33:P33"/>
    <mergeCell ref="Q33:T33"/>
    <mergeCell ref="C36:Y37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&amp;LCarrera 30 25-90 Piso 16 C.A.D. – C.P. 111311
PBX: 7470909 – Información: Línea 195
www.umv.gov.co&amp;CPES-FM-001
Página  &amp;N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AK35"/>
  <sheetViews>
    <sheetView topLeftCell="F13" zoomScale="40" zoomScaleNormal="40" workbookViewId="0">
      <selection activeCell="AE19" sqref="AE19"/>
    </sheetView>
  </sheetViews>
  <sheetFormatPr baseColWidth="10" defaultRowHeight="15" x14ac:dyDescent="0.25"/>
  <cols>
    <col min="1" max="1" width="1.7109375" style="1" customWidth="1"/>
    <col min="2" max="2" width="22.42578125" style="73" customWidth="1"/>
    <col min="3" max="3" width="17.7109375" style="1" customWidth="1"/>
    <col min="4" max="7" width="18" style="1" customWidth="1"/>
    <col min="8" max="31" width="8" style="1" customWidth="1"/>
    <col min="32" max="32" width="10.140625" style="1" customWidth="1"/>
    <col min="33" max="33" width="10.28515625" style="1" customWidth="1"/>
    <col min="34" max="37" width="53.28515625" style="1" customWidth="1"/>
    <col min="38" max="16384" width="11.42578125" style="1"/>
  </cols>
  <sheetData>
    <row r="1" spans="2:37" s="2" customFormat="1" ht="42" customHeight="1" thickBot="1" x14ac:dyDescent="0.3">
      <c r="B1" s="532"/>
      <c r="C1" s="533"/>
      <c r="D1" s="538" t="s">
        <v>31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40"/>
    </row>
    <row r="2" spans="2:37" s="2" customFormat="1" ht="26.25" customHeight="1" thickBot="1" x14ac:dyDescent="0.3">
      <c r="B2" s="534"/>
      <c r="C2" s="535"/>
      <c r="D2" s="541" t="s">
        <v>25</v>
      </c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3"/>
      <c r="R2" s="541" t="s">
        <v>36</v>
      </c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3"/>
    </row>
    <row r="3" spans="2:37" s="2" customFormat="1" ht="26.25" customHeight="1" thickBot="1" x14ac:dyDescent="0.3">
      <c r="B3" s="536"/>
      <c r="C3" s="537"/>
      <c r="D3" s="541" t="s">
        <v>37</v>
      </c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3"/>
    </row>
    <row r="4" spans="2:37" s="2" customFormat="1" ht="27" customHeight="1" thickBot="1" x14ac:dyDescent="0.3">
      <c r="B4" s="3"/>
      <c r="C4" s="3"/>
      <c r="D4" s="4"/>
      <c r="E4" s="4"/>
      <c r="F4" s="4"/>
      <c r="G4" s="4"/>
      <c r="H4" s="330"/>
      <c r="I4" s="330"/>
      <c r="J4" s="330"/>
      <c r="K4" s="330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2:37" s="2" customFormat="1" ht="21" customHeight="1" x14ac:dyDescent="0.2">
      <c r="B5" s="544" t="s">
        <v>24</v>
      </c>
      <c r="C5" s="545"/>
      <c r="D5" s="546" t="s">
        <v>14</v>
      </c>
      <c r="E5" s="547"/>
      <c r="F5" s="547"/>
      <c r="G5" s="547"/>
      <c r="H5" s="547"/>
      <c r="I5" s="548"/>
      <c r="J5" s="549" t="s">
        <v>606</v>
      </c>
      <c r="K5" s="745"/>
      <c r="L5" s="745"/>
      <c r="M5" s="745"/>
      <c r="N5" s="745"/>
      <c r="O5" s="745"/>
      <c r="P5" s="745"/>
      <c r="Q5" s="745"/>
      <c r="R5" s="745"/>
      <c r="S5" s="745"/>
      <c r="T5" s="745"/>
      <c r="U5" s="745"/>
      <c r="V5" s="745"/>
      <c r="W5" s="745"/>
      <c r="X5" s="745"/>
      <c r="Y5" s="745"/>
      <c r="Z5" s="745"/>
      <c r="AA5" s="745"/>
      <c r="AB5" s="745"/>
      <c r="AC5" s="745"/>
      <c r="AD5" s="745"/>
      <c r="AE5" s="745"/>
      <c r="AF5" s="745"/>
      <c r="AG5" s="745"/>
      <c r="AH5" s="746"/>
    </row>
    <row r="6" spans="2:37" s="2" customFormat="1" ht="21" customHeight="1" x14ac:dyDescent="0.25">
      <c r="B6" s="552">
        <v>2018</v>
      </c>
      <c r="C6" s="553"/>
      <c r="D6" s="556" t="s">
        <v>0</v>
      </c>
      <c r="E6" s="557"/>
      <c r="F6" s="557"/>
      <c r="G6" s="557"/>
      <c r="H6" s="557"/>
      <c r="I6" s="558"/>
      <c r="J6" s="559" t="s">
        <v>104</v>
      </c>
      <c r="K6" s="560"/>
      <c r="L6" s="560"/>
      <c r="M6" s="560"/>
      <c r="N6" s="560"/>
      <c r="O6" s="560"/>
      <c r="P6" s="560"/>
      <c r="Q6" s="560"/>
      <c r="R6" s="560"/>
      <c r="S6" s="560"/>
      <c r="T6" s="560"/>
      <c r="U6" s="560"/>
      <c r="V6" s="560"/>
      <c r="W6" s="560"/>
      <c r="X6" s="560"/>
      <c r="Y6" s="560"/>
      <c r="Z6" s="560"/>
      <c r="AA6" s="560"/>
      <c r="AB6" s="560"/>
      <c r="AC6" s="560"/>
      <c r="AD6" s="560"/>
      <c r="AE6" s="560"/>
      <c r="AF6" s="560"/>
      <c r="AG6" s="560"/>
      <c r="AH6" s="561"/>
    </row>
    <row r="7" spans="2:37" s="2" customFormat="1" ht="21" customHeight="1" thickBot="1" x14ac:dyDescent="0.3">
      <c r="B7" s="554"/>
      <c r="C7" s="555"/>
      <c r="D7" s="562" t="s">
        <v>1</v>
      </c>
      <c r="E7" s="563"/>
      <c r="F7" s="563"/>
      <c r="G7" s="563"/>
      <c r="H7" s="563"/>
      <c r="I7" s="564"/>
      <c r="J7" s="679" t="s">
        <v>39</v>
      </c>
      <c r="K7" s="680"/>
      <c r="L7" s="680"/>
      <c r="M7" s="680"/>
      <c r="N7" s="680"/>
      <c r="O7" s="680"/>
      <c r="P7" s="680"/>
      <c r="Q7" s="680"/>
      <c r="R7" s="680"/>
      <c r="S7" s="680"/>
      <c r="T7" s="680"/>
      <c r="U7" s="680"/>
      <c r="V7" s="680"/>
      <c r="W7" s="680"/>
      <c r="X7" s="680"/>
      <c r="Y7" s="680"/>
      <c r="Z7" s="680"/>
      <c r="AA7" s="680"/>
      <c r="AB7" s="680"/>
      <c r="AC7" s="680"/>
      <c r="AD7" s="680"/>
      <c r="AE7" s="680"/>
      <c r="AF7" s="680"/>
      <c r="AG7" s="680"/>
      <c r="AH7" s="681"/>
    </row>
    <row r="8" spans="2:37" ht="25.5" customHeight="1" thickBot="1" x14ac:dyDescent="0.3">
      <c r="L8" s="74"/>
    </row>
    <row r="9" spans="2:37" s="2" customFormat="1" ht="24.75" customHeight="1" x14ac:dyDescent="0.25">
      <c r="B9" s="747" t="s">
        <v>21</v>
      </c>
      <c r="C9" s="571" t="s">
        <v>35</v>
      </c>
      <c r="D9" s="572"/>
      <c r="E9" s="573" t="s">
        <v>105</v>
      </c>
      <c r="F9" s="574"/>
      <c r="G9" s="574"/>
      <c r="H9" s="574"/>
      <c r="I9" s="574"/>
      <c r="J9" s="574"/>
      <c r="K9" s="574"/>
      <c r="L9" s="574"/>
      <c r="M9" s="574"/>
      <c r="N9" s="574"/>
      <c r="O9" s="574"/>
      <c r="P9" s="574"/>
      <c r="Q9" s="574"/>
      <c r="R9" s="574"/>
      <c r="S9" s="575"/>
      <c r="T9" s="576" t="s">
        <v>20</v>
      </c>
      <c r="U9" s="577"/>
      <c r="V9" s="578"/>
      <c r="W9" s="585" t="s">
        <v>23</v>
      </c>
      <c r="X9" s="586"/>
      <c r="Y9" s="756" t="s">
        <v>106</v>
      </c>
      <c r="Z9" s="757"/>
      <c r="AA9" s="757"/>
      <c r="AB9" s="757"/>
      <c r="AC9" s="757"/>
      <c r="AD9" s="757"/>
      <c r="AE9" s="757"/>
      <c r="AF9" s="757"/>
      <c r="AG9" s="757"/>
      <c r="AH9" s="758"/>
    </row>
    <row r="10" spans="2:37" s="2" customFormat="1" ht="24.75" customHeight="1" x14ac:dyDescent="0.25">
      <c r="B10" s="748"/>
      <c r="C10" s="595" t="s">
        <v>15</v>
      </c>
      <c r="D10" s="596"/>
      <c r="E10" s="597" t="s">
        <v>107</v>
      </c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9"/>
      <c r="T10" s="579"/>
      <c r="U10" s="580"/>
      <c r="V10" s="581"/>
      <c r="W10" s="587"/>
      <c r="X10" s="588"/>
      <c r="Y10" s="759"/>
      <c r="Z10" s="760"/>
      <c r="AA10" s="760"/>
      <c r="AB10" s="760"/>
      <c r="AC10" s="760"/>
      <c r="AD10" s="760"/>
      <c r="AE10" s="760"/>
      <c r="AF10" s="760"/>
      <c r="AG10" s="760"/>
      <c r="AH10" s="761"/>
    </row>
    <row r="11" spans="2:37" s="2" customFormat="1" ht="18" customHeight="1" x14ac:dyDescent="0.25">
      <c r="B11" s="748"/>
      <c r="C11" s="595" t="s">
        <v>33</v>
      </c>
      <c r="D11" s="596"/>
      <c r="E11" s="597" t="s">
        <v>108</v>
      </c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9"/>
      <c r="T11" s="579"/>
      <c r="U11" s="580"/>
      <c r="V11" s="581"/>
      <c r="W11" s="600" t="s">
        <v>16</v>
      </c>
      <c r="X11" s="601"/>
      <c r="Y11" s="750" t="s">
        <v>607</v>
      </c>
      <c r="Z11" s="751"/>
      <c r="AA11" s="751"/>
      <c r="AB11" s="751"/>
      <c r="AC11" s="751"/>
      <c r="AD11" s="751"/>
      <c r="AE11" s="751"/>
      <c r="AF11" s="751"/>
      <c r="AG11" s="751"/>
      <c r="AH11" s="752"/>
    </row>
    <row r="12" spans="2:37" s="2" customFormat="1" ht="20.25" customHeight="1" thickBot="1" x14ac:dyDescent="0.3">
      <c r="B12" s="749"/>
      <c r="C12" s="610" t="s">
        <v>34</v>
      </c>
      <c r="D12" s="611"/>
      <c r="E12" s="612" t="s">
        <v>109</v>
      </c>
      <c r="F12" s="613"/>
      <c r="G12" s="613"/>
      <c r="H12" s="613"/>
      <c r="I12" s="613"/>
      <c r="J12" s="613"/>
      <c r="K12" s="613"/>
      <c r="L12" s="613"/>
      <c r="M12" s="613"/>
      <c r="N12" s="613"/>
      <c r="O12" s="613"/>
      <c r="P12" s="613"/>
      <c r="Q12" s="613"/>
      <c r="R12" s="613"/>
      <c r="S12" s="614"/>
      <c r="T12" s="582"/>
      <c r="U12" s="583"/>
      <c r="V12" s="584"/>
      <c r="W12" s="602"/>
      <c r="X12" s="603"/>
      <c r="Y12" s="753"/>
      <c r="Z12" s="754"/>
      <c r="AA12" s="754"/>
      <c r="AB12" s="754"/>
      <c r="AC12" s="754"/>
      <c r="AD12" s="754"/>
      <c r="AE12" s="754"/>
      <c r="AF12" s="754"/>
      <c r="AG12" s="754"/>
      <c r="AH12" s="755"/>
    </row>
    <row r="13" spans="2:37" s="186" customFormat="1" ht="20.25" customHeight="1" thickBot="1" x14ac:dyDescent="0.25"/>
    <row r="14" spans="2:37" ht="16.5" thickBot="1" x14ac:dyDescent="0.3">
      <c r="B14" s="725" t="s">
        <v>17</v>
      </c>
      <c r="C14" s="726"/>
      <c r="D14" s="727"/>
      <c r="E14" s="728" t="s">
        <v>78</v>
      </c>
      <c r="F14" s="729"/>
      <c r="G14" s="729"/>
      <c r="H14" s="730"/>
      <c r="I14" s="730"/>
      <c r="J14" s="730"/>
      <c r="K14" s="730"/>
      <c r="L14" s="730"/>
      <c r="M14" s="730"/>
      <c r="N14" s="730"/>
      <c r="O14" s="730"/>
      <c r="P14" s="730"/>
      <c r="Q14" s="730"/>
      <c r="R14" s="730"/>
      <c r="S14" s="730"/>
      <c r="T14" s="730"/>
      <c r="U14" s="730"/>
      <c r="V14" s="730"/>
      <c r="W14" s="730"/>
      <c r="X14" s="730"/>
      <c r="Y14" s="730"/>
      <c r="Z14" s="730"/>
      <c r="AA14" s="730"/>
      <c r="AB14" s="730"/>
      <c r="AC14" s="730"/>
      <c r="AD14" s="730"/>
      <c r="AE14" s="730"/>
      <c r="AF14" s="730"/>
      <c r="AG14" s="730"/>
      <c r="AH14" s="762"/>
    </row>
    <row r="15" spans="2:37" ht="15.75" customHeight="1" x14ac:dyDescent="0.25">
      <c r="B15" s="721" t="s">
        <v>29</v>
      </c>
      <c r="C15" s="739" t="s">
        <v>28</v>
      </c>
      <c r="D15" s="741" t="s">
        <v>32</v>
      </c>
      <c r="E15" s="739" t="s">
        <v>79</v>
      </c>
      <c r="F15" s="739" t="s">
        <v>26</v>
      </c>
      <c r="G15" s="743" t="s">
        <v>27</v>
      </c>
      <c r="H15" s="571" t="s">
        <v>2</v>
      </c>
      <c r="I15" s="572"/>
      <c r="J15" s="571" t="s">
        <v>3</v>
      </c>
      <c r="K15" s="572"/>
      <c r="L15" s="571" t="s">
        <v>4</v>
      </c>
      <c r="M15" s="572"/>
      <c r="N15" s="571" t="s">
        <v>5</v>
      </c>
      <c r="O15" s="572"/>
      <c r="P15" s="571" t="s">
        <v>6</v>
      </c>
      <c r="Q15" s="572"/>
      <c r="R15" s="571" t="s">
        <v>7</v>
      </c>
      <c r="S15" s="572"/>
      <c r="T15" s="571" t="s">
        <v>8</v>
      </c>
      <c r="U15" s="572"/>
      <c r="V15" s="571" t="s">
        <v>9</v>
      </c>
      <c r="W15" s="572"/>
      <c r="X15" s="571" t="s">
        <v>10</v>
      </c>
      <c r="Y15" s="572"/>
      <c r="Z15" s="571" t="s">
        <v>11</v>
      </c>
      <c r="AA15" s="572"/>
      <c r="AB15" s="571" t="s">
        <v>12</v>
      </c>
      <c r="AC15" s="572"/>
      <c r="AD15" s="571" t="s">
        <v>13</v>
      </c>
      <c r="AE15" s="572"/>
      <c r="AF15" s="721" t="s">
        <v>18</v>
      </c>
      <c r="AG15" s="723" t="s">
        <v>19</v>
      </c>
      <c r="AH15" s="716" t="s">
        <v>22</v>
      </c>
      <c r="AI15" s="716" t="s">
        <v>690</v>
      </c>
      <c r="AJ15" s="716" t="s">
        <v>691</v>
      </c>
      <c r="AK15" s="716" t="s">
        <v>692</v>
      </c>
    </row>
    <row r="16" spans="2:37" ht="31.5" customHeight="1" thickBot="1" x14ac:dyDescent="0.3">
      <c r="B16" s="738"/>
      <c r="C16" s="740"/>
      <c r="D16" s="742"/>
      <c r="E16" s="740"/>
      <c r="F16" s="740"/>
      <c r="G16" s="744"/>
      <c r="H16" s="313" t="s">
        <v>18</v>
      </c>
      <c r="I16" s="312" t="s">
        <v>19</v>
      </c>
      <c r="J16" s="313" t="s">
        <v>18</v>
      </c>
      <c r="K16" s="312" t="s">
        <v>19</v>
      </c>
      <c r="L16" s="313" t="s">
        <v>18</v>
      </c>
      <c r="M16" s="312" t="s">
        <v>19</v>
      </c>
      <c r="N16" s="313" t="s">
        <v>18</v>
      </c>
      <c r="O16" s="312" t="s">
        <v>19</v>
      </c>
      <c r="P16" s="313" t="s">
        <v>18</v>
      </c>
      <c r="Q16" s="312" t="s">
        <v>19</v>
      </c>
      <c r="R16" s="313" t="s">
        <v>18</v>
      </c>
      <c r="S16" s="312" t="s">
        <v>19</v>
      </c>
      <c r="T16" s="313" t="s">
        <v>18</v>
      </c>
      <c r="U16" s="312" t="s">
        <v>19</v>
      </c>
      <c r="V16" s="313" t="s">
        <v>18</v>
      </c>
      <c r="W16" s="312" t="s">
        <v>19</v>
      </c>
      <c r="X16" s="313" t="s">
        <v>18</v>
      </c>
      <c r="Y16" s="312" t="s">
        <v>19</v>
      </c>
      <c r="Z16" s="313" t="s">
        <v>18</v>
      </c>
      <c r="AA16" s="312" t="s">
        <v>19</v>
      </c>
      <c r="AB16" s="313" t="s">
        <v>18</v>
      </c>
      <c r="AC16" s="312" t="s">
        <v>19</v>
      </c>
      <c r="AD16" s="313" t="s">
        <v>18</v>
      </c>
      <c r="AE16" s="312" t="s">
        <v>19</v>
      </c>
      <c r="AF16" s="722"/>
      <c r="AG16" s="724"/>
      <c r="AH16" s="717"/>
      <c r="AI16" s="717"/>
      <c r="AJ16" s="717"/>
      <c r="AK16" s="717"/>
    </row>
    <row r="17" spans="2:37" ht="60" x14ac:dyDescent="0.25">
      <c r="B17" s="718">
        <v>0.45</v>
      </c>
      <c r="C17" s="20" t="s">
        <v>42</v>
      </c>
      <c r="D17" s="32" t="s">
        <v>81</v>
      </c>
      <c r="E17" s="33">
        <v>0.2</v>
      </c>
      <c r="F17" s="20" t="s">
        <v>419</v>
      </c>
      <c r="G17" s="34" t="s">
        <v>420</v>
      </c>
      <c r="H17" s="223"/>
      <c r="I17" s="224"/>
      <c r="J17" s="225">
        <v>0.09</v>
      </c>
      <c r="K17" s="224"/>
      <c r="L17" s="225">
        <v>0.09</v>
      </c>
      <c r="M17" s="224"/>
      <c r="N17" s="225">
        <v>0.09</v>
      </c>
      <c r="O17" s="224"/>
      <c r="P17" s="225">
        <v>0.09</v>
      </c>
      <c r="Q17" s="224"/>
      <c r="R17" s="225">
        <v>0.09</v>
      </c>
      <c r="S17" s="224"/>
      <c r="T17" s="225">
        <v>0.09</v>
      </c>
      <c r="U17" s="224"/>
      <c r="V17" s="225">
        <v>0.09</v>
      </c>
      <c r="W17" s="224"/>
      <c r="X17" s="225">
        <v>0.09</v>
      </c>
      <c r="Y17" s="224"/>
      <c r="Z17" s="225">
        <v>0.09</v>
      </c>
      <c r="AA17" s="224"/>
      <c r="AB17" s="225">
        <v>0.09</v>
      </c>
      <c r="AC17" s="224"/>
      <c r="AD17" s="225">
        <v>0.09</v>
      </c>
      <c r="AE17" s="224"/>
      <c r="AF17" s="226">
        <v>1</v>
      </c>
      <c r="AG17" s="397"/>
      <c r="AH17" s="509"/>
      <c r="AI17" s="509"/>
      <c r="AJ17" s="509"/>
      <c r="AK17" s="509"/>
    </row>
    <row r="18" spans="2:37" ht="56.25" customHeight="1" x14ac:dyDescent="0.25">
      <c r="B18" s="719"/>
      <c r="C18" s="22" t="s">
        <v>43</v>
      </c>
      <c r="D18" s="35" t="s">
        <v>421</v>
      </c>
      <c r="E18" s="36">
        <v>0.2</v>
      </c>
      <c r="F18" s="22" t="s">
        <v>422</v>
      </c>
      <c r="G18" s="37" t="s">
        <v>423</v>
      </c>
      <c r="H18" s="223"/>
      <c r="I18" s="224"/>
      <c r="J18" s="225"/>
      <c r="K18" s="224"/>
      <c r="L18" s="225">
        <v>0.35</v>
      </c>
      <c r="M18" s="224"/>
      <c r="N18" s="225"/>
      <c r="O18" s="225"/>
      <c r="P18" s="225"/>
      <c r="Q18" s="224"/>
      <c r="R18" s="225"/>
      <c r="S18" s="224"/>
      <c r="T18" s="225">
        <v>0.35</v>
      </c>
      <c r="U18" s="224"/>
      <c r="V18" s="225"/>
      <c r="W18" s="224"/>
      <c r="X18" s="225"/>
      <c r="Y18" s="224"/>
      <c r="Z18" s="225"/>
      <c r="AA18" s="224"/>
      <c r="AB18" s="225">
        <v>0.3</v>
      </c>
      <c r="AC18" s="224"/>
      <c r="AD18" s="225"/>
      <c r="AE18" s="224"/>
      <c r="AF18" s="225">
        <v>1</v>
      </c>
      <c r="AG18" s="399"/>
      <c r="AH18" s="509"/>
      <c r="AI18" s="509"/>
      <c r="AJ18" s="509"/>
      <c r="AK18" s="509"/>
    </row>
    <row r="19" spans="2:37" ht="56.25" customHeight="1" x14ac:dyDescent="0.25">
      <c r="B19" s="719"/>
      <c r="C19" s="22" t="s">
        <v>45</v>
      </c>
      <c r="D19" s="121" t="s">
        <v>424</v>
      </c>
      <c r="E19" s="36">
        <v>0.2</v>
      </c>
      <c r="F19" s="22" t="s">
        <v>425</v>
      </c>
      <c r="G19" s="37" t="s">
        <v>426</v>
      </c>
      <c r="H19" s="227">
        <v>0.08</v>
      </c>
      <c r="I19" s="49"/>
      <c r="J19" s="227">
        <v>0.08</v>
      </c>
      <c r="K19" s="49"/>
      <c r="L19" s="227">
        <v>0.08</v>
      </c>
      <c r="M19" s="49"/>
      <c r="N19" s="227">
        <v>0.08</v>
      </c>
      <c r="O19" s="49"/>
      <c r="P19" s="227">
        <v>0.08</v>
      </c>
      <c r="Q19" s="49"/>
      <c r="R19" s="227">
        <v>0.08</v>
      </c>
      <c r="S19" s="49"/>
      <c r="T19" s="227">
        <v>0.08</v>
      </c>
      <c r="U19" s="49"/>
      <c r="V19" s="227">
        <v>0.08</v>
      </c>
      <c r="W19" s="49"/>
      <c r="X19" s="227">
        <v>0.09</v>
      </c>
      <c r="Y19" s="49"/>
      <c r="Z19" s="227">
        <v>0.09</v>
      </c>
      <c r="AA19" s="49"/>
      <c r="AB19" s="227">
        <v>0.09</v>
      </c>
      <c r="AC19" s="49"/>
      <c r="AD19" s="227">
        <v>0.09</v>
      </c>
      <c r="AE19" s="49"/>
      <c r="AF19" s="225">
        <f>+H19+J19+L19+N19+P19+R19+T19+V19+X19+Z19+AB19+AD19</f>
        <v>0.99999999999999989</v>
      </c>
      <c r="AG19" s="398"/>
      <c r="AH19" s="205"/>
      <c r="AI19" s="205"/>
      <c r="AJ19" s="205"/>
      <c r="AK19" s="205"/>
    </row>
    <row r="20" spans="2:37" ht="75" x14ac:dyDescent="0.25">
      <c r="B20" s="719"/>
      <c r="C20" s="22" t="s">
        <v>82</v>
      </c>
      <c r="D20" s="35" t="s">
        <v>83</v>
      </c>
      <c r="E20" s="36">
        <v>0.2</v>
      </c>
      <c r="F20" s="37" t="s">
        <v>427</v>
      </c>
      <c r="G20" s="37" t="s">
        <v>427</v>
      </c>
      <c r="H20" s="227"/>
      <c r="I20" s="49"/>
      <c r="J20" s="228"/>
      <c r="K20" s="49"/>
      <c r="L20" s="228"/>
      <c r="M20" s="49"/>
      <c r="N20" s="228"/>
      <c r="O20" s="49"/>
      <c r="P20" s="228">
        <v>0.35</v>
      </c>
      <c r="Q20" s="49"/>
      <c r="R20" s="228"/>
      <c r="S20" s="49"/>
      <c r="T20" s="228"/>
      <c r="U20" s="49"/>
      <c r="V20" s="228">
        <v>0.35</v>
      </c>
      <c r="W20" s="49"/>
      <c r="X20" s="228"/>
      <c r="Y20" s="49"/>
      <c r="Z20" s="228"/>
      <c r="AA20" s="49"/>
      <c r="AB20" s="228">
        <v>0.3</v>
      </c>
      <c r="AC20" s="49"/>
      <c r="AD20" s="228"/>
      <c r="AE20" s="49"/>
      <c r="AF20" s="225">
        <f>+H20+J20+L20+N20+P20+R20+T20+V20+X20+Z20+AB20+AD20</f>
        <v>1</v>
      </c>
      <c r="AG20" s="398"/>
      <c r="AH20" s="205"/>
      <c r="AI20" s="205"/>
      <c r="AJ20" s="205"/>
      <c r="AK20" s="205"/>
    </row>
    <row r="21" spans="2:37" ht="135.75" thickBot="1" x14ac:dyDescent="0.3">
      <c r="B21" s="720"/>
      <c r="C21" s="39" t="s">
        <v>84</v>
      </c>
      <c r="D21" s="40" t="s">
        <v>428</v>
      </c>
      <c r="E21" s="41">
        <v>0.2</v>
      </c>
      <c r="F21" s="39" t="s">
        <v>429</v>
      </c>
      <c r="G21" s="42" t="s">
        <v>430</v>
      </c>
      <c r="H21" s="229"/>
      <c r="I21" s="56"/>
      <c r="J21" s="230"/>
      <c r="K21" s="56"/>
      <c r="L21" s="230">
        <v>0.25</v>
      </c>
      <c r="M21" s="56"/>
      <c r="N21" s="230"/>
      <c r="O21" s="56"/>
      <c r="P21" s="230"/>
      <c r="Q21" s="56"/>
      <c r="R21" s="230">
        <v>0.25</v>
      </c>
      <c r="S21" s="56"/>
      <c r="T21" s="230"/>
      <c r="U21" s="56"/>
      <c r="V21" s="230"/>
      <c r="W21" s="56"/>
      <c r="X21" s="230">
        <v>0.25</v>
      </c>
      <c r="Y21" s="56"/>
      <c r="Z21" s="230"/>
      <c r="AA21" s="56"/>
      <c r="AB21" s="230"/>
      <c r="AC21" s="56"/>
      <c r="AD21" s="230">
        <v>0.25</v>
      </c>
      <c r="AE21" s="56"/>
      <c r="AF21" s="230">
        <f>+H21+J21+L21+N21+P21+R21+T21+V21+X21+Z21+AB21+AD21</f>
        <v>1</v>
      </c>
      <c r="AG21" s="400"/>
      <c r="AH21" s="206"/>
      <c r="AI21" s="206"/>
      <c r="AJ21" s="206"/>
      <c r="AK21" s="206"/>
    </row>
    <row r="22" spans="2:37" ht="15.75" thickBot="1" x14ac:dyDescent="0.3">
      <c r="B22" s="184"/>
      <c r="C22" s="184"/>
      <c r="D22" s="185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</row>
    <row r="23" spans="2:37" ht="16.5" thickBot="1" x14ac:dyDescent="0.3">
      <c r="B23" s="725" t="s">
        <v>17</v>
      </c>
      <c r="C23" s="726"/>
      <c r="D23" s="727"/>
      <c r="E23" s="728" t="s">
        <v>85</v>
      </c>
      <c r="F23" s="729"/>
      <c r="G23" s="729"/>
      <c r="H23" s="730"/>
      <c r="I23" s="730"/>
      <c r="J23" s="730"/>
      <c r="K23" s="730"/>
      <c r="L23" s="730"/>
      <c r="M23" s="730"/>
      <c r="N23" s="730"/>
      <c r="O23" s="730"/>
      <c r="P23" s="730"/>
      <c r="Q23" s="730"/>
      <c r="R23" s="730"/>
      <c r="S23" s="730"/>
      <c r="T23" s="730"/>
      <c r="U23" s="730"/>
      <c r="V23" s="730"/>
      <c r="W23" s="730"/>
      <c r="X23" s="730"/>
      <c r="Y23" s="730"/>
      <c r="Z23" s="730"/>
      <c r="AA23" s="730"/>
      <c r="AB23" s="730"/>
      <c r="AC23" s="730"/>
      <c r="AD23" s="730"/>
      <c r="AE23" s="730"/>
      <c r="AF23" s="730"/>
      <c r="AG23" s="730"/>
      <c r="AH23" s="731"/>
    </row>
    <row r="24" spans="2:37" ht="15.75" x14ac:dyDescent="0.25">
      <c r="B24" s="732" t="s">
        <v>29</v>
      </c>
      <c r="C24" s="734" t="s">
        <v>28</v>
      </c>
      <c r="D24" s="736" t="s">
        <v>32</v>
      </c>
      <c r="E24" s="620" t="s">
        <v>79</v>
      </c>
      <c r="F24" s="620" t="s">
        <v>26</v>
      </c>
      <c r="G24" s="626" t="s">
        <v>27</v>
      </c>
      <c r="H24" s="618" t="s">
        <v>2</v>
      </c>
      <c r="I24" s="626"/>
      <c r="J24" s="618" t="s">
        <v>3</v>
      </c>
      <c r="K24" s="626"/>
      <c r="L24" s="618" t="s">
        <v>4</v>
      </c>
      <c r="M24" s="626"/>
      <c r="N24" s="618" t="s">
        <v>5</v>
      </c>
      <c r="O24" s="626"/>
      <c r="P24" s="618" t="s">
        <v>6</v>
      </c>
      <c r="Q24" s="626"/>
      <c r="R24" s="618" t="s">
        <v>7</v>
      </c>
      <c r="S24" s="626"/>
      <c r="T24" s="618" t="s">
        <v>8</v>
      </c>
      <c r="U24" s="626"/>
      <c r="V24" s="618" t="s">
        <v>9</v>
      </c>
      <c r="W24" s="626"/>
      <c r="X24" s="618" t="s">
        <v>10</v>
      </c>
      <c r="Y24" s="626"/>
      <c r="Z24" s="618" t="s">
        <v>11</v>
      </c>
      <c r="AA24" s="626"/>
      <c r="AB24" s="618" t="s">
        <v>12</v>
      </c>
      <c r="AC24" s="626"/>
      <c r="AD24" s="618" t="s">
        <v>13</v>
      </c>
      <c r="AE24" s="626"/>
      <c r="AF24" s="618" t="s">
        <v>18</v>
      </c>
      <c r="AG24" s="624" t="s">
        <v>19</v>
      </c>
      <c r="AH24" s="627" t="s">
        <v>22</v>
      </c>
      <c r="AI24" s="627" t="s">
        <v>690</v>
      </c>
      <c r="AJ24" s="627" t="s">
        <v>691</v>
      </c>
      <c r="AK24" s="627" t="s">
        <v>692</v>
      </c>
    </row>
    <row r="25" spans="2:37" ht="15.75" customHeight="1" thickBot="1" x14ac:dyDescent="0.3">
      <c r="B25" s="733"/>
      <c r="C25" s="735"/>
      <c r="D25" s="737"/>
      <c r="E25" s="621"/>
      <c r="F25" s="621"/>
      <c r="G25" s="629"/>
      <c r="H25" s="313" t="s">
        <v>18</v>
      </c>
      <c r="I25" s="312" t="s">
        <v>19</v>
      </c>
      <c r="J25" s="313" t="s">
        <v>18</v>
      </c>
      <c r="K25" s="312" t="s">
        <v>19</v>
      </c>
      <c r="L25" s="313" t="s">
        <v>18</v>
      </c>
      <c r="M25" s="312" t="s">
        <v>19</v>
      </c>
      <c r="N25" s="313" t="s">
        <v>18</v>
      </c>
      <c r="O25" s="312" t="s">
        <v>19</v>
      </c>
      <c r="P25" s="313" t="s">
        <v>18</v>
      </c>
      <c r="Q25" s="312" t="s">
        <v>19</v>
      </c>
      <c r="R25" s="313" t="s">
        <v>18</v>
      </c>
      <c r="S25" s="312" t="s">
        <v>19</v>
      </c>
      <c r="T25" s="313" t="s">
        <v>18</v>
      </c>
      <c r="U25" s="312" t="s">
        <v>19</v>
      </c>
      <c r="V25" s="313" t="s">
        <v>18</v>
      </c>
      <c r="W25" s="312" t="s">
        <v>19</v>
      </c>
      <c r="X25" s="313" t="s">
        <v>18</v>
      </c>
      <c r="Y25" s="312" t="s">
        <v>19</v>
      </c>
      <c r="Z25" s="313" t="s">
        <v>18</v>
      </c>
      <c r="AA25" s="312" t="s">
        <v>19</v>
      </c>
      <c r="AB25" s="313" t="s">
        <v>18</v>
      </c>
      <c r="AC25" s="312" t="s">
        <v>19</v>
      </c>
      <c r="AD25" s="313" t="s">
        <v>18</v>
      </c>
      <c r="AE25" s="312" t="s">
        <v>19</v>
      </c>
      <c r="AF25" s="633"/>
      <c r="AG25" s="640"/>
      <c r="AH25" s="628"/>
      <c r="AI25" s="628"/>
      <c r="AJ25" s="628"/>
      <c r="AK25" s="628"/>
    </row>
    <row r="26" spans="2:37" ht="75.75" customHeight="1" x14ac:dyDescent="0.25">
      <c r="B26" s="718">
        <v>0.45</v>
      </c>
      <c r="C26" s="20" t="s">
        <v>40</v>
      </c>
      <c r="D26" s="231" t="s">
        <v>431</v>
      </c>
      <c r="E26" s="33">
        <v>0.2</v>
      </c>
      <c r="F26" s="20" t="s">
        <v>432</v>
      </c>
      <c r="G26" s="34" t="s">
        <v>433</v>
      </c>
      <c r="H26" s="232"/>
      <c r="I26" s="47"/>
      <c r="J26" s="226">
        <v>0.09</v>
      </c>
      <c r="K26" s="47"/>
      <c r="L26" s="226">
        <v>0.09</v>
      </c>
      <c r="M26" s="47"/>
      <c r="N26" s="226">
        <v>0.09</v>
      </c>
      <c r="O26" s="47"/>
      <c r="P26" s="226">
        <v>0.09</v>
      </c>
      <c r="Q26" s="47"/>
      <c r="R26" s="226">
        <v>0.09</v>
      </c>
      <c r="S26" s="47"/>
      <c r="T26" s="226">
        <v>0.09</v>
      </c>
      <c r="U26" s="47"/>
      <c r="V26" s="226">
        <v>0.09</v>
      </c>
      <c r="W26" s="47"/>
      <c r="X26" s="226">
        <v>0.09</v>
      </c>
      <c r="Y26" s="47"/>
      <c r="Z26" s="226">
        <v>0.09</v>
      </c>
      <c r="AA26" s="47"/>
      <c r="AB26" s="226">
        <v>0.09</v>
      </c>
      <c r="AC26" s="47"/>
      <c r="AD26" s="226">
        <v>0.09</v>
      </c>
      <c r="AE26" s="47"/>
      <c r="AF26" s="226">
        <f t="shared" ref="AF26:AF29" si="0">+H26+J26+L26+N26+P26+R26+T26+V26+X26+Z26+AB26+AD26</f>
        <v>0.98999999999999977</v>
      </c>
      <c r="AG26" s="397"/>
      <c r="AH26" s="205"/>
      <c r="AI26" s="205"/>
      <c r="AJ26" s="205"/>
      <c r="AK26" s="205"/>
    </row>
    <row r="27" spans="2:37" ht="96.75" customHeight="1" x14ac:dyDescent="0.25">
      <c r="B27" s="719"/>
      <c r="C27" s="22" t="s">
        <v>41</v>
      </c>
      <c r="D27" s="35" t="s">
        <v>434</v>
      </c>
      <c r="E27" s="36">
        <v>0.2</v>
      </c>
      <c r="F27" s="22" t="s">
        <v>435</v>
      </c>
      <c r="G27" s="233" t="s">
        <v>436</v>
      </c>
      <c r="H27" s="227"/>
      <c r="I27" s="49"/>
      <c r="J27" s="228"/>
      <c r="K27" s="49"/>
      <c r="L27" s="228">
        <v>0.25</v>
      </c>
      <c r="M27" s="49"/>
      <c r="N27" s="228"/>
      <c r="O27" s="49"/>
      <c r="P27" s="228"/>
      <c r="Q27" s="49"/>
      <c r="R27" s="228">
        <v>0.25</v>
      </c>
      <c r="S27" s="49"/>
      <c r="T27" s="228"/>
      <c r="U27" s="49"/>
      <c r="V27" s="228"/>
      <c r="W27" s="49"/>
      <c r="X27" s="228">
        <v>0.25</v>
      </c>
      <c r="Y27" s="49"/>
      <c r="Z27" s="228"/>
      <c r="AA27" s="49"/>
      <c r="AB27" s="228"/>
      <c r="AC27" s="49"/>
      <c r="AD27" s="228">
        <v>0.25</v>
      </c>
      <c r="AE27" s="49"/>
      <c r="AF27" s="228">
        <f t="shared" si="0"/>
        <v>1</v>
      </c>
      <c r="AG27" s="398"/>
      <c r="AH27" s="205"/>
      <c r="AI27" s="205"/>
      <c r="AJ27" s="205"/>
      <c r="AK27" s="205"/>
    </row>
    <row r="28" spans="2:37" ht="80.25" customHeight="1" x14ac:dyDescent="0.25">
      <c r="B28" s="719"/>
      <c r="C28" s="22" t="s">
        <v>86</v>
      </c>
      <c r="D28" s="35" t="s">
        <v>437</v>
      </c>
      <c r="E28" s="36">
        <v>0.2</v>
      </c>
      <c r="F28" s="22" t="s">
        <v>438</v>
      </c>
      <c r="G28" s="37" t="s">
        <v>439</v>
      </c>
      <c r="H28" s="227">
        <v>0.08</v>
      </c>
      <c r="I28" s="49"/>
      <c r="J28" s="227">
        <v>0.08</v>
      </c>
      <c r="K28" s="49"/>
      <c r="L28" s="227">
        <v>0.08</v>
      </c>
      <c r="M28" s="49"/>
      <c r="N28" s="227">
        <v>0.08</v>
      </c>
      <c r="O28" s="49"/>
      <c r="P28" s="227">
        <v>0.08</v>
      </c>
      <c r="Q28" s="49"/>
      <c r="R28" s="227">
        <v>0.08</v>
      </c>
      <c r="S28" s="49"/>
      <c r="T28" s="227">
        <v>0.08</v>
      </c>
      <c r="U28" s="49"/>
      <c r="V28" s="227">
        <v>0.08</v>
      </c>
      <c r="W28" s="49"/>
      <c r="X28" s="227">
        <v>0.09</v>
      </c>
      <c r="Y28" s="49"/>
      <c r="Z28" s="227">
        <v>0.09</v>
      </c>
      <c r="AA28" s="49"/>
      <c r="AB28" s="227">
        <v>0.09</v>
      </c>
      <c r="AC28" s="49"/>
      <c r="AD28" s="227">
        <v>0.09</v>
      </c>
      <c r="AE28" s="49"/>
      <c r="AF28" s="228">
        <f t="shared" si="0"/>
        <v>0.99999999999999989</v>
      </c>
      <c r="AG28" s="398"/>
      <c r="AH28" s="205"/>
      <c r="AI28" s="205"/>
      <c r="AJ28" s="205"/>
      <c r="AK28" s="205"/>
    </row>
    <row r="29" spans="2:37" ht="62.25" customHeight="1" x14ac:dyDescent="0.25">
      <c r="B29" s="719"/>
      <c r="C29" s="22" t="s">
        <v>87</v>
      </c>
      <c r="D29" s="35" t="s">
        <v>440</v>
      </c>
      <c r="E29" s="36">
        <v>0.2</v>
      </c>
      <c r="F29" s="22" t="s">
        <v>441</v>
      </c>
      <c r="G29" s="37" t="s">
        <v>442</v>
      </c>
      <c r="H29" s="227"/>
      <c r="I29" s="49"/>
      <c r="J29" s="228"/>
      <c r="K29" s="49"/>
      <c r="L29" s="228"/>
      <c r="M29" s="49"/>
      <c r="N29" s="228"/>
      <c r="O29" s="49"/>
      <c r="P29" s="228"/>
      <c r="Q29" s="49"/>
      <c r="R29" s="228">
        <v>0.5</v>
      </c>
      <c r="S29" s="49"/>
      <c r="T29" s="228"/>
      <c r="U29" s="49"/>
      <c r="V29" s="228"/>
      <c r="W29" s="49"/>
      <c r="X29" s="228"/>
      <c r="Y29" s="49"/>
      <c r="Z29" s="228"/>
      <c r="AA29" s="49"/>
      <c r="AB29" s="228"/>
      <c r="AC29" s="49"/>
      <c r="AD29" s="228">
        <v>0.5</v>
      </c>
      <c r="AE29" s="49"/>
      <c r="AF29" s="228">
        <f t="shared" si="0"/>
        <v>1</v>
      </c>
      <c r="AG29" s="398"/>
      <c r="AH29" s="205"/>
      <c r="AI29" s="205"/>
      <c r="AJ29" s="205"/>
      <c r="AK29" s="205"/>
    </row>
    <row r="30" spans="2:37" ht="54.75" customHeight="1" thickBot="1" x14ac:dyDescent="0.3">
      <c r="B30" s="720"/>
      <c r="C30" s="39" t="s">
        <v>88</v>
      </c>
      <c r="D30" s="54" t="s">
        <v>443</v>
      </c>
      <c r="E30" s="41">
        <v>0.2</v>
      </c>
      <c r="F30" s="39" t="s">
        <v>444</v>
      </c>
      <c r="G30" s="42" t="s">
        <v>445</v>
      </c>
      <c r="H30" s="227"/>
      <c r="I30" s="49"/>
      <c r="J30" s="228"/>
      <c r="K30" s="49"/>
      <c r="L30" s="228"/>
      <c r="M30" s="49"/>
      <c r="N30" s="228"/>
      <c r="O30" s="49"/>
      <c r="P30" s="228"/>
      <c r="Q30" s="49"/>
      <c r="R30" s="228">
        <v>0.5</v>
      </c>
      <c r="S30" s="49"/>
      <c r="T30" s="228"/>
      <c r="U30" s="49"/>
      <c r="V30" s="228"/>
      <c r="W30" s="49"/>
      <c r="X30" s="228"/>
      <c r="Y30" s="49"/>
      <c r="Z30" s="228"/>
      <c r="AA30" s="49"/>
      <c r="AB30" s="228"/>
      <c r="AC30" s="49"/>
      <c r="AD30" s="228">
        <v>0.5</v>
      </c>
      <c r="AE30" s="49"/>
      <c r="AF30" s="228">
        <f>+H30+J30+L30+N30+P30+R30+T30+V30+X30+Z30+AB30+AD30</f>
        <v>1</v>
      </c>
      <c r="AG30" s="398"/>
      <c r="AH30" s="206"/>
      <c r="AI30" s="206"/>
      <c r="AJ30" s="206"/>
      <c r="AK30" s="206"/>
    </row>
    <row r="31" spans="2:37" s="186" customFormat="1" ht="19.5" customHeight="1" thickBot="1" x14ac:dyDescent="0.25"/>
    <row r="32" spans="2:37" ht="18.75" customHeight="1" thickBot="1" x14ac:dyDescent="0.3">
      <c r="B32" s="615" t="s">
        <v>17</v>
      </c>
      <c r="C32" s="616"/>
      <c r="D32" s="617"/>
      <c r="E32" s="615" t="s">
        <v>58</v>
      </c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  <c r="V32" s="616"/>
      <c r="W32" s="616"/>
      <c r="X32" s="616"/>
      <c r="Y32" s="616"/>
      <c r="Z32" s="616"/>
      <c r="AA32" s="616"/>
      <c r="AB32" s="616"/>
      <c r="AC32" s="616"/>
      <c r="AD32" s="616"/>
      <c r="AE32" s="616"/>
      <c r="AF32" s="616"/>
      <c r="AG32" s="616"/>
      <c r="AH32" s="617"/>
    </row>
    <row r="33" spans="2:37" ht="27.75" customHeight="1" x14ac:dyDescent="0.25">
      <c r="B33" s="618" t="s">
        <v>29</v>
      </c>
      <c r="C33" s="620" t="s">
        <v>28</v>
      </c>
      <c r="D33" s="622" t="s">
        <v>32</v>
      </c>
      <c r="E33" s="620" t="s">
        <v>30</v>
      </c>
      <c r="F33" s="620" t="s">
        <v>26</v>
      </c>
      <c r="G33" s="624" t="s">
        <v>27</v>
      </c>
      <c r="H33" s="618" t="s">
        <v>2</v>
      </c>
      <c r="I33" s="626"/>
      <c r="J33" s="618" t="s">
        <v>3</v>
      </c>
      <c r="K33" s="626"/>
      <c r="L33" s="618" t="s">
        <v>4</v>
      </c>
      <c r="M33" s="626"/>
      <c r="N33" s="618" t="s">
        <v>5</v>
      </c>
      <c r="O33" s="626"/>
      <c r="P33" s="618" t="s">
        <v>6</v>
      </c>
      <c r="Q33" s="626"/>
      <c r="R33" s="618" t="s">
        <v>7</v>
      </c>
      <c r="S33" s="626"/>
      <c r="T33" s="618" t="s">
        <v>8</v>
      </c>
      <c r="U33" s="626"/>
      <c r="V33" s="618" t="s">
        <v>9</v>
      </c>
      <c r="W33" s="626"/>
      <c r="X33" s="618" t="s">
        <v>10</v>
      </c>
      <c r="Y33" s="626"/>
      <c r="Z33" s="618" t="s">
        <v>11</v>
      </c>
      <c r="AA33" s="626"/>
      <c r="AB33" s="618" t="s">
        <v>12</v>
      </c>
      <c r="AC33" s="626"/>
      <c r="AD33" s="618" t="s">
        <v>13</v>
      </c>
      <c r="AE33" s="626"/>
      <c r="AF33" s="618" t="s">
        <v>18</v>
      </c>
      <c r="AG33" s="626" t="s">
        <v>19</v>
      </c>
      <c r="AH33" s="627" t="s">
        <v>22</v>
      </c>
      <c r="AI33" s="627" t="s">
        <v>690</v>
      </c>
      <c r="AJ33" s="627" t="s">
        <v>691</v>
      </c>
      <c r="AK33" s="627" t="s">
        <v>692</v>
      </c>
    </row>
    <row r="34" spans="2:37" ht="27.75" customHeight="1" thickBot="1" x14ac:dyDescent="0.3">
      <c r="B34" s="619"/>
      <c r="C34" s="621"/>
      <c r="D34" s="623"/>
      <c r="E34" s="621"/>
      <c r="F34" s="621"/>
      <c r="G34" s="625"/>
      <c r="H34" s="313" t="s">
        <v>18</v>
      </c>
      <c r="I34" s="312" t="s">
        <v>19</v>
      </c>
      <c r="J34" s="313" t="s">
        <v>18</v>
      </c>
      <c r="K34" s="312" t="s">
        <v>19</v>
      </c>
      <c r="L34" s="313" t="s">
        <v>18</v>
      </c>
      <c r="M34" s="312" t="s">
        <v>19</v>
      </c>
      <c r="N34" s="313" t="s">
        <v>18</v>
      </c>
      <c r="O34" s="312" t="s">
        <v>19</v>
      </c>
      <c r="P34" s="313" t="s">
        <v>18</v>
      </c>
      <c r="Q34" s="312" t="s">
        <v>19</v>
      </c>
      <c r="R34" s="313" t="s">
        <v>18</v>
      </c>
      <c r="S34" s="312" t="s">
        <v>19</v>
      </c>
      <c r="T34" s="313" t="s">
        <v>18</v>
      </c>
      <c r="U34" s="312" t="s">
        <v>19</v>
      </c>
      <c r="V34" s="313" t="s">
        <v>18</v>
      </c>
      <c r="W34" s="312" t="s">
        <v>19</v>
      </c>
      <c r="X34" s="313" t="s">
        <v>18</v>
      </c>
      <c r="Y34" s="312" t="s">
        <v>19</v>
      </c>
      <c r="Z34" s="313" t="s">
        <v>18</v>
      </c>
      <c r="AA34" s="312" t="s">
        <v>19</v>
      </c>
      <c r="AB34" s="313" t="s">
        <v>18</v>
      </c>
      <c r="AC34" s="312" t="s">
        <v>19</v>
      </c>
      <c r="AD34" s="313" t="s">
        <v>18</v>
      </c>
      <c r="AE34" s="312" t="s">
        <v>19</v>
      </c>
      <c r="AF34" s="633"/>
      <c r="AG34" s="634"/>
      <c r="AH34" s="628"/>
      <c r="AI34" s="628"/>
      <c r="AJ34" s="628"/>
      <c r="AK34" s="628"/>
    </row>
    <row r="35" spans="2:37" ht="90.75" thickBot="1" x14ac:dyDescent="0.3">
      <c r="B35" s="234">
        <v>0.1</v>
      </c>
      <c r="C35" s="209" t="s">
        <v>44</v>
      </c>
      <c r="D35" s="222" t="s">
        <v>59</v>
      </c>
      <c r="E35" s="210">
        <v>1</v>
      </c>
      <c r="F35" s="209" t="s">
        <v>69</v>
      </c>
      <c r="G35" s="212" t="s">
        <v>446</v>
      </c>
      <c r="H35" s="219"/>
      <c r="I35" s="220"/>
      <c r="J35" s="219"/>
      <c r="K35" s="220"/>
      <c r="L35" s="219"/>
      <c r="M35" s="220"/>
      <c r="N35" s="219">
        <v>0.33</v>
      </c>
      <c r="O35" s="220"/>
      <c r="P35" s="219"/>
      <c r="Q35" s="220"/>
      <c r="R35" s="219"/>
      <c r="S35" s="220"/>
      <c r="T35" s="219">
        <v>0.33</v>
      </c>
      <c r="U35" s="220"/>
      <c r="V35" s="219"/>
      <c r="W35" s="220"/>
      <c r="X35" s="219">
        <v>0.34</v>
      </c>
      <c r="Y35" s="220"/>
      <c r="Z35" s="219"/>
      <c r="AA35" s="220"/>
      <c r="AB35" s="219"/>
      <c r="AC35" s="220"/>
      <c r="AD35" s="219"/>
      <c r="AE35" s="220"/>
      <c r="AF35" s="15">
        <f t="shared" ref="AF35:AG35" si="1">+H35+J35+L35+N35+P35+R35+T35+V35+X35+Z35+AB35+AD35</f>
        <v>1</v>
      </c>
      <c r="AG35" s="16">
        <f t="shared" si="1"/>
        <v>0</v>
      </c>
      <c r="AH35" s="67"/>
      <c r="AI35" s="67"/>
      <c r="AJ35" s="67"/>
      <c r="AK35" s="67"/>
    </row>
  </sheetData>
  <mergeCells count="107">
    <mergeCell ref="AI24:AI25"/>
    <mergeCell ref="AJ24:AJ25"/>
    <mergeCell ref="AK24:AK25"/>
    <mergeCell ref="AI33:AI34"/>
    <mergeCell ref="AJ33:AJ34"/>
    <mergeCell ref="AK33:AK34"/>
    <mergeCell ref="G33:G34"/>
    <mergeCell ref="H33:I33"/>
    <mergeCell ref="D6:I6"/>
    <mergeCell ref="J6:AH6"/>
    <mergeCell ref="C10:D10"/>
    <mergeCell ref="E10:S10"/>
    <mergeCell ref="T9:V12"/>
    <mergeCell ref="W9:X10"/>
    <mergeCell ref="W11:X12"/>
    <mergeCell ref="D7:I7"/>
    <mergeCell ref="J7:AH7"/>
    <mergeCell ref="C11:D11"/>
    <mergeCell ref="E11:S11"/>
    <mergeCell ref="C12:D12"/>
    <mergeCell ref="E12:S12"/>
    <mergeCell ref="Y9:AH10"/>
    <mergeCell ref="B14:D14"/>
    <mergeCell ref="E14:AH14"/>
    <mergeCell ref="B5:C5"/>
    <mergeCell ref="D5:I5"/>
    <mergeCell ref="J5:AH5"/>
    <mergeCell ref="B6:C7"/>
    <mergeCell ref="B9:B12"/>
    <mergeCell ref="C9:D9"/>
    <mergeCell ref="E9:S9"/>
    <mergeCell ref="Y11:AH12"/>
    <mergeCell ref="B1:C3"/>
    <mergeCell ref="D1:AH1"/>
    <mergeCell ref="D2:Q2"/>
    <mergeCell ref="R2:AH2"/>
    <mergeCell ref="D3:AH3"/>
    <mergeCell ref="B15:B16"/>
    <mergeCell ref="C15:C16"/>
    <mergeCell ref="D15:D16"/>
    <mergeCell ref="E15:E16"/>
    <mergeCell ref="F15:F16"/>
    <mergeCell ref="G15:G16"/>
    <mergeCell ref="H15:I15"/>
    <mergeCell ref="J15:K15"/>
    <mergeCell ref="L15:M15"/>
    <mergeCell ref="R24:S24"/>
    <mergeCell ref="AD24:AE24"/>
    <mergeCell ref="AF24:AF25"/>
    <mergeCell ref="AG24:AG2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J15:AJ16"/>
    <mergeCell ref="AK15:AK16"/>
    <mergeCell ref="B26:B30"/>
    <mergeCell ref="B32:D32"/>
    <mergeCell ref="E32:AH32"/>
    <mergeCell ref="T24:U24"/>
    <mergeCell ref="V24:W24"/>
    <mergeCell ref="X24:Y24"/>
    <mergeCell ref="Z24:AA24"/>
    <mergeCell ref="AB24:AC24"/>
    <mergeCell ref="AF15:AF16"/>
    <mergeCell ref="AG15:AG16"/>
    <mergeCell ref="AH15:AH16"/>
    <mergeCell ref="AH24:AH25"/>
    <mergeCell ref="B17:B21"/>
    <mergeCell ref="B23:D23"/>
    <mergeCell ref="E23:AH23"/>
    <mergeCell ref="B24:B25"/>
    <mergeCell ref="C24:C25"/>
    <mergeCell ref="D24:D25"/>
    <mergeCell ref="E24:E25"/>
    <mergeCell ref="F24:F25"/>
    <mergeCell ref="G24:G25"/>
    <mergeCell ref="H24:I24"/>
    <mergeCell ref="B33:B34"/>
    <mergeCell ref="C33:C34"/>
    <mergeCell ref="D33:D34"/>
    <mergeCell ref="E33:E34"/>
    <mergeCell ref="F33:F34"/>
    <mergeCell ref="J33:K33"/>
    <mergeCell ref="L33:M33"/>
    <mergeCell ref="N33:O33"/>
    <mergeCell ref="AI15:AI16"/>
    <mergeCell ref="P33:Q33"/>
    <mergeCell ref="R33:S33"/>
    <mergeCell ref="AD33:AE33"/>
    <mergeCell ref="AF33:AF34"/>
    <mergeCell ref="AG33:AG34"/>
    <mergeCell ref="AH33:AH34"/>
    <mergeCell ref="T33:U33"/>
    <mergeCell ref="V33:W33"/>
    <mergeCell ref="X33:Y33"/>
    <mergeCell ref="Z33:AA33"/>
    <mergeCell ref="AB33:AC33"/>
    <mergeCell ref="J24:K24"/>
    <mergeCell ref="L24:M24"/>
    <mergeCell ref="N24:O24"/>
    <mergeCell ref="P24:Q2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DBDA2"/>
  </sheetPr>
  <dimension ref="B1:AK37"/>
  <sheetViews>
    <sheetView topLeftCell="G7" zoomScale="40" zoomScaleNormal="40" workbookViewId="0">
      <selection activeCell="AJ19" sqref="AJ19"/>
    </sheetView>
  </sheetViews>
  <sheetFormatPr baseColWidth="10" defaultColWidth="11.42578125" defaultRowHeight="15" x14ac:dyDescent="0.25"/>
  <cols>
    <col min="1" max="1" width="1.7109375" customWidth="1"/>
    <col min="2" max="2" width="22.42578125" customWidth="1"/>
    <col min="3" max="3" width="17.7109375" customWidth="1"/>
    <col min="4" max="4" width="54.28515625" customWidth="1"/>
    <col min="5" max="5" width="18" customWidth="1"/>
    <col min="6" max="6" width="30.7109375" customWidth="1"/>
    <col min="7" max="7" width="26.28515625" customWidth="1"/>
    <col min="8" max="8" width="9" customWidth="1"/>
    <col min="9" max="11" width="8" customWidth="1"/>
    <col min="12" max="12" width="8.5703125" customWidth="1"/>
    <col min="13" max="31" width="8" customWidth="1"/>
    <col min="32" max="32" width="10.140625" customWidth="1"/>
    <col min="33" max="33" width="10.28515625" customWidth="1"/>
    <col min="34" max="37" width="53.28515625" customWidth="1"/>
  </cols>
  <sheetData>
    <row r="1" spans="2:37" ht="15.75" thickBot="1" x14ac:dyDescent="0.3"/>
    <row r="2" spans="2:37" s="2" customFormat="1" ht="31.5" customHeight="1" thickBot="1" x14ac:dyDescent="0.3">
      <c r="B2" s="783"/>
      <c r="C2" s="784"/>
      <c r="D2" s="789" t="s">
        <v>31</v>
      </c>
      <c r="E2" s="790"/>
      <c r="F2" s="790"/>
      <c r="G2" s="790"/>
      <c r="H2" s="790"/>
      <c r="I2" s="790"/>
      <c r="J2" s="790"/>
      <c r="K2" s="790"/>
      <c r="L2" s="790"/>
      <c r="M2" s="790"/>
      <c r="N2" s="790"/>
      <c r="O2" s="790"/>
      <c r="P2" s="790"/>
      <c r="Q2" s="790"/>
      <c r="R2" s="790"/>
      <c r="S2" s="790"/>
      <c r="T2" s="790"/>
      <c r="U2" s="790"/>
      <c r="V2" s="790"/>
      <c r="W2" s="790"/>
      <c r="X2" s="790"/>
      <c r="Y2" s="790"/>
      <c r="Z2" s="790"/>
      <c r="AA2" s="790"/>
      <c r="AB2" s="790"/>
      <c r="AC2" s="790"/>
      <c r="AD2" s="790"/>
      <c r="AE2" s="790"/>
      <c r="AF2" s="790"/>
      <c r="AG2" s="790"/>
      <c r="AH2" s="791"/>
    </row>
    <row r="3" spans="2:37" s="2" customFormat="1" ht="16.5" thickBot="1" x14ac:dyDescent="0.3">
      <c r="B3" s="785"/>
      <c r="C3" s="786"/>
      <c r="D3" s="792" t="s">
        <v>25</v>
      </c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4"/>
      <c r="R3" s="792" t="s">
        <v>36</v>
      </c>
      <c r="S3" s="793"/>
      <c r="T3" s="793"/>
      <c r="U3" s="793"/>
      <c r="V3" s="793"/>
      <c r="W3" s="793"/>
      <c r="X3" s="793"/>
      <c r="Y3" s="793"/>
      <c r="Z3" s="793"/>
      <c r="AA3" s="793"/>
      <c r="AB3" s="793"/>
      <c r="AC3" s="793"/>
      <c r="AD3" s="793"/>
      <c r="AE3" s="793"/>
      <c r="AF3" s="793"/>
      <c r="AG3" s="793"/>
      <c r="AH3" s="794"/>
    </row>
    <row r="4" spans="2:37" s="2" customFormat="1" ht="56.25" customHeight="1" thickBot="1" x14ac:dyDescent="0.3">
      <c r="B4" s="787"/>
      <c r="C4" s="788"/>
      <c r="D4" s="792" t="s">
        <v>37</v>
      </c>
      <c r="E4" s="793"/>
      <c r="F4" s="793"/>
      <c r="G4" s="793"/>
      <c r="H4" s="793"/>
      <c r="I4" s="793"/>
      <c r="J4" s="793"/>
      <c r="K4" s="793"/>
      <c r="L4" s="793"/>
      <c r="M4" s="793"/>
      <c r="N4" s="793"/>
      <c r="O4" s="793"/>
      <c r="P4" s="793"/>
      <c r="Q4" s="793"/>
      <c r="R4" s="793"/>
      <c r="S4" s="793"/>
      <c r="T4" s="793"/>
      <c r="U4" s="793"/>
      <c r="V4" s="793"/>
      <c r="W4" s="793"/>
      <c r="X4" s="793"/>
      <c r="Y4" s="793"/>
      <c r="Z4" s="793"/>
      <c r="AA4" s="793"/>
      <c r="AB4" s="793"/>
      <c r="AC4" s="793"/>
      <c r="AD4" s="793"/>
      <c r="AE4" s="793"/>
      <c r="AF4" s="793"/>
      <c r="AG4" s="793"/>
      <c r="AH4" s="794"/>
    </row>
    <row r="5" spans="2:37" s="2" customFormat="1" ht="14.25" customHeight="1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7" s="2" customFormat="1" ht="15.75" x14ac:dyDescent="0.25">
      <c r="B6" s="544" t="s">
        <v>24</v>
      </c>
      <c r="C6" s="545"/>
      <c r="D6" s="546" t="s">
        <v>14</v>
      </c>
      <c r="E6" s="547"/>
      <c r="F6" s="547"/>
      <c r="G6" s="547"/>
      <c r="H6" s="547"/>
      <c r="I6" s="548"/>
      <c r="J6" s="549" t="s">
        <v>606</v>
      </c>
      <c r="K6" s="550"/>
      <c r="L6" s="550"/>
      <c r="M6" s="550"/>
      <c r="N6" s="550"/>
      <c r="O6" s="550"/>
      <c r="P6" s="550"/>
      <c r="Q6" s="550"/>
      <c r="R6" s="550"/>
      <c r="S6" s="550"/>
      <c r="T6" s="550"/>
      <c r="U6" s="550"/>
      <c r="V6" s="550"/>
      <c r="W6" s="550"/>
      <c r="X6" s="550"/>
      <c r="Y6" s="550"/>
      <c r="Z6" s="550"/>
      <c r="AA6" s="550"/>
      <c r="AB6" s="550"/>
      <c r="AC6" s="550"/>
      <c r="AD6" s="550"/>
      <c r="AE6" s="550"/>
      <c r="AF6" s="550"/>
      <c r="AG6" s="550"/>
      <c r="AH6" s="551"/>
    </row>
    <row r="7" spans="2:37" s="2" customFormat="1" ht="15.75" x14ac:dyDescent="0.25">
      <c r="B7" s="795">
        <v>2018</v>
      </c>
      <c r="C7" s="796"/>
      <c r="D7" s="556" t="s">
        <v>0</v>
      </c>
      <c r="E7" s="557"/>
      <c r="F7" s="557"/>
      <c r="G7" s="557"/>
      <c r="H7" s="557"/>
      <c r="I7" s="558"/>
      <c r="J7" s="559" t="s">
        <v>366</v>
      </c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60"/>
      <c r="Z7" s="560"/>
      <c r="AA7" s="560"/>
      <c r="AB7" s="560"/>
      <c r="AC7" s="560"/>
      <c r="AD7" s="560"/>
      <c r="AE7" s="560"/>
      <c r="AF7" s="560"/>
      <c r="AG7" s="560"/>
      <c r="AH7" s="561"/>
    </row>
    <row r="8" spans="2:37" s="2" customFormat="1" ht="16.5" thickBot="1" x14ac:dyDescent="0.3">
      <c r="B8" s="797"/>
      <c r="C8" s="798"/>
      <c r="D8" s="562" t="s">
        <v>1</v>
      </c>
      <c r="E8" s="563"/>
      <c r="F8" s="563"/>
      <c r="G8" s="563"/>
      <c r="H8" s="563"/>
      <c r="I8" s="564"/>
      <c r="J8" s="565" t="s">
        <v>367</v>
      </c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66"/>
      <c r="V8" s="566"/>
      <c r="W8" s="566"/>
      <c r="X8" s="566"/>
      <c r="Y8" s="566"/>
      <c r="Z8" s="566"/>
      <c r="AA8" s="566"/>
      <c r="AB8" s="566"/>
      <c r="AC8" s="566"/>
      <c r="AD8" s="566"/>
      <c r="AE8" s="566"/>
      <c r="AF8" s="566"/>
      <c r="AG8" s="566"/>
      <c r="AH8" s="567"/>
    </row>
    <row r="9" spans="2:37" s="1" customFormat="1" ht="15.75" customHeight="1" thickBot="1" x14ac:dyDescent="0.3"/>
    <row r="10" spans="2:37" s="2" customFormat="1" ht="15.75" customHeight="1" x14ac:dyDescent="0.25">
      <c r="B10" s="747" t="s">
        <v>21</v>
      </c>
      <c r="C10" s="571" t="s">
        <v>77</v>
      </c>
      <c r="D10" s="572"/>
      <c r="E10" s="799" t="s">
        <v>368</v>
      </c>
      <c r="F10" s="800"/>
      <c r="G10" s="800"/>
      <c r="H10" s="800"/>
      <c r="I10" s="800"/>
      <c r="J10" s="800"/>
      <c r="K10" s="800"/>
      <c r="L10" s="800"/>
      <c r="M10" s="800"/>
      <c r="N10" s="800"/>
      <c r="O10" s="800"/>
      <c r="P10" s="800"/>
      <c r="Q10" s="800"/>
      <c r="R10" s="800"/>
      <c r="S10" s="801"/>
      <c r="T10" s="802" t="s">
        <v>20</v>
      </c>
      <c r="U10" s="803"/>
      <c r="V10" s="804"/>
      <c r="W10" s="585" t="s">
        <v>23</v>
      </c>
      <c r="X10" s="586"/>
      <c r="Y10" s="811" t="s">
        <v>369</v>
      </c>
      <c r="Z10" s="812"/>
      <c r="AA10" s="812"/>
      <c r="AB10" s="812"/>
      <c r="AC10" s="812"/>
      <c r="AD10" s="812"/>
      <c r="AE10" s="812"/>
      <c r="AF10" s="812"/>
      <c r="AG10" s="812"/>
      <c r="AH10" s="813"/>
    </row>
    <row r="11" spans="2:37" s="2" customFormat="1" ht="15.75" customHeight="1" x14ac:dyDescent="0.25">
      <c r="B11" s="748"/>
      <c r="C11" s="595" t="s">
        <v>15</v>
      </c>
      <c r="D11" s="596"/>
      <c r="E11" s="771" t="s">
        <v>100</v>
      </c>
      <c r="F11" s="772"/>
      <c r="G11" s="772"/>
      <c r="H11" s="772"/>
      <c r="I11" s="772"/>
      <c r="J11" s="772"/>
      <c r="K11" s="772"/>
      <c r="L11" s="772"/>
      <c r="M11" s="772"/>
      <c r="N11" s="772"/>
      <c r="O11" s="772"/>
      <c r="P11" s="772"/>
      <c r="Q11" s="772"/>
      <c r="R11" s="772"/>
      <c r="S11" s="773"/>
      <c r="T11" s="805"/>
      <c r="U11" s="806"/>
      <c r="V11" s="807"/>
      <c r="W11" s="587"/>
      <c r="X11" s="588"/>
      <c r="Y11" s="814"/>
      <c r="Z11" s="815"/>
      <c r="AA11" s="815"/>
      <c r="AB11" s="815"/>
      <c r="AC11" s="815"/>
      <c r="AD11" s="815"/>
      <c r="AE11" s="815"/>
      <c r="AF11" s="815"/>
      <c r="AG11" s="815"/>
      <c r="AH11" s="816"/>
    </row>
    <row r="12" spans="2:37" s="2" customFormat="1" ht="16.5" customHeight="1" x14ac:dyDescent="0.25">
      <c r="B12" s="748"/>
      <c r="C12" s="595" t="s">
        <v>33</v>
      </c>
      <c r="D12" s="596"/>
      <c r="E12" s="771" t="s">
        <v>370</v>
      </c>
      <c r="F12" s="772"/>
      <c r="G12" s="772"/>
      <c r="H12" s="772"/>
      <c r="I12" s="772"/>
      <c r="J12" s="772"/>
      <c r="K12" s="772"/>
      <c r="L12" s="772"/>
      <c r="M12" s="772"/>
      <c r="N12" s="772"/>
      <c r="O12" s="772"/>
      <c r="P12" s="772"/>
      <c r="Q12" s="772"/>
      <c r="R12" s="772"/>
      <c r="S12" s="773"/>
      <c r="T12" s="805"/>
      <c r="U12" s="806"/>
      <c r="V12" s="807"/>
      <c r="W12" s="600" t="s">
        <v>16</v>
      </c>
      <c r="X12" s="601"/>
      <c r="Y12" s="774" t="s">
        <v>371</v>
      </c>
      <c r="Z12" s="775"/>
      <c r="AA12" s="775"/>
      <c r="AB12" s="775"/>
      <c r="AC12" s="775"/>
      <c r="AD12" s="775"/>
      <c r="AE12" s="775"/>
      <c r="AF12" s="775"/>
      <c r="AG12" s="775"/>
      <c r="AH12" s="776"/>
    </row>
    <row r="13" spans="2:37" s="2" customFormat="1" ht="16.5" customHeight="1" thickBot="1" x14ac:dyDescent="0.3">
      <c r="B13" s="749"/>
      <c r="C13" s="610" t="s">
        <v>34</v>
      </c>
      <c r="D13" s="611"/>
      <c r="E13" s="780" t="s">
        <v>101</v>
      </c>
      <c r="F13" s="781"/>
      <c r="G13" s="781"/>
      <c r="H13" s="781"/>
      <c r="I13" s="781"/>
      <c r="J13" s="781"/>
      <c r="K13" s="781"/>
      <c r="L13" s="781"/>
      <c r="M13" s="781"/>
      <c r="N13" s="781"/>
      <c r="O13" s="781"/>
      <c r="P13" s="781"/>
      <c r="Q13" s="781"/>
      <c r="R13" s="781"/>
      <c r="S13" s="782"/>
      <c r="T13" s="808"/>
      <c r="U13" s="809"/>
      <c r="V13" s="810"/>
      <c r="W13" s="602"/>
      <c r="X13" s="603"/>
      <c r="Y13" s="777"/>
      <c r="Z13" s="778"/>
      <c r="AA13" s="778"/>
      <c r="AB13" s="778"/>
      <c r="AC13" s="778"/>
      <c r="AD13" s="778"/>
      <c r="AE13" s="778"/>
      <c r="AF13" s="778"/>
      <c r="AG13" s="778"/>
      <c r="AH13" s="779"/>
    </row>
    <row r="14" spans="2:37" s="1" customFormat="1" ht="17.25" customHeight="1" thickBot="1" x14ac:dyDescent="0.3"/>
    <row r="15" spans="2:37" s="1" customFormat="1" ht="17.25" customHeight="1" thickBot="1" x14ac:dyDescent="0.3">
      <c r="B15" s="615" t="s">
        <v>17</v>
      </c>
      <c r="C15" s="616"/>
      <c r="D15" s="617"/>
      <c r="E15" s="768" t="s">
        <v>372</v>
      </c>
      <c r="F15" s="769"/>
      <c r="G15" s="769"/>
      <c r="H15" s="769"/>
      <c r="I15" s="769"/>
      <c r="J15" s="769"/>
      <c r="K15" s="769"/>
      <c r="L15" s="769"/>
      <c r="M15" s="769"/>
      <c r="N15" s="769"/>
      <c r="O15" s="769"/>
      <c r="P15" s="769"/>
      <c r="Q15" s="769"/>
      <c r="R15" s="769"/>
      <c r="S15" s="769"/>
      <c r="T15" s="769"/>
      <c r="U15" s="769"/>
      <c r="V15" s="769"/>
      <c r="W15" s="769"/>
      <c r="X15" s="769"/>
      <c r="Y15" s="769"/>
      <c r="Z15" s="769"/>
      <c r="AA15" s="769"/>
      <c r="AB15" s="769"/>
      <c r="AC15" s="769"/>
      <c r="AD15" s="769"/>
      <c r="AE15" s="769"/>
      <c r="AF15" s="769"/>
      <c r="AG15" s="769"/>
      <c r="AH15" s="770"/>
    </row>
    <row r="16" spans="2:37" s="186" customFormat="1" ht="15.75" customHeight="1" x14ac:dyDescent="0.2">
      <c r="B16" s="764" t="s">
        <v>29</v>
      </c>
      <c r="C16" s="620" t="s">
        <v>28</v>
      </c>
      <c r="D16" s="622" t="s">
        <v>32</v>
      </c>
      <c r="E16" s="620" t="s">
        <v>30</v>
      </c>
      <c r="F16" s="620" t="s">
        <v>26</v>
      </c>
      <c r="G16" s="624" t="s">
        <v>27</v>
      </c>
      <c r="H16" s="618" t="s">
        <v>2</v>
      </c>
      <c r="I16" s="626"/>
      <c r="J16" s="618" t="s">
        <v>3</v>
      </c>
      <c r="K16" s="626"/>
      <c r="L16" s="618" t="s">
        <v>4</v>
      </c>
      <c r="M16" s="626"/>
      <c r="N16" s="618" t="s">
        <v>5</v>
      </c>
      <c r="O16" s="626"/>
      <c r="P16" s="618" t="s">
        <v>6</v>
      </c>
      <c r="Q16" s="626"/>
      <c r="R16" s="618" t="s">
        <v>7</v>
      </c>
      <c r="S16" s="626"/>
      <c r="T16" s="618" t="s">
        <v>8</v>
      </c>
      <c r="U16" s="626"/>
      <c r="V16" s="618" t="s">
        <v>9</v>
      </c>
      <c r="W16" s="626"/>
      <c r="X16" s="618" t="s">
        <v>10</v>
      </c>
      <c r="Y16" s="626"/>
      <c r="Z16" s="618" t="s">
        <v>11</v>
      </c>
      <c r="AA16" s="626"/>
      <c r="AB16" s="618" t="s">
        <v>12</v>
      </c>
      <c r="AC16" s="626"/>
      <c r="AD16" s="618" t="s">
        <v>13</v>
      </c>
      <c r="AE16" s="626"/>
      <c r="AF16" s="618" t="s">
        <v>18</v>
      </c>
      <c r="AG16" s="626" t="s">
        <v>19</v>
      </c>
      <c r="AH16" s="572" t="s">
        <v>22</v>
      </c>
      <c r="AI16" s="572" t="s">
        <v>690</v>
      </c>
      <c r="AJ16" s="572" t="s">
        <v>691</v>
      </c>
      <c r="AK16" s="572" t="s">
        <v>692</v>
      </c>
    </row>
    <row r="17" spans="2:37" s="2" customFormat="1" ht="15.75" customHeight="1" thickBot="1" x14ac:dyDescent="0.3">
      <c r="B17" s="767"/>
      <c r="C17" s="621"/>
      <c r="D17" s="623"/>
      <c r="E17" s="621"/>
      <c r="F17" s="621"/>
      <c r="G17" s="625"/>
      <c r="H17" s="30" t="s">
        <v>18</v>
      </c>
      <c r="I17" s="31" t="s">
        <v>19</v>
      </c>
      <c r="J17" s="30" t="s">
        <v>18</v>
      </c>
      <c r="K17" s="31" t="s">
        <v>19</v>
      </c>
      <c r="L17" s="30" t="s">
        <v>18</v>
      </c>
      <c r="M17" s="31" t="s">
        <v>19</v>
      </c>
      <c r="N17" s="30" t="s">
        <v>18</v>
      </c>
      <c r="O17" s="31" t="s">
        <v>19</v>
      </c>
      <c r="P17" s="30" t="s">
        <v>18</v>
      </c>
      <c r="Q17" s="31" t="s">
        <v>19</v>
      </c>
      <c r="R17" s="30" t="s">
        <v>18</v>
      </c>
      <c r="S17" s="31" t="s">
        <v>19</v>
      </c>
      <c r="T17" s="30" t="s">
        <v>18</v>
      </c>
      <c r="U17" s="31" t="s">
        <v>19</v>
      </c>
      <c r="V17" s="30" t="s">
        <v>18</v>
      </c>
      <c r="W17" s="31" t="s">
        <v>19</v>
      </c>
      <c r="X17" s="30" t="s">
        <v>18</v>
      </c>
      <c r="Y17" s="31" t="s">
        <v>19</v>
      </c>
      <c r="Z17" s="30" t="s">
        <v>18</v>
      </c>
      <c r="AA17" s="31" t="s">
        <v>19</v>
      </c>
      <c r="AB17" s="30" t="s">
        <v>18</v>
      </c>
      <c r="AC17" s="31" t="s">
        <v>19</v>
      </c>
      <c r="AD17" s="30" t="s">
        <v>18</v>
      </c>
      <c r="AE17" s="31" t="s">
        <v>19</v>
      </c>
      <c r="AF17" s="633"/>
      <c r="AG17" s="634"/>
      <c r="AH17" s="611"/>
      <c r="AI17" s="611"/>
      <c r="AJ17" s="611"/>
      <c r="AK17" s="611"/>
    </row>
    <row r="18" spans="2:37" s="2" customFormat="1" ht="135" customHeight="1" x14ac:dyDescent="0.25">
      <c r="B18" s="630">
        <v>0.4</v>
      </c>
      <c r="C18" s="20" t="s">
        <v>42</v>
      </c>
      <c r="D18" s="165" t="s">
        <v>373</v>
      </c>
      <c r="E18" s="33">
        <v>0.2</v>
      </c>
      <c r="F18" s="20" t="s">
        <v>374</v>
      </c>
      <c r="G18" s="34" t="s">
        <v>477</v>
      </c>
      <c r="H18" s="142">
        <v>0.08</v>
      </c>
      <c r="I18" s="16"/>
      <c r="J18" s="15">
        <v>0.08</v>
      </c>
      <c r="K18" s="16"/>
      <c r="L18" s="15">
        <v>0.08</v>
      </c>
      <c r="M18" s="16"/>
      <c r="N18" s="15">
        <v>0.08</v>
      </c>
      <c r="O18" s="16"/>
      <c r="P18" s="15">
        <v>0.08</v>
      </c>
      <c r="Q18" s="16"/>
      <c r="R18" s="15">
        <v>0.08</v>
      </c>
      <c r="S18" s="16"/>
      <c r="T18" s="15">
        <v>0.08</v>
      </c>
      <c r="U18" s="16"/>
      <c r="V18" s="15">
        <v>0.08</v>
      </c>
      <c r="W18" s="16"/>
      <c r="X18" s="15">
        <v>0.09</v>
      </c>
      <c r="Y18" s="16"/>
      <c r="Z18" s="15">
        <v>0.09</v>
      </c>
      <c r="AA18" s="16"/>
      <c r="AB18" s="15">
        <v>0.09</v>
      </c>
      <c r="AC18" s="16"/>
      <c r="AD18" s="166">
        <v>0.09</v>
      </c>
      <c r="AE18" s="16"/>
      <c r="AF18" s="15">
        <f t="shared" ref="AF18:AG23" si="0">+H18+J18+L18+N18+P18+R18+T18+V18+X18+Z18+AB18+AD18</f>
        <v>0.99999999999999989</v>
      </c>
      <c r="AG18" s="16">
        <f t="shared" si="0"/>
        <v>0</v>
      </c>
      <c r="AH18" s="18"/>
      <c r="AI18" s="18"/>
      <c r="AJ18" s="18"/>
      <c r="AK18" s="18"/>
    </row>
    <row r="19" spans="2:37" s="2" customFormat="1" ht="90" x14ac:dyDescent="0.25">
      <c r="B19" s="766"/>
      <c r="C19" s="22" t="s">
        <v>43</v>
      </c>
      <c r="D19" s="167" t="s">
        <v>375</v>
      </c>
      <c r="E19" s="36">
        <v>0.2</v>
      </c>
      <c r="F19" s="22" t="s">
        <v>376</v>
      </c>
      <c r="G19" s="37" t="s">
        <v>478</v>
      </c>
      <c r="H19" s="38"/>
      <c r="I19" s="6"/>
      <c r="J19" s="7"/>
      <c r="K19" s="6"/>
      <c r="L19" s="7"/>
      <c r="M19" s="6"/>
      <c r="N19" s="7">
        <v>0.25</v>
      </c>
      <c r="O19" s="6"/>
      <c r="P19" s="7"/>
      <c r="Q19" s="6"/>
      <c r="R19" s="7"/>
      <c r="S19" s="6"/>
      <c r="T19" s="7">
        <v>0.25</v>
      </c>
      <c r="U19" s="6"/>
      <c r="V19" s="7"/>
      <c r="W19" s="6"/>
      <c r="X19" s="7"/>
      <c r="Y19" s="6"/>
      <c r="Z19" s="7">
        <v>0.25</v>
      </c>
      <c r="AA19" s="6"/>
      <c r="AB19" s="7"/>
      <c r="AC19" s="6"/>
      <c r="AD19" s="7">
        <v>0.25</v>
      </c>
      <c r="AE19" s="6"/>
      <c r="AF19" s="7">
        <f t="shared" si="0"/>
        <v>1</v>
      </c>
      <c r="AG19" s="6">
        <f t="shared" si="0"/>
        <v>0</v>
      </c>
      <c r="AH19" s="19"/>
      <c r="AI19" s="19"/>
      <c r="AJ19" s="19"/>
      <c r="AK19" s="19"/>
    </row>
    <row r="20" spans="2:37" s="2" customFormat="1" ht="75" x14ac:dyDescent="0.25">
      <c r="B20" s="766"/>
      <c r="C20" s="22" t="s">
        <v>45</v>
      </c>
      <c r="D20" s="167" t="s">
        <v>377</v>
      </c>
      <c r="E20" s="36">
        <v>0.2</v>
      </c>
      <c r="F20" s="22" t="s">
        <v>479</v>
      </c>
      <c r="G20" s="37" t="s">
        <v>480</v>
      </c>
      <c r="H20" s="38"/>
      <c r="I20" s="6"/>
      <c r="J20" s="7"/>
      <c r="K20" s="6"/>
      <c r="L20" s="7"/>
      <c r="M20" s="6"/>
      <c r="N20" s="7">
        <v>0.25</v>
      </c>
      <c r="O20" s="6"/>
      <c r="P20" s="7"/>
      <c r="Q20" s="6"/>
      <c r="R20" s="7"/>
      <c r="S20" s="6"/>
      <c r="T20" s="7">
        <v>0.25</v>
      </c>
      <c r="U20" s="6"/>
      <c r="V20" s="7"/>
      <c r="W20" s="6"/>
      <c r="X20" s="7"/>
      <c r="Y20" s="6"/>
      <c r="Z20" s="7">
        <v>0.25</v>
      </c>
      <c r="AA20" s="6"/>
      <c r="AB20" s="7"/>
      <c r="AC20" s="6"/>
      <c r="AD20" s="7">
        <v>0.25</v>
      </c>
      <c r="AE20" s="6"/>
      <c r="AF20" s="7">
        <f t="shared" si="0"/>
        <v>1</v>
      </c>
      <c r="AG20" s="6">
        <f t="shared" si="0"/>
        <v>0</v>
      </c>
      <c r="AH20" s="19"/>
      <c r="AI20" s="19"/>
      <c r="AJ20" s="19"/>
      <c r="AK20" s="19"/>
    </row>
    <row r="21" spans="2:37" s="2" customFormat="1" ht="60" x14ac:dyDescent="0.25">
      <c r="B21" s="766"/>
      <c r="C21" s="22" t="s">
        <v>82</v>
      </c>
      <c r="D21" s="167" t="s">
        <v>378</v>
      </c>
      <c r="E21" s="36">
        <v>0.2</v>
      </c>
      <c r="F21" s="22" t="s">
        <v>379</v>
      </c>
      <c r="G21" s="37" t="s">
        <v>481</v>
      </c>
      <c r="H21" s="38"/>
      <c r="I21" s="6"/>
      <c r="J21" s="7"/>
      <c r="K21" s="6"/>
      <c r="L21" s="7"/>
      <c r="M21" s="6"/>
      <c r="N21" s="7">
        <v>0.25</v>
      </c>
      <c r="O21" s="6"/>
      <c r="P21" s="7"/>
      <c r="Q21" s="6"/>
      <c r="R21" s="7"/>
      <c r="S21" s="6"/>
      <c r="T21" s="7">
        <v>0.25</v>
      </c>
      <c r="U21" s="6"/>
      <c r="V21" s="7"/>
      <c r="W21" s="6"/>
      <c r="X21" s="7"/>
      <c r="Y21" s="6"/>
      <c r="Z21" s="7">
        <v>0.25</v>
      </c>
      <c r="AA21" s="6"/>
      <c r="AB21" s="7"/>
      <c r="AC21" s="6"/>
      <c r="AD21" s="7">
        <v>0.25</v>
      </c>
      <c r="AE21" s="6"/>
      <c r="AF21" s="7">
        <f t="shared" si="0"/>
        <v>1</v>
      </c>
      <c r="AG21" s="6">
        <f t="shared" si="0"/>
        <v>0</v>
      </c>
      <c r="AH21" s="19"/>
      <c r="AI21" s="19"/>
      <c r="AJ21" s="19"/>
      <c r="AK21" s="19"/>
    </row>
    <row r="22" spans="2:37" s="2" customFormat="1" ht="75" x14ac:dyDescent="0.25">
      <c r="B22" s="766"/>
      <c r="C22" s="22" t="s">
        <v>84</v>
      </c>
      <c r="D22" s="167" t="s">
        <v>482</v>
      </c>
      <c r="E22" s="36">
        <v>0.1</v>
      </c>
      <c r="F22" s="22" t="s">
        <v>483</v>
      </c>
      <c r="G22" s="37" t="s">
        <v>484</v>
      </c>
      <c r="H22" s="38"/>
      <c r="I22" s="6"/>
      <c r="J22" s="7"/>
      <c r="K22" s="6"/>
      <c r="L22" s="7"/>
      <c r="M22" s="6"/>
      <c r="N22" s="7"/>
      <c r="O22" s="6"/>
      <c r="P22" s="7"/>
      <c r="Q22" s="6"/>
      <c r="R22" s="7"/>
      <c r="S22" s="6"/>
      <c r="T22" s="7"/>
      <c r="U22" s="6"/>
      <c r="V22" s="7"/>
      <c r="W22" s="6"/>
      <c r="X22" s="7"/>
      <c r="Y22" s="6"/>
      <c r="Z22" s="7"/>
      <c r="AA22" s="6"/>
      <c r="AB22" s="7">
        <v>1</v>
      </c>
      <c r="AC22" s="6"/>
      <c r="AD22" s="7"/>
      <c r="AE22" s="6"/>
      <c r="AF22" s="7">
        <f t="shared" si="0"/>
        <v>1</v>
      </c>
      <c r="AG22" s="6">
        <f t="shared" si="0"/>
        <v>0</v>
      </c>
      <c r="AH22" s="19"/>
      <c r="AI22" s="19"/>
      <c r="AJ22" s="19"/>
      <c r="AK22" s="19"/>
    </row>
    <row r="23" spans="2:37" s="2" customFormat="1" ht="60.75" thickBot="1" x14ac:dyDescent="0.3">
      <c r="B23" s="637"/>
      <c r="C23" s="39" t="s">
        <v>449</v>
      </c>
      <c r="D23" s="168" t="s">
        <v>380</v>
      </c>
      <c r="E23" s="41">
        <v>0.1</v>
      </c>
      <c r="F23" s="39" t="s">
        <v>381</v>
      </c>
      <c r="G23" s="42" t="s">
        <v>485</v>
      </c>
      <c r="H23" s="43"/>
      <c r="I23" s="8"/>
      <c r="J23" s="9"/>
      <c r="K23" s="8"/>
      <c r="L23" s="9"/>
      <c r="M23" s="8"/>
      <c r="N23" s="9">
        <v>0.25</v>
      </c>
      <c r="O23" s="8"/>
      <c r="P23" s="9"/>
      <c r="Q23" s="8"/>
      <c r="R23" s="9"/>
      <c r="S23" s="8"/>
      <c r="T23" s="9">
        <v>0.25</v>
      </c>
      <c r="U23" s="8"/>
      <c r="V23" s="9"/>
      <c r="W23" s="8"/>
      <c r="X23" s="9"/>
      <c r="Y23" s="8"/>
      <c r="Z23" s="9">
        <v>0.25</v>
      </c>
      <c r="AA23" s="8"/>
      <c r="AB23" s="9"/>
      <c r="AC23" s="8"/>
      <c r="AD23" s="9">
        <v>0.25</v>
      </c>
      <c r="AE23" s="8"/>
      <c r="AF23" s="9">
        <f t="shared" si="0"/>
        <v>1</v>
      </c>
      <c r="AG23" s="8">
        <f t="shared" si="0"/>
        <v>0</v>
      </c>
      <c r="AH23" s="132"/>
      <c r="AI23" s="132"/>
      <c r="AJ23" s="132"/>
      <c r="AK23" s="132"/>
    </row>
    <row r="24" spans="2:37" s="1" customFormat="1" ht="16.5" thickBot="1" x14ac:dyDescent="0.3">
      <c r="B24" s="10"/>
      <c r="C24" s="10"/>
      <c r="D24" s="10"/>
      <c r="E24" s="11"/>
      <c r="F24" s="10"/>
      <c r="G24" s="10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3"/>
    </row>
    <row r="25" spans="2:37" s="2" customFormat="1" ht="16.5" thickBot="1" x14ac:dyDescent="0.3">
      <c r="B25" s="615" t="s">
        <v>17</v>
      </c>
      <c r="C25" s="616"/>
      <c r="D25" s="617"/>
      <c r="E25" s="768" t="s">
        <v>382</v>
      </c>
      <c r="F25" s="769"/>
      <c r="G25" s="769"/>
      <c r="H25" s="769"/>
      <c r="I25" s="769"/>
      <c r="J25" s="769"/>
      <c r="K25" s="769"/>
      <c r="L25" s="769"/>
      <c r="M25" s="769"/>
      <c r="N25" s="769"/>
      <c r="O25" s="769"/>
      <c r="P25" s="769"/>
      <c r="Q25" s="769"/>
      <c r="R25" s="769"/>
      <c r="S25" s="769"/>
      <c r="T25" s="769"/>
      <c r="U25" s="769"/>
      <c r="V25" s="769"/>
      <c r="W25" s="769"/>
      <c r="X25" s="769"/>
      <c r="Y25" s="769"/>
      <c r="Z25" s="769"/>
      <c r="AA25" s="769"/>
      <c r="AB25" s="769"/>
      <c r="AC25" s="769"/>
      <c r="AD25" s="769"/>
      <c r="AE25" s="769"/>
      <c r="AF25" s="769"/>
      <c r="AG25" s="769"/>
      <c r="AH25" s="770"/>
    </row>
    <row r="26" spans="2:37" s="2" customFormat="1" ht="15.75" customHeight="1" x14ac:dyDescent="0.25">
      <c r="B26" s="764" t="s">
        <v>29</v>
      </c>
      <c r="C26" s="620" t="s">
        <v>28</v>
      </c>
      <c r="D26" s="622" t="s">
        <v>32</v>
      </c>
      <c r="E26" s="620" t="s">
        <v>30</v>
      </c>
      <c r="F26" s="620" t="s">
        <v>26</v>
      </c>
      <c r="G26" s="624" t="s">
        <v>27</v>
      </c>
      <c r="H26" s="618" t="s">
        <v>2</v>
      </c>
      <c r="I26" s="626"/>
      <c r="J26" s="618" t="s">
        <v>3</v>
      </c>
      <c r="K26" s="626"/>
      <c r="L26" s="618" t="s">
        <v>4</v>
      </c>
      <c r="M26" s="626"/>
      <c r="N26" s="618" t="s">
        <v>5</v>
      </c>
      <c r="O26" s="626"/>
      <c r="P26" s="618" t="s">
        <v>6</v>
      </c>
      <c r="Q26" s="626"/>
      <c r="R26" s="618" t="s">
        <v>7</v>
      </c>
      <c r="S26" s="626"/>
      <c r="T26" s="618" t="s">
        <v>8</v>
      </c>
      <c r="U26" s="626"/>
      <c r="V26" s="618" t="s">
        <v>9</v>
      </c>
      <c r="W26" s="626"/>
      <c r="X26" s="618" t="s">
        <v>10</v>
      </c>
      <c r="Y26" s="626"/>
      <c r="Z26" s="618" t="s">
        <v>11</v>
      </c>
      <c r="AA26" s="626"/>
      <c r="AB26" s="618" t="s">
        <v>12</v>
      </c>
      <c r="AC26" s="626"/>
      <c r="AD26" s="618" t="s">
        <v>13</v>
      </c>
      <c r="AE26" s="626"/>
      <c r="AF26" s="618" t="s">
        <v>18</v>
      </c>
      <c r="AG26" s="626" t="s">
        <v>19</v>
      </c>
      <c r="AH26" s="572" t="s">
        <v>22</v>
      </c>
      <c r="AI26" s="572"/>
      <c r="AJ26" s="572"/>
      <c r="AK26" s="572"/>
    </row>
    <row r="27" spans="2:37" s="2" customFormat="1" ht="21" customHeight="1" thickBot="1" x14ac:dyDescent="0.3">
      <c r="B27" s="767"/>
      <c r="C27" s="621"/>
      <c r="D27" s="623"/>
      <c r="E27" s="621"/>
      <c r="F27" s="621"/>
      <c r="G27" s="625"/>
      <c r="H27" s="169" t="s">
        <v>18</v>
      </c>
      <c r="I27" s="170" t="s">
        <v>19</v>
      </c>
      <c r="J27" s="169" t="s">
        <v>18</v>
      </c>
      <c r="K27" s="170" t="s">
        <v>19</v>
      </c>
      <c r="L27" s="169" t="s">
        <v>18</v>
      </c>
      <c r="M27" s="170" t="s">
        <v>19</v>
      </c>
      <c r="N27" s="169" t="s">
        <v>18</v>
      </c>
      <c r="O27" s="170" t="s">
        <v>19</v>
      </c>
      <c r="P27" s="169" t="s">
        <v>18</v>
      </c>
      <c r="Q27" s="170" t="s">
        <v>19</v>
      </c>
      <c r="R27" s="169" t="s">
        <v>18</v>
      </c>
      <c r="S27" s="170" t="s">
        <v>19</v>
      </c>
      <c r="T27" s="169" t="s">
        <v>18</v>
      </c>
      <c r="U27" s="170" t="s">
        <v>19</v>
      </c>
      <c r="V27" s="169" t="s">
        <v>18</v>
      </c>
      <c r="W27" s="170" t="s">
        <v>19</v>
      </c>
      <c r="X27" s="169" t="s">
        <v>18</v>
      </c>
      <c r="Y27" s="170" t="s">
        <v>19</v>
      </c>
      <c r="Z27" s="169" t="s">
        <v>18</v>
      </c>
      <c r="AA27" s="170" t="s">
        <v>19</v>
      </c>
      <c r="AB27" s="169" t="s">
        <v>18</v>
      </c>
      <c r="AC27" s="170" t="s">
        <v>19</v>
      </c>
      <c r="AD27" s="169" t="s">
        <v>18</v>
      </c>
      <c r="AE27" s="170" t="s">
        <v>19</v>
      </c>
      <c r="AF27" s="619"/>
      <c r="AG27" s="634"/>
      <c r="AH27" s="611"/>
      <c r="AI27" s="611"/>
      <c r="AJ27" s="611"/>
      <c r="AK27" s="611"/>
    </row>
    <row r="28" spans="2:37" s="1" customFormat="1" ht="60" x14ac:dyDescent="0.25">
      <c r="B28" s="630">
        <v>0.4</v>
      </c>
      <c r="C28" s="20" t="s">
        <v>40</v>
      </c>
      <c r="D28" s="165" t="s">
        <v>383</v>
      </c>
      <c r="E28" s="33">
        <v>0.4</v>
      </c>
      <c r="F28" s="20" t="s">
        <v>384</v>
      </c>
      <c r="G28" s="34" t="s">
        <v>486</v>
      </c>
      <c r="H28" s="142"/>
      <c r="I28" s="16"/>
      <c r="J28" s="15"/>
      <c r="K28" s="16"/>
      <c r="L28" s="15"/>
      <c r="M28" s="16"/>
      <c r="N28" s="15">
        <v>0.25</v>
      </c>
      <c r="O28" s="16"/>
      <c r="P28" s="15"/>
      <c r="Q28" s="16"/>
      <c r="R28" s="15"/>
      <c r="S28" s="16"/>
      <c r="T28" s="15">
        <v>0.25</v>
      </c>
      <c r="U28" s="16"/>
      <c r="V28" s="15"/>
      <c r="W28" s="16"/>
      <c r="X28" s="15"/>
      <c r="Y28" s="16"/>
      <c r="Z28" s="15">
        <v>0.25</v>
      </c>
      <c r="AA28" s="16"/>
      <c r="AB28" s="15"/>
      <c r="AC28" s="16"/>
      <c r="AD28" s="15">
        <v>0.25</v>
      </c>
      <c r="AE28" s="16"/>
      <c r="AF28" s="15">
        <f t="shared" ref="AF28:AG31" si="1">+H28+J28+L28+N28+P28+R28+T28+V28+X28+Z28+AB28+AD28</f>
        <v>1</v>
      </c>
      <c r="AG28" s="16">
        <f t="shared" si="1"/>
        <v>0</v>
      </c>
      <c r="AH28" s="18"/>
      <c r="AI28" s="18"/>
      <c r="AJ28" s="18"/>
      <c r="AK28" s="18"/>
    </row>
    <row r="29" spans="2:37" s="1" customFormat="1" ht="45" x14ac:dyDescent="0.25">
      <c r="B29" s="631"/>
      <c r="C29" s="22" t="s">
        <v>41</v>
      </c>
      <c r="D29" s="167" t="s">
        <v>385</v>
      </c>
      <c r="E29" s="36">
        <v>0.3</v>
      </c>
      <c r="F29" s="22" t="s">
        <v>385</v>
      </c>
      <c r="G29" s="37" t="s">
        <v>487</v>
      </c>
      <c r="H29" s="38"/>
      <c r="I29" s="6"/>
      <c r="J29" s="7"/>
      <c r="K29" s="6"/>
      <c r="L29" s="7"/>
      <c r="M29" s="6"/>
      <c r="N29" s="7">
        <v>0.25</v>
      </c>
      <c r="O29" s="6"/>
      <c r="P29" s="7"/>
      <c r="Q29" s="6"/>
      <c r="R29" s="7"/>
      <c r="S29" s="6"/>
      <c r="T29" s="7">
        <v>0.25</v>
      </c>
      <c r="U29" s="6"/>
      <c r="V29" s="7"/>
      <c r="W29" s="6"/>
      <c r="X29" s="7"/>
      <c r="Y29" s="6"/>
      <c r="Z29" s="7">
        <v>0.25</v>
      </c>
      <c r="AA29" s="6"/>
      <c r="AB29" s="7"/>
      <c r="AC29" s="6"/>
      <c r="AD29" s="7">
        <v>0.25</v>
      </c>
      <c r="AE29" s="6"/>
      <c r="AF29" s="7">
        <f t="shared" si="1"/>
        <v>1</v>
      </c>
      <c r="AG29" s="6">
        <f t="shared" si="1"/>
        <v>0</v>
      </c>
      <c r="AH29" s="29"/>
      <c r="AI29" s="29"/>
      <c r="AJ29" s="29"/>
      <c r="AK29" s="29"/>
    </row>
    <row r="30" spans="2:37" s="1" customFormat="1" ht="30" x14ac:dyDescent="0.25">
      <c r="B30" s="766"/>
      <c r="C30" s="22" t="s">
        <v>86</v>
      </c>
      <c r="D30" s="167" t="s">
        <v>386</v>
      </c>
      <c r="E30" s="36">
        <v>0.15</v>
      </c>
      <c r="F30" s="22" t="s">
        <v>387</v>
      </c>
      <c r="G30" s="37" t="s">
        <v>488</v>
      </c>
      <c r="H30" s="38"/>
      <c r="I30" s="6"/>
      <c r="J30" s="7"/>
      <c r="K30" s="6"/>
      <c r="L30" s="7"/>
      <c r="M30" s="6"/>
      <c r="N30" s="7">
        <v>0.25</v>
      </c>
      <c r="O30" s="6"/>
      <c r="P30" s="7"/>
      <c r="Q30" s="6"/>
      <c r="R30" s="7"/>
      <c r="S30" s="6"/>
      <c r="T30" s="7">
        <v>0.25</v>
      </c>
      <c r="U30" s="6"/>
      <c r="V30" s="7"/>
      <c r="W30" s="6"/>
      <c r="X30" s="7"/>
      <c r="Y30" s="6"/>
      <c r="Z30" s="7">
        <v>0.25</v>
      </c>
      <c r="AA30" s="6"/>
      <c r="AB30" s="7"/>
      <c r="AC30" s="6"/>
      <c r="AD30" s="7">
        <v>0.25</v>
      </c>
      <c r="AE30" s="6"/>
      <c r="AF30" s="7">
        <f t="shared" si="1"/>
        <v>1</v>
      </c>
      <c r="AG30" s="6">
        <f t="shared" si="1"/>
        <v>0</v>
      </c>
      <c r="AH30" s="19"/>
      <c r="AI30" s="19"/>
      <c r="AJ30" s="19"/>
      <c r="AK30" s="19"/>
    </row>
    <row r="31" spans="2:37" s="1" customFormat="1" ht="45.75" thickBot="1" x14ac:dyDescent="0.3">
      <c r="B31" s="637"/>
      <c r="C31" s="39" t="s">
        <v>87</v>
      </c>
      <c r="D31" s="168" t="s">
        <v>388</v>
      </c>
      <c r="E31" s="41">
        <v>0.15</v>
      </c>
      <c r="F31" s="39" t="s">
        <v>489</v>
      </c>
      <c r="G31" s="42" t="s">
        <v>490</v>
      </c>
      <c r="H31" s="43"/>
      <c r="I31" s="8"/>
      <c r="J31" s="9"/>
      <c r="K31" s="8"/>
      <c r="L31" s="9"/>
      <c r="M31" s="8"/>
      <c r="N31" s="9">
        <v>0.25</v>
      </c>
      <c r="O31" s="8"/>
      <c r="P31" s="9"/>
      <c r="Q31" s="8"/>
      <c r="R31" s="9"/>
      <c r="S31" s="8"/>
      <c r="T31" s="9">
        <v>0.25</v>
      </c>
      <c r="U31" s="8"/>
      <c r="V31" s="9"/>
      <c r="W31" s="8"/>
      <c r="X31" s="9"/>
      <c r="Y31" s="8"/>
      <c r="Z31" s="9">
        <v>0.25</v>
      </c>
      <c r="AA31" s="8"/>
      <c r="AB31" s="9"/>
      <c r="AC31" s="8"/>
      <c r="AD31" s="9">
        <v>0.25</v>
      </c>
      <c r="AE31" s="8"/>
      <c r="AF31" s="9">
        <f t="shared" si="1"/>
        <v>1</v>
      </c>
      <c r="AG31" s="8">
        <f t="shared" si="1"/>
        <v>0</v>
      </c>
      <c r="AH31" s="132"/>
      <c r="AI31" s="132"/>
      <c r="AJ31" s="132"/>
      <c r="AK31" s="132"/>
    </row>
    <row r="32" spans="2:37" s="1" customFormat="1" ht="16.5" thickBot="1" x14ac:dyDescent="0.3">
      <c r="B32" s="151"/>
      <c r="C32" s="73"/>
      <c r="D32" s="73"/>
      <c r="E32" s="151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</row>
    <row r="33" spans="2:37" s="1" customFormat="1" ht="16.5" thickBot="1" x14ac:dyDescent="0.3">
      <c r="B33" s="615" t="s">
        <v>389</v>
      </c>
      <c r="C33" s="616"/>
      <c r="D33" s="617"/>
      <c r="E33" s="615" t="s">
        <v>390</v>
      </c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  <c r="W33" s="616"/>
      <c r="X33" s="616"/>
      <c r="Y33" s="616"/>
      <c r="Z33" s="616"/>
      <c r="AA33" s="616"/>
      <c r="AB33" s="616"/>
      <c r="AC33" s="616"/>
      <c r="AD33" s="616"/>
      <c r="AE33" s="616"/>
      <c r="AF33" s="616"/>
      <c r="AG33" s="616"/>
      <c r="AH33" s="617"/>
    </row>
    <row r="34" spans="2:37" s="1" customFormat="1" ht="15.75" x14ac:dyDescent="0.25">
      <c r="B34" s="764" t="s">
        <v>29</v>
      </c>
      <c r="C34" s="620" t="s">
        <v>28</v>
      </c>
      <c r="D34" s="622" t="s">
        <v>32</v>
      </c>
      <c r="E34" s="620" t="s">
        <v>30</v>
      </c>
      <c r="F34" s="620" t="s">
        <v>26</v>
      </c>
      <c r="G34" s="624" t="s">
        <v>27</v>
      </c>
      <c r="H34" s="618" t="s">
        <v>2</v>
      </c>
      <c r="I34" s="626"/>
      <c r="J34" s="618" t="s">
        <v>3</v>
      </c>
      <c r="K34" s="626"/>
      <c r="L34" s="618" t="s">
        <v>4</v>
      </c>
      <c r="M34" s="626"/>
      <c r="N34" s="618" t="s">
        <v>5</v>
      </c>
      <c r="O34" s="626"/>
      <c r="P34" s="618" t="s">
        <v>6</v>
      </c>
      <c r="Q34" s="626"/>
      <c r="R34" s="618" t="s">
        <v>7</v>
      </c>
      <c r="S34" s="626"/>
      <c r="T34" s="618" t="s">
        <v>8</v>
      </c>
      <c r="U34" s="626"/>
      <c r="V34" s="618" t="s">
        <v>9</v>
      </c>
      <c r="W34" s="626"/>
      <c r="X34" s="618" t="s">
        <v>10</v>
      </c>
      <c r="Y34" s="626"/>
      <c r="Z34" s="618" t="s">
        <v>11</v>
      </c>
      <c r="AA34" s="626"/>
      <c r="AB34" s="618" t="s">
        <v>12</v>
      </c>
      <c r="AC34" s="626"/>
      <c r="AD34" s="618" t="s">
        <v>13</v>
      </c>
      <c r="AE34" s="626"/>
      <c r="AF34" s="618" t="s">
        <v>18</v>
      </c>
      <c r="AG34" s="626" t="s">
        <v>19</v>
      </c>
      <c r="AH34" s="572" t="s">
        <v>22</v>
      </c>
      <c r="AI34" s="572"/>
      <c r="AJ34" s="572"/>
      <c r="AK34" s="572"/>
    </row>
    <row r="35" spans="2:37" s="1" customFormat="1" ht="15.75" thickBot="1" x14ac:dyDescent="0.3">
      <c r="B35" s="765"/>
      <c r="C35" s="638"/>
      <c r="D35" s="639"/>
      <c r="E35" s="638"/>
      <c r="F35" s="638"/>
      <c r="G35" s="640"/>
      <c r="H35" s="30" t="s">
        <v>18</v>
      </c>
      <c r="I35" s="31" t="s">
        <v>19</v>
      </c>
      <c r="J35" s="30" t="s">
        <v>18</v>
      </c>
      <c r="K35" s="31" t="s">
        <v>19</v>
      </c>
      <c r="L35" s="30" t="s">
        <v>18</v>
      </c>
      <c r="M35" s="31" t="s">
        <v>19</v>
      </c>
      <c r="N35" s="30" t="s">
        <v>18</v>
      </c>
      <c r="O35" s="31" t="s">
        <v>19</v>
      </c>
      <c r="P35" s="30" t="s">
        <v>18</v>
      </c>
      <c r="Q35" s="31" t="s">
        <v>19</v>
      </c>
      <c r="R35" s="30" t="s">
        <v>18</v>
      </c>
      <c r="S35" s="31" t="s">
        <v>19</v>
      </c>
      <c r="T35" s="30" t="s">
        <v>18</v>
      </c>
      <c r="U35" s="31" t="s">
        <v>19</v>
      </c>
      <c r="V35" s="30" t="s">
        <v>18</v>
      </c>
      <c r="W35" s="31" t="s">
        <v>19</v>
      </c>
      <c r="X35" s="30" t="s">
        <v>18</v>
      </c>
      <c r="Y35" s="31" t="s">
        <v>19</v>
      </c>
      <c r="Z35" s="30" t="s">
        <v>18</v>
      </c>
      <c r="AA35" s="31" t="s">
        <v>19</v>
      </c>
      <c r="AB35" s="30" t="s">
        <v>18</v>
      </c>
      <c r="AC35" s="31" t="s">
        <v>19</v>
      </c>
      <c r="AD35" s="30" t="s">
        <v>18</v>
      </c>
      <c r="AE35" s="31" t="s">
        <v>19</v>
      </c>
      <c r="AF35" s="633"/>
      <c r="AG35" s="634"/>
      <c r="AH35" s="611"/>
      <c r="AI35" s="611"/>
      <c r="AJ35" s="611"/>
      <c r="AK35" s="611"/>
    </row>
    <row r="36" spans="2:37" s="1" customFormat="1" ht="120" x14ac:dyDescent="0.25">
      <c r="B36" s="763">
        <v>0.2</v>
      </c>
      <c r="C36" s="106" t="s">
        <v>44</v>
      </c>
      <c r="D36" s="171" t="s">
        <v>391</v>
      </c>
      <c r="E36" s="245">
        <v>0.5</v>
      </c>
      <c r="F36" s="171" t="s">
        <v>133</v>
      </c>
      <c r="G36" s="171" t="s">
        <v>236</v>
      </c>
      <c r="H36" s="172"/>
      <c r="I36" s="173"/>
      <c r="J36" s="172"/>
      <c r="K36" s="173"/>
      <c r="L36" s="172"/>
      <c r="M36" s="173"/>
      <c r="N36" s="172">
        <v>0.25</v>
      </c>
      <c r="O36" s="173"/>
      <c r="P36" s="172"/>
      <c r="Q36" s="173"/>
      <c r="R36" s="172"/>
      <c r="S36" s="173"/>
      <c r="T36" s="172">
        <v>0.25</v>
      </c>
      <c r="U36" s="173"/>
      <c r="V36" s="172"/>
      <c r="W36" s="173"/>
      <c r="X36" s="172"/>
      <c r="Y36" s="174"/>
      <c r="Z36" s="172">
        <v>0.25</v>
      </c>
      <c r="AA36" s="173"/>
      <c r="AB36" s="172"/>
      <c r="AC36" s="174"/>
      <c r="AD36" s="172">
        <v>0.25</v>
      </c>
      <c r="AE36" s="173"/>
      <c r="AF36" s="172">
        <f t="shared" ref="AF36:AG37" si="2">+H36+J36+L36+N36+P36+R36+T36+V36+X36+Z36+AB36+AD36</f>
        <v>1</v>
      </c>
      <c r="AG36" s="173">
        <f t="shared" si="2"/>
        <v>0</v>
      </c>
      <c r="AH36" s="175"/>
      <c r="AI36" s="175"/>
      <c r="AJ36" s="175"/>
      <c r="AK36" s="175"/>
    </row>
    <row r="37" spans="2:37" s="1" customFormat="1" ht="45.75" thickBot="1" x14ac:dyDescent="0.3">
      <c r="B37" s="641"/>
      <c r="C37" s="176" t="s">
        <v>110</v>
      </c>
      <c r="D37" s="140" t="s">
        <v>392</v>
      </c>
      <c r="E37" s="139">
        <v>0.5</v>
      </c>
      <c r="F37" s="140" t="s">
        <v>491</v>
      </c>
      <c r="G37" s="177" t="s">
        <v>394</v>
      </c>
      <c r="H37" s="178"/>
      <c r="I37" s="179"/>
      <c r="J37" s="178"/>
      <c r="K37" s="179"/>
      <c r="L37" s="178"/>
      <c r="M37" s="179"/>
      <c r="N37" s="178">
        <v>0.25</v>
      </c>
      <c r="O37" s="179"/>
      <c r="P37" s="178"/>
      <c r="Q37" s="179"/>
      <c r="R37" s="178"/>
      <c r="S37" s="179"/>
      <c r="T37" s="178">
        <v>0.25</v>
      </c>
      <c r="U37" s="179"/>
      <c r="V37" s="178"/>
      <c r="W37" s="179"/>
      <c r="X37" s="178"/>
      <c r="Y37" s="180"/>
      <c r="Z37" s="178">
        <v>0.25</v>
      </c>
      <c r="AA37" s="181"/>
      <c r="AB37" s="178"/>
      <c r="AC37" s="180"/>
      <c r="AD37" s="178">
        <v>0.25</v>
      </c>
      <c r="AE37" s="181"/>
      <c r="AF37" s="178">
        <f t="shared" si="2"/>
        <v>1</v>
      </c>
      <c r="AG37" s="179">
        <f t="shared" si="2"/>
        <v>0</v>
      </c>
      <c r="AH37" s="182"/>
      <c r="AI37" s="182"/>
      <c r="AJ37" s="182"/>
      <c r="AK37" s="182"/>
    </row>
  </sheetData>
  <mergeCells count="108">
    <mergeCell ref="AI16:AI17"/>
    <mergeCell ref="AJ16:AJ17"/>
    <mergeCell ref="AK16:AK17"/>
    <mergeCell ref="AF34:AF35"/>
    <mergeCell ref="AG34:AG35"/>
    <mergeCell ref="AH34:AH35"/>
    <mergeCell ref="V34:W34"/>
    <mergeCell ref="X34:Y34"/>
    <mergeCell ref="Z34:AA34"/>
    <mergeCell ref="AB34:AC34"/>
    <mergeCell ref="AD34:AE34"/>
    <mergeCell ref="AF16:AF17"/>
    <mergeCell ref="AG16:AG17"/>
    <mergeCell ref="AF26:AF27"/>
    <mergeCell ref="AG26:AG27"/>
    <mergeCell ref="AH26:AH27"/>
    <mergeCell ref="V16:W16"/>
    <mergeCell ref="AI26:AI27"/>
    <mergeCell ref="AJ26:AJ27"/>
    <mergeCell ref="AK26:AK27"/>
    <mergeCell ref="AI34:AI35"/>
    <mergeCell ref="AJ34:AJ35"/>
    <mergeCell ref="AK34:AK35"/>
    <mergeCell ref="B28:B31"/>
    <mergeCell ref="B33:D33"/>
    <mergeCell ref="E33:AH33"/>
    <mergeCell ref="Z26:AA26"/>
    <mergeCell ref="AB26:AC26"/>
    <mergeCell ref="AD26:AE26"/>
    <mergeCell ref="N26:O26"/>
    <mergeCell ref="P26:Q26"/>
    <mergeCell ref="R26:S26"/>
    <mergeCell ref="T26:U26"/>
    <mergeCell ref="V26:W26"/>
    <mergeCell ref="X26:Y26"/>
    <mergeCell ref="B6:C6"/>
    <mergeCell ref="D6:I6"/>
    <mergeCell ref="J6:AH6"/>
    <mergeCell ref="B2:C4"/>
    <mergeCell ref="D2:AH2"/>
    <mergeCell ref="D3:Q3"/>
    <mergeCell ref="R3:AH3"/>
    <mergeCell ref="D4:AH4"/>
    <mergeCell ref="AH16:AH17"/>
    <mergeCell ref="X16:Y16"/>
    <mergeCell ref="Z16:AA16"/>
    <mergeCell ref="AB16:AC16"/>
    <mergeCell ref="B7:C8"/>
    <mergeCell ref="D7:I7"/>
    <mergeCell ref="J7:AH7"/>
    <mergeCell ref="D8:I8"/>
    <mergeCell ref="J8:AH8"/>
    <mergeCell ref="B10:B13"/>
    <mergeCell ref="C10:D10"/>
    <mergeCell ref="E10:S10"/>
    <mergeCell ref="T10:V13"/>
    <mergeCell ref="W10:X11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15:D15"/>
    <mergeCell ref="E15:AH15"/>
    <mergeCell ref="H16:I16"/>
    <mergeCell ref="J16:K16"/>
    <mergeCell ref="AD16:AE16"/>
    <mergeCell ref="L16:M16"/>
    <mergeCell ref="N16:O16"/>
    <mergeCell ref="B25:D25"/>
    <mergeCell ref="E25:AH25"/>
    <mergeCell ref="B26:B27"/>
    <mergeCell ref="C26:C27"/>
    <mergeCell ref="D26:D27"/>
    <mergeCell ref="E26:E27"/>
    <mergeCell ref="F26:F27"/>
    <mergeCell ref="G26:G27"/>
    <mergeCell ref="H26:I26"/>
    <mergeCell ref="J26:K26"/>
    <mergeCell ref="L26:M26"/>
    <mergeCell ref="B36:B37"/>
    <mergeCell ref="B34:B35"/>
    <mergeCell ref="C34:C35"/>
    <mergeCell ref="D34:D35"/>
    <mergeCell ref="E34:E35"/>
    <mergeCell ref="F34:F35"/>
    <mergeCell ref="B18:B23"/>
    <mergeCell ref="R16:S16"/>
    <mergeCell ref="T16:U16"/>
    <mergeCell ref="P16:Q16"/>
    <mergeCell ref="L34:M34"/>
    <mergeCell ref="N34:O34"/>
    <mergeCell ref="P34:Q34"/>
    <mergeCell ref="R34:S34"/>
    <mergeCell ref="T34:U34"/>
    <mergeCell ref="G34:G35"/>
    <mergeCell ref="H34:I34"/>
    <mergeCell ref="J34:K34"/>
    <mergeCell ref="B16:B17"/>
    <mergeCell ref="C16:C17"/>
    <mergeCell ref="D16:D17"/>
    <mergeCell ref="E16:E17"/>
    <mergeCell ref="F16:F17"/>
    <mergeCell ref="G16:G1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DBDA2"/>
  </sheetPr>
  <dimension ref="B1:AK36"/>
  <sheetViews>
    <sheetView topLeftCell="H27" zoomScale="40" zoomScaleNormal="40" workbookViewId="0">
      <selection activeCell="AH29" sqref="AH29:AK30"/>
    </sheetView>
  </sheetViews>
  <sheetFormatPr baseColWidth="10" defaultColWidth="11.42578125" defaultRowHeight="15" x14ac:dyDescent="0.25"/>
  <cols>
    <col min="1" max="1" width="1.7109375" customWidth="1"/>
    <col min="2" max="2" width="22.42578125" customWidth="1"/>
    <col min="3" max="3" width="17.7109375" customWidth="1"/>
    <col min="4" max="4" width="54.28515625" customWidth="1"/>
    <col min="5" max="5" width="18" customWidth="1"/>
    <col min="6" max="6" width="48.42578125" customWidth="1"/>
    <col min="7" max="7" width="25.28515625" customWidth="1"/>
    <col min="8" max="31" width="9.42578125" customWidth="1"/>
    <col min="32" max="32" width="12.28515625" customWidth="1"/>
    <col min="33" max="33" width="10.28515625" customWidth="1"/>
    <col min="34" max="37" width="53.28515625" customWidth="1"/>
  </cols>
  <sheetData>
    <row r="1" spans="2:37" ht="15.75" thickBot="1" x14ac:dyDescent="0.3"/>
    <row r="2" spans="2:37" s="2" customFormat="1" ht="42" customHeight="1" thickBot="1" x14ac:dyDescent="0.3">
      <c r="B2" s="532"/>
      <c r="C2" s="533"/>
      <c r="D2" s="818" t="s">
        <v>31</v>
      </c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19"/>
      <c r="P2" s="819"/>
      <c r="Q2" s="819"/>
      <c r="R2" s="819"/>
      <c r="S2" s="819"/>
      <c r="T2" s="819"/>
      <c r="U2" s="819"/>
      <c r="V2" s="819"/>
      <c r="W2" s="819"/>
      <c r="X2" s="819"/>
      <c r="Y2" s="819"/>
      <c r="Z2" s="819"/>
      <c r="AA2" s="819"/>
      <c r="AB2" s="819"/>
      <c r="AC2" s="819"/>
      <c r="AD2" s="819"/>
      <c r="AE2" s="819"/>
      <c r="AF2" s="819"/>
      <c r="AG2" s="819"/>
      <c r="AH2" s="820"/>
    </row>
    <row r="3" spans="2:37" s="2" customFormat="1" ht="26.25" customHeight="1" thickBot="1" x14ac:dyDescent="0.3">
      <c r="B3" s="534"/>
      <c r="C3" s="535"/>
      <c r="D3" s="541" t="s">
        <v>25</v>
      </c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3"/>
      <c r="R3" s="541" t="s">
        <v>36</v>
      </c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3"/>
    </row>
    <row r="4" spans="2:37" s="2" customFormat="1" ht="26.25" customHeight="1" thickBot="1" x14ac:dyDescent="0.3">
      <c r="B4" s="536"/>
      <c r="C4" s="537"/>
      <c r="D4" s="541" t="s">
        <v>37</v>
      </c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3"/>
    </row>
    <row r="5" spans="2:37" s="2" customFormat="1" ht="27" customHeight="1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7" s="2" customFormat="1" ht="21" customHeight="1" x14ac:dyDescent="0.25">
      <c r="B6" s="544" t="s">
        <v>24</v>
      </c>
      <c r="C6" s="545"/>
      <c r="D6" s="546" t="s">
        <v>14</v>
      </c>
      <c r="E6" s="547"/>
      <c r="F6" s="547"/>
      <c r="G6" s="547"/>
      <c r="H6" s="547"/>
      <c r="I6" s="548"/>
      <c r="J6" s="549" t="s">
        <v>606</v>
      </c>
      <c r="K6" s="550"/>
      <c r="L6" s="550"/>
      <c r="M6" s="550"/>
      <c r="N6" s="550"/>
      <c r="O6" s="550"/>
      <c r="P6" s="550"/>
      <c r="Q6" s="550"/>
      <c r="R6" s="550"/>
      <c r="S6" s="550"/>
      <c r="T6" s="550"/>
      <c r="U6" s="550"/>
      <c r="V6" s="550"/>
      <c r="W6" s="550"/>
      <c r="X6" s="550"/>
      <c r="Y6" s="550"/>
      <c r="Z6" s="550"/>
      <c r="AA6" s="550"/>
      <c r="AB6" s="550"/>
      <c r="AC6" s="550"/>
      <c r="AD6" s="550"/>
      <c r="AE6" s="550"/>
      <c r="AF6" s="550"/>
      <c r="AG6" s="550"/>
      <c r="AH6" s="551"/>
    </row>
    <row r="7" spans="2:37" s="2" customFormat="1" ht="21" customHeight="1" x14ac:dyDescent="0.25">
      <c r="B7" s="795">
        <v>2018</v>
      </c>
      <c r="C7" s="796"/>
      <c r="D7" s="556" t="s">
        <v>0</v>
      </c>
      <c r="E7" s="557"/>
      <c r="F7" s="557"/>
      <c r="G7" s="557"/>
      <c r="H7" s="557"/>
      <c r="I7" s="558"/>
      <c r="J7" s="559" t="s">
        <v>395</v>
      </c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60"/>
      <c r="Z7" s="560"/>
      <c r="AA7" s="560"/>
      <c r="AB7" s="560"/>
      <c r="AC7" s="560"/>
      <c r="AD7" s="560"/>
      <c r="AE7" s="560"/>
      <c r="AF7" s="560"/>
      <c r="AG7" s="560"/>
      <c r="AH7" s="561"/>
    </row>
    <row r="8" spans="2:37" s="2" customFormat="1" ht="21" customHeight="1" thickBot="1" x14ac:dyDescent="0.3">
      <c r="B8" s="797"/>
      <c r="C8" s="798"/>
      <c r="D8" s="562" t="s">
        <v>1</v>
      </c>
      <c r="E8" s="563"/>
      <c r="F8" s="563"/>
      <c r="G8" s="563"/>
      <c r="H8" s="563"/>
      <c r="I8" s="564"/>
      <c r="J8" s="565" t="s">
        <v>367</v>
      </c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66"/>
      <c r="V8" s="566"/>
      <c r="W8" s="566"/>
      <c r="X8" s="566"/>
      <c r="Y8" s="566"/>
      <c r="Z8" s="566"/>
      <c r="AA8" s="566"/>
      <c r="AB8" s="566"/>
      <c r="AC8" s="566"/>
      <c r="AD8" s="566"/>
      <c r="AE8" s="566"/>
      <c r="AF8" s="566"/>
      <c r="AG8" s="566"/>
      <c r="AH8" s="567"/>
    </row>
    <row r="9" spans="2:37" s="1" customFormat="1" ht="12.75" customHeight="1" thickBot="1" x14ac:dyDescent="0.3"/>
    <row r="10" spans="2:37" s="2" customFormat="1" ht="18.75" customHeight="1" x14ac:dyDescent="0.25">
      <c r="B10" s="568" t="s">
        <v>21</v>
      </c>
      <c r="C10" s="571" t="s">
        <v>77</v>
      </c>
      <c r="D10" s="572"/>
      <c r="E10" s="799" t="s">
        <v>368</v>
      </c>
      <c r="F10" s="800"/>
      <c r="G10" s="800"/>
      <c r="H10" s="800"/>
      <c r="I10" s="800"/>
      <c r="J10" s="800"/>
      <c r="K10" s="800"/>
      <c r="L10" s="800"/>
      <c r="M10" s="800"/>
      <c r="N10" s="800"/>
      <c r="O10" s="800"/>
      <c r="P10" s="800"/>
      <c r="Q10" s="800"/>
      <c r="R10" s="800"/>
      <c r="S10" s="801"/>
      <c r="T10" s="576" t="s">
        <v>20</v>
      </c>
      <c r="U10" s="577"/>
      <c r="V10" s="578"/>
      <c r="W10" s="585" t="s">
        <v>23</v>
      </c>
      <c r="X10" s="586"/>
      <c r="Y10" s="811" t="s">
        <v>369</v>
      </c>
      <c r="Z10" s="812"/>
      <c r="AA10" s="812"/>
      <c r="AB10" s="812"/>
      <c r="AC10" s="812"/>
      <c r="AD10" s="812"/>
      <c r="AE10" s="812"/>
      <c r="AF10" s="812"/>
      <c r="AG10" s="812"/>
      <c r="AH10" s="813"/>
    </row>
    <row r="11" spans="2:37" s="2" customFormat="1" ht="18.75" customHeight="1" x14ac:dyDescent="0.25">
      <c r="B11" s="569"/>
      <c r="C11" s="595" t="s">
        <v>15</v>
      </c>
      <c r="D11" s="596"/>
      <c r="E11" s="771" t="s">
        <v>100</v>
      </c>
      <c r="F11" s="772"/>
      <c r="G11" s="772"/>
      <c r="H11" s="772"/>
      <c r="I11" s="772"/>
      <c r="J11" s="772"/>
      <c r="K11" s="772"/>
      <c r="L11" s="772"/>
      <c r="M11" s="772"/>
      <c r="N11" s="772"/>
      <c r="O11" s="772"/>
      <c r="P11" s="772"/>
      <c r="Q11" s="772"/>
      <c r="R11" s="772"/>
      <c r="S11" s="773"/>
      <c r="T11" s="579"/>
      <c r="U11" s="580"/>
      <c r="V11" s="581"/>
      <c r="W11" s="587"/>
      <c r="X11" s="588"/>
      <c r="Y11" s="814"/>
      <c r="Z11" s="815"/>
      <c r="AA11" s="815"/>
      <c r="AB11" s="815"/>
      <c r="AC11" s="815"/>
      <c r="AD11" s="815"/>
      <c r="AE11" s="815"/>
      <c r="AF11" s="815"/>
      <c r="AG11" s="815"/>
      <c r="AH11" s="816"/>
    </row>
    <row r="12" spans="2:37" s="2" customFormat="1" ht="18.75" customHeight="1" x14ac:dyDescent="0.25">
      <c r="B12" s="569"/>
      <c r="C12" s="595" t="s">
        <v>33</v>
      </c>
      <c r="D12" s="596"/>
      <c r="E12" s="771" t="s">
        <v>370</v>
      </c>
      <c r="F12" s="772"/>
      <c r="G12" s="772"/>
      <c r="H12" s="772"/>
      <c r="I12" s="772"/>
      <c r="J12" s="772"/>
      <c r="K12" s="772"/>
      <c r="L12" s="772"/>
      <c r="M12" s="772"/>
      <c r="N12" s="772"/>
      <c r="O12" s="772"/>
      <c r="P12" s="772"/>
      <c r="Q12" s="772"/>
      <c r="R12" s="772"/>
      <c r="S12" s="773"/>
      <c r="T12" s="579"/>
      <c r="U12" s="580"/>
      <c r="V12" s="581"/>
      <c r="W12" s="600" t="s">
        <v>16</v>
      </c>
      <c r="X12" s="601"/>
      <c r="Y12" s="774" t="s">
        <v>371</v>
      </c>
      <c r="Z12" s="775"/>
      <c r="AA12" s="775"/>
      <c r="AB12" s="775"/>
      <c r="AC12" s="775"/>
      <c r="AD12" s="775"/>
      <c r="AE12" s="775"/>
      <c r="AF12" s="775"/>
      <c r="AG12" s="775"/>
      <c r="AH12" s="776"/>
    </row>
    <row r="13" spans="2:37" s="2" customFormat="1" ht="18.75" customHeight="1" thickBot="1" x14ac:dyDescent="0.3">
      <c r="B13" s="570"/>
      <c r="C13" s="610" t="s">
        <v>34</v>
      </c>
      <c r="D13" s="611"/>
      <c r="E13" s="780" t="s">
        <v>101</v>
      </c>
      <c r="F13" s="781"/>
      <c r="G13" s="781"/>
      <c r="H13" s="781"/>
      <c r="I13" s="781"/>
      <c r="J13" s="781"/>
      <c r="K13" s="781"/>
      <c r="L13" s="781"/>
      <c r="M13" s="781"/>
      <c r="N13" s="781"/>
      <c r="O13" s="781"/>
      <c r="P13" s="781"/>
      <c r="Q13" s="781"/>
      <c r="R13" s="781"/>
      <c r="S13" s="782"/>
      <c r="T13" s="582"/>
      <c r="U13" s="583"/>
      <c r="V13" s="584"/>
      <c r="W13" s="602"/>
      <c r="X13" s="603"/>
      <c r="Y13" s="777"/>
      <c r="Z13" s="778"/>
      <c r="AA13" s="778"/>
      <c r="AB13" s="778"/>
      <c r="AC13" s="778"/>
      <c r="AD13" s="778"/>
      <c r="AE13" s="778"/>
      <c r="AF13" s="778"/>
      <c r="AG13" s="778"/>
      <c r="AH13" s="779"/>
    </row>
    <row r="14" spans="2:37" s="1" customFormat="1" ht="10.5" customHeight="1" thickBot="1" x14ac:dyDescent="0.3"/>
    <row r="15" spans="2:37" s="1" customFormat="1" ht="18.75" customHeight="1" thickBot="1" x14ac:dyDescent="0.3">
      <c r="B15" s="615" t="s">
        <v>17</v>
      </c>
      <c r="C15" s="616"/>
      <c r="D15" s="617"/>
      <c r="E15" s="768" t="s">
        <v>396</v>
      </c>
      <c r="F15" s="769"/>
      <c r="G15" s="769"/>
      <c r="H15" s="769"/>
      <c r="I15" s="769"/>
      <c r="J15" s="769"/>
      <c r="K15" s="769"/>
      <c r="L15" s="769"/>
      <c r="M15" s="769"/>
      <c r="N15" s="769"/>
      <c r="O15" s="769"/>
      <c r="P15" s="769"/>
      <c r="Q15" s="769"/>
      <c r="R15" s="769"/>
      <c r="S15" s="769"/>
      <c r="T15" s="769"/>
      <c r="U15" s="769"/>
      <c r="V15" s="769"/>
      <c r="W15" s="769"/>
      <c r="X15" s="769"/>
      <c r="Y15" s="769"/>
      <c r="Z15" s="769"/>
      <c r="AA15" s="769"/>
      <c r="AB15" s="769"/>
      <c r="AC15" s="769"/>
      <c r="AD15" s="769"/>
      <c r="AE15" s="769"/>
      <c r="AF15" s="769"/>
      <c r="AG15" s="769"/>
      <c r="AH15" s="770"/>
    </row>
    <row r="16" spans="2:37" s="1" customFormat="1" ht="27.75" customHeight="1" x14ac:dyDescent="0.25">
      <c r="B16" s="764" t="s">
        <v>29</v>
      </c>
      <c r="C16" s="620" t="s">
        <v>28</v>
      </c>
      <c r="D16" s="622" t="s">
        <v>32</v>
      </c>
      <c r="E16" s="620" t="s">
        <v>30</v>
      </c>
      <c r="F16" s="620" t="s">
        <v>26</v>
      </c>
      <c r="G16" s="624" t="s">
        <v>27</v>
      </c>
      <c r="H16" s="618" t="s">
        <v>2</v>
      </c>
      <c r="I16" s="626"/>
      <c r="J16" s="618" t="s">
        <v>3</v>
      </c>
      <c r="K16" s="626"/>
      <c r="L16" s="618" t="s">
        <v>4</v>
      </c>
      <c r="M16" s="626"/>
      <c r="N16" s="618" t="s">
        <v>5</v>
      </c>
      <c r="O16" s="626"/>
      <c r="P16" s="618" t="s">
        <v>6</v>
      </c>
      <c r="Q16" s="626"/>
      <c r="R16" s="618" t="s">
        <v>7</v>
      </c>
      <c r="S16" s="626"/>
      <c r="T16" s="618" t="s">
        <v>8</v>
      </c>
      <c r="U16" s="626"/>
      <c r="V16" s="618" t="s">
        <v>9</v>
      </c>
      <c r="W16" s="626"/>
      <c r="X16" s="618" t="s">
        <v>10</v>
      </c>
      <c r="Y16" s="626"/>
      <c r="Z16" s="618" t="s">
        <v>11</v>
      </c>
      <c r="AA16" s="626"/>
      <c r="AB16" s="618" t="s">
        <v>12</v>
      </c>
      <c r="AC16" s="626"/>
      <c r="AD16" s="618" t="s">
        <v>13</v>
      </c>
      <c r="AE16" s="626"/>
      <c r="AF16" s="618" t="s">
        <v>18</v>
      </c>
      <c r="AG16" s="626" t="s">
        <v>19</v>
      </c>
      <c r="AH16" s="572" t="s">
        <v>22</v>
      </c>
      <c r="AI16" s="618" t="s">
        <v>690</v>
      </c>
      <c r="AJ16" s="620" t="s">
        <v>691</v>
      </c>
      <c r="AK16" s="626" t="s">
        <v>692</v>
      </c>
    </row>
    <row r="17" spans="2:37" s="1" customFormat="1" ht="27.75" customHeight="1" thickBot="1" x14ac:dyDescent="0.3">
      <c r="B17" s="765"/>
      <c r="C17" s="638"/>
      <c r="D17" s="639"/>
      <c r="E17" s="638"/>
      <c r="F17" s="638"/>
      <c r="G17" s="640"/>
      <c r="H17" s="169" t="s">
        <v>18</v>
      </c>
      <c r="I17" s="170" t="s">
        <v>19</v>
      </c>
      <c r="J17" s="30" t="s">
        <v>18</v>
      </c>
      <c r="K17" s="31" t="s">
        <v>19</v>
      </c>
      <c r="L17" s="30" t="s">
        <v>18</v>
      </c>
      <c r="M17" s="31" t="s">
        <v>19</v>
      </c>
      <c r="N17" s="30" t="s">
        <v>18</v>
      </c>
      <c r="O17" s="31" t="s">
        <v>19</v>
      </c>
      <c r="P17" s="30" t="s">
        <v>18</v>
      </c>
      <c r="Q17" s="31" t="s">
        <v>19</v>
      </c>
      <c r="R17" s="30" t="s">
        <v>18</v>
      </c>
      <c r="S17" s="31" t="s">
        <v>19</v>
      </c>
      <c r="T17" s="30" t="s">
        <v>18</v>
      </c>
      <c r="U17" s="31" t="s">
        <v>19</v>
      </c>
      <c r="V17" s="30" t="s">
        <v>18</v>
      </c>
      <c r="W17" s="31" t="s">
        <v>19</v>
      </c>
      <c r="X17" s="30" t="s">
        <v>18</v>
      </c>
      <c r="Y17" s="31" t="s">
        <v>19</v>
      </c>
      <c r="Z17" s="30" t="s">
        <v>18</v>
      </c>
      <c r="AA17" s="31" t="s">
        <v>19</v>
      </c>
      <c r="AB17" s="30" t="s">
        <v>18</v>
      </c>
      <c r="AC17" s="31" t="s">
        <v>19</v>
      </c>
      <c r="AD17" s="30" t="s">
        <v>18</v>
      </c>
      <c r="AE17" s="31" t="s">
        <v>19</v>
      </c>
      <c r="AF17" s="633"/>
      <c r="AG17" s="634"/>
      <c r="AH17" s="611"/>
      <c r="AI17" s="821"/>
      <c r="AJ17" s="822"/>
      <c r="AK17" s="823"/>
    </row>
    <row r="18" spans="2:37" s="1" customFormat="1" ht="108" customHeight="1" x14ac:dyDescent="0.25">
      <c r="B18" s="630">
        <v>0.4</v>
      </c>
      <c r="C18" s="20" t="s">
        <v>42</v>
      </c>
      <c r="D18" s="20" t="s">
        <v>397</v>
      </c>
      <c r="E18" s="33">
        <v>0.2</v>
      </c>
      <c r="F18" s="20" t="s">
        <v>398</v>
      </c>
      <c r="G18" s="21" t="s">
        <v>492</v>
      </c>
      <c r="H18" s="15">
        <v>0.08</v>
      </c>
      <c r="I18" s="16"/>
      <c r="J18" s="15">
        <v>0.08</v>
      </c>
      <c r="K18" s="16"/>
      <c r="L18" s="15">
        <v>0.08</v>
      </c>
      <c r="M18" s="16"/>
      <c r="N18" s="15">
        <v>0.08</v>
      </c>
      <c r="O18" s="16"/>
      <c r="P18" s="15">
        <v>0.08</v>
      </c>
      <c r="Q18" s="16"/>
      <c r="R18" s="15">
        <v>0.08</v>
      </c>
      <c r="S18" s="16"/>
      <c r="T18" s="15">
        <v>0.08</v>
      </c>
      <c r="U18" s="16"/>
      <c r="V18" s="15">
        <v>0.08</v>
      </c>
      <c r="W18" s="16"/>
      <c r="X18" s="15">
        <v>0.09</v>
      </c>
      <c r="Y18" s="16"/>
      <c r="Z18" s="15">
        <v>0.09</v>
      </c>
      <c r="AA18" s="16"/>
      <c r="AB18" s="15">
        <v>0.09</v>
      </c>
      <c r="AC18" s="16"/>
      <c r="AD18" s="15">
        <v>0.09</v>
      </c>
      <c r="AE18" s="16"/>
      <c r="AF18" s="7">
        <f t="shared" ref="AF18:AG23" si="0">+H18+J18+L18+N18+P18+R18+T18+V18+X18+Z18+AB18+AD18</f>
        <v>0.99999999999999989</v>
      </c>
      <c r="AG18" s="16">
        <f t="shared" si="0"/>
        <v>0</v>
      </c>
      <c r="AH18" s="18"/>
      <c r="AI18" s="18"/>
      <c r="AJ18" s="18"/>
      <c r="AK18" s="18"/>
    </row>
    <row r="19" spans="2:37" s="1" customFormat="1" ht="120.75" customHeight="1" x14ac:dyDescent="0.25">
      <c r="B19" s="766"/>
      <c r="C19" s="22" t="s">
        <v>43</v>
      </c>
      <c r="D19" s="22" t="s">
        <v>399</v>
      </c>
      <c r="E19" s="36">
        <v>0.2</v>
      </c>
      <c r="F19" s="22" t="s">
        <v>400</v>
      </c>
      <c r="G19" s="96" t="s">
        <v>478</v>
      </c>
      <c r="H19" s="7"/>
      <c r="I19" s="6"/>
      <c r="J19" s="7"/>
      <c r="K19" s="6"/>
      <c r="L19" s="7"/>
      <c r="M19" s="6"/>
      <c r="N19" s="7">
        <v>0.25</v>
      </c>
      <c r="O19" s="6"/>
      <c r="P19" s="7"/>
      <c r="Q19" s="6"/>
      <c r="R19" s="7"/>
      <c r="S19" s="6"/>
      <c r="T19" s="7">
        <v>0.25</v>
      </c>
      <c r="U19" s="6"/>
      <c r="V19" s="7"/>
      <c r="W19" s="6"/>
      <c r="X19" s="7"/>
      <c r="Y19" s="6"/>
      <c r="Z19" s="7">
        <v>0.25</v>
      </c>
      <c r="AA19" s="6"/>
      <c r="AB19" s="7"/>
      <c r="AC19" s="6"/>
      <c r="AD19" s="7">
        <v>0.25</v>
      </c>
      <c r="AE19" s="6"/>
      <c r="AF19" s="7">
        <f t="shared" si="0"/>
        <v>1</v>
      </c>
      <c r="AG19" s="6">
        <f t="shared" si="0"/>
        <v>0</v>
      </c>
      <c r="AH19" s="19"/>
      <c r="AI19" s="19"/>
      <c r="AJ19" s="19"/>
      <c r="AK19" s="19"/>
    </row>
    <row r="20" spans="2:37" s="1" customFormat="1" ht="207.75" customHeight="1" x14ac:dyDescent="0.25">
      <c r="B20" s="766"/>
      <c r="C20" s="22" t="s">
        <v>45</v>
      </c>
      <c r="D20" s="22" t="s">
        <v>401</v>
      </c>
      <c r="E20" s="36">
        <v>0.2</v>
      </c>
      <c r="F20" s="22" t="s">
        <v>402</v>
      </c>
      <c r="G20" s="96" t="s">
        <v>480</v>
      </c>
      <c r="H20" s="7"/>
      <c r="I20" s="6"/>
      <c r="J20" s="7"/>
      <c r="K20" s="6"/>
      <c r="L20" s="7"/>
      <c r="M20" s="6"/>
      <c r="N20" s="7">
        <v>0.25</v>
      </c>
      <c r="O20" s="6"/>
      <c r="P20" s="7"/>
      <c r="Q20" s="6"/>
      <c r="R20" s="7"/>
      <c r="S20" s="6"/>
      <c r="T20" s="7">
        <v>0.25</v>
      </c>
      <c r="U20" s="6"/>
      <c r="V20" s="7"/>
      <c r="W20" s="6"/>
      <c r="X20" s="7"/>
      <c r="Y20" s="6"/>
      <c r="Z20" s="7">
        <v>0.25</v>
      </c>
      <c r="AA20" s="6"/>
      <c r="AB20" s="7"/>
      <c r="AC20" s="6"/>
      <c r="AD20" s="7">
        <v>0.25</v>
      </c>
      <c r="AE20" s="6"/>
      <c r="AF20" s="7">
        <f t="shared" si="0"/>
        <v>1</v>
      </c>
      <c r="AG20" s="6">
        <f t="shared" si="0"/>
        <v>0</v>
      </c>
      <c r="AH20" s="19"/>
      <c r="AI20" s="19"/>
      <c r="AJ20" s="19"/>
      <c r="AK20" s="19"/>
    </row>
    <row r="21" spans="2:37" s="1" customFormat="1" ht="139.5" customHeight="1" x14ac:dyDescent="0.25">
      <c r="B21" s="766"/>
      <c r="C21" s="22" t="s">
        <v>82</v>
      </c>
      <c r="D21" s="22" t="s">
        <v>403</v>
      </c>
      <c r="E21" s="36">
        <v>0.1</v>
      </c>
      <c r="F21" s="22" t="s">
        <v>479</v>
      </c>
      <c r="G21" s="96" t="s">
        <v>480</v>
      </c>
      <c r="H21" s="80"/>
      <c r="I21" s="6"/>
      <c r="J21" s="80"/>
      <c r="K21" s="6"/>
      <c r="L21" s="80">
        <v>0.25</v>
      </c>
      <c r="M21" s="6"/>
      <c r="N21" s="80"/>
      <c r="O21" s="6"/>
      <c r="P21" s="80"/>
      <c r="Q21" s="6"/>
      <c r="R21" s="80">
        <v>0.25</v>
      </c>
      <c r="S21" s="6"/>
      <c r="T21" s="80"/>
      <c r="U21" s="6"/>
      <c r="V21" s="80"/>
      <c r="W21" s="6"/>
      <c r="X21" s="80">
        <v>0.25</v>
      </c>
      <c r="Y21" s="6"/>
      <c r="Z21" s="80"/>
      <c r="AA21" s="6"/>
      <c r="AB21" s="80"/>
      <c r="AC21" s="6"/>
      <c r="AD21" s="80">
        <v>0.25</v>
      </c>
      <c r="AE21" s="6"/>
      <c r="AF21" s="7">
        <f t="shared" si="0"/>
        <v>1</v>
      </c>
      <c r="AG21" s="6">
        <f t="shared" si="0"/>
        <v>0</v>
      </c>
      <c r="AH21" s="19"/>
      <c r="AI21" s="19"/>
      <c r="AJ21" s="19"/>
      <c r="AK21" s="19"/>
    </row>
    <row r="22" spans="2:37" s="1" customFormat="1" ht="60.75" customHeight="1" x14ac:dyDescent="0.25">
      <c r="B22" s="817"/>
      <c r="C22" s="22" t="s">
        <v>84</v>
      </c>
      <c r="D22" s="138" t="s">
        <v>404</v>
      </c>
      <c r="E22" s="311">
        <v>0.15</v>
      </c>
      <c r="F22" s="138" t="s">
        <v>405</v>
      </c>
      <c r="G22" s="183" t="s">
        <v>493</v>
      </c>
      <c r="H22" s="80"/>
      <c r="I22" s="6"/>
      <c r="J22" s="80"/>
      <c r="K22" s="6"/>
      <c r="L22" s="80">
        <v>0.25</v>
      </c>
      <c r="M22" s="6"/>
      <c r="N22" s="80"/>
      <c r="O22" s="6"/>
      <c r="P22" s="80"/>
      <c r="Q22" s="6"/>
      <c r="R22" s="80">
        <v>0.25</v>
      </c>
      <c r="S22" s="6"/>
      <c r="T22" s="80"/>
      <c r="U22" s="6"/>
      <c r="V22" s="80"/>
      <c r="W22" s="6"/>
      <c r="X22" s="80">
        <v>0.25</v>
      </c>
      <c r="Y22" s="6"/>
      <c r="Z22" s="80"/>
      <c r="AA22" s="6"/>
      <c r="AB22" s="80"/>
      <c r="AC22" s="6"/>
      <c r="AD22" s="80">
        <v>0.25</v>
      </c>
      <c r="AE22" s="6"/>
      <c r="AF22" s="7">
        <f t="shared" si="0"/>
        <v>1</v>
      </c>
      <c r="AG22" s="6">
        <f t="shared" si="0"/>
        <v>0</v>
      </c>
      <c r="AH22" s="25"/>
      <c r="AI22" s="25"/>
      <c r="AJ22" s="25"/>
      <c r="AK22" s="25"/>
    </row>
    <row r="23" spans="2:37" s="1" customFormat="1" ht="95.25" customHeight="1" thickBot="1" x14ac:dyDescent="0.3">
      <c r="B23" s="637"/>
      <c r="C23" s="39" t="s">
        <v>449</v>
      </c>
      <c r="D23" s="39" t="s">
        <v>406</v>
      </c>
      <c r="E23" s="41">
        <v>0.15</v>
      </c>
      <c r="F23" s="39" t="s">
        <v>494</v>
      </c>
      <c r="G23" s="114" t="s">
        <v>407</v>
      </c>
      <c r="H23" s="9">
        <v>0.08</v>
      </c>
      <c r="I23" s="8"/>
      <c r="J23" s="9">
        <v>0.08</v>
      </c>
      <c r="K23" s="8"/>
      <c r="L23" s="9">
        <v>0.08</v>
      </c>
      <c r="M23" s="8"/>
      <c r="N23" s="9">
        <v>0.08</v>
      </c>
      <c r="O23" s="8"/>
      <c r="P23" s="9">
        <v>0.08</v>
      </c>
      <c r="Q23" s="8"/>
      <c r="R23" s="9">
        <v>0.08</v>
      </c>
      <c r="S23" s="8"/>
      <c r="T23" s="9">
        <v>0.08</v>
      </c>
      <c r="U23" s="8"/>
      <c r="V23" s="9">
        <v>0.08</v>
      </c>
      <c r="W23" s="8"/>
      <c r="X23" s="9">
        <v>0.09</v>
      </c>
      <c r="Y23" s="8"/>
      <c r="Z23" s="9">
        <v>0.09</v>
      </c>
      <c r="AA23" s="8"/>
      <c r="AB23" s="9">
        <v>0.09</v>
      </c>
      <c r="AC23" s="8"/>
      <c r="AD23" s="9">
        <v>0.09</v>
      </c>
      <c r="AE23" s="8"/>
      <c r="AF23" s="9">
        <f t="shared" si="0"/>
        <v>0.99999999999999989</v>
      </c>
      <c r="AG23" s="8">
        <f t="shared" si="0"/>
        <v>0</v>
      </c>
      <c r="AH23" s="132"/>
      <c r="AI23" s="132"/>
      <c r="AJ23" s="132"/>
      <c r="AK23" s="132"/>
    </row>
    <row r="24" spans="2:37" s="14" customFormat="1" ht="15.75" x14ac:dyDescent="0.25">
      <c r="B24" s="10"/>
      <c r="C24" s="10"/>
      <c r="D24" s="10"/>
      <c r="E24" s="11"/>
      <c r="F24" s="10"/>
      <c r="G24" s="10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3"/>
    </row>
    <row r="25" spans="2:37" s="1" customFormat="1" ht="21" customHeight="1" thickBot="1" x14ac:dyDescent="0.3"/>
    <row r="26" spans="2:37" s="1" customFormat="1" ht="18.75" customHeight="1" thickBot="1" x14ac:dyDescent="0.3">
      <c r="B26" s="615" t="s">
        <v>17</v>
      </c>
      <c r="C26" s="616"/>
      <c r="D26" s="617"/>
      <c r="E26" s="768" t="s">
        <v>408</v>
      </c>
      <c r="F26" s="769"/>
      <c r="G26" s="769"/>
      <c r="H26" s="769"/>
      <c r="I26" s="769"/>
      <c r="J26" s="769"/>
      <c r="K26" s="769"/>
      <c r="L26" s="769"/>
      <c r="M26" s="769"/>
      <c r="N26" s="769"/>
      <c r="O26" s="769"/>
      <c r="P26" s="769"/>
      <c r="Q26" s="769"/>
      <c r="R26" s="769"/>
      <c r="S26" s="769"/>
      <c r="T26" s="769"/>
      <c r="U26" s="769"/>
      <c r="V26" s="769"/>
      <c r="W26" s="769"/>
      <c r="X26" s="769"/>
      <c r="Y26" s="769"/>
      <c r="Z26" s="769"/>
      <c r="AA26" s="769"/>
      <c r="AB26" s="769"/>
      <c r="AC26" s="769"/>
      <c r="AD26" s="769"/>
      <c r="AE26" s="769"/>
      <c r="AF26" s="769"/>
      <c r="AG26" s="769"/>
      <c r="AH26" s="770"/>
    </row>
    <row r="27" spans="2:37" s="1" customFormat="1" ht="27.75" customHeight="1" x14ac:dyDescent="0.25">
      <c r="B27" s="764" t="s">
        <v>29</v>
      </c>
      <c r="C27" s="620" t="s">
        <v>28</v>
      </c>
      <c r="D27" s="622" t="s">
        <v>32</v>
      </c>
      <c r="E27" s="620" t="s">
        <v>30</v>
      </c>
      <c r="F27" s="620" t="s">
        <v>26</v>
      </c>
      <c r="G27" s="624" t="s">
        <v>27</v>
      </c>
      <c r="H27" s="618" t="s">
        <v>2</v>
      </c>
      <c r="I27" s="626"/>
      <c r="J27" s="618" t="s">
        <v>3</v>
      </c>
      <c r="K27" s="626"/>
      <c r="L27" s="618" t="s">
        <v>4</v>
      </c>
      <c r="M27" s="626"/>
      <c r="N27" s="618" t="s">
        <v>5</v>
      </c>
      <c r="O27" s="626"/>
      <c r="P27" s="618" t="s">
        <v>6</v>
      </c>
      <c r="Q27" s="626"/>
      <c r="R27" s="618" t="s">
        <v>7</v>
      </c>
      <c r="S27" s="626"/>
      <c r="T27" s="618" t="s">
        <v>8</v>
      </c>
      <c r="U27" s="626"/>
      <c r="V27" s="618" t="s">
        <v>9</v>
      </c>
      <c r="W27" s="626"/>
      <c r="X27" s="618" t="s">
        <v>10</v>
      </c>
      <c r="Y27" s="626"/>
      <c r="Z27" s="618" t="s">
        <v>11</v>
      </c>
      <c r="AA27" s="626"/>
      <c r="AB27" s="618" t="s">
        <v>12</v>
      </c>
      <c r="AC27" s="626"/>
      <c r="AD27" s="618" t="s">
        <v>13</v>
      </c>
      <c r="AE27" s="626"/>
      <c r="AF27" s="618" t="s">
        <v>18</v>
      </c>
      <c r="AG27" s="626" t="s">
        <v>19</v>
      </c>
      <c r="AH27" s="572" t="s">
        <v>22</v>
      </c>
      <c r="AI27" s="618" t="s">
        <v>690</v>
      </c>
      <c r="AJ27" s="620" t="s">
        <v>691</v>
      </c>
      <c r="AK27" s="626" t="s">
        <v>692</v>
      </c>
    </row>
    <row r="28" spans="2:37" s="1" customFormat="1" ht="27.75" customHeight="1" thickBot="1" x14ac:dyDescent="0.3">
      <c r="B28" s="765"/>
      <c r="C28" s="638"/>
      <c r="D28" s="639"/>
      <c r="E28" s="638"/>
      <c r="F28" s="638"/>
      <c r="G28" s="640"/>
      <c r="H28" s="30" t="s">
        <v>18</v>
      </c>
      <c r="I28" s="31" t="s">
        <v>19</v>
      </c>
      <c r="J28" s="30" t="s">
        <v>18</v>
      </c>
      <c r="K28" s="31" t="s">
        <v>19</v>
      </c>
      <c r="L28" s="30" t="s">
        <v>18</v>
      </c>
      <c r="M28" s="31" t="s">
        <v>19</v>
      </c>
      <c r="N28" s="30" t="s">
        <v>18</v>
      </c>
      <c r="O28" s="31" t="s">
        <v>19</v>
      </c>
      <c r="P28" s="30" t="s">
        <v>18</v>
      </c>
      <c r="Q28" s="31" t="s">
        <v>19</v>
      </c>
      <c r="R28" s="30" t="s">
        <v>18</v>
      </c>
      <c r="S28" s="31" t="s">
        <v>19</v>
      </c>
      <c r="T28" s="30" t="s">
        <v>18</v>
      </c>
      <c r="U28" s="31" t="s">
        <v>19</v>
      </c>
      <c r="V28" s="30" t="s">
        <v>18</v>
      </c>
      <c r="W28" s="31" t="s">
        <v>19</v>
      </c>
      <c r="X28" s="30" t="s">
        <v>18</v>
      </c>
      <c r="Y28" s="31" t="s">
        <v>19</v>
      </c>
      <c r="Z28" s="30" t="s">
        <v>18</v>
      </c>
      <c r="AA28" s="31" t="s">
        <v>19</v>
      </c>
      <c r="AB28" s="30" t="s">
        <v>18</v>
      </c>
      <c r="AC28" s="31" t="s">
        <v>19</v>
      </c>
      <c r="AD28" s="30" t="s">
        <v>18</v>
      </c>
      <c r="AE28" s="31" t="s">
        <v>19</v>
      </c>
      <c r="AF28" s="633"/>
      <c r="AG28" s="634"/>
      <c r="AH28" s="611"/>
      <c r="AI28" s="821"/>
      <c r="AJ28" s="822"/>
      <c r="AK28" s="823"/>
    </row>
    <row r="29" spans="2:37" s="1" customFormat="1" ht="93" customHeight="1" x14ac:dyDescent="0.25">
      <c r="B29" s="630">
        <v>0.4</v>
      </c>
      <c r="C29" s="20" t="s">
        <v>40</v>
      </c>
      <c r="D29" s="20" t="s">
        <v>409</v>
      </c>
      <c r="E29" s="33">
        <v>0.5</v>
      </c>
      <c r="F29" s="20" t="s">
        <v>410</v>
      </c>
      <c r="G29" s="21" t="s">
        <v>411</v>
      </c>
      <c r="H29" s="15">
        <v>0.08</v>
      </c>
      <c r="I29" s="16"/>
      <c r="J29" s="15">
        <v>0.08</v>
      </c>
      <c r="K29" s="16"/>
      <c r="L29" s="15">
        <v>0.08</v>
      </c>
      <c r="M29" s="16"/>
      <c r="N29" s="15">
        <v>0.08</v>
      </c>
      <c r="O29" s="16"/>
      <c r="P29" s="15">
        <v>0.08</v>
      </c>
      <c r="Q29" s="16"/>
      <c r="R29" s="15">
        <v>0.08</v>
      </c>
      <c r="S29" s="16"/>
      <c r="T29" s="15">
        <v>0.08</v>
      </c>
      <c r="U29" s="16"/>
      <c r="V29" s="15">
        <v>0.08</v>
      </c>
      <c r="W29" s="16"/>
      <c r="X29" s="15">
        <v>0.09</v>
      </c>
      <c r="Y29" s="16"/>
      <c r="Z29" s="15">
        <v>0.09</v>
      </c>
      <c r="AA29" s="16"/>
      <c r="AB29" s="15">
        <v>0.09</v>
      </c>
      <c r="AC29" s="16"/>
      <c r="AD29" s="15">
        <v>0.09</v>
      </c>
      <c r="AE29" s="16"/>
      <c r="AF29" s="15">
        <f t="shared" ref="AF29:AG30" si="1">+H29+J29+L29+N29+P29+R29+T29+V29+X29+Z29+AB29+AD29</f>
        <v>0.99999999999999989</v>
      </c>
      <c r="AG29" s="16">
        <f t="shared" si="1"/>
        <v>0</v>
      </c>
      <c r="AH29" s="18"/>
      <c r="AI29" s="18"/>
      <c r="AJ29" s="18"/>
      <c r="AK29" s="18"/>
    </row>
    <row r="30" spans="2:37" s="1" customFormat="1" ht="121.5" customHeight="1" thickBot="1" x14ac:dyDescent="0.3">
      <c r="B30" s="637"/>
      <c r="C30" s="39" t="s">
        <v>41</v>
      </c>
      <c r="D30" s="39" t="s">
        <v>412</v>
      </c>
      <c r="E30" s="41">
        <v>0.5</v>
      </c>
      <c r="F30" s="39" t="s">
        <v>495</v>
      </c>
      <c r="G30" s="114" t="s">
        <v>490</v>
      </c>
      <c r="H30" s="9"/>
      <c r="I30" s="8"/>
      <c r="J30" s="9"/>
      <c r="K30" s="8"/>
      <c r="L30" s="9"/>
      <c r="M30" s="8"/>
      <c r="N30" s="9"/>
      <c r="O30" s="8"/>
      <c r="P30" s="9"/>
      <c r="Q30" s="8"/>
      <c r="R30" s="9">
        <v>0.5</v>
      </c>
      <c r="S30" s="8"/>
      <c r="T30" s="9"/>
      <c r="U30" s="8"/>
      <c r="V30" s="9"/>
      <c r="W30" s="8"/>
      <c r="X30" s="9"/>
      <c r="Y30" s="8"/>
      <c r="Z30" s="9"/>
      <c r="AA30" s="8"/>
      <c r="AB30" s="9"/>
      <c r="AC30" s="8"/>
      <c r="AD30" s="9">
        <v>0.5</v>
      </c>
      <c r="AE30" s="8"/>
      <c r="AF30" s="9">
        <f t="shared" si="1"/>
        <v>1</v>
      </c>
      <c r="AG30" s="8">
        <f t="shared" si="1"/>
        <v>0</v>
      </c>
      <c r="AH30" s="132"/>
      <c r="AI30" s="132"/>
      <c r="AJ30" s="132"/>
      <c r="AK30" s="132"/>
    </row>
    <row r="31" spans="2:37" s="1" customFormat="1" ht="16.5" thickBot="1" x14ac:dyDescent="0.3">
      <c r="B31" s="151"/>
      <c r="C31" s="151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</row>
    <row r="32" spans="2:37" s="1" customFormat="1" ht="18.75" customHeight="1" thickBot="1" x14ac:dyDescent="0.3">
      <c r="B32" s="615" t="s">
        <v>389</v>
      </c>
      <c r="C32" s="616"/>
      <c r="D32" s="617"/>
      <c r="E32" s="615" t="s">
        <v>390</v>
      </c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  <c r="V32" s="616"/>
      <c r="W32" s="616"/>
      <c r="X32" s="616"/>
      <c r="Y32" s="616"/>
      <c r="Z32" s="616"/>
      <c r="AA32" s="616"/>
      <c r="AB32" s="616"/>
      <c r="AC32" s="616"/>
      <c r="AD32" s="616"/>
      <c r="AE32" s="616"/>
      <c r="AF32" s="616"/>
      <c r="AG32" s="616"/>
      <c r="AH32" s="617"/>
      <c r="AJ32" s="119"/>
    </row>
    <row r="33" spans="2:37" s="1" customFormat="1" ht="27.75" customHeight="1" x14ac:dyDescent="0.25">
      <c r="B33" s="764" t="s">
        <v>29</v>
      </c>
      <c r="C33" s="620" t="s">
        <v>28</v>
      </c>
      <c r="D33" s="622" t="s">
        <v>32</v>
      </c>
      <c r="E33" s="620" t="s">
        <v>30</v>
      </c>
      <c r="F33" s="620" t="s">
        <v>26</v>
      </c>
      <c r="G33" s="624" t="s">
        <v>27</v>
      </c>
      <c r="H33" s="618" t="s">
        <v>2</v>
      </c>
      <c r="I33" s="626"/>
      <c r="J33" s="618" t="s">
        <v>3</v>
      </c>
      <c r="K33" s="626"/>
      <c r="L33" s="618" t="s">
        <v>4</v>
      </c>
      <c r="M33" s="626"/>
      <c r="N33" s="618" t="s">
        <v>5</v>
      </c>
      <c r="O33" s="626"/>
      <c r="P33" s="618" t="s">
        <v>6</v>
      </c>
      <c r="Q33" s="626"/>
      <c r="R33" s="618" t="s">
        <v>7</v>
      </c>
      <c r="S33" s="626"/>
      <c r="T33" s="618" t="s">
        <v>8</v>
      </c>
      <c r="U33" s="626"/>
      <c r="V33" s="618" t="s">
        <v>9</v>
      </c>
      <c r="W33" s="626"/>
      <c r="X33" s="618" t="s">
        <v>10</v>
      </c>
      <c r="Y33" s="626"/>
      <c r="Z33" s="618" t="s">
        <v>11</v>
      </c>
      <c r="AA33" s="626"/>
      <c r="AB33" s="618" t="s">
        <v>12</v>
      </c>
      <c r="AC33" s="626"/>
      <c r="AD33" s="618" t="s">
        <v>13</v>
      </c>
      <c r="AE33" s="626"/>
      <c r="AF33" s="618" t="s">
        <v>18</v>
      </c>
      <c r="AG33" s="626" t="s">
        <v>19</v>
      </c>
      <c r="AH33" s="572" t="s">
        <v>22</v>
      </c>
      <c r="AI33" s="572" t="s">
        <v>690</v>
      </c>
      <c r="AJ33" s="572" t="s">
        <v>691</v>
      </c>
      <c r="AK33" s="572" t="s">
        <v>692</v>
      </c>
    </row>
    <row r="34" spans="2:37" s="1" customFormat="1" ht="27.75" customHeight="1" thickBot="1" x14ac:dyDescent="0.3">
      <c r="B34" s="765"/>
      <c r="C34" s="638"/>
      <c r="D34" s="639"/>
      <c r="E34" s="638"/>
      <c r="F34" s="638"/>
      <c r="G34" s="640"/>
      <c r="H34" s="30" t="s">
        <v>18</v>
      </c>
      <c r="I34" s="31" t="s">
        <v>19</v>
      </c>
      <c r="J34" s="30" t="s">
        <v>18</v>
      </c>
      <c r="K34" s="31" t="s">
        <v>19</v>
      </c>
      <c r="L34" s="30" t="s">
        <v>18</v>
      </c>
      <c r="M34" s="31" t="s">
        <v>19</v>
      </c>
      <c r="N34" s="30" t="s">
        <v>18</v>
      </c>
      <c r="O34" s="31" t="s">
        <v>19</v>
      </c>
      <c r="P34" s="30" t="s">
        <v>18</v>
      </c>
      <c r="Q34" s="31" t="s">
        <v>19</v>
      </c>
      <c r="R34" s="30" t="s">
        <v>18</v>
      </c>
      <c r="S34" s="31" t="s">
        <v>19</v>
      </c>
      <c r="T34" s="30" t="s">
        <v>18</v>
      </c>
      <c r="U34" s="31" t="s">
        <v>19</v>
      </c>
      <c r="V34" s="30" t="s">
        <v>18</v>
      </c>
      <c r="W34" s="31" t="s">
        <v>19</v>
      </c>
      <c r="X34" s="30" t="s">
        <v>18</v>
      </c>
      <c r="Y34" s="31" t="s">
        <v>19</v>
      </c>
      <c r="Z34" s="30" t="s">
        <v>18</v>
      </c>
      <c r="AA34" s="31" t="s">
        <v>19</v>
      </c>
      <c r="AB34" s="30" t="s">
        <v>18</v>
      </c>
      <c r="AC34" s="31" t="s">
        <v>19</v>
      </c>
      <c r="AD34" s="30" t="s">
        <v>18</v>
      </c>
      <c r="AE34" s="31" t="s">
        <v>19</v>
      </c>
      <c r="AF34" s="633"/>
      <c r="AG34" s="634"/>
      <c r="AH34" s="611"/>
      <c r="AI34" s="611"/>
      <c r="AJ34" s="611"/>
      <c r="AK34" s="611"/>
    </row>
    <row r="35" spans="2:37" s="1" customFormat="1" ht="200.25" customHeight="1" x14ac:dyDescent="0.25">
      <c r="B35" s="763">
        <v>0.2</v>
      </c>
      <c r="C35" s="106" t="s">
        <v>44</v>
      </c>
      <c r="D35" s="171" t="s">
        <v>391</v>
      </c>
      <c r="E35" s="245">
        <v>0.5</v>
      </c>
      <c r="F35" s="171" t="s">
        <v>133</v>
      </c>
      <c r="G35" s="171" t="s">
        <v>236</v>
      </c>
      <c r="H35" s="172"/>
      <c r="I35" s="173"/>
      <c r="J35" s="172"/>
      <c r="K35" s="173"/>
      <c r="L35" s="172"/>
      <c r="M35" s="173"/>
      <c r="N35" s="172">
        <v>0.25</v>
      </c>
      <c r="O35" s="173"/>
      <c r="P35" s="172"/>
      <c r="Q35" s="173"/>
      <c r="R35" s="172"/>
      <c r="S35" s="173"/>
      <c r="T35" s="172">
        <v>0.25</v>
      </c>
      <c r="U35" s="173"/>
      <c r="V35" s="172"/>
      <c r="W35" s="173"/>
      <c r="X35" s="172"/>
      <c r="Y35" s="174"/>
      <c r="Z35" s="172">
        <v>0.25</v>
      </c>
      <c r="AA35" s="173"/>
      <c r="AB35" s="172"/>
      <c r="AC35" s="174"/>
      <c r="AD35" s="172">
        <v>0.25</v>
      </c>
      <c r="AE35" s="173"/>
      <c r="AF35" s="172">
        <f t="shared" ref="AF35:AG36" si="2">+H35+J35+L35+N35+P35+R35+T35+V35+X35+Z35+AB35+AD35</f>
        <v>1</v>
      </c>
      <c r="AG35" s="173">
        <f t="shared" si="2"/>
        <v>0</v>
      </c>
      <c r="AH35" s="175"/>
      <c r="AI35" s="175"/>
      <c r="AJ35" s="175"/>
      <c r="AK35" s="175"/>
    </row>
    <row r="36" spans="2:37" s="1" customFormat="1" ht="111.75" customHeight="1" thickBot="1" x14ac:dyDescent="0.3">
      <c r="B36" s="641"/>
      <c r="C36" s="176" t="s">
        <v>110</v>
      </c>
      <c r="D36" s="140" t="s">
        <v>392</v>
      </c>
      <c r="E36" s="139">
        <v>0.5</v>
      </c>
      <c r="F36" s="140" t="s">
        <v>393</v>
      </c>
      <c r="G36" s="177" t="s">
        <v>394</v>
      </c>
      <c r="H36" s="178"/>
      <c r="I36" s="179"/>
      <c r="J36" s="178"/>
      <c r="K36" s="179"/>
      <c r="L36" s="178"/>
      <c r="M36" s="179"/>
      <c r="N36" s="178">
        <v>0.25</v>
      </c>
      <c r="O36" s="179"/>
      <c r="P36" s="178"/>
      <c r="Q36" s="179"/>
      <c r="R36" s="178"/>
      <c r="S36" s="179"/>
      <c r="T36" s="178">
        <v>0.25</v>
      </c>
      <c r="U36" s="179"/>
      <c r="V36" s="178"/>
      <c r="W36" s="179"/>
      <c r="X36" s="178"/>
      <c r="Y36" s="180"/>
      <c r="Z36" s="178">
        <v>0.25</v>
      </c>
      <c r="AA36" s="181"/>
      <c r="AB36" s="178"/>
      <c r="AC36" s="180"/>
      <c r="AD36" s="178">
        <v>0.25</v>
      </c>
      <c r="AE36" s="181"/>
      <c r="AF36" s="178">
        <f t="shared" si="2"/>
        <v>1</v>
      </c>
      <c r="AG36" s="179">
        <f t="shared" si="2"/>
        <v>0</v>
      </c>
      <c r="AH36" s="182"/>
      <c r="AI36" s="182"/>
      <c r="AJ36" s="182"/>
      <c r="AK36" s="182"/>
    </row>
  </sheetData>
  <mergeCells count="108">
    <mergeCell ref="AI16:AI17"/>
    <mergeCell ref="AJ16:AJ17"/>
    <mergeCell ref="AK16:AK17"/>
    <mergeCell ref="AI33:AI34"/>
    <mergeCell ref="AJ33:AJ34"/>
    <mergeCell ref="AK33:AK34"/>
    <mergeCell ref="AI27:AI28"/>
    <mergeCell ref="AJ27:AJ28"/>
    <mergeCell ref="AK27:AK28"/>
    <mergeCell ref="B6:C6"/>
    <mergeCell ref="D6:I6"/>
    <mergeCell ref="J6:AH6"/>
    <mergeCell ref="B2:C4"/>
    <mergeCell ref="D2:AH2"/>
    <mergeCell ref="D3:Q3"/>
    <mergeCell ref="R3:AH3"/>
    <mergeCell ref="D4:AH4"/>
    <mergeCell ref="AH16:AH17"/>
    <mergeCell ref="X16:Y16"/>
    <mergeCell ref="Z16:AA16"/>
    <mergeCell ref="AB16:AC16"/>
    <mergeCell ref="B7:C8"/>
    <mergeCell ref="D7:I7"/>
    <mergeCell ref="J7:AH7"/>
    <mergeCell ref="D8:I8"/>
    <mergeCell ref="J8:AH8"/>
    <mergeCell ref="B10:B13"/>
    <mergeCell ref="C10:D10"/>
    <mergeCell ref="E10:S10"/>
    <mergeCell ref="T10:V13"/>
    <mergeCell ref="W10:X11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D16:AE16"/>
    <mergeCell ref="R16:S16"/>
    <mergeCell ref="T16:U16"/>
    <mergeCell ref="V16:W16"/>
    <mergeCell ref="AF16:AF17"/>
    <mergeCell ref="AG16:AG17"/>
    <mergeCell ref="L16:M16"/>
    <mergeCell ref="N16:O16"/>
    <mergeCell ref="P16:Q16"/>
    <mergeCell ref="AF27:AF28"/>
    <mergeCell ref="B18:B23"/>
    <mergeCell ref="B26:D26"/>
    <mergeCell ref="E26:AH26"/>
    <mergeCell ref="B27:B28"/>
    <mergeCell ref="C27:C28"/>
    <mergeCell ref="D27:D28"/>
    <mergeCell ref="E27:E28"/>
    <mergeCell ref="F27:F28"/>
    <mergeCell ref="G27:G28"/>
    <mergeCell ref="AG27:AG28"/>
    <mergeCell ref="AH27:AH28"/>
    <mergeCell ref="N27:O27"/>
    <mergeCell ref="P27:Q27"/>
    <mergeCell ref="R27:S27"/>
    <mergeCell ref="AD27:AE27"/>
    <mergeCell ref="H27:I27"/>
    <mergeCell ref="J27:K27"/>
    <mergeCell ref="L27:M27"/>
    <mergeCell ref="T27:U27"/>
    <mergeCell ref="V27:W27"/>
    <mergeCell ref="X27:Y27"/>
    <mergeCell ref="Z27:AA27"/>
    <mergeCell ref="AB27:AC27"/>
    <mergeCell ref="B29:B30"/>
    <mergeCell ref="B32:D32"/>
    <mergeCell ref="E32:AH32"/>
    <mergeCell ref="B33:B34"/>
    <mergeCell ref="C33:C34"/>
    <mergeCell ref="D33:D34"/>
    <mergeCell ref="E33:E34"/>
    <mergeCell ref="F33:F34"/>
    <mergeCell ref="G33:G34"/>
    <mergeCell ref="AH33:AH34"/>
    <mergeCell ref="R33:S33"/>
    <mergeCell ref="T33:U33"/>
    <mergeCell ref="V33:W33"/>
    <mergeCell ref="X33:Y33"/>
    <mergeCell ref="Z33:AA33"/>
    <mergeCell ref="B35:B36"/>
    <mergeCell ref="AB33:AC33"/>
    <mergeCell ref="AD33:AE33"/>
    <mergeCell ref="AF33:AF34"/>
    <mergeCell ref="AG33:AG34"/>
    <mergeCell ref="H33:I33"/>
    <mergeCell ref="J33:K33"/>
    <mergeCell ref="L33:M33"/>
    <mergeCell ref="N33:O33"/>
    <mergeCell ref="P33:Q3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DBDA2"/>
  </sheetPr>
  <dimension ref="B1:AK33"/>
  <sheetViews>
    <sheetView topLeftCell="H25" zoomScale="40" zoomScaleNormal="40" workbookViewId="0">
      <selection activeCell="AH30" sqref="AH30:AK32"/>
    </sheetView>
  </sheetViews>
  <sheetFormatPr baseColWidth="10" defaultRowHeight="15" x14ac:dyDescent="0.25"/>
  <cols>
    <col min="1" max="1" width="1.7109375" style="1" customWidth="1"/>
    <col min="2" max="2" width="22.42578125" style="1" customWidth="1"/>
    <col min="3" max="3" width="13.5703125" style="1" customWidth="1"/>
    <col min="4" max="4" width="23" style="1" customWidth="1"/>
    <col min="5" max="6" width="18" style="1" customWidth="1"/>
    <col min="7" max="7" width="19.5703125" style="1" customWidth="1"/>
    <col min="8" max="8" width="10.140625" style="1" bestFit="1" customWidth="1"/>
    <col min="9" max="9" width="9.28515625" style="1" bestFit="1" customWidth="1"/>
    <col min="10" max="10" width="10.5703125" style="1" bestFit="1" customWidth="1"/>
    <col min="11" max="11" width="9.28515625" style="1" bestFit="1" customWidth="1"/>
    <col min="12" max="12" width="10.140625" style="1" bestFit="1" customWidth="1"/>
    <col min="13" max="13" width="9.28515625" style="1" bestFit="1" customWidth="1"/>
    <col min="14" max="14" width="10.140625" style="1" bestFit="1" customWidth="1"/>
    <col min="15" max="15" width="9.28515625" style="1" bestFit="1" customWidth="1"/>
    <col min="16" max="16" width="10.140625" style="1" bestFit="1" customWidth="1"/>
    <col min="17" max="17" width="9.28515625" style="1" bestFit="1" customWidth="1"/>
    <col min="18" max="18" width="11" style="1" bestFit="1" customWidth="1"/>
    <col min="19" max="19" width="9.28515625" style="1" bestFit="1" customWidth="1"/>
    <col min="20" max="20" width="10.140625" style="1" bestFit="1" customWidth="1"/>
    <col min="21" max="21" width="9.28515625" style="1" bestFit="1" customWidth="1"/>
    <col min="22" max="22" width="10.140625" style="1" bestFit="1" customWidth="1"/>
    <col min="23" max="23" width="9.28515625" style="1" bestFit="1" customWidth="1"/>
    <col min="24" max="24" width="10.140625" style="1" bestFit="1" customWidth="1"/>
    <col min="25" max="25" width="9.28515625" style="1" bestFit="1" customWidth="1"/>
    <col min="26" max="26" width="10.140625" style="1" bestFit="1" customWidth="1"/>
    <col min="27" max="27" width="9.28515625" style="1" bestFit="1" customWidth="1"/>
    <col min="28" max="28" width="10.140625" style="1" bestFit="1" customWidth="1"/>
    <col min="29" max="29" width="9.28515625" style="1" bestFit="1" customWidth="1"/>
    <col min="30" max="30" width="11" style="1" bestFit="1" customWidth="1"/>
    <col min="31" max="31" width="9.28515625" style="1" bestFit="1" customWidth="1"/>
    <col min="32" max="32" width="10.140625" style="1" customWidth="1"/>
    <col min="33" max="33" width="11.85546875" style="1" customWidth="1"/>
    <col min="34" max="37" width="53.28515625" style="1" customWidth="1"/>
    <col min="38" max="16384" width="11.42578125" style="1"/>
  </cols>
  <sheetData>
    <row r="1" spans="2:37" ht="15.75" thickBot="1" x14ac:dyDescent="0.3"/>
    <row r="2" spans="2:37" ht="16.5" thickBot="1" x14ac:dyDescent="0.3">
      <c r="B2" s="532"/>
      <c r="C2" s="533"/>
      <c r="D2" s="789" t="s">
        <v>31</v>
      </c>
      <c r="E2" s="790"/>
      <c r="F2" s="790"/>
      <c r="G2" s="790"/>
      <c r="H2" s="790"/>
      <c r="I2" s="790"/>
      <c r="J2" s="790"/>
      <c r="K2" s="790"/>
      <c r="L2" s="790"/>
      <c r="M2" s="790"/>
      <c r="N2" s="790"/>
      <c r="O2" s="790"/>
      <c r="P2" s="790"/>
      <c r="Q2" s="790"/>
      <c r="R2" s="790"/>
      <c r="S2" s="790"/>
      <c r="T2" s="790"/>
      <c r="U2" s="790"/>
      <c r="V2" s="790"/>
      <c r="W2" s="790"/>
      <c r="X2" s="790"/>
      <c r="Y2" s="790"/>
      <c r="Z2" s="790"/>
      <c r="AA2" s="790"/>
      <c r="AB2" s="790"/>
      <c r="AC2" s="790"/>
      <c r="AD2" s="790"/>
      <c r="AE2" s="790"/>
      <c r="AF2" s="790"/>
      <c r="AG2" s="790"/>
      <c r="AH2" s="791"/>
    </row>
    <row r="3" spans="2:37" ht="16.5" thickBot="1" x14ac:dyDescent="0.3">
      <c r="B3" s="534"/>
      <c r="C3" s="535"/>
      <c r="D3" s="834" t="s">
        <v>25</v>
      </c>
      <c r="E3" s="835"/>
      <c r="F3" s="835"/>
      <c r="G3" s="835"/>
      <c r="H3" s="835"/>
      <c r="I3" s="835"/>
      <c r="J3" s="835"/>
      <c r="K3" s="835"/>
      <c r="L3" s="835"/>
      <c r="M3" s="835"/>
      <c r="N3" s="835"/>
      <c r="O3" s="835"/>
      <c r="P3" s="835"/>
      <c r="Q3" s="836"/>
      <c r="R3" s="837" t="s">
        <v>36</v>
      </c>
      <c r="S3" s="838"/>
      <c r="T3" s="838"/>
      <c r="U3" s="838"/>
      <c r="V3" s="838"/>
      <c r="W3" s="838"/>
      <c r="X3" s="838"/>
      <c r="Y3" s="838"/>
      <c r="Z3" s="838"/>
      <c r="AA3" s="838"/>
      <c r="AB3" s="838"/>
      <c r="AC3" s="838"/>
      <c r="AD3" s="838"/>
      <c r="AE3" s="838"/>
      <c r="AF3" s="838"/>
      <c r="AG3" s="838"/>
      <c r="AH3" s="838"/>
    </row>
    <row r="4" spans="2:37" ht="28.5" customHeight="1" thickBot="1" x14ac:dyDescent="0.3">
      <c r="B4" s="536"/>
      <c r="C4" s="537"/>
      <c r="D4" s="839" t="s">
        <v>37</v>
      </c>
      <c r="E4" s="840"/>
      <c r="F4" s="840"/>
      <c r="G4" s="840"/>
      <c r="H4" s="840"/>
      <c r="I4" s="840"/>
      <c r="J4" s="840"/>
      <c r="K4" s="840"/>
      <c r="L4" s="840"/>
      <c r="M4" s="840"/>
      <c r="N4" s="840"/>
      <c r="O4" s="840"/>
      <c r="P4" s="840"/>
      <c r="Q4" s="840"/>
      <c r="R4" s="840"/>
      <c r="S4" s="840"/>
      <c r="T4" s="840"/>
      <c r="U4" s="840"/>
      <c r="V4" s="840"/>
      <c r="W4" s="840"/>
      <c r="X4" s="840"/>
      <c r="Y4" s="840"/>
      <c r="Z4" s="840"/>
      <c r="AA4" s="840"/>
      <c r="AB4" s="840"/>
      <c r="AC4" s="840"/>
      <c r="AD4" s="840"/>
      <c r="AE4" s="840"/>
      <c r="AF4" s="840"/>
      <c r="AG4" s="840"/>
      <c r="AH4" s="841"/>
    </row>
    <row r="5" spans="2:37" ht="16.5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2"/>
    </row>
    <row r="6" spans="2:37" ht="15.75" x14ac:dyDescent="0.25">
      <c r="B6" s="544" t="s">
        <v>24</v>
      </c>
      <c r="C6" s="545"/>
      <c r="D6" s="546" t="s">
        <v>14</v>
      </c>
      <c r="E6" s="547"/>
      <c r="F6" s="547"/>
      <c r="G6" s="547"/>
      <c r="H6" s="547"/>
      <c r="I6" s="547"/>
      <c r="J6" s="825" t="s">
        <v>606</v>
      </c>
      <c r="K6" s="826"/>
      <c r="L6" s="826"/>
      <c r="M6" s="826"/>
      <c r="N6" s="826"/>
      <c r="O6" s="826"/>
      <c r="P6" s="826"/>
      <c r="Q6" s="826"/>
      <c r="R6" s="826"/>
      <c r="S6" s="826"/>
      <c r="T6" s="826"/>
      <c r="U6" s="826"/>
      <c r="V6" s="826"/>
      <c r="W6" s="826"/>
      <c r="X6" s="826"/>
      <c r="Y6" s="826"/>
      <c r="Z6" s="826"/>
      <c r="AA6" s="826"/>
      <c r="AB6" s="826"/>
      <c r="AC6" s="826"/>
      <c r="AD6" s="826"/>
      <c r="AE6" s="826"/>
      <c r="AF6" s="826"/>
      <c r="AG6" s="826"/>
      <c r="AH6" s="827"/>
    </row>
    <row r="7" spans="2:37" ht="15.75" x14ac:dyDescent="0.25">
      <c r="B7" s="552">
        <v>2018</v>
      </c>
      <c r="C7" s="553"/>
      <c r="D7" s="556" t="s">
        <v>0</v>
      </c>
      <c r="E7" s="557"/>
      <c r="F7" s="557"/>
      <c r="G7" s="557"/>
      <c r="H7" s="557"/>
      <c r="I7" s="557"/>
      <c r="J7" s="828" t="s">
        <v>96</v>
      </c>
      <c r="K7" s="829"/>
      <c r="L7" s="829"/>
      <c r="M7" s="829"/>
      <c r="N7" s="829"/>
      <c r="O7" s="829"/>
      <c r="P7" s="829"/>
      <c r="Q7" s="829"/>
      <c r="R7" s="829"/>
      <c r="S7" s="829"/>
      <c r="T7" s="829"/>
      <c r="U7" s="829"/>
      <c r="V7" s="829"/>
      <c r="W7" s="829"/>
      <c r="X7" s="829"/>
      <c r="Y7" s="829"/>
      <c r="Z7" s="829"/>
      <c r="AA7" s="829"/>
      <c r="AB7" s="829"/>
      <c r="AC7" s="829"/>
      <c r="AD7" s="829"/>
      <c r="AE7" s="829"/>
      <c r="AF7" s="829"/>
      <c r="AG7" s="829"/>
      <c r="AH7" s="830"/>
    </row>
    <row r="8" spans="2:37" s="186" customFormat="1" ht="16.5" thickBot="1" x14ac:dyDescent="0.25">
      <c r="B8" s="554"/>
      <c r="C8" s="555"/>
      <c r="D8" s="562" t="s">
        <v>1</v>
      </c>
      <c r="E8" s="563"/>
      <c r="F8" s="563"/>
      <c r="G8" s="563"/>
      <c r="H8" s="563"/>
      <c r="I8" s="563"/>
      <c r="J8" s="831" t="s">
        <v>97</v>
      </c>
      <c r="K8" s="832"/>
      <c r="L8" s="832"/>
      <c r="M8" s="832"/>
      <c r="N8" s="832"/>
      <c r="O8" s="832"/>
      <c r="P8" s="832"/>
      <c r="Q8" s="832"/>
      <c r="R8" s="832"/>
      <c r="S8" s="832"/>
      <c r="T8" s="832"/>
      <c r="U8" s="832"/>
      <c r="V8" s="832"/>
      <c r="W8" s="832"/>
      <c r="X8" s="832"/>
      <c r="Y8" s="832"/>
      <c r="Z8" s="832"/>
      <c r="AA8" s="832"/>
      <c r="AB8" s="832"/>
      <c r="AC8" s="832"/>
      <c r="AD8" s="832"/>
      <c r="AE8" s="832"/>
      <c r="AF8" s="832"/>
      <c r="AG8" s="832"/>
      <c r="AH8" s="833"/>
    </row>
    <row r="9" spans="2:37" s="2" customFormat="1" ht="22.5" customHeight="1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2:37" s="2" customFormat="1" ht="24.75" customHeight="1" x14ac:dyDescent="0.25">
      <c r="B10" s="568" t="s">
        <v>21</v>
      </c>
      <c r="C10" s="571" t="s">
        <v>77</v>
      </c>
      <c r="D10" s="572"/>
      <c r="E10" s="573" t="s">
        <v>98</v>
      </c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  <c r="S10" s="575"/>
      <c r="T10" s="576" t="s">
        <v>20</v>
      </c>
      <c r="U10" s="577"/>
      <c r="V10" s="578"/>
      <c r="W10" s="585" t="s">
        <v>23</v>
      </c>
      <c r="X10" s="586"/>
      <c r="Y10" s="589" t="s">
        <v>99</v>
      </c>
      <c r="Z10" s="590"/>
      <c r="AA10" s="590"/>
      <c r="AB10" s="590"/>
      <c r="AC10" s="590"/>
      <c r="AD10" s="590"/>
      <c r="AE10" s="590"/>
      <c r="AF10" s="590"/>
      <c r="AG10" s="590"/>
      <c r="AH10" s="591"/>
    </row>
    <row r="11" spans="2:37" s="2" customFormat="1" ht="24.75" customHeight="1" thickBot="1" x14ac:dyDescent="0.3">
      <c r="B11" s="569"/>
      <c r="C11" s="595" t="s">
        <v>15</v>
      </c>
      <c r="D11" s="596"/>
      <c r="E11" s="597" t="s">
        <v>100</v>
      </c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9"/>
      <c r="T11" s="579"/>
      <c r="U11" s="580"/>
      <c r="V11" s="581"/>
      <c r="W11" s="587"/>
      <c r="X11" s="588"/>
      <c r="Y11" s="607"/>
      <c r="Z11" s="608"/>
      <c r="AA11" s="608"/>
      <c r="AB11" s="608"/>
      <c r="AC11" s="608"/>
      <c r="AD11" s="608"/>
      <c r="AE11" s="608"/>
      <c r="AF11" s="608"/>
      <c r="AG11" s="608"/>
      <c r="AH11" s="609"/>
    </row>
    <row r="12" spans="2:37" s="2" customFormat="1" ht="18.75" customHeight="1" x14ac:dyDescent="0.25">
      <c r="B12" s="569"/>
      <c r="C12" s="595" t="s">
        <v>33</v>
      </c>
      <c r="D12" s="596"/>
      <c r="E12" s="597" t="s">
        <v>101</v>
      </c>
      <c r="F12" s="598"/>
      <c r="G12" s="598"/>
      <c r="H12" s="598"/>
      <c r="I12" s="598"/>
      <c r="J12" s="598"/>
      <c r="K12" s="598"/>
      <c r="L12" s="598"/>
      <c r="M12" s="598"/>
      <c r="N12" s="598"/>
      <c r="O12" s="598"/>
      <c r="P12" s="598"/>
      <c r="Q12" s="598"/>
      <c r="R12" s="598"/>
      <c r="S12" s="599"/>
      <c r="T12" s="579"/>
      <c r="U12" s="580"/>
      <c r="V12" s="581"/>
      <c r="W12" s="600" t="s">
        <v>16</v>
      </c>
      <c r="X12" s="601"/>
      <c r="Y12" s="589" t="s">
        <v>102</v>
      </c>
      <c r="Z12" s="590"/>
      <c r="AA12" s="590"/>
      <c r="AB12" s="590"/>
      <c r="AC12" s="590"/>
      <c r="AD12" s="590"/>
      <c r="AE12" s="590"/>
      <c r="AF12" s="590"/>
      <c r="AG12" s="590"/>
      <c r="AH12" s="591"/>
    </row>
    <row r="13" spans="2:37" s="2" customFormat="1" ht="18.75" customHeight="1" thickBot="1" x14ac:dyDescent="0.3">
      <c r="B13" s="570"/>
      <c r="C13" s="610" t="s">
        <v>34</v>
      </c>
      <c r="D13" s="611"/>
      <c r="E13" s="612" t="s">
        <v>103</v>
      </c>
      <c r="F13" s="613"/>
      <c r="G13" s="613"/>
      <c r="H13" s="613"/>
      <c r="I13" s="613"/>
      <c r="J13" s="613"/>
      <c r="K13" s="613"/>
      <c r="L13" s="613"/>
      <c r="M13" s="613"/>
      <c r="N13" s="613"/>
      <c r="O13" s="613"/>
      <c r="P13" s="613"/>
      <c r="Q13" s="613"/>
      <c r="R13" s="613"/>
      <c r="S13" s="614"/>
      <c r="T13" s="582"/>
      <c r="U13" s="583"/>
      <c r="V13" s="584"/>
      <c r="W13" s="602"/>
      <c r="X13" s="603"/>
      <c r="Y13" s="607"/>
      <c r="Z13" s="608"/>
      <c r="AA13" s="608"/>
      <c r="AB13" s="608"/>
      <c r="AC13" s="608"/>
      <c r="AD13" s="608"/>
      <c r="AE13" s="608"/>
      <c r="AF13" s="608"/>
      <c r="AG13" s="608"/>
      <c r="AH13" s="609"/>
    </row>
    <row r="14" spans="2:37" s="2" customFormat="1" ht="21" customHeight="1" thickBot="1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2:37" s="2" customFormat="1" ht="21" customHeight="1" thickBot="1" x14ac:dyDescent="0.3">
      <c r="B15" s="615" t="s">
        <v>17</v>
      </c>
      <c r="C15" s="616"/>
      <c r="D15" s="617"/>
      <c r="E15" s="843" t="s">
        <v>111</v>
      </c>
      <c r="F15" s="844"/>
      <c r="G15" s="844"/>
      <c r="H15" s="844"/>
      <c r="I15" s="844"/>
      <c r="J15" s="844"/>
      <c r="K15" s="844"/>
      <c r="L15" s="844"/>
      <c r="M15" s="844"/>
      <c r="N15" s="844"/>
      <c r="O15" s="844"/>
      <c r="P15" s="844"/>
      <c r="Q15" s="844"/>
      <c r="R15" s="844"/>
      <c r="S15" s="844"/>
      <c r="T15" s="844"/>
      <c r="U15" s="844"/>
      <c r="V15" s="844"/>
      <c r="W15" s="844"/>
      <c r="X15" s="844"/>
      <c r="Y15" s="844"/>
      <c r="Z15" s="844"/>
      <c r="AA15" s="844"/>
      <c r="AB15" s="844"/>
      <c r="AC15" s="844"/>
      <c r="AD15" s="844"/>
      <c r="AE15" s="844"/>
      <c r="AF15" s="844"/>
      <c r="AG15" s="844"/>
      <c r="AH15" s="845"/>
    </row>
    <row r="16" spans="2:37" ht="12" customHeight="1" x14ac:dyDescent="0.25">
      <c r="B16" s="618" t="s">
        <v>29</v>
      </c>
      <c r="C16" s="620" t="s">
        <v>28</v>
      </c>
      <c r="D16" s="622" t="s">
        <v>32</v>
      </c>
      <c r="E16" s="842" t="s">
        <v>30</v>
      </c>
      <c r="F16" s="842" t="s">
        <v>26</v>
      </c>
      <c r="G16" s="855" t="s">
        <v>27</v>
      </c>
      <c r="H16" s="848" t="s">
        <v>2</v>
      </c>
      <c r="I16" s="847"/>
      <c r="J16" s="848" t="s">
        <v>3</v>
      </c>
      <c r="K16" s="847"/>
      <c r="L16" s="848" t="s">
        <v>4</v>
      </c>
      <c r="M16" s="847"/>
      <c r="N16" s="848" t="s">
        <v>5</v>
      </c>
      <c r="O16" s="847"/>
      <c r="P16" s="848" t="s">
        <v>6</v>
      </c>
      <c r="Q16" s="847"/>
      <c r="R16" s="848" t="s">
        <v>7</v>
      </c>
      <c r="S16" s="847"/>
      <c r="T16" s="848" t="s">
        <v>8</v>
      </c>
      <c r="U16" s="847"/>
      <c r="V16" s="848" t="s">
        <v>9</v>
      </c>
      <c r="W16" s="847"/>
      <c r="X16" s="848" t="s">
        <v>10</v>
      </c>
      <c r="Y16" s="847"/>
      <c r="Z16" s="848" t="s">
        <v>11</v>
      </c>
      <c r="AA16" s="847"/>
      <c r="AB16" s="848" t="s">
        <v>12</v>
      </c>
      <c r="AC16" s="847"/>
      <c r="AD16" s="848" t="s">
        <v>13</v>
      </c>
      <c r="AE16" s="847"/>
      <c r="AF16" s="848" t="s">
        <v>18</v>
      </c>
      <c r="AG16" s="847" t="s">
        <v>19</v>
      </c>
      <c r="AH16" s="572" t="s">
        <v>22</v>
      </c>
      <c r="AI16" s="572" t="s">
        <v>690</v>
      </c>
      <c r="AJ16" s="572" t="s">
        <v>691</v>
      </c>
      <c r="AK16" s="572" t="s">
        <v>692</v>
      </c>
    </row>
    <row r="17" spans="2:37" s="2" customFormat="1" ht="24.75" customHeight="1" thickBot="1" x14ac:dyDescent="0.3">
      <c r="B17" s="633"/>
      <c r="C17" s="638"/>
      <c r="D17" s="639"/>
      <c r="E17" s="638"/>
      <c r="F17" s="638"/>
      <c r="G17" s="640"/>
      <c r="H17" s="313" t="s">
        <v>18</v>
      </c>
      <c r="I17" s="312" t="s">
        <v>19</v>
      </c>
      <c r="J17" s="313" t="s">
        <v>18</v>
      </c>
      <c r="K17" s="312" t="s">
        <v>19</v>
      </c>
      <c r="L17" s="313" t="s">
        <v>18</v>
      </c>
      <c r="M17" s="312" t="s">
        <v>19</v>
      </c>
      <c r="N17" s="313" t="s">
        <v>18</v>
      </c>
      <c r="O17" s="312" t="s">
        <v>19</v>
      </c>
      <c r="P17" s="313" t="s">
        <v>18</v>
      </c>
      <c r="Q17" s="312" t="s">
        <v>19</v>
      </c>
      <c r="R17" s="313" t="s">
        <v>18</v>
      </c>
      <c r="S17" s="312" t="s">
        <v>19</v>
      </c>
      <c r="T17" s="313" t="s">
        <v>18</v>
      </c>
      <c r="U17" s="312" t="s">
        <v>19</v>
      </c>
      <c r="V17" s="313" t="s">
        <v>18</v>
      </c>
      <c r="W17" s="312" t="s">
        <v>19</v>
      </c>
      <c r="X17" s="313" t="s">
        <v>18</v>
      </c>
      <c r="Y17" s="312" t="s">
        <v>19</v>
      </c>
      <c r="Z17" s="313" t="s">
        <v>18</v>
      </c>
      <c r="AA17" s="312" t="s">
        <v>19</v>
      </c>
      <c r="AB17" s="313" t="s">
        <v>18</v>
      </c>
      <c r="AC17" s="312" t="s">
        <v>19</v>
      </c>
      <c r="AD17" s="313" t="s">
        <v>18</v>
      </c>
      <c r="AE17" s="312" t="s">
        <v>19</v>
      </c>
      <c r="AF17" s="633"/>
      <c r="AG17" s="634"/>
      <c r="AH17" s="846"/>
      <c r="AI17" s="846"/>
      <c r="AJ17" s="846"/>
      <c r="AK17" s="846"/>
    </row>
    <row r="18" spans="2:37" s="2" customFormat="1" ht="130.5" customHeight="1" x14ac:dyDescent="0.25">
      <c r="B18" s="849">
        <v>0.8</v>
      </c>
      <c r="C18" s="20" t="s">
        <v>42</v>
      </c>
      <c r="D18" s="20" t="s">
        <v>112</v>
      </c>
      <c r="E18" s="33">
        <v>0.2</v>
      </c>
      <c r="F18" s="20" t="s">
        <v>113</v>
      </c>
      <c r="G18" s="34" t="s">
        <v>114</v>
      </c>
      <c r="H18" s="15">
        <v>8.3333333333333343E-2</v>
      </c>
      <c r="I18" s="75"/>
      <c r="J18" s="15">
        <v>8.3333333333333343E-2</v>
      </c>
      <c r="K18" s="75"/>
      <c r="L18" s="15">
        <v>8.3333333333333343E-2</v>
      </c>
      <c r="M18" s="75"/>
      <c r="N18" s="15">
        <v>0.08</v>
      </c>
      <c r="O18" s="75"/>
      <c r="P18" s="15">
        <v>0.08</v>
      </c>
      <c r="Q18" s="75"/>
      <c r="R18" s="15">
        <v>0.08</v>
      </c>
      <c r="S18" s="75"/>
      <c r="T18" s="15">
        <v>0.08</v>
      </c>
      <c r="U18" s="75"/>
      <c r="V18" s="15">
        <v>0.08</v>
      </c>
      <c r="W18" s="75"/>
      <c r="X18" s="15">
        <v>0.09</v>
      </c>
      <c r="Y18" s="76"/>
      <c r="Z18" s="15">
        <v>0.09</v>
      </c>
      <c r="AA18" s="16"/>
      <c r="AB18" s="15">
        <v>0.09</v>
      </c>
      <c r="AC18" s="16"/>
      <c r="AD18" s="15">
        <v>0.09</v>
      </c>
      <c r="AE18" s="16"/>
      <c r="AF18" s="15">
        <v>0.99599999999999989</v>
      </c>
      <c r="AG18" s="16">
        <f>+I18+K18+M18+O18+Q18+S18+U18+W18+Y18+AA18+AC18+AE18</f>
        <v>0</v>
      </c>
      <c r="AH18" s="246"/>
      <c r="AI18" s="246"/>
      <c r="AJ18" s="246"/>
      <c r="AK18" s="246"/>
    </row>
    <row r="19" spans="2:37" s="2" customFormat="1" ht="150" customHeight="1" x14ac:dyDescent="0.25">
      <c r="B19" s="850"/>
      <c r="C19" s="26" t="s">
        <v>43</v>
      </c>
      <c r="D19" s="26" t="s">
        <v>447</v>
      </c>
      <c r="E19" s="45">
        <v>0.1</v>
      </c>
      <c r="F19" s="26" t="s">
        <v>115</v>
      </c>
      <c r="G19" s="46" t="s">
        <v>452</v>
      </c>
      <c r="H19" s="27"/>
      <c r="I19" s="77"/>
      <c r="J19" s="27">
        <v>0.2</v>
      </c>
      <c r="K19" s="77"/>
      <c r="L19" s="27"/>
      <c r="M19" s="77"/>
      <c r="N19" s="27">
        <v>0.3</v>
      </c>
      <c r="O19" s="77"/>
      <c r="P19" s="27"/>
      <c r="Q19" s="78"/>
      <c r="R19" s="27">
        <v>0.5</v>
      </c>
      <c r="S19" s="78"/>
      <c r="T19" s="27"/>
      <c r="U19" s="78"/>
      <c r="V19" s="27"/>
      <c r="W19" s="78"/>
      <c r="X19" s="27"/>
      <c r="Y19" s="78"/>
      <c r="Z19" s="27"/>
      <c r="AA19" s="28"/>
      <c r="AB19" s="27"/>
      <c r="AC19" s="28"/>
      <c r="AD19" s="27"/>
      <c r="AE19" s="28"/>
      <c r="AF19" s="27">
        <v>1</v>
      </c>
      <c r="AG19" s="28">
        <v>0</v>
      </c>
      <c r="AH19" s="217"/>
      <c r="AI19" s="217"/>
      <c r="AJ19" s="217"/>
      <c r="AK19" s="217"/>
    </row>
    <row r="20" spans="2:37" s="2" customFormat="1" ht="130.5" customHeight="1" x14ac:dyDescent="0.25">
      <c r="B20" s="851"/>
      <c r="C20" s="26" t="s">
        <v>45</v>
      </c>
      <c r="D20" s="22" t="s">
        <v>116</v>
      </c>
      <c r="E20" s="45">
        <v>0.1</v>
      </c>
      <c r="F20" s="26" t="s">
        <v>117</v>
      </c>
      <c r="G20" s="46" t="s">
        <v>453</v>
      </c>
      <c r="H20" s="27"/>
      <c r="I20" s="28"/>
      <c r="J20" s="27"/>
      <c r="K20" s="28"/>
      <c r="L20" s="27">
        <v>0.15</v>
      </c>
      <c r="M20" s="28"/>
      <c r="N20" s="27"/>
      <c r="O20" s="28"/>
      <c r="P20" s="79"/>
      <c r="Q20" s="78"/>
      <c r="R20" s="79">
        <v>0.15</v>
      </c>
      <c r="S20" s="78"/>
      <c r="T20" s="79"/>
      <c r="U20" s="78"/>
      <c r="V20" s="79"/>
      <c r="W20" s="78"/>
      <c r="X20" s="79">
        <v>0.35</v>
      </c>
      <c r="Y20" s="78"/>
      <c r="Z20" s="27"/>
      <c r="AA20" s="28"/>
      <c r="AB20" s="27"/>
      <c r="AC20" s="28"/>
      <c r="AD20" s="27">
        <v>0.35</v>
      </c>
      <c r="AE20" s="28"/>
      <c r="AF20" s="27">
        <v>1</v>
      </c>
      <c r="AG20" s="28">
        <f t="shared" ref="AG20:AG21" si="0">+I20+K20+M20+O20+Q20+S20+U20+W20+Y20+AA20+AC20+AE20</f>
        <v>0</v>
      </c>
      <c r="AH20" s="217"/>
      <c r="AI20" s="217"/>
      <c r="AJ20" s="217"/>
      <c r="AK20" s="217"/>
    </row>
    <row r="21" spans="2:37" ht="194.25" customHeight="1" x14ac:dyDescent="0.25">
      <c r="B21" s="851"/>
      <c r="C21" s="26" t="s">
        <v>82</v>
      </c>
      <c r="D21" s="22" t="s">
        <v>448</v>
      </c>
      <c r="E21" s="45">
        <v>0.2</v>
      </c>
      <c r="F21" s="26" t="s">
        <v>118</v>
      </c>
      <c r="G21" s="46" t="s">
        <v>454</v>
      </c>
      <c r="H21" s="27"/>
      <c r="I21" s="28"/>
      <c r="J21" s="27"/>
      <c r="K21" s="28"/>
      <c r="L21" s="27">
        <v>0.3</v>
      </c>
      <c r="M21" s="28"/>
      <c r="N21" s="27"/>
      <c r="O21" s="28"/>
      <c r="P21" s="27"/>
      <c r="Q21" s="78"/>
      <c r="R21" s="27">
        <v>0.1</v>
      </c>
      <c r="S21" s="78"/>
      <c r="T21" s="27"/>
      <c r="U21" s="78"/>
      <c r="V21" s="27"/>
      <c r="W21" s="78"/>
      <c r="X21" s="27">
        <v>0.3</v>
      </c>
      <c r="Y21" s="78"/>
      <c r="Z21" s="27"/>
      <c r="AA21" s="28"/>
      <c r="AB21" s="27"/>
      <c r="AC21" s="28"/>
      <c r="AD21" s="27">
        <v>0.3</v>
      </c>
      <c r="AE21" s="28"/>
      <c r="AF21" s="27">
        <v>1</v>
      </c>
      <c r="AG21" s="28">
        <f t="shared" si="0"/>
        <v>0</v>
      </c>
      <c r="AH21" s="217"/>
      <c r="AI21" s="217"/>
      <c r="AJ21" s="217"/>
      <c r="AK21" s="217"/>
    </row>
    <row r="22" spans="2:37" ht="130.5" customHeight="1" x14ac:dyDescent="0.25">
      <c r="B22" s="852"/>
      <c r="C22" s="26" t="s">
        <v>84</v>
      </c>
      <c r="D22" s="22" t="s">
        <v>119</v>
      </c>
      <c r="E22" s="36">
        <v>0.2</v>
      </c>
      <c r="F22" s="22" t="s">
        <v>120</v>
      </c>
      <c r="G22" s="37" t="s">
        <v>121</v>
      </c>
      <c r="H22" s="7">
        <v>0.25</v>
      </c>
      <c r="I22" s="6"/>
      <c r="J22" s="7"/>
      <c r="K22" s="6"/>
      <c r="L22" s="7"/>
      <c r="M22" s="6"/>
      <c r="N22" s="7">
        <v>0.25</v>
      </c>
      <c r="O22" s="6"/>
      <c r="P22" s="80"/>
      <c r="Q22" s="81"/>
      <c r="R22" s="80"/>
      <c r="S22" s="81"/>
      <c r="T22" s="80"/>
      <c r="U22" s="81"/>
      <c r="V22" s="80">
        <v>0.25</v>
      </c>
      <c r="W22" s="81"/>
      <c r="X22" s="80"/>
      <c r="Y22" s="81"/>
      <c r="Z22" s="7"/>
      <c r="AA22" s="6"/>
      <c r="AB22" s="7"/>
      <c r="AC22" s="6"/>
      <c r="AD22" s="7">
        <v>0.25</v>
      </c>
      <c r="AE22" s="6"/>
      <c r="AF22" s="7">
        <v>1</v>
      </c>
      <c r="AG22" s="6">
        <v>0</v>
      </c>
      <c r="AH22" s="217"/>
      <c r="AI22" s="217"/>
      <c r="AJ22" s="217"/>
      <c r="AK22" s="217"/>
    </row>
    <row r="23" spans="2:37" ht="97.5" customHeight="1" x14ac:dyDescent="0.25">
      <c r="B23" s="853"/>
      <c r="C23" s="26" t="s">
        <v>449</v>
      </c>
      <c r="D23" s="22" t="s">
        <v>122</v>
      </c>
      <c r="E23" s="36">
        <v>0.05</v>
      </c>
      <c r="F23" s="22" t="s">
        <v>123</v>
      </c>
      <c r="G23" s="37" t="s">
        <v>124</v>
      </c>
      <c r="H23" s="27"/>
      <c r="I23" s="28"/>
      <c r="J23" s="27"/>
      <c r="K23" s="28"/>
      <c r="L23" s="27">
        <v>0.25</v>
      </c>
      <c r="M23" s="28"/>
      <c r="N23" s="27"/>
      <c r="O23" s="28"/>
      <c r="P23" s="27"/>
      <c r="Q23" s="28"/>
      <c r="R23" s="27">
        <v>0.25</v>
      </c>
      <c r="S23" s="28"/>
      <c r="T23" s="27"/>
      <c r="U23" s="28"/>
      <c r="V23" s="27"/>
      <c r="W23" s="28"/>
      <c r="X23" s="27">
        <v>0.25</v>
      </c>
      <c r="Y23" s="28"/>
      <c r="Z23" s="27"/>
      <c r="AA23" s="28"/>
      <c r="AB23" s="27"/>
      <c r="AC23" s="28"/>
      <c r="AD23" s="27">
        <v>0.25</v>
      </c>
      <c r="AE23" s="28"/>
      <c r="AF23" s="27">
        <v>1</v>
      </c>
      <c r="AG23" s="28">
        <f t="shared" ref="AG23:AG25" si="1">+I23+K23+M23+O23+Q23+S23+U23+W23+Y23+AA23+AC23+AE23</f>
        <v>0</v>
      </c>
      <c r="AH23" s="217"/>
      <c r="AI23" s="217"/>
      <c r="AJ23" s="217"/>
      <c r="AK23" s="217"/>
    </row>
    <row r="24" spans="2:37" ht="120.75" customHeight="1" x14ac:dyDescent="0.25">
      <c r="B24" s="853"/>
      <c r="C24" s="26" t="s">
        <v>450</v>
      </c>
      <c r="D24" s="26" t="s">
        <v>125</v>
      </c>
      <c r="E24" s="45">
        <v>0.05</v>
      </c>
      <c r="F24" s="26" t="s">
        <v>126</v>
      </c>
      <c r="G24" s="46" t="s">
        <v>127</v>
      </c>
      <c r="H24" s="27"/>
      <c r="I24" s="28"/>
      <c r="J24" s="27">
        <v>0.16666666666666669</v>
      </c>
      <c r="K24" s="28"/>
      <c r="L24" s="27"/>
      <c r="M24" s="28"/>
      <c r="N24" s="27">
        <v>0.16666666666666669</v>
      </c>
      <c r="O24" s="28"/>
      <c r="P24" s="27"/>
      <c r="Q24" s="28"/>
      <c r="R24" s="27">
        <v>0.16666666666666669</v>
      </c>
      <c r="S24" s="28"/>
      <c r="T24" s="27"/>
      <c r="U24" s="28"/>
      <c r="V24" s="27">
        <v>0.16666666666666669</v>
      </c>
      <c r="W24" s="28"/>
      <c r="X24" s="27"/>
      <c r="Y24" s="28"/>
      <c r="Z24" s="27">
        <v>0.16666666666666669</v>
      </c>
      <c r="AA24" s="28"/>
      <c r="AB24" s="27"/>
      <c r="AC24" s="28"/>
      <c r="AD24" s="27">
        <v>0.16666666666666669</v>
      </c>
      <c r="AE24" s="28"/>
      <c r="AF24" s="27">
        <v>1</v>
      </c>
      <c r="AG24" s="28">
        <f t="shared" si="1"/>
        <v>0</v>
      </c>
      <c r="AH24" s="217"/>
      <c r="AI24" s="217"/>
      <c r="AJ24" s="217"/>
      <c r="AK24" s="217"/>
    </row>
    <row r="25" spans="2:37" ht="248.25" customHeight="1" thickBot="1" x14ac:dyDescent="0.3">
      <c r="B25" s="854"/>
      <c r="C25" s="69" t="s">
        <v>451</v>
      </c>
      <c r="D25" s="39" t="s">
        <v>128</v>
      </c>
      <c r="E25" s="41">
        <v>0.1</v>
      </c>
      <c r="F25" s="39" t="s">
        <v>129</v>
      </c>
      <c r="G25" s="42" t="s">
        <v>130</v>
      </c>
      <c r="H25" s="85"/>
      <c r="I25" s="8"/>
      <c r="J25" s="86"/>
      <c r="K25" s="8"/>
      <c r="L25" s="86"/>
      <c r="M25" s="87"/>
      <c r="N25" s="86"/>
      <c r="O25" s="87"/>
      <c r="P25" s="86"/>
      <c r="Q25" s="87"/>
      <c r="R25" s="9">
        <v>0.5</v>
      </c>
      <c r="S25" s="87"/>
      <c r="T25" s="86"/>
      <c r="U25" s="87"/>
      <c r="V25" s="88"/>
      <c r="W25" s="28"/>
      <c r="X25" s="88"/>
      <c r="Y25" s="89"/>
      <c r="Z25" s="86"/>
      <c r="AA25" s="87"/>
      <c r="AB25" s="86"/>
      <c r="AC25" s="87"/>
      <c r="AD25" s="9">
        <v>0.5</v>
      </c>
      <c r="AE25" s="87"/>
      <c r="AF25" s="9">
        <v>1</v>
      </c>
      <c r="AG25" s="87">
        <f t="shared" si="1"/>
        <v>0</v>
      </c>
      <c r="AH25" s="218"/>
      <c r="AI25" s="218"/>
      <c r="AJ25" s="218"/>
      <c r="AK25" s="218"/>
    </row>
    <row r="26" spans="2:37" customFormat="1" ht="33" customHeight="1" thickBot="1" x14ac:dyDescent="0.3"/>
    <row r="27" spans="2:37" ht="37.5" customHeight="1" thickBot="1" x14ac:dyDescent="0.3">
      <c r="B27" s="615" t="s">
        <v>17</v>
      </c>
      <c r="C27" s="616"/>
      <c r="D27" s="617"/>
      <c r="E27" s="843" t="s">
        <v>131</v>
      </c>
      <c r="F27" s="844"/>
      <c r="G27" s="844"/>
      <c r="H27" s="844"/>
      <c r="I27" s="844"/>
      <c r="J27" s="844"/>
      <c r="K27" s="844"/>
      <c r="L27" s="844"/>
      <c r="M27" s="844"/>
      <c r="N27" s="844"/>
      <c r="O27" s="844"/>
      <c r="P27" s="844"/>
      <c r="Q27" s="844"/>
      <c r="R27" s="844"/>
      <c r="S27" s="844"/>
      <c r="T27" s="844"/>
      <c r="U27" s="844"/>
      <c r="V27" s="844"/>
      <c r="W27" s="844"/>
      <c r="X27" s="844"/>
      <c r="Y27" s="844"/>
      <c r="Z27" s="844"/>
      <c r="AA27" s="844"/>
      <c r="AB27" s="844"/>
      <c r="AC27" s="844"/>
      <c r="AD27" s="844"/>
      <c r="AE27" s="844"/>
      <c r="AF27" s="844"/>
      <c r="AG27" s="844"/>
      <c r="AH27" s="845"/>
    </row>
    <row r="28" spans="2:37" ht="12.75" customHeight="1" x14ac:dyDescent="0.25">
      <c r="B28" s="618" t="s">
        <v>29</v>
      </c>
      <c r="C28" s="620" t="s">
        <v>28</v>
      </c>
      <c r="D28" s="622" t="s">
        <v>32</v>
      </c>
      <c r="E28" s="620" t="s">
        <v>30</v>
      </c>
      <c r="F28" s="620" t="s">
        <v>26</v>
      </c>
      <c r="G28" s="624" t="s">
        <v>27</v>
      </c>
      <c r="H28" s="618" t="s">
        <v>2</v>
      </c>
      <c r="I28" s="626"/>
      <c r="J28" s="618" t="s">
        <v>3</v>
      </c>
      <c r="K28" s="626"/>
      <c r="L28" s="618" t="s">
        <v>4</v>
      </c>
      <c r="M28" s="626"/>
      <c r="N28" s="618" t="s">
        <v>5</v>
      </c>
      <c r="O28" s="626"/>
      <c r="P28" s="618" t="s">
        <v>6</v>
      </c>
      <c r="Q28" s="626"/>
      <c r="R28" s="618" t="s">
        <v>7</v>
      </c>
      <c r="S28" s="626"/>
      <c r="T28" s="618" t="s">
        <v>8</v>
      </c>
      <c r="U28" s="626"/>
      <c r="V28" s="618" t="s">
        <v>9</v>
      </c>
      <c r="W28" s="626"/>
      <c r="X28" s="618" t="s">
        <v>10</v>
      </c>
      <c r="Y28" s="626"/>
      <c r="Z28" s="618" t="s">
        <v>11</v>
      </c>
      <c r="AA28" s="626"/>
      <c r="AB28" s="618" t="s">
        <v>12</v>
      </c>
      <c r="AC28" s="626"/>
      <c r="AD28" s="618" t="s">
        <v>13</v>
      </c>
      <c r="AE28" s="626"/>
      <c r="AF28" s="618" t="s">
        <v>18</v>
      </c>
      <c r="AG28" s="626" t="s">
        <v>19</v>
      </c>
      <c r="AH28" s="627" t="s">
        <v>22</v>
      </c>
      <c r="AI28" s="627" t="s">
        <v>690</v>
      </c>
      <c r="AJ28" s="627" t="s">
        <v>691</v>
      </c>
      <c r="AK28" s="627" t="s">
        <v>692</v>
      </c>
    </row>
    <row r="29" spans="2:37" ht="18.75" customHeight="1" thickBot="1" x14ac:dyDescent="0.3">
      <c r="B29" s="633"/>
      <c r="C29" s="638"/>
      <c r="D29" s="639"/>
      <c r="E29" s="638"/>
      <c r="F29" s="638"/>
      <c r="G29" s="640"/>
      <c r="H29" s="313" t="s">
        <v>18</v>
      </c>
      <c r="I29" s="312" t="s">
        <v>19</v>
      </c>
      <c r="J29" s="313" t="s">
        <v>18</v>
      </c>
      <c r="K29" s="312" t="s">
        <v>19</v>
      </c>
      <c r="L29" s="313" t="s">
        <v>18</v>
      </c>
      <c r="M29" s="312" t="s">
        <v>19</v>
      </c>
      <c r="N29" s="313" t="s">
        <v>18</v>
      </c>
      <c r="O29" s="312" t="s">
        <v>19</v>
      </c>
      <c r="P29" s="313" t="s">
        <v>18</v>
      </c>
      <c r="Q29" s="312" t="s">
        <v>19</v>
      </c>
      <c r="R29" s="313" t="s">
        <v>18</v>
      </c>
      <c r="S29" s="312" t="s">
        <v>19</v>
      </c>
      <c r="T29" s="313" t="s">
        <v>18</v>
      </c>
      <c r="U29" s="312" t="s">
        <v>19</v>
      </c>
      <c r="V29" s="313" t="s">
        <v>18</v>
      </c>
      <c r="W29" s="312" t="s">
        <v>19</v>
      </c>
      <c r="X29" s="313" t="s">
        <v>18</v>
      </c>
      <c r="Y29" s="312" t="s">
        <v>19</v>
      </c>
      <c r="Z29" s="313" t="s">
        <v>18</v>
      </c>
      <c r="AA29" s="312" t="s">
        <v>19</v>
      </c>
      <c r="AB29" s="313" t="s">
        <v>18</v>
      </c>
      <c r="AC29" s="312" t="s">
        <v>19</v>
      </c>
      <c r="AD29" s="313" t="s">
        <v>18</v>
      </c>
      <c r="AE29" s="312" t="s">
        <v>19</v>
      </c>
      <c r="AF29" s="633"/>
      <c r="AG29" s="634"/>
      <c r="AH29" s="824"/>
      <c r="AI29" s="824"/>
      <c r="AJ29" s="824"/>
      <c r="AK29" s="824"/>
    </row>
    <row r="30" spans="2:37" ht="128.25" customHeight="1" x14ac:dyDescent="0.25">
      <c r="B30" s="630">
        <v>0.2</v>
      </c>
      <c r="C30" s="20" t="s">
        <v>40</v>
      </c>
      <c r="D30" s="20" t="s">
        <v>132</v>
      </c>
      <c r="E30" s="33">
        <v>0.4</v>
      </c>
      <c r="F30" s="20" t="s">
        <v>133</v>
      </c>
      <c r="G30" s="34" t="s">
        <v>134</v>
      </c>
      <c r="H30" s="90"/>
      <c r="I30" s="91"/>
      <c r="J30" s="90"/>
      <c r="K30" s="91"/>
      <c r="L30" s="84"/>
      <c r="M30" s="91"/>
      <c r="N30" s="84"/>
      <c r="O30" s="81"/>
      <c r="P30" s="90"/>
      <c r="Q30" s="91"/>
      <c r="R30" s="84">
        <v>0.5</v>
      </c>
      <c r="S30" s="91"/>
      <c r="T30" s="84"/>
      <c r="U30" s="91"/>
      <c r="V30" s="92"/>
      <c r="W30" s="28"/>
      <c r="X30" s="84"/>
      <c r="Y30" s="76"/>
      <c r="Z30" s="84"/>
      <c r="AA30" s="91"/>
      <c r="AB30" s="90"/>
      <c r="AC30" s="91"/>
      <c r="AD30" s="84">
        <v>0.5</v>
      </c>
      <c r="AE30" s="91"/>
      <c r="AF30" s="84">
        <v>1</v>
      </c>
      <c r="AG30" s="214">
        <f t="shared" ref="AG30:AG32" si="2">+I30+K30+M30+O30+Q30+S30+U30+W30+Y30+AA30+AC30+AE30</f>
        <v>0</v>
      </c>
      <c r="AH30" s="246"/>
      <c r="AI30" s="246"/>
      <c r="AJ30" s="246"/>
      <c r="AK30" s="246"/>
    </row>
    <row r="31" spans="2:37" ht="97.5" customHeight="1" x14ac:dyDescent="0.25">
      <c r="B31" s="766"/>
      <c r="C31" s="22" t="s">
        <v>41</v>
      </c>
      <c r="D31" s="22" t="s">
        <v>135</v>
      </c>
      <c r="E31" s="36">
        <v>0.3</v>
      </c>
      <c r="F31" s="22" t="s">
        <v>136</v>
      </c>
      <c r="G31" s="37" t="s">
        <v>137</v>
      </c>
      <c r="H31" s="93">
        <v>1</v>
      </c>
      <c r="I31" s="6"/>
      <c r="J31" s="94"/>
      <c r="K31" s="95"/>
      <c r="L31" s="94"/>
      <c r="M31" s="95"/>
      <c r="N31" s="94"/>
      <c r="O31" s="95"/>
      <c r="P31" s="94"/>
      <c r="Q31" s="95"/>
      <c r="R31" s="94"/>
      <c r="S31" s="95"/>
      <c r="T31" s="94"/>
      <c r="U31" s="95"/>
      <c r="V31" s="80"/>
      <c r="W31" s="28"/>
      <c r="X31" s="80"/>
      <c r="Y31" s="81"/>
      <c r="Z31" s="94"/>
      <c r="AA31" s="95"/>
      <c r="AB31" s="94"/>
      <c r="AC31" s="95"/>
      <c r="AD31" s="94"/>
      <c r="AE31" s="95"/>
      <c r="AF31" s="93">
        <v>1</v>
      </c>
      <c r="AG31" s="215">
        <f t="shared" si="2"/>
        <v>0</v>
      </c>
      <c r="AH31" s="217"/>
      <c r="AI31" s="217"/>
      <c r="AJ31" s="217"/>
      <c r="AK31" s="217"/>
    </row>
    <row r="32" spans="2:37" ht="120.75" thickBot="1" x14ac:dyDescent="0.3">
      <c r="B32" s="637"/>
      <c r="C32" s="39" t="s">
        <v>86</v>
      </c>
      <c r="D32" s="39" t="s">
        <v>138</v>
      </c>
      <c r="E32" s="41">
        <v>0.3</v>
      </c>
      <c r="F32" s="39" t="s">
        <v>139</v>
      </c>
      <c r="G32" s="42" t="s">
        <v>140</v>
      </c>
      <c r="H32" s="94"/>
      <c r="I32" s="95"/>
      <c r="J32" s="94"/>
      <c r="K32" s="95"/>
      <c r="L32" s="93">
        <v>0.2</v>
      </c>
      <c r="M32" s="6"/>
      <c r="N32" s="93"/>
      <c r="O32" s="81"/>
      <c r="P32" s="94"/>
      <c r="Q32" s="95"/>
      <c r="R32" s="93">
        <v>0.2</v>
      </c>
      <c r="S32" s="95"/>
      <c r="T32" s="93"/>
      <c r="U32" s="95"/>
      <c r="V32" s="80"/>
      <c r="W32" s="95"/>
      <c r="X32" s="93">
        <v>0.2</v>
      </c>
      <c r="Y32" s="81"/>
      <c r="Z32" s="93"/>
      <c r="AA32" s="6"/>
      <c r="AB32" s="94"/>
      <c r="AC32" s="6"/>
      <c r="AD32" s="93">
        <v>0.4</v>
      </c>
      <c r="AE32" s="6"/>
      <c r="AF32" s="93">
        <v>1</v>
      </c>
      <c r="AG32" s="215">
        <f t="shared" si="2"/>
        <v>0</v>
      </c>
      <c r="AH32" s="218"/>
      <c r="AI32" s="218"/>
      <c r="AJ32" s="218"/>
      <c r="AK32" s="218"/>
    </row>
    <row r="33" spans="37:37" x14ac:dyDescent="0.25">
      <c r="AK33" s="17"/>
    </row>
  </sheetData>
  <mergeCells count="81">
    <mergeCell ref="AI16:AI17"/>
    <mergeCell ref="AJ16:AJ17"/>
    <mergeCell ref="AK16:AK17"/>
    <mergeCell ref="AI28:AI29"/>
    <mergeCell ref="AJ28:AJ29"/>
    <mergeCell ref="AK28:AK29"/>
    <mergeCell ref="G28:G29"/>
    <mergeCell ref="AF28:AF29"/>
    <mergeCell ref="AG28:AG29"/>
    <mergeCell ref="B30:B32"/>
    <mergeCell ref="T28:U28"/>
    <mergeCell ref="V28:W28"/>
    <mergeCell ref="X28:Y28"/>
    <mergeCell ref="Z28:AA28"/>
    <mergeCell ref="AB28:AC28"/>
    <mergeCell ref="AD28:AE28"/>
    <mergeCell ref="H28:I28"/>
    <mergeCell ref="J28:K28"/>
    <mergeCell ref="L28:M28"/>
    <mergeCell ref="N28:O28"/>
    <mergeCell ref="P28:Q28"/>
    <mergeCell ref="R28:S28"/>
    <mergeCell ref="B28:B29"/>
    <mergeCell ref="C28:C29"/>
    <mergeCell ref="D28:D29"/>
    <mergeCell ref="E28:E29"/>
    <mergeCell ref="F28:F29"/>
    <mergeCell ref="AB16:AC16"/>
    <mergeCell ref="AD16:AE16"/>
    <mergeCell ref="B18:B25"/>
    <mergeCell ref="B27:D27"/>
    <mergeCell ref="V16:W16"/>
    <mergeCell ref="X16:Y16"/>
    <mergeCell ref="Z16:AA16"/>
    <mergeCell ref="F16:F17"/>
    <mergeCell ref="G16:G17"/>
    <mergeCell ref="H16:I16"/>
    <mergeCell ref="J16:K16"/>
    <mergeCell ref="E27:AH27"/>
    <mergeCell ref="Y10:AH11"/>
    <mergeCell ref="Y12:AH13"/>
    <mergeCell ref="B15:D15"/>
    <mergeCell ref="B16:B17"/>
    <mergeCell ref="C16:C17"/>
    <mergeCell ref="D16:D17"/>
    <mergeCell ref="E16:E17"/>
    <mergeCell ref="E15:AH15"/>
    <mergeCell ref="AH16:AH17"/>
    <mergeCell ref="AG16:AG17"/>
    <mergeCell ref="L16:M16"/>
    <mergeCell ref="N16:O16"/>
    <mergeCell ref="P16:Q16"/>
    <mergeCell ref="R16:S16"/>
    <mergeCell ref="T16:U16"/>
    <mergeCell ref="AF16:AF17"/>
    <mergeCell ref="C12:D12"/>
    <mergeCell ref="E12:S12"/>
    <mergeCell ref="W12:X13"/>
    <mergeCell ref="C13:D13"/>
    <mergeCell ref="E13:S13"/>
    <mergeCell ref="B2:C4"/>
    <mergeCell ref="D3:Q3"/>
    <mergeCell ref="D2:AH2"/>
    <mergeCell ref="R3:AH3"/>
    <mergeCell ref="D4:AH4"/>
    <mergeCell ref="AH28:AH29"/>
    <mergeCell ref="B6:C6"/>
    <mergeCell ref="D6:I6"/>
    <mergeCell ref="J6:AH6"/>
    <mergeCell ref="B10:B13"/>
    <mergeCell ref="C10:D10"/>
    <mergeCell ref="E10:S10"/>
    <mergeCell ref="T10:V13"/>
    <mergeCell ref="W10:X11"/>
    <mergeCell ref="B7:C8"/>
    <mergeCell ref="D7:I7"/>
    <mergeCell ref="D8:I8"/>
    <mergeCell ref="J7:AH7"/>
    <mergeCell ref="J8:AH8"/>
    <mergeCell ref="C11:D11"/>
    <mergeCell ref="E11:S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DBDA2"/>
  </sheetPr>
  <dimension ref="B1:AK32"/>
  <sheetViews>
    <sheetView topLeftCell="S1" zoomScale="55" zoomScaleNormal="55" workbookViewId="0">
      <selection activeCell="AH31" sqref="AH31:AK32"/>
    </sheetView>
  </sheetViews>
  <sheetFormatPr baseColWidth="10" defaultRowHeight="15" x14ac:dyDescent="0.25"/>
  <cols>
    <col min="1" max="1" width="1.7109375" customWidth="1"/>
    <col min="2" max="2" width="22.42578125" customWidth="1"/>
    <col min="3" max="3" width="17.7109375" customWidth="1"/>
    <col min="4" max="7" width="18" customWidth="1"/>
    <col min="8" max="31" width="8" customWidth="1"/>
    <col min="32" max="32" width="10.140625" customWidth="1"/>
    <col min="33" max="33" width="10.28515625" customWidth="1"/>
    <col min="34" max="37" width="53.28515625" customWidth="1"/>
  </cols>
  <sheetData>
    <row r="1" spans="2:37" ht="15.75" thickBot="1" x14ac:dyDescent="0.3"/>
    <row r="2" spans="2:37" s="1" customFormat="1" ht="16.5" thickBot="1" x14ac:dyDescent="0.3">
      <c r="B2" s="532"/>
      <c r="C2" s="533"/>
      <c r="D2" s="538" t="s">
        <v>31</v>
      </c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40"/>
    </row>
    <row r="3" spans="2:37" s="1" customFormat="1" ht="16.5" thickBot="1" x14ac:dyDescent="0.3">
      <c r="B3" s="534"/>
      <c r="C3" s="535"/>
      <c r="D3" s="541" t="s">
        <v>25</v>
      </c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3"/>
      <c r="R3" s="541" t="s">
        <v>36</v>
      </c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3"/>
    </row>
    <row r="4" spans="2:37" s="1" customFormat="1" ht="15.75" customHeight="1" thickBot="1" x14ac:dyDescent="0.3">
      <c r="B4" s="536"/>
      <c r="C4" s="537"/>
      <c r="D4" s="541" t="s">
        <v>37</v>
      </c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3"/>
    </row>
    <row r="5" spans="2:37" s="1" customFormat="1" ht="11.25" customHeight="1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7" s="1" customFormat="1" ht="18.75" customHeight="1" x14ac:dyDescent="0.25">
      <c r="B6" s="544" t="s">
        <v>24</v>
      </c>
      <c r="C6" s="545"/>
      <c r="D6" s="546" t="s">
        <v>14</v>
      </c>
      <c r="E6" s="547"/>
      <c r="F6" s="547"/>
      <c r="G6" s="547"/>
      <c r="H6" s="547"/>
      <c r="I6" s="548"/>
      <c r="J6" s="549" t="s">
        <v>606</v>
      </c>
      <c r="K6" s="550"/>
      <c r="L6" s="550"/>
      <c r="M6" s="550"/>
      <c r="N6" s="550"/>
      <c r="O6" s="550"/>
      <c r="P6" s="550"/>
      <c r="Q6" s="550"/>
      <c r="R6" s="550"/>
      <c r="S6" s="550"/>
      <c r="T6" s="550"/>
      <c r="U6" s="550"/>
      <c r="V6" s="550"/>
      <c r="W6" s="550"/>
      <c r="X6" s="550"/>
      <c r="Y6" s="550"/>
      <c r="Z6" s="550"/>
      <c r="AA6" s="550"/>
      <c r="AB6" s="550"/>
      <c r="AC6" s="550"/>
      <c r="AD6" s="550"/>
      <c r="AE6" s="550"/>
      <c r="AF6" s="550"/>
      <c r="AG6" s="550"/>
      <c r="AH6" s="551"/>
    </row>
    <row r="7" spans="2:37" s="1" customFormat="1" ht="15.75" x14ac:dyDescent="0.25">
      <c r="B7" s="552">
        <v>2018</v>
      </c>
      <c r="C7" s="553"/>
      <c r="D7" s="556" t="s">
        <v>0</v>
      </c>
      <c r="E7" s="557"/>
      <c r="F7" s="557"/>
      <c r="G7" s="557"/>
      <c r="H7" s="557"/>
      <c r="I7" s="558"/>
      <c r="J7" s="559" t="s">
        <v>141</v>
      </c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60"/>
      <c r="Z7" s="560"/>
      <c r="AA7" s="560"/>
      <c r="AB7" s="560"/>
      <c r="AC7" s="560"/>
      <c r="AD7" s="560"/>
      <c r="AE7" s="560"/>
      <c r="AF7" s="560"/>
      <c r="AG7" s="560"/>
      <c r="AH7" s="561"/>
    </row>
    <row r="8" spans="2:37" s="186" customFormat="1" ht="16.5" thickBot="1" x14ac:dyDescent="0.25">
      <c r="B8" s="554"/>
      <c r="C8" s="555"/>
      <c r="D8" s="562" t="s">
        <v>1</v>
      </c>
      <c r="E8" s="563"/>
      <c r="F8" s="563"/>
      <c r="G8" s="563"/>
      <c r="H8" s="563"/>
      <c r="I8" s="564"/>
      <c r="J8" s="565" t="s">
        <v>142</v>
      </c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66"/>
      <c r="V8" s="566"/>
      <c r="W8" s="566"/>
      <c r="X8" s="566"/>
      <c r="Y8" s="566"/>
      <c r="Z8" s="566"/>
      <c r="AA8" s="566"/>
      <c r="AB8" s="566"/>
      <c r="AC8" s="566"/>
      <c r="AD8" s="566"/>
      <c r="AE8" s="566"/>
      <c r="AF8" s="566"/>
      <c r="AG8" s="566"/>
      <c r="AH8" s="567"/>
    </row>
    <row r="9" spans="2:37" s="2" customFormat="1" ht="18.75" customHeight="1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2:37" s="2" customFormat="1" ht="26.25" customHeight="1" x14ac:dyDescent="0.25">
      <c r="B10" s="568" t="s">
        <v>21</v>
      </c>
      <c r="C10" s="571" t="s">
        <v>77</v>
      </c>
      <c r="D10" s="572"/>
      <c r="E10" s="573" t="s">
        <v>98</v>
      </c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  <c r="S10" s="575"/>
      <c r="T10" s="576" t="s">
        <v>20</v>
      </c>
      <c r="U10" s="577"/>
      <c r="V10" s="578"/>
      <c r="W10" s="585" t="s">
        <v>23</v>
      </c>
      <c r="X10" s="586"/>
      <c r="Y10" s="589" t="s">
        <v>99</v>
      </c>
      <c r="Z10" s="590"/>
      <c r="AA10" s="590"/>
      <c r="AB10" s="590"/>
      <c r="AC10" s="590"/>
      <c r="AD10" s="590"/>
      <c r="AE10" s="590"/>
      <c r="AF10" s="590"/>
      <c r="AG10" s="590"/>
      <c r="AH10" s="591"/>
    </row>
    <row r="11" spans="2:37" s="2" customFormat="1" ht="26.25" customHeight="1" x14ac:dyDescent="0.25">
      <c r="B11" s="569"/>
      <c r="C11" s="595" t="s">
        <v>15</v>
      </c>
      <c r="D11" s="596"/>
      <c r="E11" s="597" t="s">
        <v>100</v>
      </c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9"/>
      <c r="T11" s="579"/>
      <c r="U11" s="580"/>
      <c r="V11" s="581"/>
      <c r="W11" s="587"/>
      <c r="X11" s="588"/>
      <c r="Y11" s="592"/>
      <c r="Z11" s="593"/>
      <c r="AA11" s="593"/>
      <c r="AB11" s="593"/>
      <c r="AC11" s="593"/>
      <c r="AD11" s="593"/>
      <c r="AE11" s="593"/>
      <c r="AF11" s="593"/>
      <c r="AG11" s="593"/>
      <c r="AH11" s="594"/>
    </row>
    <row r="12" spans="2:37" s="2" customFormat="1" ht="12" customHeight="1" x14ac:dyDescent="0.25">
      <c r="B12" s="569"/>
      <c r="C12" s="595" t="s">
        <v>33</v>
      </c>
      <c r="D12" s="596"/>
      <c r="E12" s="597" t="s">
        <v>101</v>
      </c>
      <c r="F12" s="598"/>
      <c r="G12" s="598"/>
      <c r="H12" s="598"/>
      <c r="I12" s="598"/>
      <c r="J12" s="598"/>
      <c r="K12" s="598"/>
      <c r="L12" s="598"/>
      <c r="M12" s="598"/>
      <c r="N12" s="598"/>
      <c r="O12" s="598"/>
      <c r="P12" s="598"/>
      <c r="Q12" s="598"/>
      <c r="R12" s="598"/>
      <c r="S12" s="599"/>
      <c r="T12" s="579"/>
      <c r="U12" s="580"/>
      <c r="V12" s="581"/>
      <c r="W12" s="600" t="s">
        <v>16</v>
      </c>
      <c r="X12" s="601"/>
      <c r="Y12" s="604" t="s">
        <v>143</v>
      </c>
      <c r="Z12" s="605"/>
      <c r="AA12" s="605"/>
      <c r="AB12" s="605"/>
      <c r="AC12" s="605"/>
      <c r="AD12" s="605"/>
      <c r="AE12" s="605"/>
      <c r="AF12" s="605"/>
      <c r="AG12" s="605"/>
      <c r="AH12" s="606"/>
    </row>
    <row r="13" spans="2:37" s="2" customFormat="1" ht="21" customHeight="1" thickBot="1" x14ac:dyDescent="0.3">
      <c r="B13" s="570"/>
      <c r="C13" s="610" t="s">
        <v>34</v>
      </c>
      <c r="D13" s="611"/>
      <c r="E13" s="612" t="s">
        <v>103</v>
      </c>
      <c r="F13" s="613"/>
      <c r="G13" s="613"/>
      <c r="H13" s="613"/>
      <c r="I13" s="613"/>
      <c r="J13" s="613"/>
      <c r="K13" s="613"/>
      <c r="L13" s="613"/>
      <c r="M13" s="613"/>
      <c r="N13" s="613"/>
      <c r="O13" s="613"/>
      <c r="P13" s="613"/>
      <c r="Q13" s="613"/>
      <c r="R13" s="613"/>
      <c r="S13" s="614"/>
      <c r="T13" s="582"/>
      <c r="U13" s="583"/>
      <c r="V13" s="584"/>
      <c r="W13" s="602"/>
      <c r="X13" s="603"/>
      <c r="Y13" s="607"/>
      <c r="Z13" s="608"/>
      <c r="AA13" s="608"/>
      <c r="AB13" s="608"/>
      <c r="AC13" s="608"/>
      <c r="AD13" s="608"/>
      <c r="AE13" s="608"/>
      <c r="AF13" s="608"/>
      <c r="AG13" s="608"/>
      <c r="AH13" s="609"/>
    </row>
    <row r="14" spans="2:37" s="2" customFormat="1" ht="21" customHeight="1" thickBot="1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2:37" s="2" customFormat="1" ht="21" customHeight="1" thickBot="1" x14ac:dyDescent="0.3">
      <c r="B15" s="615" t="s">
        <v>17</v>
      </c>
      <c r="C15" s="616"/>
      <c r="D15" s="617"/>
      <c r="E15" s="615" t="s">
        <v>144</v>
      </c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  <c r="W15" s="616"/>
      <c r="X15" s="616"/>
      <c r="Y15" s="616"/>
      <c r="Z15" s="616"/>
      <c r="AA15" s="616"/>
      <c r="AB15" s="616"/>
      <c r="AC15" s="616"/>
      <c r="AD15" s="616"/>
      <c r="AE15" s="616"/>
      <c r="AF15" s="616"/>
      <c r="AG15" s="616"/>
      <c r="AH15" s="617"/>
    </row>
    <row r="16" spans="2:37" s="1" customFormat="1" ht="12" customHeight="1" x14ac:dyDescent="0.25">
      <c r="B16" s="618" t="s">
        <v>29</v>
      </c>
      <c r="C16" s="620" t="s">
        <v>28</v>
      </c>
      <c r="D16" s="622" t="s">
        <v>32</v>
      </c>
      <c r="E16" s="620" t="s">
        <v>30</v>
      </c>
      <c r="F16" s="620" t="s">
        <v>26</v>
      </c>
      <c r="G16" s="624" t="s">
        <v>27</v>
      </c>
      <c r="H16" s="618" t="s">
        <v>2</v>
      </c>
      <c r="I16" s="626"/>
      <c r="J16" s="618" t="s">
        <v>3</v>
      </c>
      <c r="K16" s="626"/>
      <c r="L16" s="618" t="s">
        <v>4</v>
      </c>
      <c r="M16" s="626"/>
      <c r="N16" s="618" t="s">
        <v>5</v>
      </c>
      <c r="O16" s="626"/>
      <c r="P16" s="618" t="s">
        <v>6</v>
      </c>
      <c r="Q16" s="626"/>
      <c r="R16" s="618" t="s">
        <v>7</v>
      </c>
      <c r="S16" s="626"/>
      <c r="T16" s="618" t="s">
        <v>8</v>
      </c>
      <c r="U16" s="626"/>
      <c r="V16" s="618" t="s">
        <v>9</v>
      </c>
      <c r="W16" s="626"/>
      <c r="X16" s="618" t="s">
        <v>10</v>
      </c>
      <c r="Y16" s="626"/>
      <c r="Z16" s="618" t="s">
        <v>11</v>
      </c>
      <c r="AA16" s="626"/>
      <c r="AB16" s="618" t="s">
        <v>12</v>
      </c>
      <c r="AC16" s="626"/>
      <c r="AD16" s="618" t="s">
        <v>13</v>
      </c>
      <c r="AE16" s="626"/>
      <c r="AF16" s="618" t="s">
        <v>18</v>
      </c>
      <c r="AG16" s="626" t="s">
        <v>19</v>
      </c>
      <c r="AH16" s="572" t="s">
        <v>22</v>
      </c>
      <c r="AI16" s="572" t="s">
        <v>690</v>
      </c>
      <c r="AJ16" s="572" t="s">
        <v>691</v>
      </c>
      <c r="AK16" s="572" t="s">
        <v>692</v>
      </c>
    </row>
    <row r="17" spans="2:37" s="2" customFormat="1" ht="24.75" customHeight="1" thickBot="1" x14ac:dyDescent="0.3">
      <c r="B17" s="633"/>
      <c r="C17" s="638"/>
      <c r="D17" s="639"/>
      <c r="E17" s="638"/>
      <c r="F17" s="638"/>
      <c r="G17" s="640"/>
      <c r="H17" s="313" t="s">
        <v>18</v>
      </c>
      <c r="I17" s="312" t="s">
        <v>19</v>
      </c>
      <c r="J17" s="313" t="s">
        <v>18</v>
      </c>
      <c r="K17" s="312" t="s">
        <v>19</v>
      </c>
      <c r="L17" s="313" t="s">
        <v>18</v>
      </c>
      <c r="M17" s="312" t="s">
        <v>19</v>
      </c>
      <c r="N17" s="313" t="s">
        <v>18</v>
      </c>
      <c r="O17" s="312" t="s">
        <v>19</v>
      </c>
      <c r="P17" s="313" t="s">
        <v>18</v>
      </c>
      <c r="Q17" s="312" t="s">
        <v>19</v>
      </c>
      <c r="R17" s="313" t="s">
        <v>18</v>
      </c>
      <c r="S17" s="312" t="s">
        <v>19</v>
      </c>
      <c r="T17" s="313" t="s">
        <v>18</v>
      </c>
      <c r="U17" s="312" t="s">
        <v>19</v>
      </c>
      <c r="V17" s="313" t="s">
        <v>18</v>
      </c>
      <c r="W17" s="312" t="s">
        <v>19</v>
      </c>
      <c r="X17" s="313" t="s">
        <v>18</v>
      </c>
      <c r="Y17" s="312" t="s">
        <v>19</v>
      </c>
      <c r="Z17" s="313" t="s">
        <v>18</v>
      </c>
      <c r="AA17" s="312" t="s">
        <v>19</v>
      </c>
      <c r="AB17" s="313" t="s">
        <v>18</v>
      </c>
      <c r="AC17" s="312" t="s">
        <v>19</v>
      </c>
      <c r="AD17" s="313" t="s">
        <v>18</v>
      </c>
      <c r="AE17" s="312" t="s">
        <v>19</v>
      </c>
      <c r="AF17" s="633"/>
      <c r="AG17" s="634"/>
      <c r="AH17" s="846"/>
      <c r="AI17" s="846"/>
      <c r="AJ17" s="846"/>
      <c r="AK17" s="846"/>
    </row>
    <row r="18" spans="2:37" s="2" customFormat="1" ht="166.5" customHeight="1" x14ac:dyDescent="0.25">
      <c r="B18" s="630">
        <v>0.4</v>
      </c>
      <c r="C18" s="20" t="s">
        <v>42</v>
      </c>
      <c r="D18" s="20" t="s">
        <v>146</v>
      </c>
      <c r="E18" s="33">
        <v>0.33329999999999999</v>
      </c>
      <c r="F18" s="20" t="s">
        <v>147</v>
      </c>
      <c r="G18" s="21" t="s">
        <v>148</v>
      </c>
      <c r="H18" s="84"/>
      <c r="I18" s="75"/>
      <c r="J18" s="84"/>
      <c r="K18" s="75"/>
      <c r="L18" s="84"/>
      <c r="M18" s="75"/>
      <c r="N18" s="84">
        <v>1</v>
      </c>
      <c r="O18" s="75"/>
      <c r="P18" s="84"/>
      <c r="Q18" s="75"/>
      <c r="R18" s="84"/>
      <c r="S18" s="75"/>
      <c r="T18" s="84"/>
      <c r="U18" s="75"/>
      <c r="V18" s="84"/>
      <c r="W18" s="75"/>
      <c r="X18" s="84"/>
      <c r="Y18" s="75"/>
      <c r="Z18" s="84"/>
      <c r="AA18" s="75"/>
      <c r="AB18" s="84"/>
      <c r="AC18" s="75"/>
      <c r="AD18" s="84"/>
      <c r="AE18" s="75"/>
      <c r="AF18" s="84">
        <f t="shared" ref="AF18:AG20" si="0">+H18+J18+L18+N18+P18+R18+T18+V18+X18+Z18+AB18+AD18</f>
        <v>1</v>
      </c>
      <c r="AG18" s="75">
        <f t="shared" si="0"/>
        <v>0</v>
      </c>
      <c r="AH18" s="246"/>
      <c r="AI18" s="246"/>
      <c r="AJ18" s="246"/>
      <c r="AK18" s="375"/>
    </row>
    <row r="19" spans="2:37" s="2" customFormat="1" ht="164.25" customHeight="1" x14ac:dyDescent="0.25">
      <c r="B19" s="766"/>
      <c r="C19" s="22" t="s">
        <v>43</v>
      </c>
      <c r="D19" s="22" t="s">
        <v>149</v>
      </c>
      <c r="E19" s="36">
        <v>0.33329999999999999</v>
      </c>
      <c r="F19" s="22" t="s">
        <v>147</v>
      </c>
      <c r="G19" s="96" t="s">
        <v>148</v>
      </c>
      <c r="H19" s="93"/>
      <c r="I19" s="82"/>
      <c r="J19" s="93"/>
      <c r="K19" s="82"/>
      <c r="L19" s="93"/>
      <c r="M19" s="82"/>
      <c r="N19" s="93"/>
      <c r="O19" s="82"/>
      <c r="P19" s="93"/>
      <c r="Q19" s="82"/>
      <c r="R19" s="93"/>
      <c r="S19" s="82"/>
      <c r="T19" s="93">
        <v>1</v>
      </c>
      <c r="U19" s="82"/>
      <c r="V19" s="93"/>
      <c r="W19" s="82"/>
      <c r="X19" s="93"/>
      <c r="Y19" s="82"/>
      <c r="Z19" s="93"/>
      <c r="AA19" s="82"/>
      <c r="AB19" s="93"/>
      <c r="AC19" s="82"/>
      <c r="AD19" s="93"/>
      <c r="AE19" s="82"/>
      <c r="AF19" s="93">
        <f t="shared" si="0"/>
        <v>1</v>
      </c>
      <c r="AG19" s="82">
        <f t="shared" si="0"/>
        <v>0</v>
      </c>
      <c r="AH19" s="19"/>
      <c r="AI19" s="19"/>
      <c r="AJ19" s="19"/>
      <c r="AK19" s="376"/>
    </row>
    <row r="20" spans="2:37" s="2" customFormat="1" ht="304.5" customHeight="1" x14ac:dyDescent="0.25">
      <c r="B20" s="766"/>
      <c r="C20" s="22" t="s">
        <v>45</v>
      </c>
      <c r="D20" s="22" t="s">
        <v>150</v>
      </c>
      <c r="E20" s="36">
        <v>0.33329999999999999</v>
      </c>
      <c r="F20" s="22" t="s">
        <v>147</v>
      </c>
      <c r="G20" s="96" t="s">
        <v>148</v>
      </c>
      <c r="H20" s="93"/>
      <c r="I20" s="82"/>
      <c r="J20" s="93"/>
      <c r="K20" s="82"/>
      <c r="L20" s="93"/>
      <c r="M20" s="82"/>
      <c r="N20" s="93"/>
      <c r="O20" s="82"/>
      <c r="P20" s="93"/>
      <c r="Q20" s="82"/>
      <c r="R20" s="93"/>
      <c r="S20" s="82"/>
      <c r="T20" s="93"/>
      <c r="U20" s="82"/>
      <c r="V20" s="93"/>
      <c r="W20" s="82"/>
      <c r="X20" s="93"/>
      <c r="Y20" s="82"/>
      <c r="Z20" s="93"/>
      <c r="AA20" s="82"/>
      <c r="AB20" s="93">
        <v>1</v>
      </c>
      <c r="AC20" s="82"/>
      <c r="AD20" s="93"/>
      <c r="AE20" s="82"/>
      <c r="AF20" s="93">
        <f t="shared" si="0"/>
        <v>1</v>
      </c>
      <c r="AG20" s="82">
        <f t="shared" si="0"/>
        <v>0</v>
      </c>
      <c r="AH20" s="19"/>
      <c r="AI20" s="19"/>
      <c r="AJ20" s="19"/>
      <c r="AK20" s="376"/>
    </row>
    <row r="21" spans="2:37" s="186" customFormat="1" ht="15.75" thickBo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2:37" s="1" customFormat="1" ht="18.75" customHeight="1" thickBot="1" x14ac:dyDescent="0.3">
      <c r="B22" s="615" t="s">
        <v>17</v>
      </c>
      <c r="C22" s="616"/>
      <c r="D22" s="617"/>
      <c r="E22" s="615" t="s">
        <v>151</v>
      </c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  <c r="W22" s="616"/>
      <c r="X22" s="616"/>
      <c r="Y22" s="616"/>
      <c r="Z22" s="616"/>
      <c r="AA22" s="616"/>
      <c r="AB22" s="616"/>
      <c r="AC22" s="616"/>
      <c r="AD22" s="616"/>
      <c r="AE22" s="616"/>
      <c r="AF22" s="616"/>
      <c r="AG22" s="616"/>
      <c r="AH22" s="617"/>
    </row>
    <row r="23" spans="2:37" s="1" customFormat="1" ht="23.25" customHeight="1" x14ac:dyDescent="0.25">
      <c r="B23" s="618" t="s">
        <v>29</v>
      </c>
      <c r="C23" s="620" t="s">
        <v>28</v>
      </c>
      <c r="D23" s="622" t="s">
        <v>32</v>
      </c>
      <c r="E23" s="620" t="s">
        <v>30</v>
      </c>
      <c r="F23" s="620" t="s">
        <v>26</v>
      </c>
      <c r="G23" s="624" t="s">
        <v>27</v>
      </c>
      <c r="H23" s="618" t="s">
        <v>2</v>
      </c>
      <c r="I23" s="626"/>
      <c r="J23" s="618" t="s">
        <v>3</v>
      </c>
      <c r="K23" s="626"/>
      <c r="L23" s="618" t="s">
        <v>4</v>
      </c>
      <c r="M23" s="626"/>
      <c r="N23" s="618" t="s">
        <v>5</v>
      </c>
      <c r="O23" s="626"/>
      <c r="P23" s="618" t="s">
        <v>6</v>
      </c>
      <c r="Q23" s="626"/>
      <c r="R23" s="618" t="s">
        <v>7</v>
      </c>
      <c r="S23" s="626"/>
      <c r="T23" s="618" t="s">
        <v>8</v>
      </c>
      <c r="U23" s="626"/>
      <c r="V23" s="618" t="s">
        <v>9</v>
      </c>
      <c r="W23" s="626"/>
      <c r="X23" s="618" t="s">
        <v>10</v>
      </c>
      <c r="Y23" s="626"/>
      <c r="Z23" s="618" t="s">
        <v>11</v>
      </c>
      <c r="AA23" s="626"/>
      <c r="AB23" s="618" t="s">
        <v>12</v>
      </c>
      <c r="AC23" s="626"/>
      <c r="AD23" s="618" t="s">
        <v>13</v>
      </c>
      <c r="AE23" s="626"/>
      <c r="AF23" s="618" t="s">
        <v>18</v>
      </c>
      <c r="AG23" s="626" t="s">
        <v>19</v>
      </c>
      <c r="AH23" s="572" t="s">
        <v>22</v>
      </c>
      <c r="AI23" s="572" t="s">
        <v>690</v>
      </c>
      <c r="AJ23" s="572" t="s">
        <v>691</v>
      </c>
      <c r="AK23" s="572" t="s">
        <v>692</v>
      </c>
    </row>
    <row r="24" spans="2:37" s="1" customFormat="1" ht="23.25" customHeight="1" thickBot="1" x14ac:dyDescent="0.3">
      <c r="B24" s="633"/>
      <c r="C24" s="638"/>
      <c r="D24" s="639"/>
      <c r="E24" s="638"/>
      <c r="F24" s="638"/>
      <c r="G24" s="640"/>
      <c r="H24" s="313" t="s">
        <v>18</v>
      </c>
      <c r="I24" s="312" t="s">
        <v>19</v>
      </c>
      <c r="J24" s="313" t="s">
        <v>18</v>
      </c>
      <c r="K24" s="312" t="s">
        <v>19</v>
      </c>
      <c r="L24" s="313" t="s">
        <v>18</v>
      </c>
      <c r="M24" s="312" t="s">
        <v>19</v>
      </c>
      <c r="N24" s="313" t="s">
        <v>18</v>
      </c>
      <c r="O24" s="312" t="s">
        <v>19</v>
      </c>
      <c r="P24" s="313" t="s">
        <v>18</v>
      </c>
      <c r="Q24" s="312" t="s">
        <v>19</v>
      </c>
      <c r="R24" s="313" t="s">
        <v>18</v>
      </c>
      <c r="S24" s="312" t="s">
        <v>19</v>
      </c>
      <c r="T24" s="313" t="s">
        <v>18</v>
      </c>
      <c r="U24" s="312" t="s">
        <v>19</v>
      </c>
      <c r="V24" s="313" t="s">
        <v>18</v>
      </c>
      <c r="W24" s="312" t="s">
        <v>19</v>
      </c>
      <c r="X24" s="313" t="s">
        <v>18</v>
      </c>
      <c r="Y24" s="312" t="s">
        <v>19</v>
      </c>
      <c r="Z24" s="313" t="s">
        <v>18</v>
      </c>
      <c r="AA24" s="312" t="s">
        <v>19</v>
      </c>
      <c r="AB24" s="313" t="s">
        <v>18</v>
      </c>
      <c r="AC24" s="312" t="s">
        <v>19</v>
      </c>
      <c r="AD24" s="313" t="s">
        <v>18</v>
      </c>
      <c r="AE24" s="312" t="s">
        <v>19</v>
      </c>
      <c r="AF24" s="633"/>
      <c r="AG24" s="634"/>
      <c r="AH24" s="846"/>
      <c r="AI24" s="846"/>
      <c r="AJ24" s="846"/>
      <c r="AK24" s="846"/>
    </row>
    <row r="25" spans="2:37" s="1" customFormat="1" ht="98.25" customHeight="1" x14ac:dyDescent="0.25">
      <c r="B25" s="630">
        <v>0.4</v>
      </c>
      <c r="C25" s="20" t="s">
        <v>40</v>
      </c>
      <c r="D25" s="20" t="s">
        <v>152</v>
      </c>
      <c r="E25" s="33">
        <v>0.5</v>
      </c>
      <c r="F25" s="20" t="s">
        <v>153</v>
      </c>
      <c r="G25" s="34" t="s">
        <v>154</v>
      </c>
      <c r="H25" s="84"/>
      <c r="I25" s="75"/>
      <c r="J25" s="84"/>
      <c r="K25" s="75"/>
      <c r="L25" s="84">
        <v>0.25</v>
      </c>
      <c r="M25" s="75"/>
      <c r="N25" s="84"/>
      <c r="O25" s="75"/>
      <c r="P25" s="84"/>
      <c r="Q25" s="75"/>
      <c r="R25" s="84">
        <v>0.25</v>
      </c>
      <c r="S25" s="75"/>
      <c r="T25" s="84"/>
      <c r="U25" s="75"/>
      <c r="V25" s="84"/>
      <c r="W25" s="75"/>
      <c r="X25" s="84">
        <v>0.25</v>
      </c>
      <c r="Y25" s="75"/>
      <c r="Z25" s="84"/>
      <c r="AA25" s="75"/>
      <c r="AB25" s="84"/>
      <c r="AC25" s="75"/>
      <c r="AD25" s="84">
        <v>0.25</v>
      </c>
      <c r="AE25" s="75"/>
      <c r="AF25" s="84">
        <v>1</v>
      </c>
      <c r="AG25" s="75">
        <f>+I25+K25+M25+O25+Q25+S25+U25+W25+Y25+AA25+AC25+AE25</f>
        <v>0</v>
      </c>
      <c r="AH25" s="18"/>
      <c r="AI25" s="18"/>
      <c r="AJ25" s="18"/>
      <c r="AK25" s="18"/>
    </row>
    <row r="26" spans="2:37" s="1" customFormat="1" ht="120.75" customHeight="1" thickBot="1" x14ac:dyDescent="0.3">
      <c r="B26" s="637"/>
      <c r="C26" s="39" t="s">
        <v>41</v>
      </c>
      <c r="D26" s="39" t="s">
        <v>155</v>
      </c>
      <c r="E26" s="41">
        <v>0.5</v>
      </c>
      <c r="F26" s="39" t="s">
        <v>156</v>
      </c>
      <c r="G26" s="42" t="s">
        <v>154</v>
      </c>
      <c r="H26" s="93"/>
      <c r="I26" s="82"/>
      <c r="J26" s="93"/>
      <c r="K26" s="82"/>
      <c r="L26" s="93">
        <v>0.25</v>
      </c>
      <c r="M26" s="82"/>
      <c r="N26" s="93"/>
      <c r="O26" s="82"/>
      <c r="P26" s="93"/>
      <c r="Q26" s="82"/>
      <c r="R26" s="93">
        <v>0.25</v>
      </c>
      <c r="S26" s="82"/>
      <c r="T26" s="93"/>
      <c r="U26" s="82"/>
      <c r="V26" s="93"/>
      <c r="W26" s="82"/>
      <c r="X26" s="93">
        <v>0.25</v>
      </c>
      <c r="Y26" s="82"/>
      <c r="Z26" s="93"/>
      <c r="AA26" s="82"/>
      <c r="AB26" s="93"/>
      <c r="AC26" s="82"/>
      <c r="AD26" s="93">
        <v>0.25</v>
      </c>
      <c r="AE26" s="82"/>
      <c r="AF26" s="93">
        <v>1</v>
      </c>
      <c r="AG26" s="82">
        <f>+I26+K26+M26+O26+Q26+S26+U26+W26+Y26+AA26+AC26+AE26</f>
        <v>0</v>
      </c>
      <c r="AH26" s="19"/>
      <c r="AI26" s="19"/>
      <c r="AJ26" s="19"/>
      <c r="AK26" s="19"/>
    </row>
    <row r="27" spans="2:37" s="1" customFormat="1" ht="23.25" customHeight="1" thickBot="1" x14ac:dyDescent="0.3"/>
    <row r="28" spans="2:37" s="1" customFormat="1" ht="24" customHeight="1" thickBot="1" x14ac:dyDescent="0.3">
      <c r="B28" s="856" t="s">
        <v>90</v>
      </c>
      <c r="C28" s="857"/>
      <c r="D28" s="858"/>
      <c r="E28" s="859" t="s">
        <v>91</v>
      </c>
      <c r="F28" s="860"/>
      <c r="G28" s="860"/>
      <c r="H28" s="860"/>
      <c r="I28" s="860"/>
      <c r="J28" s="860"/>
      <c r="K28" s="860"/>
      <c r="L28" s="860"/>
      <c r="M28" s="860"/>
      <c r="N28" s="860"/>
      <c r="O28" s="860"/>
      <c r="P28" s="860"/>
      <c r="Q28" s="860"/>
      <c r="R28" s="860"/>
      <c r="S28" s="860"/>
      <c r="T28" s="860"/>
      <c r="U28" s="860"/>
      <c r="V28" s="860"/>
      <c r="W28" s="860"/>
      <c r="X28" s="860"/>
      <c r="Y28" s="860"/>
      <c r="Z28" s="860"/>
      <c r="AA28" s="860"/>
      <c r="AB28" s="860"/>
      <c r="AC28" s="860"/>
      <c r="AD28" s="860"/>
      <c r="AE28" s="860"/>
      <c r="AF28" s="860"/>
      <c r="AG28" s="860"/>
      <c r="AH28" s="861"/>
    </row>
    <row r="29" spans="2:37" s="1" customFormat="1" ht="23.25" customHeight="1" thickBot="1" x14ac:dyDescent="0.3">
      <c r="B29" s="862" t="s">
        <v>29</v>
      </c>
      <c r="C29" s="862" t="s">
        <v>28</v>
      </c>
      <c r="D29" s="864" t="s">
        <v>32</v>
      </c>
      <c r="E29" s="862" t="s">
        <v>79</v>
      </c>
      <c r="F29" s="862" t="s">
        <v>26</v>
      </c>
      <c r="G29" s="862" t="s">
        <v>92</v>
      </c>
      <c r="H29" s="866" t="s">
        <v>2</v>
      </c>
      <c r="I29" s="867"/>
      <c r="J29" s="868" t="s">
        <v>3</v>
      </c>
      <c r="K29" s="867"/>
      <c r="L29" s="868" t="s">
        <v>4</v>
      </c>
      <c r="M29" s="867"/>
      <c r="N29" s="868" t="s">
        <v>5</v>
      </c>
      <c r="O29" s="867"/>
      <c r="P29" s="868" t="s">
        <v>6</v>
      </c>
      <c r="Q29" s="867"/>
      <c r="R29" s="868" t="s">
        <v>7</v>
      </c>
      <c r="S29" s="867"/>
      <c r="T29" s="868" t="s">
        <v>8</v>
      </c>
      <c r="U29" s="867"/>
      <c r="V29" s="868" t="s">
        <v>9</v>
      </c>
      <c r="W29" s="867"/>
      <c r="X29" s="868" t="s">
        <v>10</v>
      </c>
      <c r="Y29" s="867"/>
      <c r="Z29" s="868" t="s">
        <v>11</v>
      </c>
      <c r="AA29" s="867"/>
      <c r="AB29" s="868" t="s">
        <v>12</v>
      </c>
      <c r="AC29" s="867"/>
      <c r="AD29" s="868" t="s">
        <v>13</v>
      </c>
      <c r="AE29" s="867"/>
      <c r="AF29" s="869" t="s">
        <v>18</v>
      </c>
      <c r="AG29" s="862" t="s">
        <v>19</v>
      </c>
      <c r="AH29" s="572" t="s">
        <v>22</v>
      </c>
      <c r="AI29" s="572" t="s">
        <v>690</v>
      </c>
      <c r="AJ29" s="572" t="s">
        <v>691</v>
      </c>
      <c r="AK29" s="572" t="s">
        <v>692</v>
      </c>
    </row>
    <row r="30" spans="2:37" s="186" customFormat="1" ht="23.25" customHeight="1" thickBot="1" x14ac:dyDescent="0.25">
      <c r="B30" s="863"/>
      <c r="C30" s="863"/>
      <c r="D30" s="865"/>
      <c r="E30" s="863"/>
      <c r="F30" s="863"/>
      <c r="G30" s="863"/>
      <c r="H30" s="320" t="s">
        <v>18</v>
      </c>
      <c r="I30" s="321" t="s">
        <v>19</v>
      </c>
      <c r="J30" s="321" t="s">
        <v>18</v>
      </c>
      <c r="K30" s="321" t="s">
        <v>19</v>
      </c>
      <c r="L30" s="321" t="s">
        <v>18</v>
      </c>
      <c r="M30" s="321" t="s">
        <v>19</v>
      </c>
      <c r="N30" s="321" t="s">
        <v>18</v>
      </c>
      <c r="O30" s="321" t="s">
        <v>19</v>
      </c>
      <c r="P30" s="321" t="s">
        <v>18</v>
      </c>
      <c r="Q30" s="321" t="s">
        <v>19</v>
      </c>
      <c r="R30" s="321" t="s">
        <v>18</v>
      </c>
      <c r="S30" s="321" t="s">
        <v>19</v>
      </c>
      <c r="T30" s="321" t="s">
        <v>18</v>
      </c>
      <c r="U30" s="321" t="s">
        <v>19</v>
      </c>
      <c r="V30" s="321" t="s">
        <v>18</v>
      </c>
      <c r="W30" s="321" t="s">
        <v>19</v>
      </c>
      <c r="X30" s="321" t="s">
        <v>18</v>
      </c>
      <c r="Y30" s="321" t="s">
        <v>19</v>
      </c>
      <c r="Z30" s="321" t="s">
        <v>18</v>
      </c>
      <c r="AA30" s="321" t="s">
        <v>19</v>
      </c>
      <c r="AB30" s="321" t="s">
        <v>18</v>
      </c>
      <c r="AC30" s="321" t="s">
        <v>19</v>
      </c>
      <c r="AD30" s="321" t="s">
        <v>18</v>
      </c>
      <c r="AE30" s="321" t="s">
        <v>19</v>
      </c>
      <c r="AF30" s="870"/>
      <c r="AG30" s="863"/>
      <c r="AH30" s="846"/>
      <c r="AI30" s="846"/>
      <c r="AJ30" s="846"/>
      <c r="AK30" s="846"/>
    </row>
    <row r="31" spans="2:37" s="2" customFormat="1" ht="255" x14ac:dyDescent="0.25">
      <c r="B31" s="871">
        <v>0.2</v>
      </c>
      <c r="C31" s="57" t="s">
        <v>44</v>
      </c>
      <c r="D31" s="58" t="s">
        <v>93</v>
      </c>
      <c r="E31" s="59">
        <v>0.5</v>
      </c>
      <c r="F31" s="57" t="s">
        <v>94</v>
      </c>
      <c r="G31" s="60" t="s">
        <v>95</v>
      </c>
      <c r="H31" s="61"/>
      <c r="I31" s="62"/>
      <c r="J31" s="63"/>
      <c r="K31" s="64"/>
      <c r="L31" s="61"/>
      <c r="M31" s="62"/>
      <c r="N31" s="65"/>
      <c r="O31" s="62"/>
      <c r="P31" s="61"/>
      <c r="Q31" s="62"/>
      <c r="R31" s="63"/>
      <c r="S31" s="64"/>
      <c r="T31" s="324">
        <v>0.5</v>
      </c>
      <c r="U31" s="62"/>
      <c r="V31" s="63"/>
      <c r="W31" s="64"/>
      <c r="X31" s="61"/>
      <c r="Y31" s="62"/>
      <c r="Z31" s="65"/>
      <c r="AA31" s="64"/>
      <c r="AB31" s="61"/>
      <c r="AC31" s="62"/>
      <c r="AD31" s="65">
        <v>0.5</v>
      </c>
      <c r="AE31" s="64"/>
      <c r="AF31" s="84">
        <v>1</v>
      </c>
      <c r="AG31" s="75">
        <f>+I31+K31+M31+O31+Q31+S31+U31+W31+Y31+AA31+AC31+AE31</f>
        <v>0</v>
      </c>
      <c r="AH31" s="66"/>
      <c r="AI31" s="66"/>
      <c r="AJ31" s="66"/>
      <c r="AK31" s="66"/>
    </row>
    <row r="32" spans="2:37" s="2" customFormat="1" ht="90.75" thickBot="1" x14ac:dyDescent="0.3">
      <c r="B32" s="872"/>
      <c r="C32" s="39" t="s">
        <v>110</v>
      </c>
      <c r="D32" s="68" t="s">
        <v>59</v>
      </c>
      <c r="E32" s="235">
        <v>0.5</v>
      </c>
      <c r="F32" s="69" t="s">
        <v>69</v>
      </c>
      <c r="G32" s="70" t="s">
        <v>70</v>
      </c>
      <c r="H32" s="71"/>
      <c r="I32" s="72"/>
      <c r="J32" s="71"/>
      <c r="K32" s="72"/>
      <c r="L32" s="71">
        <v>0.5</v>
      </c>
      <c r="M32" s="72"/>
      <c r="N32" s="71"/>
      <c r="O32" s="72"/>
      <c r="P32" s="71"/>
      <c r="Q32" s="72"/>
      <c r="R32" s="71"/>
      <c r="S32" s="72"/>
      <c r="T32" s="71">
        <v>0.5</v>
      </c>
      <c r="U32" s="72"/>
      <c r="V32" s="71"/>
      <c r="W32" s="72"/>
      <c r="X32" s="71"/>
      <c r="Y32" s="72"/>
      <c r="Z32" s="71"/>
      <c r="AA32" s="72"/>
      <c r="AB32" s="71"/>
      <c r="AC32" s="72"/>
      <c r="AD32" s="71"/>
      <c r="AE32" s="72"/>
      <c r="AF32" s="93">
        <v>1</v>
      </c>
      <c r="AG32" s="82">
        <f>+I32+K32+M32+O32+Q32+S32+U32+W32+Y32+AA32+AC32+AE32</f>
        <v>0</v>
      </c>
      <c r="AH32" s="67"/>
      <c r="AI32" s="67"/>
      <c r="AJ32" s="67"/>
      <c r="AK32" s="67"/>
    </row>
  </sheetData>
  <mergeCells count="108">
    <mergeCell ref="B31:B32"/>
    <mergeCell ref="X29:Y29"/>
    <mergeCell ref="Z29:AA29"/>
    <mergeCell ref="AB29:AC29"/>
    <mergeCell ref="AD29:AE29"/>
    <mergeCell ref="L29:M29"/>
    <mergeCell ref="N29:O29"/>
    <mergeCell ref="P29:Q29"/>
    <mergeCell ref="R29:S29"/>
    <mergeCell ref="T29:U29"/>
    <mergeCell ref="V29:W29"/>
    <mergeCell ref="B28:D28"/>
    <mergeCell ref="E28:AH28"/>
    <mergeCell ref="B29:B30"/>
    <mergeCell ref="C29:C30"/>
    <mergeCell ref="D29:D30"/>
    <mergeCell ref="E29:E30"/>
    <mergeCell ref="F29:F30"/>
    <mergeCell ref="G29:G30"/>
    <mergeCell ref="H29:I29"/>
    <mergeCell ref="J29:K29"/>
    <mergeCell ref="AH29:AH30"/>
    <mergeCell ref="AF29:AF30"/>
    <mergeCell ref="AG29:AG30"/>
    <mergeCell ref="B25:B26"/>
    <mergeCell ref="AD23:AE23"/>
    <mergeCell ref="AF23:AF24"/>
    <mergeCell ref="R23:S23"/>
    <mergeCell ref="T23:U23"/>
    <mergeCell ref="V23:W23"/>
    <mergeCell ref="X23:Y23"/>
    <mergeCell ref="Z23:AA23"/>
    <mergeCell ref="AB23:AC23"/>
    <mergeCell ref="G23:G24"/>
    <mergeCell ref="H23:I23"/>
    <mergeCell ref="J23:K23"/>
    <mergeCell ref="L23:M23"/>
    <mergeCell ref="N23:O23"/>
    <mergeCell ref="B18:B20"/>
    <mergeCell ref="B22:D22"/>
    <mergeCell ref="E22:AH22"/>
    <mergeCell ref="B23:B24"/>
    <mergeCell ref="C23:C24"/>
    <mergeCell ref="D23:D24"/>
    <mergeCell ref="E23:E24"/>
    <mergeCell ref="F23:F24"/>
    <mergeCell ref="AG23:AG24"/>
    <mergeCell ref="AH23:AH24"/>
    <mergeCell ref="P23:Q23"/>
    <mergeCell ref="P16:Q16"/>
    <mergeCell ref="R16:S16"/>
    <mergeCell ref="T16:U16"/>
    <mergeCell ref="V16:W16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H16:AH17"/>
    <mergeCell ref="X16:Y16"/>
    <mergeCell ref="Z16:AA16"/>
    <mergeCell ref="AB16:AC16"/>
    <mergeCell ref="AD16:AE16"/>
    <mergeCell ref="AF16:AF17"/>
    <mergeCell ref="AG16:AG17"/>
    <mergeCell ref="L16:M16"/>
    <mergeCell ref="N16:O16"/>
    <mergeCell ref="B10:B13"/>
    <mergeCell ref="C10:D10"/>
    <mergeCell ref="E10:S10"/>
    <mergeCell ref="T10:V13"/>
    <mergeCell ref="W10:X11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2:C4"/>
    <mergeCell ref="D2:AH2"/>
    <mergeCell ref="D3:Q3"/>
    <mergeCell ref="R3:AH3"/>
    <mergeCell ref="D4:AH4"/>
    <mergeCell ref="B6:C6"/>
    <mergeCell ref="D6:I6"/>
    <mergeCell ref="J6:AH6"/>
    <mergeCell ref="B7:C8"/>
    <mergeCell ref="D7:I7"/>
    <mergeCell ref="J7:AH7"/>
    <mergeCell ref="D8:I8"/>
    <mergeCell ref="J8:AH8"/>
    <mergeCell ref="AI29:AI30"/>
    <mergeCell ref="AJ29:AJ30"/>
    <mergeCell ref="AK29:AK30"/>
    <mergeCell ref="AI16:AI17"/>
    <mergeCell ref="AJ16:AJ17"/>
    <mergeCell ref="AK16:AK17"/>
    <mergeCell ref="AI23:AI24"/>
    <mergeCell ref="AJ23:AJ24"/>
    <mergeCell ref="AK23:AK2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DBDA2"/>
  </sheetPr>
  <dimension ref="B1:AK22"/>
  <sheetViews>
    <sheetView topLeftCell="R10" zoomScale="40" zoomScaleNormal="40" workbookViewId="0">
      <selection activeCell="AI21" sqref="AI21"/>
    </sheetView>
  </sheetViews>
  <sheetFormatPr baseColWidth="10" defaultRowHeight="15" x14ac:dyDescent="0.25"/>
  <cols>
    <col min="1" max="1" width="1.7109375" customWidth="1"/>
    <col min="2" max="2" width="22.42578125" customWidth="1"/>
    <col min="3" max="3" width="17.7109375" customWidth="1"/>
    <col min="4" max="4" width="22.7109375" customWidth="1"/>
    <col min="5" max="7" width="18" customWidth="1"/>
    <col min="8" max="8" width="10.140625" bestFit="1" customWidth="1"/>
    <col min="9" max="9" width="11.28515625" bestFit="1" customWidth="1"/>
    <col min="10" max="10" width="10.140625" bestFit="1" customWidth="1"/>
    <col min="11" max="11" width="8.7109375" bestFit="1" customWidth="1"/>
    <col min="12" max="12" width="10.140625" bestFit="1" customWidth="1"/>
    <col min="13" max="13" width="8.7109375" bestFit="1" customWidth="1"/>
    <col min="14" max="14" width="10.140625" bestFit="1" customWidth="1"/>
    <col min="15" max="15" width="8.7109375" bestFit="1" customWidth="1"/>
    <col min="16" max="16" width="10.140625" bestFit="1" customWidth="1"/>
    <col min="17" max="17" width="8.7109375" bestFit="1" customWidth="1"/>
    <col min="18" max="18" width="10.140625" bestFit="1" customWidth="1"/>
    <col min="19" max="19" width="8.7109375" bestFit="1" customWidth="1"/>
    <col min="20" max="20" width="10.140625" bestFit="1" customWidth="1"/>
    <col min="21" max="21" width="8.7109375" bestFit="1" customWidth="1"/>
    <col min="22" max="22" width="10.140625" bestFit="1" customWidth="1"/>
    <col min="23" max="23" width="8.7109375" bestFit="1" customWidth="1"/>
    <col min="24" max="24" width="10.140625" bestFit="1" customWidth="1"/>
    <col min="25" max="25" width="8.7109375" bestFit="1" customWidth="1"/>
    <col min="26" max="26" width="10.140625" bestFit="1" customWidth="1"/>
    <col min="27" max="27" width="8.7109375" bestFit="1" customWidth="1"/>
    <col min="28" max="28" width="10.140625" bestFit="1" customWidth="1"/>
    <col min="29" max="29" width="8.7109375" bestFit="1" customWidth="1"/>
    <col min="30" max="30" width="10.140625" bestFit="1" customWidth="1"/>
    <col min="31" max="31" width="8.7109375" bestFit="1" customWidth="1"/>
    <col min="32" max="32" width="10.140625" customWidth="1"/>
    <col min="33" max="33" width="10.28515625" customWidth="1"/>
    <col min="34" max="34" width="53.28515625" customWidth="1"/>
    <col min="35" max="35" width="55.85546875" customWidth="1"/>
    <col min="36" max="39" width="70.140625" customWidth="1"/>
  </cols>
  <sheetData>
    <row r="1" spans="2:37" ht="15.75" thickBot="1" x14ac:dyDescent="0.3"/>
    <row r="2" spans="2:37" s="2" customFormat="1" ht="16.5" thickBot="1" x14ac:dyDescent="0.3">
      <c r="B2" s="532"/>
      <c r="C2" s="533"/>
      <c r="D2" s="538" t="s">
        <v>31</v>
      </c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40"/>
    </row>
    <row r="3" spans="2:37" s="2" customFormat="1" ht="16.5" thickBot="1" x14ac:dyDescent="0.3">
      <c r="B3" s="534"/>
      <c r="C3" s="535"/>
      <c r="D3" s="541" t="s">
        <v>25</v>
      </c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3"/>
      <c r="R3" s="541" t="s">
        <v>36</v>
      </c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3"/>
    </row>
    <row r="4" spans="2:37" s="2" customFormat="1" ht="16.5" thickBot="1" x14ac:dyDescent="0.3">
      <c r="B4" s="536"/>
      <c r="C4" s="537"/>
      <c r="D4" s="541" t="s">
        <v>37</v>
      </c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3"/>
    </row>
    <row r="5" spans="2:37" s="2" customFormat="1" ht="16.5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7" s="1" customFormat="1" ht="15.75" x14ac:dyDescent="0.25">
      <c r="B6" s="544" t="s">
        <v>24</v>
      </c>
      <c r="C6" s="545"/>
      <c r="D6" s="546" t="s">
        <v>14</v>
      </c>
      <c r="E6" s="547"/>
      <c r="F6" s="547"/>
      <c r="G6" s="547"/>
      <c r="H6" s="547"/>
      <c r="I6" s="548"/>
      <c r="J6" s="549" t="s">
        <v>606</v>
      </c>
      <c r="K6" s="550"/>
      <c r="L6" s="550"/>
      <c r="M6" s="550"/>
      <c r="N6" s="550"/>
      <c r="O6" s="550"/>
      <c r="P6" s="550"/>
      <c r="Q6" s="550"/>
      <c r="R6" s="550"/>
      <c r="S6" s="550"/>
      <c r="T6" s="550"/>
      <c r="U6" s="550"/>
      <c r="V6" s="550"/>
      <c r="W6" s="550"/>
      <c r="X6" s="550"/>
      <c r="Y6" s="550"/>
      <c r="Z6" s="550"/>
      <c r="AA6" s="550"/>
      <c r="AB6" s="550"/>
      <c r="AC6" s="550"/>
      <c r="AD6" s="550"/>
      <c r="AE6" s="550"/>
      <c r="AF6" s="550"/>
      <c r="AG6" s="550"/>
      <c r="AH6" s="551"/>
    </row>
    <row r="7" spans="2:37" s="2" customFormat="1" ht="15.75" x14ac:dyDescent="0.25">
      <c r="B7" s="552">
        <v>2018</v>
      </c>
      <c r="C7" s="553"/>
      <c r="D7" s="556" t="s">
        <v>0</v>
      </c>
      <c r="E7" s="557"/>
      <c r="F7" s="557"/>
      <c r="G7" s="557"/>
      <c r="H7" s="557"/>
      <c r="I7" s="558"/>
      <c r="J7" s="559" t="s">
        <v>157</v>
      </c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60"/>
      <c r="Z7" s="560"/>
      <c r="AA7" s="560"/>
      <c r="AB7" s="560"/>
      <c r="AC7" s="560"/>
      <c r="AD7" s="560"/>
      <c r="AE7" s="560"/>
      <c r="AF7" s="560"/>
      <c r="AG7" s="560"/>
      <c r="AH7" s="561"/>
    </row>
    <row r="8" spans="2:37" s="2" customFormat="1" ht="15.75" customHeight="1" thickBot="1" x14ac:dyDescent="0.3">
      <c r="B8" s="554"/>
      <c r="C8" s="555"/>
      <c r="D8" s="562" t="s">
        <v>1</v>
      </c>
      <c r="E8" s="563"/>
      <c r="F8" s="563"/>
      <c r="G8" s="563"/>
      <c r="H8" s="563"/>
      <c r="I8" s="564"/>
      <c r="J8" s="565" t="s">
        <v>142</v>
      </c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66"/>
      <c r="V8" s="566"/>
      <c r="W8" s="566"/>
      <c r="X8" s="566"/>
      <c r="Y8" s="566"/>
      <c r="Z8" s="566"/>
      <c r="AA8" s="566"/>
      <c r="AB8" s="566"/>
      <c r="AC8" s="566"/>
      <c r="AD8" s="566"/>
      <c r="AE8" s="566"/>
      <c r="AF8" s="566"/>
      <c r="AG8" s="566"/>
      <c r="AH8" s="567"/>
    </row>
    <row r="9" spans="2:37" s="2" customFormat="1" ht="15.75" customHeight="1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2:37" s="2" customFormat="1" ht="15.75" x14ac:dyDescent="0.25">
      <c r="B10" s="568" t="s">
        <v>21</v>
      </c>
      <c r="C10" s="571" t="s">
        <v>77</v>
      </c>
      <c r="D10" s="572"/>
      <c r="E10" s="573" t="s">
        <v>98</v>
      </c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  <c r="S10" s="575"/>
      <c r="T10" s="576" t="s">
        <v>20</v>
      </c>
      <c r="U10" s="577"/>
      <c r="V10" s="578"/>
      <c r="W10" s="585" t="s">
        <v>23</v>
      </c>
      <c r="X10" s="586"/>
      <c r="Y10" s="589" t="s">
        <v>99</v>
      </c>
      <c r="Z10" s="590"/>
      <c r="AA10" s="590"/>
      <c r="AB10" s="590"/>
      <c r="AC10" s="590"/>
      <c r="AD10" s="590"/>
      <c r="AE10" s="590"/>
      <c r="AF10" s="590"/>
      <c r="AG10" s="590"/>
      <c r="AH10" s="591"/>
    </row>
    <row r="11" spans="2:37" s="1" customFormat="1" ht="15.75" x14ac:dyDescent="0.25">
      <c r="B11" s="569"/>
      <c r="C11" s="595" t="s">
        <v>15</v>
      </c>
      <c r="D11" s="596"/>
      <c r="E11" s="597" t="s">
        <v>100</v>
      </c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9"/>
      <c r="T11" s="579"/>
      <c r="U11" s="580"/>
      <c r="V11" s="581"/>
      <c r="W11" s="587"/>
      <c r="X11" s="588"/>
      <c r="Y11" s="592"/>
      <c r="Z11" s="593"/>
      <c r="AA11" s="593"/>
      <c r="AB11" s="593"/>
      <c r="AC11" s="593"/>
      <c r="AD11" s="593"/>
      <c r="AE11" s="593"/>
      <c r="AF11" s="593"/>
      <c r="AG11" s="593"/>
      <c r="AH11" s="594"/>
    </row>
    <row r="12" spans="2:37" s="1" customFormat="1" ht="15.75" x14ac:dyDescent="0.25">
      <c r="B12" s="569"/>
      <c r="C12" s="595" t="s">
        <v>33</v>
      </c>
      <c r="D12" s="596"/>
      <c r="E12" s="597" t="s">
        <v>101</v>
      </c>
      <c r="F12" s="598"/>
      <c r="G12" s="598"/>
      <c r="H12" s="598"/>
      <c r="I12" s="598"/>
      <c r="J12" s="598"/>
      <c r="K12" s="598"/>
      <c r="L12" s="598"/>
      <c r="M12" s="598"/>
      <c r="N12" s="598"/>
      <c r="O12" s="598"/>
      <c r="P12" s="598"/>
      <c r="Q12" s="598"/>
      <c r="R12" s="598"/>
      <c r="S12" s="599"/>
      <c r="T12" s="579"/>
      <c r="U12" s="580"/>
      <c r="V12" s="581"/>
      <c r="W12" s="600" t="s">
        <v>16</v>
      </c>
      <c r="X12" s="601"/>
      <c r="Y12" s="604" t="s">
        <v>158</v>
      </c>
      <c r="Z12" s="605"/>
      <c r="AA12" s="605"/>
      <c r="AB12" s="605"/>
      <c r="AC12" s="605"/>
      <c r="AD12" s="605"/>
      <c r="AE12" s="605"/>
      <c r="AF12" s="605"/>
      <c r="AG12" s="605"/>
      <c r="AH12" s="606"/>
    </row>
    <row r="13" spans="2:37" s="1" customFormat="1" ht="16.5" thickBot="1" x14ac:dyDescent="0.3">
      <c r="B13" s="570"/>
      <c r="C13" s="610" t="s">
        <v>34</v>
      </c>
      <c r="D13" s="611"/>
      <c r="E13" s="612" t="s">
        <v>103</v>
      </c>
      <c r="F13" s="613"/>
      <c r="G13" s="613"/>
      <c r="H13" s="613"/>
      <c r="I13" s="613"/>
      <c r="J13" s="613"/>
      <c r="K13" s="613"/>
      <c r="L13" s="613"/>
      <c r="M13" s="613"/>
      <c r="N13" s="613"/>
      <c r="O13" s="613"/>
      <c r="P13" s="613"/>
      <c r="Q13" s="613"/>
      <c r="R13" s="613"/>
      <c r="S13" s="614"/>
      <c r="T13" s="582"/>
      <c r="U13" s="583"/>
      <c r="V13" s="584"/>
      <c r="W13" s="602"/>
      <c r="X13" s="603"/>
      <c r="Y13" s="607"/>
      <c r="Z13" s="608"/>
      <c r="AA13" s="608"/>
      <c r="AB13" s="608"/>
      <c r="AC13" s="608"/>
      <c r="AD13" s="608"/>
      <c r="AE13" s="608"/>
      <c r="AF13" s="608"/>
      <c r="AG13" s="608"/>
      <c r="AH13" s="609"/>
    </row>
    <row r="14" spans="2:37" s="1" customFormat="1" ht="15.75" thickBot="1" x14ac:dyDescent="0.25"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</row>
    <row r="15" spans="2:37" s="1" customFormat="1" ht="16.5" thickBot="1" x14ac:dyDescent="0.3">
      <c r="B15" s="615" t="s">
        <v>17</v>
      </c>
      <c r="C15" s="616"/>
      <c r="D15" s="617"/>
      <c r="E15" s="873" t="s">
        <v>159</v>
      </c>
      <c r="F15" s="874"/>
      <c r="G15" s="874"/>
      <c r="H15" s="874"/>
      <c r="I15" s="874"/>
      <c r="J15" s="874"/>
      <c r="K15" s="874"/>
      <c r="L15" s="874"/>
      <c r="M15" s="874"/>
      <c r="N15" s="874"/>
      <c r="O15" s="874"/>
      <c r="P15" s="874"/>
      <c r="Q15" s="874"/>
      <c r="R15" s="874"/>
      <c r="S15" s="874"/>
      <c r="T15" s="874"/>
      <c r="U15" s="874"/>
      <c r="V15" s="874"/>
      <c r="W15" s="874"/>
      <c r="X15" s="874"/>
      <c r="Y15" s="874"/>
      <c r="Z15" s="874"/>
      <c r="AA15" s="874"/>
      <c r="AB15" s="874"/>
      <c r="AC15" s="874"/>
      <c r="AD15" s="874"/>
      <c r="AE15" s="874"/>
      <c r="AF15" s="874"/>
      <c r="AG15" s="874"/>
      <c r="AH15" s="875"/>
    </row>
    <row r="16" spans="2:37" s="1" customFormat="1" ht="15.75" x14ac:dyDescent="0.25">
      <c r="B16" s="618" t="s">
        <v>29</v>
      </c>
      <c r="C16" s="620" t="s">
        <v>28</v>
      </c>
      <c r="D16" s="622" t="s">
        <v>32</v>
      </c>
      <c r="E16" s="620" t="s">
        <v>30</v>
      </c>
      <c r="F16" s="620" t="s">
        <v>26</v>
      </c>
      <c r="G16" s="624" t="s">
        <v>27</v>
      </c>
      <c r="H16" s="618" t="s">
        <v>2</v>
      </c>
      <c r="I16" s="626"/>
      <c r="J16" s="618" t="s">
        <v>3</v>
      </c>
      <c r="K16" s="626"/>
      <c r="L16" s="618" t="s">
        <v>4</v>
      </c>
      <c r="M16" s="626"/>
      <c r="N16" s="618" t="s">
        <v>5</v>
      </c>
      <c r="O16" s="626"/>
      <c r="P16" s="618" t="s">
        <v>6</v>
      </c>
      <c r="Q16" s="626"/>
      <c r="R16" s="618" t="s">
        <v>7</v>
      </c>
      <c r="S16" s="626"/>
      <c r="T16" s="618" t="s">
        <v>8</v>
      </c>
      <c r="U16" s="626"/>
      <c r="V16" s="618" t="s">
        <v>9</v>
      </c>
      <c r="W16" s="626"/>
      <c r="X16" s="618" t="s">
        <v>10</v>
      </c>
      <c r="Y16" s="626"/>
      <c r="Z16" s="618" t="s">
        <v>11</v>
      </c>
      <c r="AA16" s="626"/>
      <c r="AB16" s="618" t="s">
        <v>12</v>
      </c>
      <c r="AC16" s="626"/>
      <c r="AD16" s="618" t="s">
        <v>13</v>
      </c>
      <c r="AE16" s="626"/>
      <c r="AF16" s="618" t="s">
        <v>18</v>
      </c>
      <c r="AG16" s="626" t="s">
        <v>19</v>
      </c>
      <c r="AH16" s="572" t="s">
        <v>22</v>
      </c>
      <c r="AI16" s="618" t="s">
        <v>690</v>
      </c>
      <c r="AJ16" s="620" t="s">
        <v>691</v>
      </c>
      <c r="AK16" s="626" t="s">
        <v>692</v>
      </c>
    </row>
    <row r="17" spans="2:37" s="1" customFormat="1" ht="16.5" thickBot="1" x14ac:dyDescent="0.3">
      <c r="B17" s="619"/>
      <c r="C17" s="621"/>
      <c r="D17" s="623"/>
      <c r="E17" s="621"/>
      <c r="F17" s="621"/>
      <c r="G17" s="625"/>
      <c r="H17" s="313" t="s">
        <v>18</v>
      </c>
      <c r="I17" s="312" t="s">
        <v>19</v>
      </c>
      <c r="J17" s="313" t="s">
        <v>18</v>
      </c>
      <c r="K17" s="312" t="s">
        <v>19</v>
      </c>
      <c r="L17" s="313" t="s">
        <v>18</v>
      </c>
      <c r="M17" s="312" t="s">
        <v>19</v>
      </c>
      <c r="N17" s="313" t="s">
        <v>18</v>
      </c>
      <c r="O17" s="312" t="s">
        <v>19</v>
      </c>
      <c r="P17" s="313" t="s">
        <v>18</v>
      </c>
      <c r="Q17" s="312" t="s">
        <v>19</v>
      </c>
      <c r="R17" s="313" t="s">
        <v>18</v>
      </c>
      <c r="S17" s="312" t="s">
        <v>19</v>
      </c>
      <c r="T17" s="313" t="s">
        <v>18</v>
      </c>
      <c r="U17" s="312" t="s">
        <v>19</v>
      </c>
      <c r="V17" s="313" t="s">
        <v>18</v>
      </c>
      <c r="W17" s="312" t="s">
        <v>19</v>
      </c>
      <c r="X17" s="313" t="s">
        <v>18</v>
      </c>
      <c r="Y17" s="312" t="s">
        <v>19</v>
      </c>
      <c r="Z17" s="313" t="s">
        <v>18</v>
      </c>
      <c r="AA17" s="312" t="s">
        <v>19</v>
      </c>
      <c r="AB17" s="313" t="s">
        <v>18</v>
      </c>
      <c r="AC17" s="312" t="s">
        <v>19</v>
      </c>
      <c r="AD17" s="313" t="s">
        <v>18</v>
      </c>
      <c r="AE17" s="312" t="s">
        <v>19</v>
      </c>
      <c r="AF17" s="633"/>
      <c r="AG17" s="634"/>
      <c r="AH17" s="611"/>
      <c r="AI17" s="821"/>
      <c r="AJ17" s="822"/>
      <c r="AK17" s="823"/>
    </row>
    <row r="18" spans="2:37" s="1" customFormat="1" ht="120" x14ac:dyDescent="0.25">
      <c r="B18" s="876">
        <v>1</v>
      </c>
      <c r="C18" s="97" t="s">
        <v>42</v>
      </c>
      <c r="D18" s="97" t="s">
        <v>160</v>
      </c>
      <c r="E18" s="98">
        <v>0.25</v>
      </c>
      <c r="F18" s="97" t="s">
        <v>161</v>
      </c>
      <c r="G18" s="99" t="s">
        <v>162</v>
      </c>
      <c r="H18" s="15"/>
      <c r="I18" s="16"/>
      <c r="J18" s="15">
        <v>0.25</v>
      </c>
      <c r="K18" s="16"/>
      <c r="L18" s="15"/>
      <c r="M18" s="16"/>
      <c r="N18" s="15">
        <v>0.25</v>
      </c>
      <c r="O18" s="16"/>
      <c r="P18" s="15"/>
      <c r="Q18" s="16"/>
      <c r="R18" s="15"/>
      <c r="S18" s="16"/>
      <c r="T18" s="15">
        <v>0.25</v>
      </c>
      <c r="U18" s="16"/>
      <c r="V18" s="15"/>
      <c r="W18" s="16"/>
      <c r="X18" s="15"/>
      <c r="Y18" s="16"/>
      <c r="Z18" s="15">
        <v>0.25</v>
      </c>
      <c r="AA18" s="16"/>
      <c r="AB18" s="15"/>
      <c r="AC18" s="16"/>
      <c r="AD18" s="15"/>
      <c r="AE18" s="16"/>
      <c r="AF18" s="15">
        <f t="shared" ref="AF18:AG22" si="0">+H18+J18+L18+N18+P18+R18+T18+V18+X18+Z18+AB18+AD18</f>
        <v>1</v>
      </c>
      <c r="AG18" s="16">
        <f t="shared" si="0"/>
        <v>0</v>
      </c>
      <c r="AH18" s="18"/>
      <c r="AI18" s="18"/>
      <c r="AJ18" s="377"/>
      <c r="AK18" s="377"/>
    </row>
    <row r="19" spans="2:37" s="1" customFormat="1" ht="105" x14ac:dyDescent="0.25">
      <c r="B19" s="877"/>
      <c r="C19" s="50" t="s">
        <v>43</v>
      </c>
      <c r="D19" s="50" t="s">
        <v>163</v>
      </c>
      <c r="E19" s="51">
        <v>0.25</v>
      </c>
      <c r="F19" s="50" t="s">
        <v>164</v>
      </c>
      <c r="G19" s="52" t="s">
        <v>165</v>
      </c>
      <c r="H19" s="7"/>
      <c r="I19" s="6"/>
      <c r="J19" s="7">
        <v>0.15</v>
      </c>
      <c r="K19" s="6"/>
      <c r="L19" s="7"/>
      <c r="M19" s="6"/>
      <c r="N19" s="7">
        <v>0.2</v>
      </c>
      <c r="O19" s="6"/>
      <c r="P19" s="7"/>
      <c r="Q19" s="6"/>
      <c r="R19" s="7">
        <v>0.2</v>
      </c>
      <c r="S19" s="6"/>
      <c r="T19" s="7"/>
      <c r="U19" s="6"/>
      <c r="V19" s="7">
        <v>0.2</v>
      </c>
      <c r="W19" s="6"/>
      <c r="X19" s="7"/>
      <c r="Y19" s="6"/>
      <c r="Z19" s="7">
        <v>0.15</v>
      </c>
      <c r="AA19" s="6"/>
      <c r="AB19" s="7"/>
      <c r="AC19" s="6"/>
      <c r="AD19" s="7">
        <v>0.1</v>
      </c>
      <c r="AE19" s="6"/>
      <c r="AF19" s="7">
        <f t="shared" si="0"/>
        <v>1</v>
      </c>
      <c r="AG19" s="6">
        <f t="shared" si="0"/>
        <v>0</v>
      </c>
      <c r="AH19" s="19"/>
      <c r="AI19" s="19"/>
      <c r="AJ19" s="377"/>
      <c r="AK19" s="377"/>
    </row>
    <row r="20" spans="2:37" s="1" customFormat="1" ht="105" x14ac:dyDescent="0.25">
      <c r="B20" s="877"/>
      <c r="C20" s="50" t="s">
        <v>45</v>
      </c>
      <c r="D20" s="50" t="s">
        <v>166</v>
      </c>
      <c r="E20" s="51">
        <v>0.3</v>
      </c>
      <c r="F20" s="50" t="s">
        <v>167</v>
      </c>
      <c r="G20" s="52" t="s">
        <v>168</v>
      </c>
      <c r="H20" s="7">
        <v>0.09</v>
      </c>
      <c r="I20" s="6"/>
      <c r="J20" s="7">
        <v>0.09</v>
      </c>
      <c r="K20" s="6"/>
      <c r="L20" s="7">
        <v>0.09</v>
      </c>
      <c r="M20" s="6"/>
      <c r="N20" s="7">
        <v>0.09</v>
      </c>
      <c r="O20" s="6"/>
      <c r="P20" s="7">
        <v>0.08</v>
      </c>
      <c r="Q20" s="6"/>
      <c r="R20" s="7">
        <v>0.08</v>
      </c>
      <c r="S20" s="6"/>
      <c r="T20" s="7">
        <v>0.08</v>
      </c>
      <c r="U20" s="6"/>
      <c r="V20" s="7">
        <v>0.08</v>
      </c>
      <c r="W20" s="6"/>
      <c r="X20" s="7">
        <v>0.08</v>
      </c>
      <c r="Y20" s="6"/>
      <c r="Z20" s="7">
        <v>0.08</v>
      </c>
      <c r="AA20" s="6"/>
      <c r="AB20" s="7">
        <v>0.08</v>
      </c>
      <c r="AC20" s="6"/>
      <c r="AD20" s="7">
        <v>0.08</v>
      </c>
      <c r="AE20" s="6"/>
      <c r="AF20" s="7">
        <f t="shared" si="0"/>
        <v>0.99999999999999978</v>
      </c>
      <c r="AG20" s="6">
        <f t="shared" si="0"/>
        <v>0</v>
      </c>
      <c r="AH20" s="19"/>
      <c r="AI20" s="377"/>
      <c r="AJ20" s="377"/>
      <c r="AK20" s="377"/>
    </row>
    <row r="21" spans="2:37" s="1" customFormat="1" ht="105" x14ac:dyDescent="0.25">
      <c r="B21" s="877"/>
      <c r="C21" s="50" t="s">
        <v>82</v>
      </c>
      <c r="D21" s="50" t="s">
        <v>169</v>
      </c>
      <c r="E21" s="51">
        <v>0.1</v>
      </c>
      <c r="F21" s="50" t="s">
        <v>170</v>
      </c>
      <c r="G21" s="52" t="s">
        <v>496</v>
      </c>
      <c r="H21" s="7">
        <v>0.09</v>
      </c>
      <c r="I21" s="6"/>
      <c r="J21" s="7">
        <v>0.09</v>
      </c>
      <c r="K21" s="6"/>
      <c r="L21" s="7">
        <v>0.09</v>
      </c>
      <c r="M21" s="6"/>
      <c r="N21" s="7">
        <v>0.09</v>
      </c>
      <c r="O21" s="6"/>
      <c r="P21" s="7">
        <v>0.08</v>
      </c>
      <c r="Q21" s="6"/>
      <c r="R21" s="7">
        <v>0.08</v>
      </c>
      <c r="S21" s="6"/>
      <c r="T21" s="7">
        <v>0.08</v>
      </c>
      <c r="U21" s="6"/>
      <c r="V21" s="7">
        <v>0.08</v>
      </c>
      <c r="W21" s="6"/>
      <c r="X21" s="7">
        <v>0.08</v>
      </c>
      <c r="Y21" s="6"/>
      <c r="Z21" s="7">
        <v>0.08</v>
      </c>
      <c r="AA21" s="6"/>
      <c r="AB21" s="7">
        <v>0.08</v>
      </c>
      <c r="AC21" s="6"/>
      <c r="AD21" s="7">
        <v>0.08</v>
      </c>
      <c r="AE21" s="6"/>
      <c r="AF21" s="7">
        <f t="shared" si="0"/>
        <v>0.99999999999999978</v>
      </c>
      <c r="AG21" s="6">
        <f>+I21+K21+M21+O21+Q21++S21+U21+W21+Y21+AA21+AC21+AE21</f>
        <v>0</v>
      </c>
      <c r="AH21" s="19"/>
      <c r="AI21" s="377"/>
      <c r="AJ21" s="377"/>
      <c r="AK21" s="377"/>
    </row>
    <row r="22" spans="2:37" s="1" customFormat="1" ht="180.75" thickBot="1" x14ac:dyDescent="0.3">
      <c r="B22" s="878"/>
      <c r="C22" s="100" t="s">
        <v>84</v>
      </c>
      <c r="D22" s="100" t="s">
        <v>171</v>
      </c>
      <c r="E22" s="101">
        <v>0.1</v>
      </c>
      <c r="F22" s="100" t="s">
        <v>172</v>
      </c>
      <c r="G22" s="102" t="s">
        <v>497</v>
      </c>
      <c r="H22" s="9"/>
      <c r="I22" s="8"/>
      <c r="J22" s="9">
        <v>0.25</v>
      </c>
      <c r="K22" s="8"/>
      <c r="L22" s="9"/>
      <c r="M22" s="8"/>
      <c r="N22" s="9"/>
      <c r="O22" s="8"/>
      <c r="P22" s="9">
        <v>0.25</v>
      </c>
      <c r="Q22" s="8"/>
      <c r="R22" s="9"/>
      <c r="S22" s="8"/>
      <c r="T22" s="9"/>
      <c r="U22" s="8"/>
      <c r="V22" s="9">
        <v>0.25</v>
      </c>
      <c r="W22" s="8"/>
      <c r="X22" s="9"/>
      <c r="Y22" s="8"/>
      <c r="Z22" s="9"/>
      <c r="AA22" s="8"/>
      <c r="AB22" s="9">
        <v>0.25</v>
      </c>
      <c r="AC22" s="8"/>
      <c r="AD22" s="9"/>
      <c r="AE22" s="8"/>
      <c r="AF22" s="9">
        <f t="shared" si="0"/>
        <v>1</v>
      </c>
      <c r="AG22" s="8">
        <f t="shared" si="0"/>
        <v>0</v>
      </c>
      <c r="AH22" s="19"/>
      <c r="AI22" s="19"/>
      <c r="AJ22" s="19"/>
      <c r="AK22" s="19"/>
    </row>
  </sheetData>
  <mergeCells count="54">
    <mergeCell ref="AI16:AI17"/>
    <mergeCell ref="AJ16:AJ17"/>
    <mergeCell ref="AK16:AK17"/>
    <mergeCell ref="B18:B22"/>
    <mergeCell ref="X16:Y16"/>
    <mergeCell ref="Z16:AA16"/>
    <mergeCell ref="AB16:AC16"/>
    <mergeCell ref="AD16:AE16"/>
    <mergeCell ref="L16:M16"/>
    <mergeCell ref="N16:O16"/>
    <mergeCell ref="P16:Q16"/>
    <mergeCell ref="R16:S16"/>
    <mergeCell ref="T16:U16"/>
    <mergeCell ref="V16:W16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AH16:AH17"/>
    <mergeCell ref="AF16:AF17"/>
    <mergeCell ref="AG16:AG17"/>
    <mergeCell ref="Y10:AH11"/>
    <mergeCell ref="C11:D11"/>
    <mergeCell ref="E11:S11"/>
    <mergeCell ref="C12:D12"/>
    <mergeCell ref="E12:S12"/>
    <mergeCell ref="W12:X13"/>
    <mergeCell ref="Y12:AH13"/>
    <mergeCell ref="C13:D13"/>
    <mergeCell ref="E13:S13"/>
    <mergeCell ref="B7:C8"/>
    <mergeCell ref="D7:I7"/>
    <mergeCell ref="J7:AH7"/>
    <mergeCell ref="D8:I8"/>
    <mergeCell ref="J8:AH8"/>
    <mergeCell ref="B10:B13"/>
    <mergeCell ref="C10:D10"/>
    <mergeCell ref="E10:S10"/>
    <mergeCell ref="T10:V13"/>
    <mergeCell ref="W10:X11"/>
    <mergeCell ref="B6:C6"/>
    <mergeCell ref="D6:I6"/>
    <mergeCell ref="J6:AH6"/>
    <mergeCell ref="B2:C4"/>
    <mergeCell ref="D2:AH2"/>
    <mergeCell ref="D3:Q3"/>
    <mergeCell ref="R3:AH3"/>
    <mergeCell ref="D4:AH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DBDA2"/>
  </sheetPr>
  <dimension ref="B1:AK32"/>
  <sheetViews>
    <sheetView topLeftCell="G22" zoomScale="40" zoomScaleNormal="40" workbookViewId="0">
      <selection activeCell="AH30" sqref="AH30:AJ31"/>
    </sheetView>
  </sheetViews>
  <sheetFormatPr baseColWidth="10" defaultRowHeight="15" x14ac:dyDescent="0.25"/>
  <cols>
    <col min="1" max="1" width="1.7109375" style="1" customWidth="1"/>
    <col min="2" max="2" width="22.42578125" style="1" customWidth="1"/>
    <col min="3" max="3" width="17.7109375" style="1" customWidth="1"/>
    <col min="4" max="4" width="22.7109375" style="1" customWidth="1"/>
    <col min="5" max="5" width="18" style="1" customWidth="1"/>
    <col min="6" max="6" width="28.5703125" style="1" customWidth="1"/>
    <col min="7" max="7" width="23.42578125" style="1" customWidth="1"/>
    <col min="8" max="31" width="8" style="1" customWidth="1"/>
    <col min="32" max="32" width="11.7109375" style="1" bestFit="1" customWidth="1"/>
    <col min="33" max="33" width="10.28515625" style="1" customWidth="1"/>
    <col min="34" max="37" width="53.28515625" style="1" customWidth="1"/>
    <col min="38" max="16384" width="11.42578125" style="1"/>
  </cols>
  <sheetData>
    <row r="1" spans="2:37" ht="15.75" thickBot="1" x14ac:dyDescent="0.3"/>
    <row r="2" spans="2:37" ht="16.5" thickBot="1" x14ac:dyDescent="0.3">
      <c r="B2" s="532"/>
      <c r="C2" s="533"/>
      <c r="D2" s="538" t="s">
        <v>31</v>
      </c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40"/>
    </row>
    <row r="3" spans="2:37" ht="16.5" thickBot="1" x14ac:dyDescent="0.3">
      <c r="B3" s="534"/>
      <c r="C3" s="535"/>
      <c r="D3" s="541" t="s">
        <v>25</v>
      </c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3"/>
      <c r="R3" s="541" t="s">
        <v>36</v>
      </c>
      <c r="S3" s="542"/>
      <c r="T3" s="542"/>
      <c r="U3" s="54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3"/>
    </row>
    <row r="4" spans="2:37" ht="16.5" thickBot="1" x14ac:dyDescent="0.3">
      <c r="B4" s="536"/>
      <c r="C4" s="537"/>
      <c r="D4" s="541" t="s">
        <v>37</v>
      </c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V4" s="542"/>
      <c r="W4" s="542"/>
      <c r="X4" s="542"/>
      <c r="Y4" s="542"/>
      <c r="Z4" s="542"/>
      <c r="AA4" s="542"/>
      <c r="AB4" s="542"/>
      <c r="AC4" s="542"/>
      <c r="AD4" s="542"/>
      <c r="AE4" s="542"/>
      <c r="AF4" s="542"/>
      <c r="AG4" s="542"/>
      <c r="AH4" s="543"/>
    </row>
    <row r="5" spans="2:37" ht="16.5" thickBot="1" x14ac:dyDescent="0.3">
      <c r="B5" s="3"/>
      <c r="C5" s="3"/>
      <c r="D5" s="4"/>
      <c r="E5" s="4"/>
      <c r="F5" s="4"/>
      <c r="G5" s="4"/>
      <c r="H5" s="330"/>
      <c r="I5" s="330"/>
      <c r="J5" s="330"/>
      <c r="K5" s="33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7" ht="15.75" x14ac:dyDescent="0.25">
      <c r="B6" s="544" t="s">
        <v>24</v>
      </c>
      <c r="C6" s="545"/>
      <c r="D6" s="546" t="s">
        <v>14</v>
      </c>
      <c r="E6" s="547"/>
      <c r="F6" s="547"/>
      <c r="G6" s="547"/>
      <c r="H6" s="547"/>
      <c r="I6" s="548"/>
      <c r="J6" s="549" t="s">
        <v>606</v>
      </c>
      <c r="K6" s="550"/>
      <c r="L6" s="550"/>
      <c r="M6" s="550"/>
      <c r="N6" s="550"/>
      <c r="O6" s="550"/>
      <c r="P6" s="550"/>
      <c r="Q6" s="550"/>
      <c r="R6" s="550"/>
      <c r="S6" s="550"/>
      <c r="T6" s="550"/>
      <c r="U6" s="550"/>
      <c r="V6" s="550"/>
      <c r="W6" s="550"/>
      <c r="X6" s="550"/>
      <c r="Y6" s="550"/>
      <c r="Z6" s="550"/>
      <c r="AA6" s="550"/>
      <c r="AB6" s="550"/>
      <c r="AC6" s="550"/>
      <c r="AD6" s="550"/>
      <c r="AE6" s="550"/>
      <c r="AF6" s="550"/>
      <c r="AG6" s="550"/>
      <c r="AH6" s="551"/>
    </row>
    <row r="7" spans="2:37" ht="15.75" x14ac:dyDescent="0.25">
      <c r="B7" s="879">
        <v>2018</v>
      </c>
      <c r="C7" s="880"/>
      <c r="D7" s="556" t="s">
        <v>0</v>
      </c>
      <c r="E7" s="557"/>
      <c r="F7" s="557"/>
      <c r="G7" s="557"/>
      <c r="H7" s="557"/>
      <c r="I7" s="558"/>
      <c r="J7" s="559" t="s">
        <v>173</v>
      </c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60"/>
      <c r="Z7" s="560"/>
      <c r="AA7" s="560"/>
      <c r="AB7" s="560"/>
      <c r="AC7" s="560"/>
      <c r="AD7" s="560"/>
      <c r="AE7" s="560"/>
      <c r="AF7" s="560"/>
      <c r="AG7" s="560"/>
      <c r="AH7" s="561"/>
    </row>
    <row r="8" spans="2:37" s="186" customFormat="1" ht="16.5" thickBot="1" x14ac:dyDescent="0.25">
      <c r="B8" s="881"/>
      <c r="C8" s="882"/>
      <c r="D8" s="562" t="s">
        <v>1</v>
      </c>
      <c r="E8" s="563"/>
      <c r="F8" s="563"/>
      <c r="G8" s="563"/>
      <c r="H8" s="563"/>
      <c r="I8" s="564"/>
      <c r="J8" s="565" t="s">
        <v>174</v>
      </c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66"/>
      <c r="V8" s="566"/>
      <c r="W8" s="566"/>
      <c r="X8" s="566"/>
      <c r="Y8" s="566"/>
      <c r="Z8" s="566"/>
      <c r="AA8" s="566"/>
      <c r="AB8" s="566"/>
      <c r="AC8" s="566"/>
      <c r="AD8" s="566"/>
      <c r="AE8" s="566"/>
      <c r="AF8" s="566"/>
      <c r="AG8" s="566"/>
      <c r="AH8" s="567"/>
    </row>
    <row r="9" spans="2:37" s="2" customFormat="1" ht="14.25" customHeight="1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2:37" s="2" customFormat="1" ht="20.25" customHeight="1" x14ac:dyDescent="0.25">
      <c r="B10" s="568" t="s">
        <v>21</v>
      </c>
      <c r="C10" s="571" t="s">
        <v>35</v>
      </c>
      <c r="D10" s="572"/>
      <c r="E10" s="573" t="s">
        <v>71</v>
      </c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  <c r="Q10" s="574"/>
      <c r="R10" s="574"/>
      <c r="S10" s="575"/>
      <c r="T10" s="576" t="s">
        <v>20</v>
      </c>
      <c r="U10" s="577"/>
      <c r="V10" s="578"/>
      <c r="W10" s="585" t="s">
        <v>23</v>
      </c>
      <c r="X10" s="586"/>
      <c r="Y10" s="589" t="s">
        <v>75</v>
      </c>
      <c r="Z10" s="590"/>
      <c r="AA10" s="590"/>
      <c r="AB10" s="590"/>
      <c r="AC10" s="590"/>
      <c r="AD10" s="590"/>
      <c r="AE10" s="590"/>
      <c r="AF10" s="590"/>
      <c r="AG10" s="590"/>
      <c r="AH10" s="591"/>
    </row>
    <row r="11" spans="2:37" s="2" customFormat="1" ht="20.25" customHeight="1" x14ac:dyDescent="0.25">
      <c r="B11" s="569"/>
      <c r="C11" s="595" t="s">
        <v>15</v>
      </c>
      <c r="D11" s="596"/>
      <c r="E11" s="597" t="s">
        <v>72</v>
      </c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9"/>
      <c r="T11" s="579"/>
      <c r="U11" s="580"/>
      <c r="V11" s="581"/>
      <c r="W11" s="587"/>
      <c r="X11" s="588"/>
      <c r="Y11" s="592"/>
      <c r="Z11" s="593"/>
      <c r="AA11" s="593"/>
      <c r="AB11" s="593"/>
      <c r="AC11" s="593"/>
      <c r="AD11" s="593"/>
      <c r="AE11" s="593"/>
      <c r="AF11" s="593"/>
      <c r="AG11" s="593"/>
      <c r="AH11" s="594"/>
    </row>
    <row r="12" spans="2:37" s="2" customFormat="1" ht="15.75" customHeight="1" x14ac:dyDescent="0.25">
      <c r="B12" s="569"/>
      <c r="C12" s="595" t="s">
        <v>33</v>
      </c>
      <c r="D12" s="596"/>
      <c r="E12" s="597" t="s">
        <v>73</v>
      </c>
      <c r="F12" s="598"/>
      <c r="G12" s="598"/>
      <c r="H12" s="598"/>
      <c r="I12" s="598"/>
      <c r="J12" s="598"/>
      <c r="K12" s="598"/>
      <c r="L12" s="598"/>
      <c r="M12" s="598"/>
      <c r="N12" s="598"/>
      <c r="O12" s="598"/>
      <c r="P12" s="598"/>
      <c r="Q12" s="598"/>
      <c r="R12" s="598"/>
      <c r="S12" s="599"/>
      <c r="T12" s="579"/>
      <c r="U12" s="580"/>
      <c r="V12" s="581"/>
      <c r="W12" s="600" t="s">
        <v>16</v>
      </c>
      <c r="X12" s="601"/>
      <c r="Y12" s="604" t="s">
        <v>175</v>
      </c>
      <c r="Z12" s="605"/>
      <c r="AA12" s="605"/>
      <c r="AB12" s="605"/>
      <c r="AC12" s="605"/>
      <c r="AD12" s="605"/>
      <c r="AE12" s="605"/>
      <c r="AF12" s="605"/>
      <c r="AG12" s="605"/>
      <c r="AH12" s="606"/>
    </row>
    <row r="13" spans="2:37" s="2" customFormat="1" ht="15.75" customHeight="1" thickBot="1" x14ac:dyDescent="0.3">
      <c r="B13" s="570"/>
      <c r="C13" s="610" t="s">
        <v>34</v>
      </c>
      <c r="D13" s="611"/>
      <c r="E13" s="612" t="s">
        <v>74</v>
      </c>
      <c r="F13" s="613"/>
      <c r="G13" s="613"/>
      <c r="H13" s="613"/>
      <c r="I13" s="613"/>
      <c r="J13" s="613"/>
      <c r="K13" s="613"/>
      <c r="L13" s="613"/>
      <c r="M13" s="613"/>
      <c r="N13" s="613"/>
      <c r="O13" s="613"/>
      <c r="P13" s="613"/>
      <c r="Q13" s="613"/>
      <c r="R13" s="613"/>
      <c r="S13" s="614"/>
      <c r="T13" s="582"/>
      <c r="U13" s="583"/>
      <c r="V13" s="584"/>
      <c r="W13" s="602"/>
      <c r="X13" s="603"/>
      <c r="Y13" s="607"/>
      <c r="Z13" s="608"/>
      <c r="AA13" s="608"/>
      <c r="AB13" s="608"/>
      <c r="AC13" s="608"/>
      <c r="AD13" s="608"/>
      <c r="AE13" s="608"/>
      <c r="AF13" s="608"/>
      <c r="AG13" s="608"/>
      <c r="AH13" s="609"/>
    </row>
    <row r="14" spans="2:37" s="2" customFormat="1" ht="21" customHeight="1" thickBot="1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2:37" s="2" customFormat="1" ht="21" customHeight="1" thickBot="1" x14ac:dyDescent="0.3">
      <c r="B15" s="615" t="s">
        <v>17</v>
      </c>
      <c r="C15" s="616"/>
      <c r="D15" s="617"/>
      <c r="E15" s="615" t="s">
        <v>176</v>
      </c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  <c r="W15" s="616"/>
      <c r="X15" s="616"/>
      <c r="Y15" s="616"/>
      <c r="Z15" s="616"/>
      <c r="AA15" s="616"/>
      <c r="AB15" s="616"/>
      <c r="AC15" s="616"/>
      <c r="AD15" s="616"/>
      <c r="AE15" s="616"/>
      <c r="AF15" s="616"/>
      <c r="AG15" s="616"/>
      <c r="AH15" s="617"/>
    </row>
    <row r="16" spans="2:37" ht="25.5" customHeight="1" x14ac:dyDescent="0.25">
      <c r="B16" s="618" t="s">
        <v>29</v>
      </c>
      <c r="C16" s="620" t="s">
        <v>28</v>
      </c>
      <c r="D16" s="622" t="s">
        <v>32</v>
      </c>
      <c r="E16" s="620" t="s">
        <v>30</v>
      </c>
      <c r="F16" s="620" t="s">
        <v>26</v>
      </c>
      <c r="G16" s="624" t="s">
        <v>27</v>
      </c>
      <c r="H16" s="618" t="s">
        <v>2</v>
      </c>
      <c r="I16" s="626"/>
      <c r="J16" s="618" t="s">
        <v>3</v>
      </c>
      <c r="K16" s="626"/>
      <c r="L16" s="618" t="s">
        <v>4</v>
      </c>
      <c r="M16" s="626"/>
      <c r="N16" s="618" t="s">
        <v>5</v>
      </c>
      <c r="O16" s="626"/>
      <c r="P16" s="618" t="s">
        <v>6</v>
      </c>
      <c r="Q16" s="626"/>
      <c r="R16" s="618" t="s">
        <v>7</v>
      </c>
      <c r="S16" s="626"/>
      <c r="T16" s="618" t="s">
        <v>8</v>
      </c>
      <c r="U16" s="626"/>
      <c r="V16" s="618" t="s">
        <v>9</v>
      </c>
      <c r="W16" s="626"/>
      <c r="X16" s="618" t="s">
        <v>10</v>
      </c>
      <c r="Y16" s="626"/>
      <c r="Z16" s="618" t="s">
        <v>11</v>
      </c>
      <c r="AA16" s="626"/>
      <c r="AB16" s="618" t="s">
        <v>12</v>
      </c>
      <c r="AC16" s="626"/>
      <c r="AD16" s="618" t="s">
        <v>13</v>
      </c>
      <c r="AE16" s="626"/>
      <c r="AF16" s="618" t="s">
        <v>18</v>
      </c>
      <c r="AG16" s="626" t="s">
        <v>19</v>
      </c>
      <c r="AH16" s="572" t="s">
        <v>22</v>
      </c>
      <c r="AI16" s="572" t="s">
        <v>690</v>
      </c>
      <c r="AJ16" s="572" t="s">
        <v>691</v>
      </c>
      <c r="AK16" s="572" t="s">
        <v>692</v>
      </c>
    </row>
    <row r="17" spans="2:37" s="2" customFormat="1" ht="15.75" customHeight="1" thickBot="1" x14ac:dyDescent="0.3">
      <c r="B17" s="619"/>
      <c r="C17" s="621"/>
      <c r="D17" s="623"/>
      <c r="E17" s="621"/>
      <c r="F17" s="621"/>
      <c r="G17" s="625"/>
      <c r="H17" s="313" t="s">
        <v>18</v>
      </c>
      <c r="I17" s="312" t="s">
        <v>19</v>
      </c>
      <c r="J17" s="313" t="s">
        <v>18</v>
      </c>
      <c r="K17" s="312" t="s">
        <v>19</v>
      </c>
      <c r="L17" s="313" t="s">
        <v>18</v>
      </c>
      <c r="M17" s="312" t="s">
        <v>19</v>
      </c>
      <c r="N17" s="313" t="s">
        <v>18</v>
      </c>
      <c r="O17" s="312" t="s">
        <v>19</v>
      </c>
      <c r="P17" s="313" t="s">
        <v>18</v>
      </c>
      <c r="Q17" s="312" t="s">
        <v>19</v>
      </c>
      <c r="R17" s="313" t="s">
        <v>18</v>
      </c>
      <c r="S17" s="312" t="s">
        <v>19</v>
      </c>
      <c r="T17" s="313" t="s">
        <v>18</v>
      </c>
      <c r="U17" s="312" t="s">
        <v>19</v>
      </c>
      <c r="V17" s="313" t="s">
        <v>18</v>
      </c>
      <c r="W17" s="312" t="s">
        <v>19</v>
      </c>
      <c r="X17" s="313" t="s">
        <v>18</v>
      </c>
      <c r="Y17" s="312" t="s">
        <v>19</v>
      </c>
      <c r="Z17" s="313" t="s">
        <v>18</v>
      </c>
      <c r="AA17" s="312" t="s">
        <v>19</v>
      </c>
      <c r="AB17" s="313" t="s">
        <v>18</v>
      </c>
      <c r="AC17" s="312" t="s">
        <v>19</v>
      </c>
      <c r="AD17" s="313" t="s">
        <v>18</v>
      </c>
      <c r="AE17" s="312" t="s">
        <v>19</v>
      </c>
      <c r="AF17" s="633"/>
      <c r="AG17" s="634"/>
      <c r="AH17" s="611"/>
      <c r="AI17" s="611"/>
      <c r="AJ17" s="611"/>
      <c r="AK17" s="611"/>
    </row>
    <row r="18" spans="2:37" s="2" customFormat="1" ht="116.25" customHeight="1" x14ac:dyDescent="0.25">
      <c r="B18" s="630">
        <v>0.4</v>
      </c>
      <c r="C18" s="20" t="s">
        <v>42</v>
      </c>
      <c r="D18" s="20" t="s">
        <v>177</v>
      </c>
      <c r="E18" s="33">
        <v>0.35</v>
      </c>
      <c r="F18" s="20" t="s">
        <v>178</v>
      </c>
      <c r="G18" s="207" t="s">
        <v>179</v>
      </c>
      <c r="H18" s="15"/>
      <c r="I18" s="16"/>
      <c r="J18" s="15"/>
      <c r="K18" s="16"/>
      <c r="L18" s="15">
        <v>0.2</v>
      </c>
      <c r="M18" s="16"/>
      <c r="N18" s="15"/>
      <c r="O18" s="16"/>
      <c r="P18" s="15"/>
      <c r="Q18" s="16"/>
      <c r="R18" s="15">
        <v>0.2</v>
      </c>
      <c r="S18" s="16"/>
      <c r="T18" s="15">
        <v>0.2</v>
      </c>
      <c r="U18" s="16"/>
      <c r="V18" s="15">
        <v>0.2</v>
      </c>
      <c r="W18" s="16"/>
      <c r="X18" s="15"/>
      <c r="Y18" s="16"/>
      <c r="Z18" s="15"/>
      <c r="AA18" s="16"/>
      <c r="AB18" s="15"/>
      <c r="AC18" s="16"/>
      <c r="AD18" s="15">
        <v>0.2</v>
      </c>
      <c r="AE18" s="16"/>
      <c r="AF18" s="92">
        <f t="shared" ref="AF18:AG20" si="0">+H18+J18+L18+N18+P18+R18+T18+V18+X18+Z18+AB18+AD18</f>
        <v>1</v>
      </c>
      <c r="AG18" s="16">
        <f t="shared" si="0"/>
        <v>0</v>
      </c>
      <c r="AH18" s="18"/>
      <c r="AI18" s="18"/>
      <c r="AJ18" s="18"/>
      <c r="AK18" s="18"/>
    </row>
    <row r="19" spans="2:37" s="2" customFormat="1" ht="126" customHeight="1" x14ac:dyDescent="0.25">
      <c r="B19" s="766"/>
      <c r="C19" s="22" t="s">
        <v>43</v>
      </c>
      <c r="D19" s="22" t="s">
        <v>180</v>
      </c>
      <c r="E19" s="36">
        <v>0.35</v>
      </c>
      <c r="F19" s="22" t="s">
        <v>181</v>
      </c>
      <c r="G19" s="37" t="s">
        <v>182</v>
      </c>
      <c r="H19" s="7"/>
      <c r="I19" s="6"/>
      <c r="J19" s="7"/>
      <c r="K19" s="6"/>
      <c r="L19" s="7"/>
      <c r="M19" s="6"/>
      <c r="N19" s="7"/>
      <c r="O19" s="6"/>
      <c r="P19" s="7"/>
      <c r="Q19" s="6"/>
      <c r="R19" s="7">
        <v>0.5</v>
      </c>
      <c r="S19" s="6"/>
      <c r="T19" s="7"/>
      <c r="U19" s="6"/>
      <c r="V19" s="7"/>
      <c r="W19" s="6"/>
      <c r="X19" s="7"/>
      <c r="Y19" s="6"/>
      <c r="Z19" s="7"/>
      <c r="AA19" s="6"/>
      <c r="AB19" s="7"/>
      <c r="AC19" s="6"/>
      <c r="AD19" s="7">
        <v>0.5</v>
      </c>
      <c r="AE19" s="6"/>
      <c r="AF19" s="7">
        <f t="shared" si="0"/>
        <v>1</v>
      </c>
      <c r="AG19" s="6">
        <f t="shared" si="0"/>
        <v>0</v>
      </c>
      <c r="AH19" s="19"/>
      <c r="AI19" s="19"/>
      <c r="AJ19" s="19"/>
      <c r="AK19" s="19"/>
    </row>
    <row r="20" spans="2:37" s="2" customFormat="1" ht="138" customHeight="1" thickBot="1" x14ac:dyDescent="0.3">
      <c r="B20" s="637"/>
      <c r="C20" s="39" t="s">
        <v>45</v>
      </c>
      <c r="D20" s="39" t="s">
        <v>608</v>
      </c>
      <c r="E20" s="41">
        <v>0.3</v>
      </c>
      <c r="F20" s="100" t="s">
        <v>183</v>
      </c>
      <c r="G20" s="42" t="s">
        <v>184</v>
      </c>
      <c r="H20" s="9"/>
      <c r="I20" s="8"/>
      <c r="J20" s="9"/>
      <c r="K20" s="8"/>
      <c r="L20" s="9"/>
      <c r="M20" s="8"/>
      <c r="N20" s="9"/>
      <c r="O20" s="8"/>
      <c r="P20" s="9"/>
      <c r="Q20" s="8"/>
      <c r="R20" s="9">
        <v>0.5</v>
      </c>
      <c r="S20" s="8"/>
      <c r="T20" s="9"/>
      <c r="U20" s="8"/>
      <c r="V20" s="9"/>
      <c r="W20" s="8"/>
      <c r="X20" s="9"/>
      <c r="Y20" s="8"/>
      <c r="Z20" s="9"/>
      <c r="AA20" s="8"/>
      <c r="AB20" s="9"/>
      <c r="AC20" s="8"/>
      <c r="AD20" s="9">
        <v>0.5</v>
      </c>
      <c r="AE20" s="8"/>
      <c r="AF20" s="9">
        <f t="shared" si="0"/>
        <v>1</v>
      </c>
      <c r="AG20" s="8">
        <f t="shared" si="0"/>
        <v>0</v>
      </c>
      <c r="AH20" s="132"/>
      <c r="AI20" s="132"/>
      <c r="AJ20" s="132"/>
      <c r="AK20" s="132"/>
    </row>
    <row r="21" spans="2:37" ht="15" customHeight="1" thickBot="1" x14ac:dyDescent="0.3"/>
    <row r="22" spans="2:37" ht="18.75" customHeight="1" thickBot="1" x14ac:dyDescent="0.3">
      <c r="B22" s="615" t="s">
        <v>17</v>
      </c>
      <c r="C22" s="616"/>
      <c r="D22" s="617"/>
      <c r="E22" s="615" t="s">
        <v>185</v>
      </c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  <c r="W22" s="616"/>
      <c r="X22" s="616"/>
      <c r="Y22" s="616"/>
      <c r="Z22" s="616"/>
      <c r="AA22" s="616"/>
      <c r="AB22" s="616"/>
      <c r="AC22" s="616"/>
      <c r="AD22" s="616"/>
      <c r="AE22" s="616"/>
      <c r="AF22" s="616"/>
      <c r="AG22" s="616"/>
      <c r="AH22" s="617"/>
    </row>
    <row r="23" spans="2:37" ht="27.75" customHeight="1" x14ac:dyDescent="0.25">
      <c r="B23" s="618" t="s">
        <v>29</v>
      </c>
      <c r="C23" s="620" t="s">
        <v>28</v>
      </c>
      <c r="D23" s="622" t="s">
        <v>32</v>
      </c>
      <c r="E23" s="620" t="s">
        <v>30</v>
      </c>
      <c r="F23" s="620" t="s">
        <v>26</v>
      </c>
      <c r="G23" s="624" t="s">
        <v>27</v>
      </c>
      <c r="H23" s="618" t="s">
        <v>2</v>
      </c>
      <c r="I23" s="626"/>
      <c r="J23" s="618" t="s">
        <v>3</v>
      </c>
      <c r="K23" s="626"/>
      <c r="L23" s="618" t="s">
        <v>4</v>
      </c>
      <c r="M23" s="626"/>
      <c r="N23" s="618" t="s">
        <v>5</v>
      </c>
      <c r="O23" s="626"/>
      <c r="P23" s="618" t="s">
        <v>6</v>
      </c>
      <c r="Q23" s="626"/>
      <c r="R23" s="618" t="s">
        <v>7</v>
      </c>
      <c r="S23" s="626"/>
      <c r="T23" s="618" t="s">
        <v>8</v>
      </c>
      <c r="U23" s="626"/>
      <c r="V23" s="618" t="s">
        <v>9</v>
      </c>
      <c r="W23" s="626"/>
      <c r="X23" s="618" t="s">
        <v>10</v>
      </c>
      <c r="Y23" s="626"/>
      <c r="Z23" s="618" t="s">
        <v>11</v>
      </c>
      <c r="AA23" s="626"/>
      <c r="AB23" s="618" t="s">
        <v>12</v>
      </c>
      <c r="AC23" s="626"/>
      <c r="AD23" s="618" t="s">
        <v>13</v>
      </c>
      <c r="AE23" s="626"/>
      <c r="AF23" s="618" t="s">
        <v>18</v>
      </c>
      <c r="AG23" s="626" t="s">
        <v>19</v>
      </c>
      <c r="AH23" s="572" t="s">
        <v>22</v>
      </c>
      <c r="AI23" s="572" t="s">
        <v>690</v>
      </c>
      <c r="AJ23" s="572" t="s">
        <v>691</v>
      </c>
      <c r="AK23" s="572" t="s">
        <v>692</v>
      </c>
    </row>
    <row r="24" spans="2:37" ht="27.75" customHeight="1" thickBot="1" x14ac:dyDescent="0.3">
      <c r="B24" s="633"/>
      <c r="C24" s="638"/>
      <c r="D24" s="639"/>
      <c r="E24" s="638"/>
      <c r="F24" s="638"/>
      <c r="G24" s="640"/>
      <c r="H24" s="313" t="s">
        <v>18</v>
      </c>
      <c r="I24" s="312" t="s">
        <v>19</v>
      </c>
      <c r="J24" s="313" t="s">
        <v>18</v>
      </c>
      <c r="K24" s="312" t="s">
        <v>19</v>
      </c>
      <c r="L24" s="313" t="s">
        <v>18</v>
      </c>
      <c r="M24" s="312" t="s">
        <v>19</v>
      </c>
      <c r="N24" s="313" t="s">
        <v>18</v>
      </c>
      <c r="O24" s="312" t="s">
        <v>19</v>
      </c>
      <c r="P24" s="313" t="s">
        <v>18</v>
      </c>
      <c r="Q24" s="312" t="s">
        <v>19</v>
      </c>
      <c r="R24" s="313" t="s">
        <v>18</v>
      </c>
      <c r="S24" s="312" t="s">
        <v>19</v>
      </c>
      <c r="T24" s="313" t="s">
        <v>18</v>
      </c>
      <c r="U24" s="312" t="s">
        <v>19</v>
      </c>
      <c r="V24" s="313" t="s">
        <v>18</v>
      </c>
      <c r="W24" s="312" t="s">
        <v>19</v>
      </c>
      <c r="X24" s="313" t="s">
        <v>18</v>
      </c>
      <c r="Y24" s="312" t="s">
        <v>19</v>
      </c>
      <c r="Z24" s="313" t="s">
        <v>18</v>
      </c>
      <c r="AA24" s="312" t="s">
        <v>19</v>
      </c>
      <c r="AB24" s="313" t="s">
        <v>18</v>
      </c>
      <c r="AC24" s="312" t="s">
        <v>19</v>
      </c>
      <c r="AD24" s="313" t="s">
        <v>18</v>
      </c>
      <c r="AE24" s="312" t="s">
        <v>19</v>
      </c>
      <c r="AF24" s="633"/>
      <c r="AG24" s="634"/>
      <c r="AH24" s="611"/>
      <c r="AI24" s="611"/>
      <c r="AJ24" s="611"/>
      <c r="AK24" s="611"/>
    </row>
    <row r="25" spans="2:37" ht="143.25" customHeight="1" thickBot="1" x14ac:dyDescent="0.3">
      <c r="B25" s="208">
        <v>0.4</v>
      </c>
      <c r="C25" s="209" t="s">
        <v>40</v>
      </c>
      <c r="D25" s="209" t="s">
        <v>186</v>
      </c>
      <c r="E25" s="210">
        <v>1</v>
      </c>
      <c r="F25" s="211" t="s">
        <v>187</v>
      </c>
      <c r="G25" s="212" t="s">
        <v>188</v>
      </c>
      <c r="H25" s="219"/>
      <c r="I25" s="220"/>
      <c r="J25" s="219"/>
      <c r="K25" s="220"/>
      <c r="L25" s="219">
        <v>0.25</v>
      </c>
      <c r="M25" s="220"/>
      <c r="N25" s="219"/>
      <c r="O25" s="220"/>
      <c r="P25" s="219"/>
      <c r="Q25" s="220"/>
      <c r="R25" s="219">
        <v>0.25</v>
      </c>
      <c r="S25" s="220"/>
      <c r="T25" s="219"/>
      <c r="U25" s="220"/>
      <c r="V25" s="219"/>
      <c r="W25" s="220"/>
      <c r="X25" s="219">
        <v>0.25</v>
      </c>
      <c r="Y25" s="220"/>
      <c r="Z25" s="219"/>
      <c r="AA25" s="220"/>
      <c r="AB25" s="219"/>
      <c r="AC25" s="220"/>
      <c r="AD25" s="219">
        <v>0.25</v>
      </c>
      <c r="AE25" s="220"/>
      <c r="AF25" s="219">
        <f t="shared" ref="AF25:AG25" si="1">+H25+J25+L25+N25+P25+R25+T25+V25+X25+Z25+AB25+AD25</f>
        <v>1</v>
      </c>
      <c r="AG25" s="220">
        <f t="shared" si="1"/>
        <v>0</v>
      </c>
      <c r="AH25" s="221"/>
      <c r="AI25" s="221"/>
      <c r="AJ25" s="221"/>
      <c r="AK25" s="221"/>
    </row>
    <row r="26" spans="2:37" ht="17.25" customHeight="1" thickBot="1" x14ac:dyDescent="0.3">
      <c r="B26" s="11"/>
      <c r="C26" s="10"/>
      <c r="D26" s="10"/>
      <c r="E26" s="11"/>
      <c r="F26" s="10"/>
      <c r="G26" s="10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3"/>
    </row>
    <row r="27" spans="2:37" ht="19.5" customHeight="1" thickBot="1" x14ac:dyDescent="0.3">
      <c r="B27" s="615" t="s">
        <v>17</v>
      </c>
      <c r="C27" s="616"/>
      <c r="D27" s="617"/>
      <c r="E27" s="615" t="s">
        <v>131</v>
      </c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  <c r="W27" s="616"/>
      <c r="X27" s="616"/>
      <c r="Y27" s="616"/>
      <c r="Z27" s="616"/>
      <c r="AA27" s="616"/>
      <c r="AB27" s="616"/>
      <c r="AC27" s="616"/>
      <c r="AD27" s="616"/>
      <c r="AE27" s="616"/>
      <c r="AF27" s="616"/>
      <c r="AG27" s="616"/>
      <c r="AH27" s="617"/>
    </row>
    <row r="28" spans="2:37" ht="18" customHeight="1" x14ac:dyDescent="0.25">
      <c r="B28" s="618" t="s">
        <v>29</v>
      </c>
      <c r="C28" s="620" t="s">
        <v>28</v>
      </c>
      <c r="D28" s="622" t="s">
        <v>32</v>
      </c>
      <c r="E28" s="620" t="s">
        <v>30</v>
      </c>
      <c r="F28" s="620" t="s">
        <v>26</v>
      </c>
      <c r="G28" s="624" t="s">
        <v>27</v>
      </c>
      <c r="H28" s="618" t="s">
        <v>2</v>
      </c>
      <c r="I28" s="626"/>
      <c r="J28" s="618" t="s">
        <v>3</v>
      </c>
      <c r="K28" s="626"/>
      <c r="L28" s="618" t="s">
        <v>4</v>
      </c>
      <c r="M28" s="626"/>
      <c r="N28" s="618" t="s">
        <v>5</v>
      </c>
      <c r="O28" s="626"/>
      <c r="P28" s="618" t="s">
        <v>6</v>
      </c>
      <c r="Q28" s="626"/>
      <c r="R28" s="618" t="s">
        <v>7</v>
      </c>
      <c r="S28" s="626"/>
      <c r="T28" s="618" t="s">
        <v>8</v>
      </c>
      <c r="U28" s="626"/>
      <c r="V28" s="618" t="s">
        <v>9</v>
      </c>
      <c r="W28" s="626"/>
      <c r="X28" s="618" t="s">
        <v>10</v>
      </c>
      <c r="Y28" s="626"/>
      <c r="Z28" s="618" t="s">
        <v>11</v>
      </c>
      <c r="AA28" s="626"/>
      <c r="AB28" s="618" t="s">
        <v>12</v>
      </c>
      <c r="AC28" s="626"/>
      <c r="AD28" s="618" t="s">
        <v>13</v>
      </c>
      <c r="AE28" s="626"/>
      <c r="AF28" s="618" t="s">
        <v>18</v>
      </c>
      <c r="AG28" s="626" t="s">
        <v>19</v>
      </c>
      <c r="AH28" s="572" t="s">
        <v>22</v>
      </c>
      <c r="AI28" s="572" t="s">
        <v>690</v>
      </c>
      <c r="AJ28" s="572" t="s">
        <v>691</v>
      </c>
      <c r="AK28" s="572" t="s">
        <v>692</v>
      </c>
    </row>
    <row r="29" spans="2:37" ht="18" customHeight="1" thickBot="1" x14ac:dyDescent="0.3">
      <c r="B29" s="619"/>
      <c r="C29" s="621"/>
      <c r="D29" s="623"/>
      <c r="E29" s="621"/>
      <c r="F29" s="621"/>
      <c r="G29" s="625"/>
      <c r="H29" s="315" t="s">
        <v>18</v>
      </c>
      <c r="I29" s="316" t="s">
        <v>19</v>
      </c>
      <c r="J29" s="315" t="s">
        <v>18</v>
      </c>
      <c r="K29" s="316" t="s">
        <v>19</v>
      </c>
      <c r="L29" s="315" t="s">
        <v>18</v>
      </c>
      <c r="M29" s="316" t="s">
        <v>19</v>
      </c>
      <c r="N29" s="315" t="s">
        <v>18</v>
      </c>
      <c r="O29" s="316" t="s">
        <v>19</v>
      </c>
      <c r="P29" s="315" t="s">
        <v>18</v>
      </c>
      <c r="Q29" s="316" t="s">
        <v>19</v>
      </c>
      <c r="R29" s="315" t="s">
        <v>18</v>
      </c>
      <c r="S29" s="316" t="s">
        <v>19</v>
      </c>
      <c r="T29" s="315" t="s">
        <v>18</v>
      </c>
      <c r="U29" s="316" t="s">
        <v>19</v>
      </c>
      <c r="V29" s="315" t="s">
        <v>18</v>
      </c>
      <c r="W29" s="316" t="s">
        <v>19</v>
      </c>
      <c r="X29" s="315" t="s">
        <v>18</v>
      </c>
      <c r="Y29" s="316" t="s">
        <v>19</v>
      </c>
      <c r="Z29" s="315" t="s">
        <v>18</v>
      </c>
      <c r="AA29" s="316" t="s">
        <v>19</v>
      </c>
      <c r="AB29" s="315" t="s">
        <v>18</v>
      </c>
      <c r="AC29" s="316" t="s">
        <v>19</v>
      </c>
      <c r="AD29" s="315" t="s">
        <v>18</v>
      </c>
      <c r="AE29" s="316" t="s">
        <v>19</v>
      </c>
      <c r="AF29" s="619"/>
      <c r="AG29" s="629"/>
      <c r="AH29" s="846"/>
      <c r="AI29" s="846"/>
      <c r="AJ29" s="846"/>
      <c r="AK29" s="846"/>
    </row>
    <row r="30" spans="2:37" ht="115.5" customHeight="1" x14ac:dyDescent="0.25">
      <c r="B30" s="883">
        <v>0.2</v>
      </c>
      <c r="C30" s="97" t="s">
        <v>44</v>
      </c>
      <c r="D30" s="97" t="s">
        <v>135</v>
      </c>
      <c r="E30" s="98">
        <v>0.35</v>
      </c>
      <c r="F30" s="97" t="s">
        <v>137</v>
      </c>
      <c r="G30" s="99" t="s">
        <v>136</v>
      </c>
      <c r="H30" s="84">
        <v>1</v>
      </c>
      <c r="I30" s="189"/>
      <c r="J30" s="90"/>
      <c r="K30" s="91"/>
      <c r="L30" s="193"/>
      <c r="M30" s="195"/>
      <c r="N30" s="90"/>
      <c r="O30" s="91"/>
      <c r="P30" s="193"/>
      <c r="Q30" s="195"/>
      <c r="R30" s="90"/>
      <c r="S30" s="91"/>
      <c r="T30" s="193"/>
      <c r="U30" s="195"/>
      <c r="V30" s="90"/>
      <c r="W30" s="91"/>
      <c r="X30" s="193"/>
      <c r="Y30" s="195"/>
      <c r="Z30" s="90"/>
      <c r="AA30" s="91"/>
      <c r="AB30" s="193"/>
      <c r="AC30" s="195"/>
      <c r="AD30" s="90"/>
      <c r="AE30" s="91"/>
      <c r="AF30" s="213">
        <v>1</v>
      </c>
      <c r="AG30" s="214">
        <f t="shared" ref="AG30:AG32" si="2">+I30+K30+M30+O30+Q30+S30+U30+W30+Y30+AA30+AC30+AE30</f>
        <v>0</v>
      </c>
      <c r="AH30" s="204"/>
      <c r="AI30" s="204"/>
      <c r="AJ30" s="204"/>
      <c r="AK30" s="204"/>
    </row>
    <row r="31" spans="2:37" ht="136.5" customHeight="1" x14ac:dyDescent="0.25">
      <c r="B31" s="884"/>
      <c r="C31" s="50" t="s">
        <v>110</v>
      </c>
      <c r="D31" s="50" t="s">
        <v>138</v>
      </c>
      <c r="E31" s="51">
        <v>0.3</v>
      </c>
      <c r="F31" s="50" t="s">
        <v>140</v>
      </c>
      <c r="G31" s="52" t="s">
        <v>139</v>
      </c>
      <c r="H31" s="94"/>
      <c r="I31" s="196"/>
      <c r="J31" s="94"/>
      <c r="K31" s="95"/>
      <c r="L31" s="192"/>
      <c r="M31" s="196"/>
      <c r="N31" s="93">
        <v>0.25</v>
      </c>
      <c r="O31" s="6"/>
      <c r="P31" s="192"/>
      <c r="Q31" s="196"/>
      <c r="R31" s="94"/>
      <c r="S31" s="95"/>
      <c r="T31" s="191">
        <v>0.25</v>
      </c>
      <c r="U31" s="196"/>
      <c r="V31" s="94"/>
      <c r="W31" s="95"/>
      <c r="X31" s="192"/>
      <c r="Y31" s="196"/>
      <c r="Z31" s="93">
        <v>0.25</v>
      </c>
      <c r="AA31" s="95"/>
      <c r="AB31" s="192"/>
      <c r="AC31" s="196"/>
      <c r="AD31" s="93">
        <v>0.25</v>
      </c>
      <c r="AE31" s="95"/>
      <c r="AF31" s="191">
        <v>1</v>
      </c>
      <c r="AG31" s="215">
        <f t="shared" si="2"/>
        <v>0</v>
      </c>
      <c r="AH31" s="217"/>
      <c r="AI31" s="217"/>
      <c r="AJ31" s="217"/>
      <c r="AK31" s="217"/>
    </row>
    <row r="32" spans="2:37" ht="179.25" customHeight="1" thickBot="1" x14ac:dyDescent="0.3">
      <c r="B32" s="885"/>
      <c r="C32" s="100" t="s">
        <v>51</v>
      </c>
      <c r="D32" s="100" t="s">
        <v>189</v>
      </c>
      <c r="E32" s="101">
        <v>0.35</v>
      </c>
      <c r="F32" s="100" t="s">
        <v>191</v>
      </c>
      <c r="G32" s="102" t="s">
        <v>190</v>
      </c>
      <c r="H32" s="86"/>
      <c r="I32" s="197"/>
      <c r="J32" s="86"/>
      <c r="K32" s="87"/>
      <c r="L32" s="194"/>
      <c r="M32" s="197"/>
      <c r="N32" s="85">
        <v>0.25</v>
      </c>
      <c r="O32" s="8"/>
      <c r="P32" s="194"/>
      <c r="Q32" s="197"/>
      <c r="R32" s="86"/>
      <c r="S32" s="87"/>
      <c r="T32" s="198">
        <v>0.25</v>
      </c>
      <c r="U32" s="197"/>
      <c r="V32" s="86"/>
      <c r="W32" s="87"/>
      <c r="X32" s="194"/>
      <c r="Y32" s="197"/>
      <c r="Z32" s="85">
        <v>0.25</v>
      </c>
      <c r="AA32" s="87"/>
      <c r="AB32" s="194"/>
      <c r="AC32" s="197"/>
      <c r="AD32" s="85">
        <v>0.25</v>
      </c>
      <c r="AE32" s="87"/>
      <c r="AF32" s="198">
        <v>1</v>
      </c>
      <c r="AG32" s="216">
        <f t="shared" si="2"/>
        <v>0</v>
      </c>
      <c r="AH32" s="218"/>
      <c r="AI32" s="218"/>
      <c r="AJ32" s="218"/>
      <c r="AK32" s="218"/>
    </row>
  </sheetData>
  <mergeCells count="107">
    <mergeCell ref="B30:B32"/>
    <mergeCell ref="R28:S28"/>
    <mergeCell ref="T28:U28"/>
    <mergeCell ref="V28:W28"/>
    <mergeCell ref="X28:Y28"/>
    <mergeCell ref="Z28:AA28"/>
    <mergeCell ref="AB28:AC28"/>
    <mergeCell ref="G28:G29"/>
    <mergeCell ref="H28:I28"/>
    <mergeCell ref="J28:K28"/>
    <mergeCell ref="L28:M28"/>
    <mergeCell ref="N28:O28"/>
    <mergeCell ref="P28:Q28"/>
    <mergeCell ref="B27:D27"/>
    <mergeCell ref="E27:AH27"/>
    <mergeCell ref="B28:B29"/>
    <mergeCell ref="C28:C29"/>
    <mergeCell ref="D28:D29"/>
    <mergeCell ref="E28:E29"/>
    <mergeCell ref="F28:F29"/>
    <mergeCell ref="T23:U23"/>
    <mergeCell ref="V23:W23"/>
    <mergeCell ref="X23:Y23"/>
    <mergeCell ref="Z23:AA23"/>
    <mergeCell ref="AB23:AC23"/>
    <mergeCell ref="AD28:AE28"/>
    <mergeCell ref="AF28:AF29"/>
    <mergeCell ref="AG28:AG29"/>
    <mergeCell ref="AH28:AH29"/>
    <mergeCell ref="AF16:AF17"/>
    <mergeCell ref="AG16:AG17"/>
    <mergeCell ref="AD23:AE23"/>
    <mergeCell ref="H23:I23"/>
    <mergeCell ref="J23:K23"/>
    <mergeCell ref="L23:M23"/>
    <mergeCell ref="N23:O23"/>
    <mergeCell ref="P23:Q23"/>
    <mergeCell ref="R23:S23"/>
    <mergeCell ref="AF23:AF24"/>
    <mergeCell ref="AG23:AG24"/>
    <mergeCell ref="B18:B20"/>
    <mergeCell ref="B22:D22"/>
    <mergeCell ref="E22:AH22"/>
    <mergeCell ref="B23:B24"/>
    <mergeCell ref="C23:C24"/>
    <mergeCell ref="D23:D24"/>
    <mergeCell ref="E23:E24"/>
    <mergeCell ref="F23:F24"/>
    <mergeCell ref="G23:G24"/>
    <mergeCell ref="AH23:AH24"/>
    <mergeCell ref="Y12:AH13"/>
    <mergeCell ref="C13:D13"/>
    <mergeCell ref="E13:S13"/>
    <mergeCell ref="V16:W16"/>
    <mergeCell ref="B15:D15"/>
    <mergeCell ref="E15:AH15"/>
    <mergeCell ref="B16:B17"/>
    <mergeCell ref="C16:C17"/>
    <mergeCell ref="D16:D17"/>
    <mergeCell ref="E16:E17"/>
    <mergeCell ref="F16:F17"/>
    <mergeCell ref="G16:G17"/>
    <mergeCell ref="H16:I16"/>
    <mergeCell ref="J16:K16"/>
    <mergeCell ref="L16:M16"/>
    <mergeCell ref="N16:O16"/>
    <mergeCell ref="P16:Q16"/>
    <mergeCell ref="R16:S16"/>
    <mergeCell ref="T16:U16"/>
    <mergeCell ref="AH16:AH17"/>
    <mergeCell ref="X16:Y16"/>
    <mergeCell ref="Z16:AA16"/>
    <mergeCell ref="AB16:AC16"/>
    <mergeCell ref="AD16:AE16"/>
    <mergeCell ref="B6:C6"/>
    <mergeCell ref="D6:I6"/>
    <mergeCell ref="J6:AH6"/>
    <mergeCell ref="B2:C4"/>
    <mergeCell ref="D2:AH2"/>
    <mergeCell ref="D3:Q3"/>
    <mergeCell ref="R3:AH3"/>
    <mergeCell ref="D4:AH4"/>
    <mergeCell ref="B10:B13"/>
    <mergeCell ref="C10:D10"/>
    <mergeCell ref="E10:S10"/>
    <mergeCell ref="T10:V13"/>
    <mergeCell ref="W10:X11"/>
    <mergeCell ref="B7:C8"/>
    <mergeCell ref="D7:I7"/>
    <mergeCell ref="J7:AH7"/>
    <mergeCell ref="D8:I8"/>
    <mergeCell ref="J8:AH8"/>
    <mergeCell ref="Y10:AH11"/>
    <mergeCell ref="C11:D11"/>
    <mergeCell ref="E11:S11"/>
    <mergeCell ref="C12:D12"/>
    <mergeCell ref="E12:S12"/>
    <mergeCell ref="W12:X13"/>
    <mergeCell ref="AI28:AI29"/>
    <mergeCell ref="AJ28:AJ29"/>
    <mergeCell ref="AK28:AK29"/>
    <mergeCell ref="AI16:AI17"/>
    <mergeCell ref="AJ16:AJ17"/>
    <mergeCell ref="AK16:AK17"/>
    <mergeCell ref="AI23:AI24"/>
    <mergeCell ref="AJ23:AJ24"/>
    <mergeCell ref="AK23:AK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4</vt:i4>
      </vt:variant>
    </vt:vector>
  </HeadingPairs>
  <TitlesOfParts>
    <vt:vector size="27" baseType="lpstr">
      <vt:lpstr>PES</vt:lpstr>
      <vt:lpstr>SIG</vt:lpstr>
      <vt:lpstr>COM</vt:lpstr>
      <vt:lpstr>PRO</vt:lpstr>
      <vt:lpstr>ODM</vt:lpstr>
      <vt:lpstr>PDV</vt:lpstr>
      <vt:lpstr>AII</vt:lpstr>
      <vt:lpstr>IMV</vt:lpstr>
      <vt:lpstr>SAP</vt:lpstr>
      <vt:lpstr>GAM</vt:lpstr>
      <vt:lpstr>CON</vt:lpstr>
      <vt:lpstr>ABI</vt:lpstr>
      <vt:lpstr>FIN</vt:lpstr>
      <vt:lpstr>ACI</vt:lpstr>
      <vt:lpstr>SIT</vt:lpstr>
      <vt:lpstr>JUR</vt:lpstr>
      <vt:lpstr>GDO</vt:lpstr>
      <vt:lpstr>THU</vt:lpstr>
      <vt:lpstr>CDI</vt:lpstr>
      <vt:lpstr>CMG</vt:lpstr>
      <vt:lpstr>Plan Estratégico</vt:lpstr>
      <vt:lpstr>PES-IND-001</vt:lpstr>
      <vt:lpstr>PES-IND-002</vt:lpstr>
      <vt:lpstr>'PES-IND-001'!Área_de_impresión</vt:lpstr>
      <vt:lpstr>'PES-IND-002'!Área_de_impresión</vt:lpstr>
      <vt:lpstr>'Plan Estratégico'!Área_de_impresión</vt:lpstr>
      <vt:lpstr>'Plan Estratégico'!Títulos_a_imprimir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angela.correa</dc:creator>
  <cp:lastModifiedBy>Andrea del Pilar Zambrano Barrios</cp:lastModifiedBy>
  <cp:lastPrinted>2016-09-13T21:23:47Z</cp:lastPrinted>
  <dcterms:created xsi:type="dcterms:W3CDTF">2009-12-14T14:31:21Z</dcterms:created>
  <dcterms:modified xsi:type="dcterms:W3CDTF">2018-07-04T20:21:17Z</dcterms:modified>
</cp:coreProperties>
</file>