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atalia.norato\Downloads\"/>
    </mc:Choice>
  </mc:AlternateContent>
  <bookViews>
    <workbookView xWindow="0" yWindow="0" windowWidth="28800" windowHeight="11730" tabRatio="839" firstSheet="1" activeTab="1"/>
  </bookViews>
  <sheets>
    <sheet name="FORMULAS" sheetId="11" state="hidden" r:id="rId1"/>
    <sheet name="MAPA DE RIESGOS PROCESOS 4" sheetId="20" r:id="rId2"/>
    <sheet name="MAPA DE RIESGOS PROCESOS" sheetId="1" state="hidden" r:id="rId3"/>
    <sheet name="TIPOLOGÍA DE RIESGOS" sheetId="17" r:id="rId4"/>
    <sheet name="PROBABILIDAD" sheetId="12" r:id="rId5"/>
    <sheet name="IMPACTO GESTIÓN" sheetId="13" r:id="rId6"/>
    <sheet name="IMPACTO CORRUPCIÓN" sheetId="18" r:id="rId7"/>
    <sheet name="IMPACTO SEGURIDAD I" sheetId="14" r:id="rId8"/>
    <sheet name="EJEMPLO CONTROLES" sheetId="15" r:id="rId9"/>
    <sheet name="OPCIONES DE MANEJO DEL RIESGO" sheetId="19" r:id="rId10"/>
    <sheet name="MAPA DE CALOR" sheetId="16" r:id="rId11"/>
  </sheets>
  <externalReferences>
    <externalReference r:id="rId12"/>
    <externalReference r:id="rId13"/>
  </externalReferences>
  <definedNames>
    <definedName name="Acciones_no_autorizadas">FORMULAS!$F$19:$F$20</definedName>
    <definedName name="_xlnm.Print_Area" localSheetId="8">'EJEMPLO CONTROLES'!$A$1:$G$18</definedName>
    <definedName name="_xlnm.Print_Area" localSheetId="6">'IMPACTO CORRUPCIÓN'!$A$1:$G$26</definedName>
    <definedName name="_xlnm.Print_Area" localSheetId="5">'IMPACTO GESTIÓN'!$A$1:$E$48</definedName>
    <definedName name="_xlnm.Print_Area" localSheetId="7">'IMPACTO SEGURIDAD I'!$A$1:$F$19</definedName>
    <definedName name="_xlnm.Print_Area" localSheetId="10">'MAPA DE CALOR'!$A$1:$I$19</definedName>
    <definedName name="_xlnm.Print_Area" localSheetId="2">'MAPA DE RIESGOS PROCESOS'!$A$1:$BJ$41</definedName>
    <definedName name="_xlnm.Print_Area" localSheetId="1">'MAPA DE RIESGOS PROCESOS 4'!$A$1:$BJ$44</definedName>
    <definedName name="_xlnm.Print_Area" localSheetId="9">'OPCIONES DE MANEJO DEL RIESGO'!$A$1:$D$31</definedName>
    <definedName name="_xlnm.Print_Area" localSheetId="4">PROBABILIDAD!$A$1:$G$9</definedName>
    <definedName name="_xlnm.Print_Area" localSheetId="3">'TIPOLOGÍA DE RIESGOS'!$A$1:$D$11</definedName>
    <definedName name="clasificaciónriesgos" localSheetId="7">#REF!</definedName>
    <definedName name="clasificaciónriesgos" localSheetId="1">#REF!</definedName>
    <definedName name="clasificaciónriesgos">#REF!</definedName>
    <definedName name="códigos" localSheetId="7">#REF!</definedName>
    <definedName name="códigos" localSheetId="1">#REF!</definedName>
    <definedName name="códigos">#REF!</definedName>
    <definedName name="Compromiso_de_la_informacion">FORMULAS!$F$12:$F$13</definedName>
    <definedName name="Compromiso_de_las_funciones">FORMULAS!$F$21:$F$22</definedName>
    <definedName name="Corrupcion">FORMULAS!$D$11</definedName>
    <definedName name="Daño_fisico">FORMULAS!$F$4:$F$5</definedName>
    <definedName name="Direccionamiento_Estratégico" localSheetId="7">#REF!</definedName>
    <definedName name="Direccionamiento_Estratégico" localSheetId="1">#REF!</definedName>
    <definedName name="Direccionamiento_Estratégico">#REF!</definedName>
    <definedName name="económicos" localSheetId="7">#REF!</definedName>
    <definedName name="económicos" localSheetId="1">#REF!</definedName>
    <definedName name="económicos">#REF!</definedName>
    <definedName name="Eventos_naturales">FORMULAS!$F$6:$F$7</definedName>
    <definedName name="externo" localSheetId="7">#REF!</definedName>
    <definedName name="externo" localSheetId="1">#REF!</definedName>
    <definedName name="externo">#REF!</definedName>
    <definedName name="externos2" localSheetId="7">#REF!</definedName>
    <definedName name="externos2" localSheetId="1">#REF!</definedName>
    <definedName name="externos2">#REF!</definedName>
    <definedName name="factores" localSheetId="7">#REF!</definedName>
    <definedName name="factores" localSheetId="1">#REF!</definedName>
    <definedName name="factores">#REF!</definedName>
    <definedName name="Fallas_tecnicas">FORMULAS!$F$14:$F$18</definedName>
    <definedName name="Gestion">FORMULAS!$D$4:$D$9</definedName>
    <definedName name="impacto" localSheetId="6">#REF!</definedName>
    <definedName name="impacto" localSheetId="5">#REF!</definedName>
    <definedName name="impacto" localSheetId="7">#REF!</definedName>
    <definedName name="impacto">FORMULAS!$J$4:$J$8</definedName>
    <definedName name="impactoco" localSheetId="7">#REF!</definedName>
    <definedName name="impactoco" localSheetId="1">#REF!</definedName>
    <definedName name="impactoco">#REF!</definedName>
    <definedName name="impactocorrupcion">FORMULAS!$I$4:$I$6</definedName>
    <definedName name="infraestructura" localSheetId="7">#REF!</definedName>
    <definedName name="infraestructura" localSheetId="1">#REF!</definedName>
    <definedName name="infraestructura">#REF!</definedName>
    <definedName name="interno" localSheetId="7">#REF!</definedName>
    <definedName name="interno" localSheetId="1">#REF!</definedName>
    <definedName name="interno">#REF!</definedName>
    <definedName name="macroprocesos" localSheetId="7">#REF!</definedName>
    <definedName name="macroprocesos" localSheetId="1">#REF!</definedName>
    <definedName name="macroprocesos">#REF!</definedName>
    <definedName name="medio_ambientales" localSheetId="7">#REF!</definedName>
    <definedName name="medio_ambientales" localSheetId="1">#REF!</definedName>
    <definedName name="medio_ambientales">#REF!</definedName>
    <definedName name="opciondelriesgo" localSheetId="8">[1]FORMULAS!$K$4:$K$7</definedName>
    <definedName name="opciondelriesgo" localSheetId="6">[2]FORMULAS!$K$4:$K$7</definedName>
    <definedName name="opciondelriesgo" localSheetId="5">[1]FORMULAS!$K$4:$K$7</definedName>
    <definedName name="opciondelriesgo" localSheetId="7">[1]FORMULAS!$K$4:$K$7</definedName>
    <definedName name="opciondelriesgo" localSheetId="10">[1]FORMULAS!$K$4:$K$7</definedName>
    <definedName name="opciondelriesgo" localSheetId="9">[2]FORMULAS!$K$4:$K$7</definedName>
    <definedName name="opciondelriesgo" localSheetId="4">[1]FORMULAS!$K$4:$K$7</definedName>
    <definedName name="opciondelriesgo" localSheetId="3">[2]FORMULAS!$K$4:$K$7</definedName>
    <definedName name="opciondelriesgo">FORMULAS!$K$4:$K$7</definedName>
    <definedName name="Perdidas_de_los_servicios_esenciales">FORMULAS!$F$8:$F$9</definedName>
    <definedName name="personal" localSheetId="7">#REF!</definedName>
    <definedName name="personal" localSheetId="1">#REF!</definedName>
    <definedName name="personal">#REF!</definedName>
    <definedName name="Perturbacion_debida_a_la_radiacion">FORMULAS!$F$10:$F$11</definedName>
    <definedName name="políticos" localSheetId="7">#REF!</definedName>
    <definedName name="políticos" localSheetId="1">#REF!</definedName>
    <definedName name="políticos">#REF!</definedName>
    <definedName name="probabilidad" localSheetId="8">[1]FORMULAS!$G$4:$G$8</definedName>
    <definedName name="probabilidad" localSheetId="6">#REF!</definedName>
    <definedName name="probabilidad" localSheetId="5">#REF!</definedName>
    <definedName name="probabilidad" localSheetId="7">#REF!</definedName>
    <definedName name="probabilidad" localSheetId="10">[1]FORMULAS!$G$4:$G$8</definedName>
    <definedName name="probabilidad" localSheetId="9">[2]FORMULAS!$G$4:$G$8</definedName>
    <definedName name="probabilidad" localSheetId="4">[1]FORMULAS!$G$4:$G$8</definedName>
    <definedName name="probabilidad" localSheetId="3">[2]FORMULAS!$G$4:$G$8</definedName>
    <definedName name="probabilidad">FORMULAS!$G$4:$G$8</definedName>
    <definedName name="proceso" localSheetId="7">#REF!</definedName>
    <definedName name="proceso" localSheetId="1">#REF!</definedName>
    <definedName name="proceso">#REF!</definedName>
    <definedName name="procesos" localSheetId="8">[1]FORMULAS!$B$4:$B$20</definedName>
    <definedName name="procesos" localSheetId="6">#REF!</definedName>
    <definedName name="procesos" localSheetId="5">#REF!</definedName>
    <definedName name="procesos" localSheetId="7">#REF!</definedName>
    <definedName name="procesos" localSheetId="10">[1]FORMULAS!$B$4:$B$20</definedName>
    <definedName name="procesos" localSheetId="9">[2]FORMULAS!$B$4:$B$20</definedName>
    <definedName name="procesos" localSheetId="4">[1]FORMULAS!$B$4:$B$20</definedName>
    <definedName name="procesos" localSheetId="3">[2]FORMULAS!$B$4:$B$20</definedName>
    <definedName name="procesos">FORMULAS!$B$4:$B$20</definedName>
    <definedName name="Seguridad_de_la_informacion">FORMULAS!$D$13:$D$15</definedName>
    <definedName name="sociales" localSheetId="7">#REF!</definedName>
    <definedName name="sociales" localSheetId="1">#REF!</definedName>
    <definedName name="sociales">#REF!</definedName>
    <definedName name="tecnología" localSheetId="7">#REF!</definedName>
    <definedName name="tecnología" localSheetId="1">#REF!</definedName>
    <definedName name="tecnología">#REF!</definedName>
    <definedName name="tecnológicos" localSheetId="7">#REF!</definedName>
    <definedName name="tecnológicos" localSheetId="1">#REF!</definedName>
    <definedName name="tecnológicos">#REF!</definedName>
    <definedName name="tipo_de_amenaza" localSheetId="8">[1]FORMULAS!$E$4:$E$11</definedName>
    <definedName name="tipo_de_amenaza" localSheetId="6">[2]FORMULAS!$E$4:$E$11</definedName>
    <definedName name="tipo_de_amenaza" localSheetId="5">[1]FORMULAS!$E$4:$E$11</definedName>
    <definedName name="tipo_de_amenaza" localSheetId="7">[1]FORMULAS!$E$4:$E$11</definedName>
    <definedName name="tipo_de_amenaza" localSheetId="10">[1]FORMULAS!$E$4:$E$11</definedName>
    <definedName name="tipo_de_amenaza" localSheetId="9">[2]FORMULAS!$E$4:$E$11</definedName>
    <definedName name="tipo_de_amenaza" localSheetId="4">[1]FORMULAS!$E$4:$E$11</definedName>
    <definedName name="tipo_de_amenaza" localSheetId="3">[2]FORMULAS!$E$4:$E$11</definedName>
    <definedName name="tipo_de_amenaza">FORMULAS!$E$4:$E$11</definedName>
    <definedName name="tipo_de_riesgos" localSheetId="8">[1]FORMULAS!$C$4:$C$6</definedName>
    <definedName name="tipo_de_riesgos" localSheetId="6">[2]FORMULAS!$C$4:$C$6</definedName>
    <definedName name="tipo_de_riesgos" localSheetId="5">[1]FORMULAS!$C$4:$C$6</definedName>
    <definedName name="tipo_de_riesgos" localSheetId="7">[1]FORMULAS!$C$4:$C$6</definedName>
    <definedName name="tipo_de_riesgos" localSheetId="10">[1]FORMULAS!$C$4:$C$6</definedName>
    <definedName name="tipo_de_riesgos" localSheetId="9">[2]FORMULAS!$C$4:$C$6</definedName>
    <definedName name="tipo_de_riesgos" localSheetId="4">[1]FORMULAS!$C$4:$C$6</definedName>
    <definedName name="tipo_de_riesgos" localSheetId="3">[2]FORMULAS!$C$4:$C$6</definedName>
    <definedName name="tipo_de_riesgos">FORMULAS!$C$4:$C$6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44" i="20" l="1"/>
  <c r="AG44" i="20"/>
  <c r="AE44" i="20"/>
  <c r="AC44" i="20"/>
  <c r="AA44" i="20"/>
  <c r="Y44" i="20"/>
  <c r="AH44" i="20" s="1"/>
  <c r="AI44" i="20" s="1"/>
  <c r="AL44" i="20" s="1"/>
  <c r="W44" i="20"/>
  <c r="U44" i="20"/>
  <c r="AK43" i="20"/>
  <c r="AG43" i="20"/>
  <c r="AE43" i="20"/>
  <c r="AC43" i="20"/>
  <c r="AA43" i="20"/>
  <c r="Y43" i="20"/>
  <c r="W43" i="20"/>
  <c r="U43" i="20"/>
  <c r="AH43" i="20" s="1"/>
  <c r="AI43" i="20" s="1"/>
  <c r="AL43" i="20" s="1"/>
  <c r="AK42" i="20"/>
  <c r="AG42" i="20"/>
  <c r="AE42" i="20"/>
  <c r="AC42" i="20"/>
  <c r="AA42" i="20"/>
  <c r="Y42" i="20"/>
  <c r="W42" i="20"/>
  <c r="U42" i="20"/>
  <c r="AY41" i="20"/>
  <c r="AZ41" i="20" s="1"/>
  <c r="AK41" i="20"/>
  <c r="AG41" i="20"/>
  <c r="AE41" i="20"/>
  <c r="AC41" i="20"/>
  <c r="AA41" i="20"/>
  <c r="Y41" i="20"/>
  <c r="W41" i="20"/>
  <c r="U41" i="20"/>
  <c r="P41" i="20"/>
  <c r="Q41" i="20" s="1"/>
  <c r="M41" i="20"/>
  <c r="AH42" i="20" l="1"/>
  <c r="AI42" i="20" s="1"/>
  <c r="AL42" i="20" s="1"/>
  <c r="AM42" i="20" s="1"/>
  <c r="AN42" i="20" s="1"/>
  <c r="AH41" i="20"/>
  <c r="AI41" i="20" s="1"/>
  <c r="AL41" i="20" s="1"/>
  <c r="AO41" i="20" s="1"/>
  <c r="AO44" i="20"/>
  <c r="AM44" i="20"/>
  <c r="AN44" i="20" s="1"/>
  <c r="AM43" i="20"/>
  <c r="AN43" i="20" s="1"/>
  <c r="AO43" i="20"/>
  <c r="AK28" i="20"/>
  <c r="AG28" i="20"/>
  <c r="AE28" i="20"/>
  <c r="AC28" i="20"/>
  <c r="AA28" i="20"/>
  <c r="Y28" i="20"/>
  <c r="W28" i="20"/>
  <c r="U28" i="20"/>
  <c r="AH28" i="20" s="1"/>
  <c r="AI28" i="20" s="1"/>
  <c r="AL28" i="20" s="1"/>
  <c r="AK27" i="20"/>
  <c r="AG27" i="20"/>
  <c r="AE27" i="20"/>
  <c r="AC27" i="20"/>
  <c r="AH27" i="20" s="1"/>
  <c r="AI27" i="20" s="1"/>
  <c r="AL27" i="20" s="1"/>
  <c r="AA27" i="20"/>
  <c r="Y27" i="20"/>
  <c r="W27" i="20"/>
  <c r="U27" i="20"/>
  <c r="AK26" i="20"/>
  <c r="AG26" i="20"/>
  <c r="AE26" i="20"/>
  <c r="AC26" i="20"/>
  <c r="AA26" i="20"/>
  <c r="Y26" i="20"/>
  <c r="AH26" i="20" s="1"/>
  <c r="AI26" i="20" s="1"/>
  <c r="AL26" i="20" s="1"/>
  <c r="W26" i="20"/>
  <c r="U26" i="20"/>
  <c r="AY25" i="20"/>
  <c r="AZ25" i="20" s="1"/>
  <c r="AK25" i="20"/>
  <c r="AG25" i="20"/>
  <c r="AE25" i="20"/>
  <c r="AC25" i="20"/>
  <c r="AA25" i="20"/>
  <c r="Y25" i="20"/>
  <c r="W25" i="20"/>
  <c r="U25" i="20"/>
  <c r="P25" i="20"/>
  <c r="Q25" i="20" s="1"/>
  <c r="M25" i="20"/>
  <c r="AO42" i="20" l="1"/>
  <c r="AM41" i="20"/>
  <c r="AN41" i="20" s="1"/>
  <c r="AP41" i="20" s="1"/>
  <c r="AQ41" i="20" s="1"/>
  <c r="AT41" i="20" s="1"/>
  <c r="AH25" i="20"/>
  <c r="AI25" i="20" s="1"/>
  <c r="AL25" i="20" s="1"/>
  <c r="AO25" i="20" s="1"/>
  <c r="AO28" i="20"/>
  <c r="AM28" i="20"/>
  <c r="AN28" i="20" s="1"/>
  <c r="AO26" i="20"/>
  <c r="AM26" i="20"/>
  <c r="AN26" i="20" s="1"/>
  <c r="AM27" i="20"/>
  <c r="AN27" i="20" s="1"/>
  <c r="AO27" i="20"/>
  <c r="AV41" i="20" l="1"/>
  <c r="AU41" i="20"/>
  <c r="AM25" i="20"/>
  <c r="AN25" i="20" s="1"/>
  <c r="AP25" i="20" s="1"/>
  <c r="AQ25" i="20" s="1"/>
  <c r="AT25" i="20" s="1"/>
  <c r="AV25" i="20" s="1"/>
  <c r="AU25" i="20" l="1"/>
  <c r="M11" i="20"/>
  <c r="AK40" i="20" l="1"/>
  <c r="AG40" i="20"/>
  <c r="AE40" i="20"/>
  <c r="AC40" i="20"/>
  <c r="AA40" i="20"/>
  <c r="Y40" i="20"/>
  <c r="W40" i="20"/>
  <c r="U40" i="20"/>
  <c r="AH40" i="20" s="1"/>
  <c r="AI40" i="20" s="1"/>
  <c r="AL40" i="20" s="1"/>
  <c r="AK39" i="20"/>
  <c r="AG39" i="20"/>
  <c r="AE39" i="20"/>
  <c r="AC39" i="20"/>
  <c r="AA39" i="20"/>
  <c r="Y39" i="20"/>
  <c r="W39" i="20"/>
  <c r="U39" i="20"/>
  <c r="AK38" i="20"/>
  <c r="AG38" i="20"/>
  <c r="AE38" i="20"/>
  <c r="AC38" i="20"/>
  <c r="AA38" i="20"/>
  <c r="Y38" i="20"/>
  <c r="W38" i="20"/>
  <c r="U38" i="20"/>
  <c r="AY37" i="20"/>
  <c r="AZ37" i="20" s="1"/>
  <c r="AK37" i="20"/>
  <c r="AG37" i="20"/>
  <c r="AE37" i="20"/>
  <c r="AC37" i="20"/>
  <c r="AA37" i="20"/>
  <c r="Y37" i="20"/>
  <c r="W37" i="20"/>
  <c r="U37" i="20"/>
  <c r="P37" i="20"/>
  <c r="Q37" i="20" s="1"/>
  <c r="M37" i="20"/>
  <c r="AK36" i="20"/>
  <c r="AG36" i="20"/>
  <c r="AE36" i="20"/>
  <c r="AC36" i="20"/>
  <c r="AA36" i="20"/>
  <c r="Y36" i="20"/>
  <c r="W36" i="20"/>
  <c r="AH36" i="20" s="1"/>
  <c r="AI36" i="20" s="1"/>
  <c r="AL36" i="20" s="1"/>
  <c r="U36" i="20"/>
  <c r="AK35" i="20"/>
  <c r="AG35" i="20"/>
  <c r="AE35" i="20"/>
  <c r="AC35" i="20"/>
  <c r="AA35" i="20"/>
  <c r="Y35" i="20"/>
  <c r="W35" i="20"/>
  <c r="U35" i="20"/>
  <c r="AH35" i="20" s="1"/>
  <c r="AI35" i="20" s="1"/>
  <c r="AL35" i="20" s="1"/>
  <c r="AK34" i="20"/>
  <c r="AH34" i="20"/>
  <c r="AI34" i="20" s="1"/>
  <c r="AL34" i="20" s="1"/>
  <c r="AG34" i="20"/>
  <c r="AE34" i="20"/>
  <c r="AC34" i="20"/>
  <c r="AA34" i="20"/>
  <c r="Y34" i="20"/>
  <c r="W34" i="20"/>
  <c r="U34" i="20"/>
  <c r="AZ33" i="20"/>
  <c r="AY33" i="20"/>
  <c r="AK33" i="20"/>
  <c r="AG33" i="20"/>
  <c r="AE33" i="20"/>
  <c r="AC33" i="20"/>
  <c r="AA33" i="20"/>
  <c r="Y33" i="20"/>
  <c r="W33" i="20"/>
  <c r="U33" i="20"/>
  <c r="Q33" i="20"/>
  <c r="P33" i="20"/>
  <c r="M33" i="20"/>
  <c r="AK32" i="20"/>
  <c r="AG32" i="20"/>
  <c r="AE32" i="20"/>
  <c r="AC32" i="20"/>
  <c r="AA32" i="20"/>
  <c r="Y32" i="20"/>
  <c r="W32" i="20"/>
  <c r="U32" i="20"/>
  <c r="AH32" i="20" s="1"/>
  <c r="AI32" i="20" s="1"/>
  <c r="AL32" i="20" s="1"/>
  <c r="AK31" i="20"/>
  <c r="AG31" i="20"/>
  <c r="AE31" i="20"/>
  <c r="AC31" i="20"/>
  <c r="AA31" i="20"/>
  <c r="Y31" i="20"/>
  <c r="W31" i="20"/>
  <c r="AH31" i="20" s="1"/>
  <c r="AI31" i="20" s="1"/>
  <c r="AL31" i="20" s="1"/>
  <c r="U31" i="20"/>
  <c r="AK30" i="20"/>
  <c r="AG30" i="20"/>
  <c r="AE30" i="20"/>
  <c r="AC30" i="20"/>
  <c r="AA30" i="20"/>
  <c r="Y30" i="20"/>
  <c r="W30" i="20"/>
  <c r="U30" i="20"/>
  <c r="AH30" i="20" s="1"/>
  <c r="AI30" i="20" s="1"/>
  <c r="AL30" i="20" s="1"/>
  <c r="AZ29" i="20"/>
  <c r="AY29" i="20"/>
  <c r="AK29" i="20"/>
  <c r="AG29" i="20"/>
  <c r="AE29" i="20"/>
  <c r="AC29" i="20"/>
  <c r="AA29" i="20"/>
  <c r="Y29" i="20"/>
  <c r="W29" i="20"/>
  <c r="U29" i="20"/>
  <c r="P29" i="20"/>
  <c r="Q29" i="20" s="1"/>
  <c r="M29" i="20"/>
  <c r="AK24" i="20"/>
  <c r="AG24" i="20"/>
  <c r="AE24" i="20"/>
  <c r="AC24" i="20"/>
  <c r="AA24" i="20"/>
  <c r="Y24" i="20"/>
  <c r="W24" i="20"/>
  <c r="U24" i="20"/>
  <c r="AH24" i="20" s="1"/>
  <c r="AI24" i="20" s="1"/>
  <c r="AL24" i="20" s="1"/>
  <c r="AK23" i="20"/>
  <c r="AH23" i="20"/>
  <c r="AI23" i="20" s="1"/>
  <c r="AL23" i="20" s="1"/>
  <c r="AG23" i="20"/>
  <c r="AE23" i="20"/>
  <c r="AC23" i="20"/>
  <c r="AA23" i="20"/>
  <c r="Y23" i="20"/>
  <c r="W23" i="20"/>
  <c r="U23" i="20"/>
  <c r="AK22" i="20"/>
  <c r="AG22" i="20"/>
  <c r="AE22" i="20"/>
  <c r="AC22" i="20"/>
  <c r="AA22" i="20"/>
  <c r="Y22" i="20"/>
  <c r="W22" i="20"/>
  <c r="U22" i="20"/>
  <c r="AH22" i="20" s="1"/>
  <c r="AI22" i="20" s="1"/>
  <c r="AL22" i="20" s="1"/>
  <c r="AY21" i="20"/>
  <c r="AZ21" i="20" s="1"/>
  <c r="AK21" i="20"/>
  <c r="AG21" i="20"/>
  <c r="AE21" i="20"/>
  <c r="AC21" i="20"/>
  <c r="AA21" i="20"/>
  <c r="Y21" i="20"/>
  <c r="W21" i="20"/>
  <c r="U21" i="20"/>
  <c r="P21" i="20"/>
  <c r="Q21" i="20" s="1"/>
  <c r="M21" i="20"/>
  <c r="AK20" i="20"/>
  <c r="AG20" i="20"/>
  <c r="AE20" i="20"/>
  <c r="AC20" i="20"/>
  <c r="AA20" i="20"/>
  <c r="Y20" i="20"/>
  <c r="W20" i="20"/>
  <c r="U20" i="20"/>
  <c r="AH20" i="20" s="1"/>
  <c r="AI20" i="20" s="1"/>
  <c r="AL20" i="20" s="1"/>
  <c r="AK19" i="20"/>
  <c r="AG19" i="20"/>
  <c r="AE19" i="20"/>
  <c r="AC19" i="20"/>
  <c r="AA19" i="20"/>
  <c r="Y19" i="20"/>
  <c r="W19" i="20"/>
  <c r="U19" i="20"/>
  <c r="AH19" i="20" s="1"/>
  <c r="AI19" i="20" s="1"/>
  <c r="AL19" i="20" s="1"/>
  <c r="AK18" i="20"/>
  <c r="AH18" i="20"/>
  <c r="AI18" i="20" s="1"/>
  <c r="AL18" i="20" s="1"/>
  <c r="AG18" i="20"/>
  <c r="AE18" i="20"/>
  <c r="AC18" i="20"/>
  <c r="AA18" i="20"/>
  <c r="Y18" i="20"/>
  <c r="W18" i="20"/>
  <c r="U18" i="20"/>
  <c r="AZ17" i="20"/>
  <c r="AY17" i="20"/>
  <c r="AK17" i="20"/>
  <c r="AG17" i="20"/>
  <c r="AE17" i="20"/>
  <c r="AC17" i="20"/>
  <c r="AA17" i="20"/>
  <c r="Y17" i="20"/>
  <c r="W17" i="20"/>
  <c r="U17" i="20"/>
  <c r="P17" i="20"/>
  <c r="Q17" i="20" s="1"/>
  <c r="M17" i="20"/>
  <c r="AK16" i="20"/>
  <c r="AG16" i="20"/>
  <c r="AE16" i="20"/>
  <c r="AC16" i="20"/>
  <c r="AA16" i="20"/>
  <c r="Y16" i="20"/>
  <c r="W16" i="20"/>
  <c r="U16" i="20"/>
  <c r="AH16" i="20" s="1"/>
  <c r="AI16" i="20" s="1"/>
  <c r="AL16" i="20" s="1"/>
  <c r="AK15" i="20"/>
  <c r="AG15" i="20"/>
  <c r="AE15" i="20"/>
  <c r="AC15" i="20"/>
  <c r="AA15" i="20"/>
  <c r="Y15" i="20"/>
  <c r="W15" i="20"/>
  <c r="U15" i="20"/>
  <c r="AH15" i="20" s="1"/>
  <c r="AI15" i="20" s="1"/>
  <c r="AL15" i="20" s="1"/>
  <c r="AK14" i="20"/>
  <c r="AG14" i="20"/>
  <c r="AE14" i="20"/>
  <c r="AC14" i="20"/>
  <c r="AA14" i="20"/>
  <c r="Y14" i="20"/>
  <c r="W14" i="20"/>
  <c r="U14" i="20"/>
  <c r="AH14" i="20" s="1"/>
  <c r="AI14" i="20" s="1"/>
  <c r="AL14" i="20" s="1"/>
  <c r="AY13" i="20"/>
  <c r="AZ13" i="20" s="1"/>
  <c r="AK13" i="20"/>
  <c r="AG13" i="20"/>
  <c r="AE13" i="20"/>
  <c r="AC13" i="20"/>
  <c r="AA13" i="20"/>
  <c r="Y13" i="20"/>
  <c r="W13" i="20"/>
  <c r="U13" i="20"/>
  <c r="P13" i="20"/>
  <c r="Q13" i="20" s="1"/>
  <c r="M13" i="20"/>
  <c r="AK12" i="20"/>
  <c r="AG12" i="20"/>
  <c r="AH12" i="20" s="1"/>
  <c r="AI12" i="20" s="1"/>
  <c r="AL12" i="20" s="1"/>
  <c r="AE12" i="20"/>
  <c r="AC12" i="20"/>
  <c r="AA12" i="20"/>
  <c r="Y12" i="20"/>
  <c r="W12" i="20"/>
  <c r="U12" i="20"/>
  <c r="AY11" i="20"/>
  <c r="AZ11" i="20" s="1"/>
  <c r="AK11" i="20"/>
  <c r="AG11" i="20"/>
  <c r="AE11" i="20"/>
  <c r="AC11" i="20"/>
  <c r="AA11" i="20"/>
  <c r="Y11" i="20"/>
  <c r="W11" i="20"/>
  <c r="U11" i="20"/>
  <c r="Q11" i="20"/>
  <c r="P11" i="20"/>
  <c r="AH37" i="20" l="1"/>
  <c r="AI37" i="20" s="1"/>
  <c r="AL37" i="20" s="1"/>
  <c r="AO37" i="20" s="1"/>
  <c r="AH38" i="20"/>
  <c r="AI38" i="20" s="1"/>
  <c r="AL38" i="20" s="1"/>
  <c r="AO38" i="20" s="1"/>
  <c r="AH39" i="20"/>
  <c r="AI39" i="20" s="1"/>
  <c r="AL39" i="20" s="1"/>
  <c r="AM39" i="20" s="1"/>
  <c r="AN39" i="20" s="1"/>
  <c r="AH21" i="20"/>
  <c r="AI21" i="20" s="1"/>
  <c r="AL21" i="20" s="1"/>
  <c r="AO21" i="20" s="1"/>
  <c r="AH33" i="20"/>
  <c r="AI33" i="20" s="1"/>
  <c r="AL33" i="20" s="1"/>
  <c r="AO33" i="20" s="1"/>
  <c r="AH29" i="20"/>
  <c r="AI29" i="20" s="1"/>
  <c r="AL29" i="20" s="1"/>
  <c r="AO29" i="20" s="1"/>
  <c r="AH17" i="20"/>
  <c r="AI17" i="20" s="1"/>
  <c r="AL17" i="20" s="1"/>
  <c r="AO17" i="20" s="1"/>
  <c r="AH13" i="20"/>
  <c r="AI13" i="20" s="1"/>
  <c r="AL13" i="20" s="1"/>
  <c r="AO13" i="20" s="1"/>
  <c r="AH11" i="20"/>
  <c r="AI11" i="20" s="1"/>
  <c r="AL11" i="20" s="1"/>
  <c r="AM11" i="20" s="1"/>
  <c r="AN11" i="20" s="1"/>
  <c r="AM34" i="20"/>
  <c r="AN34" i="20" s="1"/>
  <c r="AO34" i="20"/>
  <c r="AO16" i="20"/>
  <c r="AM16" i="20"/>
  <c r="AN16" i="20" s="1"/>
  <c r="AM23" i="20"/>
  <c r="AN23" i="20" s="1"/>
  <c r="AO23" i="20"/>
  <c r="AO20" i="20"/>
  <c r="AM20" i="20"/>
  <c r="AN20" i="20" s="1"/>
  <c r="AO22" i="20"/>
  <c r="AM22" i="20"/>
  <c r="AN22" i="20" s="1"/>
  <c r="AO35" i="20"/>
  <c r="AM35" i="20"/>
  <c r="AN35" i="20" s="1"/>
  <c r="AO40" i="20"/>
  <c r="AM40" i="20"/>
  <c r="AN40" i="20" s="1"/>
  <c r="AO14" i="20"/>
  <c r="AM14" i="20"/>
  <c r="AN14" i="20" s="1"/>
  <c r="AM12" i="20"/>
  <c r="AN12" i="20" s="1"/>
  <c r="AO12" i="20"/>
  <c r="AO24" i="20"/>
  <c r="AM24" i="20"/>
  <c r="AN24" i="20" s="1"/>
  <c r="AO36" i="20"/>
  <c r="AM36" i="20"/>
  <c r="AN36" i="20" s="1"/>
  <c r="AO30" i="20"/>
  <c r="AM30" i="20"/>
  <c r="AN30" i="20" s="1"/>
  <c r="AO32" i="20"/>
  <c r="AM32" i="20"/>
  <c r="AN32" i="20" s="1"/>
  <c r="AO19" i="20"/>
  <c r="AM19" i="20"/>
  <c r="AN19" i="20" s="1"/>
  <c r="AM15" i="20"/>
  <c r="AN15" i="20" s="1"/>
  <c r="AO15" i="20"/>
  <c r="AM18" i="20"/>
  <c r="AN18" i="20" s="1"/>
  <c r="AO18" i="20"/>
  <c r="AM31" i="20"/>
  <c r="AN31" i="20" s="1"/>
  <c r="AO31" i="20"/>
  <c r="E24" i="18"/>
  <c r="AM37" i="20" l="1"/>
  <c r="AN37" i="20" s="1"/>
  <c r="AM38" i="20"/>
  <c r="AN38" i="20" s="1"/>
  <c r="AO39" i="20"/>
  <c r="AM21" i="20"/>
  <c r="AN21" i="20" s="1"/>
  <c r="AP21" i="20" s="1"/>
  <c r="AQ21" i="20" s="1"/>
  <c r="AT21" i="20" s="1"/>
  <c r="AM33" i="20"/>
  <c r="AN33" i="20" s="1"/>
  <c r="AP33" i="20" s="1"/>
  <c r="AQ33" i="20" s="1"/>
  <c r="AT33" i="20" s="1"/>
  <c r="AM29" i="20"/>
  <c r="AN29" i="20" s="1"/>
  <c r="AP29" i="20" s="1"/>
  <c r="AQ29" i="20" s="1"/>
  <c r="AT29" i="20" s="1"/>
  <c r="AM17" i="20"/>
  <c r="AN17" i="20" s="1"/>
  <c r="AP17" i="20" s="1"/>
  <c r="AQ17" i="20" s="1"/>
  <c r="AT17" i="20" s="1"/>
  <c r="AM13" i="20"/>
  <c r="AN13" i="20" s="1"/>
  <c r="AP13" i="20" s="1"/>
  <c r="AQ13" i="20" s="1"/>
  <c r="AT13" i="20" s="1"/>
  <c r="AO11" i="20"/>
  <c r="AP11" i="20"/>
  <c r="AQ11" i="20" s="1"/>
  <c r="AT11" i="20" s="1"/>
  <c r="C21" i="12"/>
  <c r="C20" i="12"/>
  <c r="C19" i="12"/>
  <c r="C18" i="12"/>
  <c r="C17" i="12"/>
  <c r="C16" i="12"/>
  <c r="C15" i="12"/>
  <c r="C14" i="12"/>
  <c r="C13" i="12"/>
  <c r="C12" i="12"/>
  <c r="I21" i="12"/>
  <c r="I20" i="12"/>
  <c r="I19" i="12"/>
  <c r="I18" i="12"/>
  <c r="I17" i="12"/>
  <c r="I16" i="12"/>
  <c r="I15" i="12"/>
  <c r="I14" i="12"/>
  <c r="I13" i="12"/>
  <c r="I12" i="12"/>
  <c r="AP37" i="20" l="1"/>
  <c r="AQ37" i="20" s="1"/>
  <c r="AT37" i="20" s="1"/>
  <c r="AV37" i="20" s="1"/>
  <c r="AV11" i="20"/>
  <c r="AU11" i="20"/>
  <c r="AV13" i="20"/>
  <c r="AU13" i="20"/>
  <c r="AV21" i="20"/>
  <c r="AU21" i="20"/>
  <c r="AV29" i="20"/>
  <c r="AU29" i="20"/>
  <c r="AV33" i="20"/>
  <c r="AU33" i="20"/>
  <c r="AV17" i="20"/>
  <c r="AU17" i="20"/>
  <c r="AK40" i="1"/>
  <c r="AG40" i="1"/>
  <c r="AE40" i="1"/>
  <c r="AC40" i="1"/>
  <c r="AA40" i="1"/>
  <c r="Y40" i="1"/>
  <c r="W40" i="1"/>
  <c r="U40" i="1"/>
  <c r="AK39" i="1"/>
  <c r="AG39" i="1"/>
  <c r="AE39" i="1"/>
  <c r="AC39" i="1"/>
  <c r="AA39" i="1"/>
  <c r="Y39" i="1"/>
  <c r="W39" i="1"/>
  <c r="U39" i="1"/>
  <c r="AK38" i="1"/>
  <c r="AG38" i="1"/>
  <c r="AE38" i="1"/>
  <c r="AC38" i="1"/>
  <c r="AA38" i="1"/>
  <c r="Y38" i="1"/>
  <c r="W38" i="1"/>
  <c r="U38" i="1"/>
  <c r="AY37" i="1"/>
  <c r="AK37" i="1"/>
  <c r="AG37" i="1"/>
  <c r="AE37" i="1"/>
  <c r="AC37" i="1"/>
  <c r="AA37" i="1"/>
  <c r="Y37" i="1"/>
  <c r="W37" i="1"/>
  <c r="U37" i="1"/>
  <c r="P37" i="1"/>
  <c r="M37" i="1"/>
  <c r="AK36" i="1"/>
  <c r="AG36" i="1"/>
  <c r="AE36" i="1"/>
  <c r="AC36" i="1"/>
  <c r="AA36" i="1"/>
  <c r="Y36" i="1"/>
  <c r="W36" i="1"/>
  <c r="U36" i="1"/>
  <c r="AK35" i="1"/>
  <c r="AG35" i="1"/>
  <c r="AE35" i="1"/>
  <c r="AC35" i="1"/>
  <c r="AA35" i="1"/>
  <c r="Y35" i="1"/>
  <c r="W35" i="1"/>
  <c r="U35" i="1"/>
  <c r="AK34" i="1"/>
  <c r="AG34" i="1"/>
  <c r="AE34" i="1"/>
  <c r="AC34" i="1"/>
  <c r="AA34" i="1"/>
  <c r="Y34" i="1"/>
  <c r="W34" i="1"/>
  <c r="U34" i="1"/>
  <c r="AY33" i="1"/>
  <c r="AK33" i="1"/>
  <c r="AG33" i="1"/>
  <c r="AE33" i="1"/>
  <c r="AC33" i="1"/>
  <c r="AA33" i="1"/>
  <c r="Y33" i="1"/>
  <c r="W33" i="1"/>
  <c r="U33" i="1"/>
  <c r="P33" i="1"/>
  <c r="M33" i="1"/>
  <c r="AK32" i="1"/>
  <c r="AG32" i="1"/>
  <c r="AE32" i="1"/>
  <c r="AC32" i="1"/>
  <c r="AA32" i="1"/>
  <c r="Y32" i="1"/>
  <c r="W32" i="1"/>
  <c r="U32" i="1"/>
  <c r="AK31" i="1"/>
  <c r="AG31" i="1"/>
  <c r="AE31" i="1"/>
  <c r="AC31" i="1"/>
  <c r="AA31" i="1"/>
  <c r="Y31" i="1"/>
  <c r="W31" i="1"/>
  <c r="U31" i="1"/>
  <c r="AK30" i="1"/>
  <c r="AG30" i="1"/>
  <c r="AE30" i="1"/>
  <c r="AC30" i="1"/>
  <c r="AA30" i="1"/>
  <c r="Y30" i="1"/>
  <c r="W30" i="1"/>
  <c r="U30" i="1"/>
  <c r="AY29" i="1"/>
  <c r="AK29" i="1"/>
  <c r="AG29" i="1"/>
  <c r="AE29" i="1"/>
  <c r="AC29" i="1"/>
  <c r="AA29" i="1"/>
  <c r="Y29" i="1"/>
  <c r="W29" i="1"/>
  <c r="U29" i="1"/>
  <c r="P29" i="1"/>
  <c r="M29" i="1"/>
  <c r="AK28" i="1"/>
  <c r="AG28" i="1"/>
  <c r="AE28" i="1"/>
  <c r="AC28" i="1"/>
  <c r="AA28" i="1"/>
  <c r="Y28" i="1"/>
  <c r="W28" i="1"/>
  <c r="U28" i="1"/>
  <c r="AK27" i="1"/>
  <c r="AG27" i="1"/>
  <c r="AE27" i="1"/>
  <c r="AC27" i="1"/>
  <c r="AA27" i="1"/>
  <c r="Y27" i="1"/>
  <c r="W27" i="1"/>
  <c r="U27" i="1"/>
  <c r="AK26" i="1"/>
  <c r="AG26" i="1"/>
  <c r="AE26" i="1"/>
  <c r="AC26" i="1"/>
  <c r="AA26" i="1"/>
  <c r="Y26" i="1"/>
  <c r="W26" i="1"/>
  <c r="U26" i="1"/>
  <c r="AY25" i="1"/>
  <c r="AK25" i="1"/>
  <c r="AG25" i="1"/>
  <c r="AE25" i="1"/>
  <c r="AC25" i="1"/>
  <c r="AA25" i="1"/>
  <c r="Y25" i="1"/>
  <c r="W25" i="1"/>
  <c r="U25" i="1"/>
  <c r="P25" i="1"/>
  <c r="M25" i="1"/>
  <c r="AK24" i="1"/>
  <c r="AG24" i="1"/>
  <c r="AE24" i="1"/>
  <c r="AC24" i="1"/>
  <c r="AA24" i="1"/>
  <c r="Y24" i="1"/>
  <c r="W24" i="1"/>
  <c r="U24" i="1"/>
  <c r="AK23" i="1"/>
  <c r="AG23" i="1"/>
  <c r="AE23" i="1"/>
  <c r="AC23" i="1"/>
  <c r="AA23" i="1"/>
  <c r="Y23" i="1"/>
  <c r="W23" i="1"/>
  <c r="U23" i="1"/>
  <c r="AK22" i="1"/>
  <c r="AG22" i="1"/>
  <c r="AE22" i="1"/>
  <c r="AC22" i="1"/>
  <c r="AA22" i="1"/>
  <c r="Y22" i="1"/>
  <c r="W22" i="1"/>
  <c r="U22" i="1"/>
  <c r="AY21" i="1"/>
  <c r="AK21" i="1"/>
  <c r="AG21" i="1"/>
  <c r="AE21" i="1"/>
  <c r="AC21" i="1"/>
  <c r="AA21" i="1"/>
  <c r="Y21" i="1"/>
  <c r="W21" i="1"/>
  <c r="U21" i="1"/>
  <c r="P21" i="1"/>
  <c r="M21" i="1"/>
  <c r="AK20" i="1"/>
  <c r="AG20" i="1"/>
  <c r="AE20" i="1"/>
  <c r="AC20" i="1"/>
  <c r="AA20" i="1"/>
  <c r="Y20" i="1"/>
  <c r="W20" i="1"/>
  <c r="U20" i="1"/>
  <c r="AK19" i="1"/>
  <c r="AG19" i="1"/>
  <c r="AE19" i="1"/>
  <c r="AC19" i="1"/>
  <c r="AA19" i="1"/>
  <c r="Y19" i="1"/>
  <c r="W19" i="1"/>
  <c r="U19" i="1"/>
  <c r="AK18" i="1"/>
  <c r="AG18" i="1"/>
  <c r="AE18" i="1"/>
  <c r="AC18" i="1"/>
  <c r="AA18" i="1"/>
  <c r="Y18" i="1"/>
  <c r="W18" i="1"/>
  <c r="U18" i="1"/>
  <c r="AY17" i="1"/>
  <c r="AK17" i="1"/>
  <c r="AG17" i="1"/>
  <c r="AE17" i="1"/>
  <c r="AC17" i="1"/>
  <c r="AA17" i="1"/>
  <c r="Y17" i="1"/>
  <c r="W17" i="1"/>
  <c r="U17" i="1"/>
  <c r="P17" i="1"/>
  <c r="M17" i="1"/>
  <c r="AK16" i="1"/>
  <c r="AG16" i="1"/>
  <c r="AE16" i="1"/>
  <c r="AC16" i="1"/>
  <c r="AA16" i="1"/>
  <c r="Y16" i="1"/>
  <c r="W16" i="1"/>
  <c r="U16" i="1"/>
  <c r="AK15" i="1"/>
  <c r="AG15" i="1"/>
  <c r="AE15" i="1"/>
  <c r="AC15" i="1"/>
  <c r="AA15" i="1"/>
  <c r="Y15" i="1"/>
  <c r="W15" i="1"/>
  <c r="U15" i="1"/>
  <c r="AK14" i="1"/>
  <c r="AG14" i="1"/>
  <c r="AE14" i="1"/>
  <c r="AC14" i="1"/>
  <c r="AA14" i="1"/>
  <c r="Y14" i="1"/>
  <c r="W14" i="1"/>
  <c r="U14" i="1"/>
  <c r="AY13" i="1"/>
  <c r="AK13" i="1"/>
  <c r="AG13" i="1"/>
  <c r="AE13" i="1"/>
  <c r="AC13" i="1"/>
  <c r="AA13" i="1"/>
  <c r="Y13" i="1"/>
  <c r="W13" i="1"/>
  <c r="U13" i="1"/>
  <c r="P13" i="1"/>
  <c r="M13" i="1"/>
  <c r="AU37" i="20" l="1"/>
  <c r="AH22" i="1"/>
  <c r="AI22" i="1" s="1"/>
  <c r="AL22" i="1" s="1"/>
  <c r="AH38" i="1"/>
  <c r="AI38" i="1" s="1"/>
  <c r="AL38" i="1" s="1"/>
  <c r="AH15" i="1"/>
  <c r="AI15" i="1" s="1"/>
  <c r="AL15" i="1" s="1"/>
  <c r="AH17" i="1"/>
  <c r="AI17" i="1" s="1"/>
  <c r="AL17" i="1" s="1"/>
  <c r="AH21" i="1"/>
  <c r="AI21" i="1" s="1"/>
  <c r="AL21" i="1" s="1"/>
  <c r="AH25" i="1"/>
  <c r="AI25" i="1" s="1"/>
  <c r="AL25" i="1" s="1"/>
  <c r="AH29" i="1"/>
  <c r="AI29" i="1" s="1"/>
  <c r="AL29" i="1" s="1"/>
  <c r="AH33" i="1"/>
  <c r="AI33" i="1" s="1"/>
  <c r="AL33" i="1" s="1"/>
  <c r="AH37" i="1"/>
  <c r="AI37" i="1" s="1"/>
  <c r="AL37" i="1" s="1"/>
  <c r="AH14" i="1"/>
  <c r="AI14" i="1" s="1"/>
  <c r="AL14" i="1" s="1"/>
  <c r="AH16" i="1"/>
  <c r="AI16" i="1" s="1"/>
  <c r="AL16" i="1" s="1"/>
  <c r="AH18" i="1"/>
  <c r="AI18" i="1" s="1"/>
  <c r="AL18" i="1" s="1"/>
  <c r="AH19" i="1"/>
  <c r="AI19" i="1" s="1"/>
  <c r="AL19" i="1" s="1"/>
  <c r="AH20" i="1"/>
  <c r="AI20" i="1" s="1"/>
  <c r="AL20" i="1" s="1"/>
  <c r="AH23" i="1"/>
  <c r="AI23" i="1" s="1"/>
  <c r="AL23" i="1" s="1"/>
  <c r="AH24" i="1"/>
  <c r="AI24" i="1" s="1"/>
  <c r="AL24" i="1" s="1"/>
  <c r="AH26" i="1"/>
  <c r="AI26" i="1" s="1"/>
  <c r="AL26" i="1" s="1"/>
  <c r="AH27" i="1"/>
  <c r="AI27" i="1" s="1"/>
  <c r="AL27" i="1" s="1"/>
  <c r="AH28" i="1"/>
  <c r="AI28" i="1" s="1"/>
  <c r="AL28" i="1" s="1"/>
  <c r="AH30" i="1"/>
  <c r="AI30" i="1" s="1"/>
  <c r="AL30" i="1" s="1"/>
  <c r="AH31" i="1"/>
  <c r="AI31" i="1" s="1"/>
  <c r="AL31" i="1" s="1"/>
  <c r="AH32" i="1"/>
  <c r="AI32" i="1" s="1"/>
  <c r="AL32" i="1" s="1"/>
  <c r="AH34" i="1"/>
  <c r="AI34" i="1" s="1"/>
  <c r="AL34" i="1" s="1"/>
  <c r="AH35" i="1"/>
  <c r="AI35" i="1" s="1"/>
  <c r="AL35" i="1" s="1"/>
  <c r="AH36" i="1"/>
  <c r="AI36" i="1" s="1"/>
  <c r="AL36" i="1" s="1"/>
  <c r="AH39" i="1"/>
  <c r="AI39" i="1" s="1"/>
  <c r="AL39" i="1" s="1"/>
  <c r="AH40" i="1"/>
  <c r="AI40" i="1" s="1"/>
  <c r="AL40" i="1" s="1"/>
  <c r="AH13" i="1"/>
  <c r="AI13" i="1" s="1"/>
  <c r="AL13" i="1" s="1"/>
  <c r="AY11" i="1" l="1"/>
  <c r="B95" i="11"/>
  <c r="B96" i="11"/>
  <c r="B97" i="11"/>
  <c r="B98" i="11"/>
  <c r="B99" i="11"/>
  <c r="B100" i="11"/>
  <c r="B101" i="11"/>
  <c r="B94" i="11"/>
  <c r="B76" i="11" l="1"/>
  <c r="B77" i="11"/>
  <c r="B75" i="11"/>
  <c r="B73" i="11"/>
  <c r="B74" i="11"/>
  <c r="B72" i="11"/>
  <c r="B70" i="11"/>
  <c r="B71" i="11"/>
  <c r="B69" i="11"/>
  <c r="AK12" i="1"/>
  <c r="AK11" i="1"/>
  <c r="AG12" i="1"/>
  <c r="AG11" i="1"/>
  <c r="AE12" i="1"/>
  <c r="AE11" i="1"/>
  <c r="AC12" i="1"/>
  <c r="AC11" i="1"/>
  <c r="Y12" i="1"/>
  <c r="Y11" i="1"/>
  <c r="W12" i="1"/>
  <c r="W11" i="1"/>
  <c r="U11" i="1"/>
  <c r="AA12" i="1"/>
  <c r="AA11" i="1"/>
  <c r="U12" i="1"/>
  <c r="B58" i="11"/>
  <c r="B59" i="11"/>
  <c r="B60" i="11"/>
  <c r="B61" i="11"/>
  <c r="B57" i="11"/>
  <c r="B53" i="11"/>
  <c r="B54" i="11"/>
  <c r="B55" i="11"/>
  <c r="B56" i="11"/>
  <c r="B52" i="11"/>
  <c r="B48" i="11"/>
  <c r="B49" i="11"/>
  <c r="B50" i="11"/>
  <c r="B51" i="11"/>
  <c r="B47" i="11"/>
  <c r="B43" i="11"/>
  <c r="B44" i="11"/>
  <c r="B45" i="11"/>
  <c r="B46" i="11"/>
  <c r="B42" i="11"/>
  <c r="B38" i="11"/>
  <c r="B39" i="11"/>
  <c r="B40" i="11"/>
  <c r="B41" i="11"/>
  <c r="B37" i="11"/>
  <c r="P11" i="1"/>
  <c r="Q11" i="1" l="1"/>
  <c r="AZ13" i="1"/>
  <c r="Q13" i="1"/>
  <c r="Q21" i="1"/>
  <c r="Q25" i="1"/>
  <c r="Q33" i="1"/>
  <c r="AZ33" i="1"/>
  <c r="AZ25" i="1"/>
  <c r="AZ17" i="1"/>
  <c r="Q29" i="1"/>
  <c r="AZ29" i="1"/>
  <c r="Q17" i="1"/>
  <c r="AZ21" i="1"/>
  <c r="AZ37" i="1"/>
  <c r="Q37" i="1"/>
  <c r="AO28" i="1"/>
  <c r="AO14" i="1"/>
  <c r="AO30" i="1"/>
  <c r="AO24" i="1"/>
  <c r="AM14" i="1"/>
  <c r="AN14" i="1" s="1"/>
  <c r="AM40" i="1"/>
  <c r="AN40" i="1" s="1"/>
  <c r="AO34" i="1"/>
  <c r="AM22" i="1"/>
  <c r="AN22" i="1" s="1"/>
  <c r="AO40" i="1"/>
  <c r="AM19" i="1"/>
  <c r="AN19" i="1" s="1"/>
  <c r="AM34" i="1"/>
  <c r="AN34" i="1" s="1"/>
  <c r="AM28" i="1"/>
  <c r="AN28" i="1" s="1"/>
  <c r="AM25" i="1"/>
  <c r="AN25" i="1" s="1"/>
  <c r="AO22" i="1"/>
  <c r="AM23" i="1"/>
  <c r="AN23" i="1" s="1"/>
  <c r="AO38" i="1"/>
  <c r="AO25" i="1"/>
  <c r="AO23" i="1"/>
  <c r="AO29" i="1"/>
  <c r="AM18" i="1"/>
  <c r="AN18" i="1" s="1"/>
  <c r="AM29" i="1"/>
  <c r="AN29" i="1" s="1"/>
  <c r="AO35" i="1"/>
  <c r="AM16" i="1"/>
  <c r="AN16" i="1" s="1"/>
  <c r="AO32" i="1"/>
  <c r="AO37" i="1"/>
  <c r="AM33" i="1"/>
  <c r="AN33" i="1" s="1"/>
  <c r="AM27" i="1"/>
  <c r="AN27" i="1" s="1"/>
  <c r="AM37" i="1"/>
  <c r="AN37" i="1" s="1"/>
  <c r="AP37" i="1" s="1"/>
  <c r="AQ37" i="1" s="1"/>
  <c r="AT37" i="1" s="1"/>
  <c r="AM30" i="1"/>
  <c r="AN30" i="1" s="1"/>
  <c r="AO19" i="1"/>
  <c r="AO16" i="1"/>
  <c r="AM38" i="1"/>
  <c r="AN38" i="1" s="1"/>
  <c r="AO39" i="1"/>
  <c r="AO36" i="1"/>
  <c r="AM15" i="1"/>
  <c r="AN15" i="1" s="1"/>
  <c r="AM26" i="1"/>
  <c r="AN26" i="1" s="1"/>
  <c r="AO20" i="1"/>
  <c r="AO31" i="1"/>
  <c r="AM36" i="1"/>
  <c r="AN36" i="1" s="1"/>
  <c r="AO15" i="1"/>
  <c r="AO13" i="1"/>
  <c r="AO27" i="1"/>
  <c r="AO21" i="1"/>
  <c r="AO33" i="1"/>
  <c r="AO17" i="1"/>
  <c r="AO26" i="1"/>
  <c r="AM13" i="1"/>
  <c r="AN13" i="1" s="1"/>
  <c r="AM24" i="1"/>
  <c r="AN24" i="1" s="1"/>
  <c r="AM35" i="1"/>
  <c r="AN35" i="1" s="1"/>
  <c r="AM20" i="1"/>
  <c r="AN20" i="1" s="1"/>
  <c r="AM21" i="1"/>
  <c r="AN21" i="1" s="1"/>
  <c r="AO18" i="1"/>
  <c r="AM17" i="1"/>
  <c r="AN17" i="1" s="1"/>
  <c r="AM39" i="1"/>
  <c r="AN39" i="1" s="1"/>
  <c r="AM31" i="1"/>
  <c r="AN31" i="1" s="1"/>
  <c r="AM32" i="1"/>
  <c r="AN32" i="1" s="1"/>
  <c r="AZ11" i="1"/>
  <c r="AH11" i="1"/>
  <c r="AI11" i="1" s="1"/>
  <c r="AL11" i="1" s="1"/>
  <c r="AO11" i="1" s="1"/>
  <c r="AH12" i="1"/>
  <c r="AI12" i="1" s="1"/>
  <c r="AL12" i="1" s="1"/>
  <c r="AM12" i="1" s="1"/>
  <c r="AN12" i="1" s="1"/>
  <c r="AP17" i="1" l="1"/>
  <c r="AQ17" i="1" s="1"/>
  <c r="AT17" i="1" s="1"/>
  <c r="AP21" i="1"/>
  <c r="AQ21" i="1" s="1"/>
  <c r="AT21" i="1" s="1"/>
  <c r="AP13" i="1"/>
  <c r="AQ13" i="1" s="1"/>
  <c r="AT13" i="1" s="1"/>
  <c r="AP33" i="1"/>
  <c r="AQ33" i="1" s="1"/>
  <c r="AT33" i="1" s="1"/>
  <c r="AP25" i="1"/>
  <c r="AQ25" i="1" s="1"/>
  <c r="AT25" i="1" s="1"/>
  <c r="AV37" i="1"/>
  <c r="AU37" i="1"/>
  <c r="AP29" i="1"/>
  <c r="AQ29" i="1" s="1"/>
  <c r="AT29" i="1" s="1"/>
  <c r="AM11" i="1"/>
  <c r="AN11" i="1" s="1"/>
  <c r="AO12" i="1"/>
  <c r="AU33" i="1" l="1"/>
  <c r="AV33" i="1"/>
  <c r="AV25" i="1"/>
  <c r="AU25" i="1"/>
  <c r="AV21" i="1"/>
  <c r="AU21" i="1"/>
  <c r="AV13" i="1"/>
  <c r="AU13" i="1"/>
  <c r="AV29" i="1"/>
  <c r="AU29" i="1"/>
  <c r="AV17" i="1"/>
  <c r="AU17" i="1"/>
  <c r="AP11" i="1"/>
  <c r="AQ11" i="1" s="1"/>
  <c r="AT11" i="1" s="1"/>
  <c r="AV11" i="1" l="1"/>
  <c r="AU11" i="1"/>
</calcChain>
</file>

<file path=xl/sharedStrings.xml><?xml version="1.0" encoding="utf-8"?>
<sst xmlns="http://schemas.openxmlformats.org/spreadsheetml/2006/main" count="1056" uniqueCount="512">
  <si>
    <t xml:space="preserve">CALIFICACIÓN DEL RIESGO </t>
  </si>
  <si>
    <t>VERIFICACIÓN DE CONTROLES ESTABLECIDOS</t>
  </si>
  <si>
    <t>CASILLAS A DISMINUIR</t>
  </si>
  <si>
    <t>PROBABILIDAD</t>
  </si>
  <si>
    <t xml:space="preserve">IMPACTO </t>
  </si>
  <si>
    <t>ZONA DE RIESGO</t>
  </si>
  <si>
    <t>PUNTAJE</t>
  </si>
  <si>
    <t>OPCIÓN DE MANEJO</t>
  </si>
  <si>
    <t>SI</t>
  </si>
  <si>
    <t>OPERATIVO</t>
  </si>
  <si>
    <t>FINANCIERO</t>
  </si>
  <si>
    <t>DE IMAGEN</t>
  </si>
  <si>
    <t>NIVEL</t>
  </si>
  <si>
    <t>DESCRIPTOR</t>
  </si>
  <si>
    <t>DESCRIPCIÓN</t>
  </si>
  <si>
    <t>FRECUENCIA</t>
  </si>
  <si>
    <t>Raro</t>
  </si>
  <si>
    <t>Improbable</t>
  </si>
  <si>
    <t>Posible</t>
  </si>
  <si>
    <t>Probable</t>
  </si>
  <si>
    <t>Casi Cierta</t>
  </si>
  <si>
    <t>Insignificante</t>
  </si>
  <si>
    <t>Menor</t>
  </si>
  <si>
    <t>Moderado</t>
  </si>
  <si>
    <t>Mayor</t>
  </si>
  <si>
    <t>Catastrófico</t>
  </si>
  <si>
    <t>No.</t>
  </si>
  <si>
    <t>SI EL RIESGO DE CORRUPCIÓN SE MATERIALIZA PODRÍA...</t>
  </si>
  <si>
    <t>RESPUESTA</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</si>
  <si>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</si>
  <si>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</si>
  <si>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</si>
  <si>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</si>
  <si>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</si>
  <si>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</si>
  <si>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</si>
  <si>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</si>
  <si>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</si>
  <si>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</si>
  <si>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</si>
  <si>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</si>
  <si>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</si>
  <si>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</si>
  <si>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</si>
  <si>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</si>
  <si>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</si>
  <si>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</si>
  <si>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Zona de Riesgo</t>
  </si>
  <si>
    <t>OPCIONES DE MANEJO DEL RIESGO</t>
  </si>
  <si>
    <t>B</t>
  </si>
  <si>
    <t xml:space="preserve">Baja </t>
  </si>
  <si>
    <t>M</t>
  </si>
  <si>
    <t xml:space="preserve">Moderada </t>
  </si>
  <si>
    <t>A</t>
  </si>
  <si>
    <t xml:space="preserve">Alta </t>
  </si>
  <si>
    <t>E</t>
  </si>
  <si>
    <t xml:space="preserve">Extrema </t>
  </si>
  <si>
    <t xml:space="preserve">Insignificante </t>
  </si>
  <si>
    <t xml:space="preserve">Menor </t>
  </si>
  <si>
    <t xml:space="preserve">Moderado </t>
  </si>
  <si>
    <t xml:space="preserve">Mayor </t>
  </si>
  <si>
    <t xml:space="preserve">Catastrófico </t>
  </si>
  <si>
    <t xml:space="preserve">Improbable </t>
  </si>
  <si>
    <t xml:space="preserve">Posible </t>
  </si>
  <si>
    <t xml:space="preserve">Probable </t>
  </si>
  <si>
    <t xml:space="preserve">TOTAL RESPUESTAS AFIRMATIVAS </t>
  </si>
  <si>
    <t>IMPACTO CORRUPCIÓN</t>
  </si>
  <si>
    <t>VALORACIÓN DEL RIESGO DE GESTIÓN</t>
  </si>
  <si>
    <t>ACCIÓN</t>
  </si>
  <si>
    <t>DESCRIPCIÓN DE CONTROLES EXISTENTES</t>
  </si>
  <si>
    <t>TIPO DE RIESGO</t>
  </si>
  <si>
    <t>Direccionamiento estratégico e innovación</t>
  </si>
  <si>
    <t>Atención a partes interesadas y comunicaciones </t>
  </si>
  <si>
    <t>Estrategia y gobierno de TI </t>
  </si>
  <si>
    <t>Planificación de la intervención vial </t>
  </si>
  <si>
    <t>Producción de mezcla y provisión de maquinaria y equipo </t>
  </si>
  <si>
    <t>Intervención de la malla vial </t>
  </si>
  <si>
    <t>Gestión de servicios e infraestructura tecnológica </t>
  </si>
  <si>
    <t>Gestión de recursos físicos </t>
  </si>
  <si>
    <t>Gestión contractual </t>
  </si>
  <si>
    <t>Gestión financiera </t>
  </si>
  <si>
    <t>Gestión de laboratorio </t>
  </si>
  <si>
    <t>Gestión del talento humano </t>
  </si>
  <si>
    <t>Gestión ambiental </t>
  </si>
  <si>
    <t>Gestión documental </t>
  </si>
  <si>
    <t>Gestión jurídica </t>
  </si>
  <si>
    <t>Control Disciplinario Interno </t>
  </si>
  <si>
    <t>Control evaluación y mejora de la gestión </t>
  </si>
  <si>
    <t>PROCESOS</t>
  </si>
  <si>
    <t>Gestion</t>
  </si>
  <si>
    <t>Corrupcion</t>
  </si>
  <si>
    <t>Seguridad_de_la_informacion</t>
  </si>
  <si>
    <t>Riesgos estratégicos</t>
  </si>
  <si>
    <t>Riesgos gerenciales</t>
  </si>
  <si>
    <t>Riesgos operativos</t>
  </si>
  <si>
    <t>Riesgos financieros</t>
  </si>
  <si>
    <t>Riesgos de cumplimiento</t>
  </si>
  <si>
    <t>Riesgo de imagen o reputacional</t>
  </si>
  <si>
    <t>Riesgo de corrupción</t>
  </si>
  <si>
    <t>Pérdida de confidencialidad de los activos</t>
  </si>
  <si>
    <t>Pérdida de la integridad de los activos</t>
  </si>
  <si>
    <t>Pérdida de la disponibilidad de los activos</t>
  </si>
  <si>
    <t>TIPOLOGÍA DE RIESGOS</t>
  </si>
  <si>
    <t>TIPO DE AMENAZA</t>
  </si>
  <si>
    <t>ANMENAZA</t>
  </si>
  <si>
    <t>Fuego</t>
  </si>
  <si>
    <t>Agua</t>
  </si>
  <si>
    <t>Fenómenos climáticos</t>
  </si>
  <si>
    <t>Fenómenos sísmicos</t>
  </si>
  <si>
    <t>Fallas en el sistema de suministro de agua</t>
  </si>
  <si>
    <t>Fallas en el suministro de aire acondicionado</t>
  </si>
  <si>
    <t>Radiación electromagnética</t>
  </si>
  <si>
    <t>Radiación térmica</t>
  </si>
  <si>
    <t>Interceptación de servicios de señales de interferencia comprometida</t>
  </si>
  <si>
    <t>Espionaje remoto</t>
  </si>
  <si>
    <t>Fallas del equipo</t>
  </si>
  <si>
    <t>Mal funcionamiento del equipo</t>
  </si>
  <si>
    <t>Saturación del sistema de información</t>
  </si>
  <si>
    <t>Mal funcionamiento del software</t>
  </si>
  <si>
    <t>Incumplimiento en el mantenimiento del sistema de información</t>
  </si>
  <si>
    <t>Uso no autorizado del equipo</t>
  </si>
  <si>
    <t>Copia fraudulenta del software</t>
  </si>
  <si>
    <t>Error en el uso o abuso de derechos</t>
  </si>
  <si>
    <t>Falsificación de derechos</t>
  </si>
  <si>
    <t>Daño_fisico</t>
  </si>
  <si>
    <t>Eventos_naturales</t>
  </si>
  <si>
    <t>Perdidas_de_los_servicios_esenciales</t>
  </si>
  <si>
    <t>Perturbacion_debida_a_la_radiacion</t>
  </si>
  <si>
    <t>Compromiso_de_la_informacion</t>
  </si>
  <si>
    <t>Fallas_tecnicas</t>
  </si>
  <si>
    <t>Acciones_no_autorizadas</t>
  </si>
  <si>
    <t>Compromiso_de_las_funciones</t>
  </si>
  <si>
    <t>TIPOS DE IMPACTO</t>
  </si>
  <si>
    <t>impactocorrupcion</t>
  </si>
  <si>
    <t>Rara vez</t>
  </si>
  <si>
    <t>Casi seguro</t>
  </si>
  <si>
    <t>OTROS IMPACTOS</t>
  </si>
  <si>
    <t>impacto</t>
  </si>
  <si>
    <t>probabilidad</t>
  </si>
  <si>
    <t>Riesgo bajo</t>
  </si>
  <si>
    <t>Riesgo moderado</t>
  </si>
  <si>
    <t>Riesgo alto</t>
  </si>
  <si>
    <t>Riesgo extremo</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</si>
  <si>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</si>
  <si>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</si>
  <si>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</si>
  <si>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</si>
  <si>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</si>
  <si>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</si>
  <si>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</si>
  <si>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Evaluación del diseño del control</t>
  </si>
  <si>
    <t>El control se ejecuta de manera consistente por los responsables</t>
  </si>
  <si>
    <t>Fuerte</t>
  </si>
  <si>
    <t>Débil</t>
  </si>
  <si>
    <t>No</t>
  </si>
  <si>
    <t>Sí</t>
  </si>
  <si>
    <t>Requiere plan de acción para fortalecer el control</t>
  </si>
  <si>
    <t>Solidez del control</t>
  </si>
  <si>
    <t>Controles ayudan a disminuir la probabilidad</t>
  </si>
  <si>
    <t>Controles ayudan a disminuir impacto</t>
  </si>
  <si>
    <t>Directamente</t>
  </si>
  <si>
    <t>No disminuye</t>
  </si>
  <si>
    <t>Indirectamente</t>
  </si>
  <si>
    <t># Columnas en la matriz de riesgo que se desplaza en el eje de la probabilidad</t>
  </si>
  <si>
    <t># Columnas en la matriz de riesgo que se desplaza en el eje de impacto</t>
  </si>
  <si>
    <t>OPCIONES DE MANEJO</t>
  </si>
  <si>
    <t>Aceptar el riesgo</t>
  </si>
  <si>
    <t>Reducir el riesgo</t>
  </si>
  <si>
    <t>Evitar el riesgo</t>
  </si>
  <si>
    <t>Compartir el riesgo</t>
  </si>
  <si>
    <t>ACTIVIDADES DE CONTROL</t>
  </si>
  <si>
    <t>RESPONSABLE</t>
  </si>
  <si>
    <t>TIEMPO</t>
  </si>
  <si>
    <t>INDICADOR</t>
  </si>
  <si>
    <t>ACTIVIDAD</t>
  </si>
  <si>
    <t>ACCIONES DE CONTINGENCIA</t>
  </si>
  <si>
    <t>Proceso</t>
  </si>
  <si>
    <t>No. Riesgo</t>
  </si>
  <si>
    <t>Riesgo</t>
  </si>
  <si>
    <t>Descripción</t>
  </si>
  <si>
    <t>Activo de información</t>
  </si>
  <si>
    <t>Tipo de riesgo</t>
  </si>
  <si>
    <t>Tipología de riesgos</t>
  </si>
  <si>
    <t>Tipo de amenaza</t>
  </si>
  <si>
    <t>Amenaza</t>
  </si>
  <si>
    <t>Causa / vulnerabilidad</t>
  </si>
  <si>
    <t>Consecuencias</t>
  </si>
  <si>
    <t>Se espera que el evento ocurra en la mayoría de las circunstancias.</t>
  </si>
  <si>
    <t>Más de  vez al año.</t>
  </si>
  <si>
    <t>Es viable que el evento ocurra en la mayoría de las circunstancias.</t>
  </si>
  <si>
    <t>Al menos 1 vez en el último año.</t>
  </si>
  <si>
    <t>El evento podría ocurrir en algún momento.</t>
  </si>
  <si>
    <t>Al menos 1 vez en los últimos 2 años.</t>
  </si>
  <si>
    <t>El evento puede ocurrir en algún momento.</t>
  </si>
  <si>
    <t>Al menos 1 vez en los últimos 4 años.</t>
  </si>
  <si>
    <t>El evento puede ocurrir solo en circunstancias excepcionales.(poco comunes o anormales)</t>
  </si>
  <si>
    <t>No se ha presentado en los últimos 4 años.</t>
  </si>
  <si>
    <t>Nro</t>
  </si>
  <si>
    <t>RIESGO</t>
  </si>
  <si>
    <t>P1</t>
  </si>
  <si>
    <t>P2</t>
  </si>
  <si>
    <t>P3</t>
  </si>
  <si>
    <t>P4</t>
  </si>
  <si>
    <t>P5</t>
  </si>
  <si>
    <t>Promedio</t>
  </si>
  <si>
    <t>Criterios para calificar el Impacto – riesgos de gestión</t>
  </si>
  <si>
    <t>Nivel</t>
  </si>
  <si>
    <t xml:space="preserve">Impacto (consecuencias) 
Cuantitativo </t>
  </si>
  <si>
    <t xml:space="preserve">Impacto (consecuencias) 
Cualitativo </t>
  </si>
  <si>
    <t>-Impacto que afecte la ejecución presupuestal en un valor ≥50%</t>
  </si>
  <si>
    <t xml:space="preserve">Interrupción de las operaciones de la Entidad por más de cinco (5) días. </t>
  </si>
  <si>
    <t xml:space="preserve"> - Pérdida de cobertura en la prestación de los servicios de la entidad ≥50%. </t>
  </si>
  <si>
    <t xml:space="preserve">- Intervención por parte de un ente de control u otro ente regulador. </t>
  </si>
  <si>
    <t xml:space="preserve">- Pago de indemnizaciones a terceros por acciones legales que pueden afectar el presupuesto total de la entidad en un valor ≥50% </t>
  </si>
  <si>
    <t xml:space="preserve">- Pérdida de Información crítica para la entidad que no se puede recuperar. </t>
  </si>
  <si>
    <t xml:space="preserve">- Pago de sanciones económicas por incumplimiento en la normatividad aplicable ante un ente regulador, las cuales afectan en un valor ≥50% del presupuesto general de la entidad. </t>
  </si>
  <si>
    <t xml:space="preserve">- Incumplimiento en las metas y objetivos institucionales afectando de forma grave la ejecución presupuestal. </t>
  </si>
  <si>
    <t>- Imagen institucional afectada en el orden nacional o regional por actos o hechos de corrupción comprobados.</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</si>
  <si>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</si>
  <si>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</si>
  <si>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</si>
  <si>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</si>
  <si>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</si>
  <si>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Sanción por parte de ente de control u otro ente regulador.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</si>
  <si>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</si>
  <si>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</si>
  <si>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</si>
  <si>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-Impacto que afecte la ejecución presupuestal en un valor ≥5%</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</si>
  <si>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</si>
  <si>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</si>
  <si>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</si>
  <si>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</si>
  <si>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</si>
  <si>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</si>
  <si>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</si>
  <si>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</si>
  <si>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</si>
  <si>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</si>
  <si>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</si>
  <si>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</si>
  <si>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</si>
  <si>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Pago de indemnizaciones a terceros por acciones legales que pueden afectar el presupuesto total de la entidad en un valor ≤1% </t>
  </si>
  <si>
    <t xml:space="preserve">- Imagen institucional afectada localmente por retrasos en la prestación del servicio a los usuarios o ciudadanos. </t>
  </si>
  <si>
    <t xml:space="preserve">- Pago de sanciones económicas por incumplimiento en la normatividad aplicable ante un ente regulador, las cuales afectan en un valor ≤1%del presupuesto general de la entidad. </t>
  </si>
  <si>
    <t>-Impacto que afecte la ejecución presupuestal en un valor ≤0,5%</t>
  </si>
  <si>
    <t xml:space="preserve">- No hay interrupción de las operaciones de la entidad. </t>
  </si>
  <si>
    <t>-Pérdida de cobertura en la prestación de los servicios de la entidad ≤1%.</t>
  </si>
  <si>
    <t>- No se generan sanciones económicas o administrativas.</t>
  </si>
  <si>
    <t xml:space="preserve">-Pago de indemnizaciones a terceros por acciones legales que pueden afectar el presupuesto total de la entidad en un valor ≤0,5% </t>
  </si>
  <si>
    <t xml:space="preserve"> - No se afecta la imagen institucional de forma significativa.</t>
  </si>
  <si>
    <t xml:space="preserve">-Pago de sanciones económicas por incumplimiento en la normatividad aplicable ante un ente regulador, las cuales afectan en un valor ≤0,5% del presupuesto general de la entidad. </t>
  </si>
  <si>
    <t xml:space="preserve">IMPACTO DE GESTIÓN </t>
  </si>
  <si>
    <t>Niveles para calificar el impacto</t>
  </si>
  <si>
    <t>Impacto (consecuencias) 
Cualitativo</t>
  </si>
  <si>
    <t>Afectación ≥X% de la población</t>
  </si>
  <si>
    <t>Sin afectación de la integridad</t>
  </si>
  <si>
    <t xml:space="preserve">Afectación ≥X% del presupuesto anual de la entidad </t>
  </si>
  <si>
    <t xml:space="preserve">Sin afectación de la disponibilidad </t>
  </si>
  <si>
    <t>No hay Afectación medioambiental</t>
  </si>
  <si>
    <t>Sin afectación de la confidencialidad</t>
  </si>
  <si>
    <t xml:space="preserve">Afectación ≥X% de la población </t>
  </si>
  <si>
    <t xml:space="preserve">Afectación leve de la integridad </t>
  </si>
  <si>
    <t>Afectación leve de la disponibilidad</t>
  </si>
  <si>
    <t>Afectación leve del Medio Ambiente requiere de ≥X días de recuperación</t>
  </si>
  <si>
    <t>Afectación leve de la confidencialidad</t>
  </si>
  <si>
    <t xml:space="preserve">Afectación moderada de la integridad de la información debido al interés particular de los empleados y terceros </t>
  </si>
  <si>
    <t xml:space="preserve">Afectación moderada de la disponibilidad de la información debido al interés particular de los empleados y terceros </t>
  </si>
  <si>
    <t>Afectación leve del Medio Ambiente requiere de ≥X semanas de recuperación</t>
  </si>
  <si>
    <t>Afectación moderada de la confidencialidad de la información debido al interés particular de los empleados y terceros</t>
  </si>
  <si>
    <t>4</t>
  </si>
  <si>
    <t xml:space="preserve">Afectación grave de la integridad de la información debido al interés particular de los empleados y terceros </t>
  </si>
  <si>
    <t xml:space="preserve"> Afectación ≥X% del presupuesto anual de la entidad </t>
  </si>
  <si>
    <t>Afectación grave de la disponibilidad de la información debido al interés particular de los empleados y terceros</t>
  </si>
  <si>
    <t>Afectación importante del Medio Ambiente que requiere de ≥X meses de recuperación</t>
  </si>
  <si>
    <t>Afectación grave de la confidencialidad de la información debido al interés particular de los empleados y terceros</t>
  </si>
  <si>
    <t xml:space="preserve">Afectación muy grave de la integridad de la información debido al interés particular de los empleados y terceros </t>
  </si>
  <si>
    <t xml:space="preserve">Afectación muy grave de la disponibilidad de la información debido al interés particular de los empleados y terceros </t>
  </si>
  <si>
    <t>Afectación muy grave del Medio Ambiente que requiere de ≥X años de recuperación</t>
  </si>
  <si>
    <t>Afectación muy grave confidencialidad de la información debido al interés particular de los empleados y terceros</t>
  </si>
  <si>
    <t>EJEMPLOS DE CONTROLES</t>
  </si>
  <si>
    <t>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t>
  </si>
  <si>
    <t>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x cobrar pendientes de pago que fueron canceladas según extracto bancarios. En caso de observar cuentas de cobro que a la fecha no se ha recibido el pago, lista las cuentas pendientes de pago y realiza llamadas a los clientes y solicita que le indiquen la fecha para el pago oportuno de las mismas. Como evidencia queda listado de cuentas por cobrar pendientes de pago en Excel con los compromisos acordados con los clientes y extracto bancario.</t>
  </si>
  <si>
    <t>El sistema SAP cada vez que se va a realizar un pago valida que el proveedor al cual se le va a girar el pago no este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programación interna del aplicativo y reporte de coincidencia con listas restrictivas.</t>
  </si>
  <si>
    <t>Casi Seguro</t>
  </si>
  <si>
    <t>IMPACTO</t>
  </si>
  <si>
    <t>Asignado</t>
  </si>
  <si>
    <t>Adecuado</t>
  </si>
  <si>
    <t>Oportuna</t>
  </si>
  <si>
    <t>Completa</t>
  </si>
  <si>
    <t>Confiable</t>
  </si>
  <si>
    <t>Prevenir</t>
  </si>
  <si>
    <t>Se investigan y resuelven oportunamente</t>
  </si>
  <si>
    <t>Siempre se ejecuta</t>
  </si>
  <si>
    <t>c2</t>
  </si>
  <si>
    <t>Solidez del conjunto de controles</t>
  </si>
  <si>
    <t>SOPORTE / PRODUCTO</t>
  </si>
  <si>
    <t>TIPOLOGÍA DE RIESGO</t>
  </si>
  <si>
    <t>( Muestra las clases de riesgos que se pueden presentar)</t>
  </si>
  <si>
    <t>ESTRATÉGICOS</t>
  </si>
  <si>
    <t xml:space="preserve">Son aquellos que se asocian con la posibilidad de ocurrencia de eventos que afecten los objetivos estratégicos de la organización pública y por tanto impactan toda la entidad. </t>
  </si>
  <si>
    <t>GERENCIALES</t>
  </si>
  <si>
    <t>Son aquellos que se asocian con la posibilidad de ocurrencia de eventos que afecten los procesos gerenciales y/o la alta dirección.</t>
  </si>
  <si>
    <t xml:space="preserve">Son aquellos relacionados conposibilidad de ocurrencia de eventos que afecten los procesos misionales de la entidad. </t>
  </si>
  <si>
    <t>Son los relacionados con la Gestión Financiera  de la entidad, los cuales pueden estar relacionados con la posibilidad de ocurrencia de eventos que afecten los estados financieros y todas aquellas áreas involucradas con el proceso financiero como presupuesto, tesorería, contabilidad, cartera, central de cuentas, costos, etc</t>
  </si>
  <si>
    <t>CUMPLIMIENTO</t>
  </si>
  <si>
    <t xml:space="preserve">Son aquellos que se asocian con la posibilidad de ocurrencia de eventos que afecten la situación jurídica o contractual de la organización debido a su incumplimiento o desacato a la normatividad legal y las obligaciones contractuales. </t>
  </si>
  <si>
    <t>TECNOLÓGICOS</t>
  </si>
  <si>
    <t xml:space="preserve">Son los relacionados con la posibilidad de ocurrencia de eventos que afecten la totalidad o parte de la infraestructura tecnológica (hardware, software, redes, etc.) de una entidad. </t>
  </si>
  <si>
    <t>Están relacionados con la posibilidad de ocurrencia de un evento que afecte la imagen, buen nombre o reputación de una organización, ante sus clientes y partes interesadas</t>
  </si>
  <si>
    <t>CORRUPCIÓN</t>
  </si>
  <si>
    <t xml:space="preserve">Son todos los relacionados con la posibilidad de que por acción u omisión, se use el poder para desviar la gestión de lo público hacia un beneficio privado. </t>
  </si>
  <si>
    <t>RIESGOS DE SEGURIDAD DIGITAL</t>
  </si>
  <si>
    <t xml:space="preserve">Están relacionados con posibilidad de la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 </t>
  </si>
  <si>
    <t>¿Dar lugar a procesos penales?</t>
  </si>
  <si>
    <t>¿Generar daño ambiental?</t>
  </si>
  <si>
    <r>
      <t>Responder afirmativamente de 1 a 5 pregunta(s) genera un impacto</t>
    </r>
    <r>
      <rPr>
        <b/>
        <sz val="10"/>
        <rFont val="Arial"/>
        <family val="2"/>
      </rPr>
      <t xml:space="preserve"> Moderado</t>
    </r>
    <r>
      <rPr>
        <sz val="11"/>
        <color theme="1"/>
        <rFont val="Arial"/>
        <family val="2"/>
      </rPr>
      <t xml:space="preserve">
Responder afirmativamente de 6 a 11 preguntas genera un impacto </t>
    </r>
    <r>
      <rPr>
        <b/>
        <sz val="10"/>
        <rFont val="Arial"/>
        <family val="2"/>
      </rPr>
      <t xml:space="preserve">Mayor </t>
    </r>
    <r>
      <rPr>
        <sz val="11"/>
        <color theme="1"/>
        <rFont val="Arial"/>
        <family val="2"/>
      </rPr>
      <t xml:space="preserve">
Responder afirmativamente de 12 a 19 preguntas genera un impacto </t>
    </r>
    <r>
      <rPr>
        <b/>
        <sz val="10"/>
        <rFont val="Arial"/>
        <family val="2"/>
      </rPr>
      <t>Catastrófico</t>
    </r>
    <r>
      <rPr>
        <sz val="11"/>
        <color theme="1"/>
        <rFont val="Arial"/>
        <family val="2"/>
      </rPr>
      <t>.</t>
    </r>
  </si>
  <si>
    <r>
      <t xml:space="preserve">ACEPTAR EL RIESGO
</t>
    </r>
    <r>
      <rPr>
        <sz val="11"/>
        <rFont val="Arial"/>
        <family val="2"/>
      </rPr>
      <t xml:space="preserve">La aceptación del riesgo puede ser una opción viable en la entidad, para los </t>
    </r>
    <r>
      <rPr>
        <u/>
        <sz val="11"/>
        <rFont val="Arial"/>
        <family val="2"/>
      </rPr>
      <t>riesgos bajos</t>
    </r>
    <r>
      <rPr>
        <sz val="11"/>
        <rFont val="Arial"/>
        <family val="2"/>
      </rPr>
      <t>, pero tambien pueden existir escenarios de riesgos a los que no se les pueda aplicar controles y por ende, se acepta el riesgo. En ambos escenarios debe existir un seguimiento continuo del riesgo</t>
    </r>
  </si>
  <si>
    <t>No se adopta ninguna medida que afecte la probabilidad o el impacto del riesgo. (Ningún riesgo de corrupción podrá ser aceptado) se realiza monitoreo</t>
  </si>
  <si>
    <r>
      <t xml:space="preserve">REDUCIR EL RIESGO
</t>
    </r>
    <r>
      <rPr>
        <sz val="11"/>
        <rFont val="Arial"/>
        <family val="2"/>
      </rPr>
      <t>Deberían seleccionarse controles apropiados y con una adecuada segregación de funciones, de manera que el tratamiento al riesgo adoptado, logre la reducción prevista sobre el riesgo.
Para mitigar/tratar los riesgos de seguridad digital, se debe emplear como minimo los controles de la ISO/IEC 27001:2013</t>
    </r>
  </si>
  <si>
    <t>Se adoptan medidas para reducir la probabilidad o el impacto del riesgo, o ambos; por lo general conlleva a la implementación de controles.</t>
  </si>
  <si>
    <r>
      <t xml:space="preserve">EVITAR EL RIESGO
</t>
    </r>
    <r>
      <rPr>
        <sz val="11"/>
        <rFont val="Arial"/>
        <family val="2"/>
      </rPr>
      <t xml:space="preserve">Desde el punto de vista de los responsables de la toma de decisiones, este tratamiento es simple, la menos arriesgada y menos costosa, pero es un obstáculo para el desarrollo de las actividades de la entidad y por lo tanto </t>
    </r>
    <r>
      <rPr>
        <u/>
        <sz val="11"/>
        <rFont val="Arial"/>
        <family val="2"/>
      </rPr>
      <t>hay situaciones donde no es una opción.</t>
    </r>
  </si>
  <si>
    <t>Se abandonan las actividades que dan lugar al riesgo, decidiendo no iniciar o no continuar con la actividad que causa el riesgo.</t>
  </si>
  <si>
    <r>
      <t xml:space="preserve">COMPARTIR O TRANSFERIR EL RIESGO
</t>
    </r>
    <r>
      <rPr>
        <sz val="11"/>
        <rFont val="Arial"/>
        <family val="2"/>
      </rPr>
      <t>los dos principales métodos de compartir o transferir parte del riesgos son : seguros y tercerización. Estos mecanismos de transferencia de riesgos deberían estra formalizados a través de un acuerdo contractual.</t>
    </r>
  </si>
  <si>
    <t>Se reduce la probabilidad o el impacto del riesgo, transfiriendo o compartiendo una parte del riesgo. Los riesgos de corrupción, se pueden compartir pero no se puede transferir su responsabilidad.</t>
  </si>
  <si>
    <t>El profesional designado por la OAP remitirá al inicio de cada vigencia los lineamientos para el reporte de la información, además de los criterios de reporte. Una vez los responsables reporten la información, la jefe OAP revisará que la información cumpla con los criterios solicitados.
En el caso que se identifiquen desviaciones en la información, se debe remitir un comunicado solicitando los respectivos ajustes o justificaciones correspondientes.</t>
  </si>
  <si>
    <t>EVALUACIÓN DEL RIESGO INHERENTE</t>
  </si>
  <si>
    <t>EVALUACIÓN DE  RIESGO RESIDUAL</t>
  </si>
  <si>
    <t>No asignado</t>
  </si>
  <si>
    <t xml:space="preserve">Omitir los criterios técnicos para la evaluación de vías por un interés particular </t>
  </si>
  <si>
    <t>N.A</t>
  </si>
  <si>
    <t>Presiones politicas que influyen en las decisiones de las directivas para favorecer intereses particulares.</t>
  </si>
  <si>
    <t>Conducta inapropiada de un funcionario para obtener beneficios propios o a favor de un particular.</t>
  </si>
  <si>
    <t>Aplicar el modelo de priorización en las visitas técnicas que se realicen atendiendo cualquier solicitud de intervención en la malla vial de competencia de la UAERMV.</t>
  </si>
  <si>
    <t>Base de datos SIGMA</t>
  </si>
  <si>
    <t>Profesionales que llevan a cabo las visitas técnicas.</t>
  </si>
  <si>
    <t>Continuo, es decir cada vez que se realice una visita técnica.</t>
  </si>
  <si>
    <t>Realizar la priorización de los segmentos viales utilizando la herramienta SIGMA porque dicha herramienta no permite la priorización sin que se haga la verificación correspondiente.</t>
  </si>
  <si>
    <t>Detalle de la gestión del mantenimeinto vial del SIGMA.</t>
  </si>
  <si>
    <t>Profesionales que realizan la revisión de las visitas técnicas.</t>
  </si>
  <si>
    <t>Continuo, es decir cada vez que se verifica un acta visita técnica.</t>
  </si>
  <si>
    <t>Informar sobre las fallas detectadas a la Secretaria General a traves del Proceso de Control Disciplinario Interno.</t>
  </si>
  <si>
    <t>Comunicación dirigida a la Secretaria General con la evidencia correspondiente</t>
  </si>
  <si>
    <t>Subdirector(a) Técnico(a) de Mejoramiento de la Malla Vial Local.</t>
  </si>
  <si>
    <t>Cuando se detecten irregularidades.</t>
  </si>
  <si>
    <t>(# de actividades cumplidas/ # de actividades programadas) x 100</t>
  </si>
  <si>
    <t>Uso de vehículos y maquinaria para beneficio propio</t>
  </si>
  <si>
    <t>Inadecuada vigilancia y control de vehículos y maquinaria.</t>
  </si>
  <si>
    <t>Perdida o hurto de materia prima y material producido.</t>
  </si>
  <si>
    <t>Deficiencia en el control de insumos, materias primas, mezcla de concreto hidráulico, mezclas asfálticas en caliente y en frio.</t>
  </si>
  <si>
    <t>Verificacion de controles en generacion de tickets de bascula.</t>
  </si>
  <si>
    <t>PPMQ-FM-048-V1 Formato Tiquete Manual de Entrada y Salida por Báscula.  Para corroboracion  eventual</t>
  </si>
  <si>
    <t>Lider de produccion</t>
  </si>
  <si>
    <t>semestral</t>
  </si>
  <si>
    <t>EFICACIA:
Índice de cumplimiento actividades= (# de actividades cumplidas / # de actividades programadas) x 100</t>
  </si>
  <si>
    <t xml:space="preserve">Realizar plan de mejoramiento </t>
  </si>
  <si>
    <t>Acciones de mejoramiento</t>
  </si>
  <si>
    <t>Gerente de produccion</t>
  </si>
  <si>
    <t>En el momento de materialización del riesgo</t>
  </si>
  <si>
    <t>Robo o sustracción de elementos por personal de la UMV</t>
  </si>
  <si>
    <t>Corrupción</t>
  </si>
  <si>
    <t>Falta de compromiso de los colaboradores con la Entidad</t>
  </si>
  <si>
    <t>Contratación de personal deshonesto o corrupto</t>
  </si>
  <si>
    <t>No aplicación eficiente de los controles en las entradas y/o salidas de las sedes</t>
  </si>
  <si>
    <t>Definir como requisito la presentación del paz y salvo por el contratista o servidor público para el pago de la última cuenta del contrato o de la liquidación, respectivamente.</t>
  </si>
  <si>
    <t>Paz y salvo y los documentos soporte del pago de la Orden de pago o de la liquidación.</t>
  </si>
  <si>
    <t xml:space="preserve">Almacenista General, Técnico Operativo o Contratista designado en Gestión Financiera, Auxiliar Administrativo o Contratista designado en Talento Humano  </t>
  </si>
  <si>
    <t>Permanente</t>
  </si>
  <si>
    <t>Número de paz y salvo expedidos/Número de contratos prestación de servicios, apoyo a la gestión o de planta finalizados</t>
  </si>
  <si>
    <t>Solicitar a la compañía de vigilancia realizar el reporte o informe del caso, con la debida revisión por el circuito cerrado de televisión, de las anotaciones en las minutas y los controles en las puertas,  y en caso de ser aplicable, la activación de las pólizas que respaldan el contrato.</t>
  </si>
  <si>
    <t>Solicitud a la compañía de vigilancia</t>
  </si>
  <si>
    <t>Almacenista General</t>
  </si>
  <si>
    <t>Cuando se materialice el riesgo</t>
  </si>
  <si>
    <t xml:space="preserve">Validar los antecedentes del nuevo personal a contratar </t>
  </si>
  <si>
    <t xml:space="preserve">Antecedentes, Contrato y documentos soportes, nombramiento. </t>
  </si>
  <si>
    <t>Abogado Contratación y/o Talento Humano</t>
  </si>
  <si>
    <t>1-(Número de contratos de prestación de servicios, apoyo a la gestión con validación de antecedentes/Número de contratos de prestación de servicios, apoyo a la gestión realizados)</t>
  </si>
  <si>
    <t>Remitir el reporte del caso a Control Interno Disciplinario para iniciar las acciones disciplinarias a que se tenga lugar</t>
  </si>
  <si>
    <t>Memorando de reporte del caso a Control Interno Disciplinario</t>
  </si>
  <si>
    <t>Asegurar la contratación de la empresa de vigilancia en la que se incluya la implementación del circuito cerrado de televisión, el monitoreo en las entregas de materiales y el control en las entradas y salidas de la Entidad.</t>
  </si>
  <si>
    <t>Contrato Empresa de vigilancia</t>
  </si>
  <si>
    <t xml:space="preserve">1 contrato vigente </t>
  </si>
  <si>
    <t>Remitir requerimiento a la compañía de vigilancia, solicitando incrementar los controles de seguridad en la puertas de entrada y salida de la Entidad</t>
  </si>
  <si>
    <t>Requerimiento realizado a la compañía de vigilancia</t>
  </si>
  <si>
    <t>Contar con un póliza de seguros para la protección de los elementos de propiedad de la Entidad</t>
  </si>
  <si>
    <t>Programa de seguros</t>
  </si>
  <si>
    <t>1 contrato vigente</t>
  </si>
  <si>
    <t>Realizar reclamaciones pertinentes antes la Aseguradora con la que se tiene contrato del programa de seguros.</t>
  </si>
  <si>
    <t>Reclamación a la Aseguradora</t>
  </si>
  <si>
    <t>Adelantar un proceso contractual sin tener la aprobación correspondiente por parte del comité de contratación o de la instancia correspondiente, si así lo requiere el Manual de Contratación vigente.</t>
  </si>
  <si>
    <t xml:space="preserve">Alto volumen de contratos en periodos cortos </t>
  </si>
  <si>
    <t xml:space="preserve">Insuficiencia de personal </t>
  </si>
  <si>
    <t xml:space="preserve"> Falta de una adecuada planeación en la contratación</t>
  </si>
  <si>
    <t>Solicitar el apoyo de los abogados entre las lineas de Contratación y/o demás dependencias  para atender la contingencia en la Contratación.</t>
  </si>
  <si>
    <t>correo electrónico</t>
  </si>
  <si>
    <t xml:space="preserve">profesional designado </t>
  </si>
  <si>
    <t>permanente</t>
  </si>
  <si>
    <t>Contar con un profesional de apoyo en las dependencias para adelantar los procesos de contratación.</t>
  </si>
  <si>
    <t xml:space="preserve">contrato </t>
  </si>
  <si>
    <t>profesional designado y cada responsable del área</t>
  </si>
  <si>
    <t xml:space="preserve">Elaborar  el  plan de adquisiciones,  verificar y mantener el seguimiento de las necesidades contempladas en el plan.
</t>
  </si>
  <si>
    <t>Plan de Adquisiciones</t>
  </si>
  <si>
    <t>profesional designado</t>
  </si>
  <si>
    <t>Inicio de las acciones disciplinarias, legales o judiciales</t>
  </si>
  <si>
    <t>Actuación disciplinaria</t>
  </si>
  <si>
    <t xml:space="preserve">Secretaria General </t>
  </si>
  <si>
    <t>cada vez se materialice el riesgo</t>
  </si>
  <si>
    <t>Solicitar la inclusión  en el Plan de adquisiciones de los bienes y servicios requeridos por la entidad.</t>
  </si>
  <si>
    <t>comunicación oficial</t>
  </si>
  <si>
    <t>áreas que establecen la necesidad</t>
  </si>
  <si>
    <t>(No de actividades ejecutadas/ No actividades programadas)*100</t>
  </si>
  <si>
    <t>Celebración indebida de contratos sin el lleno de requisitos</t>
  </si>
  <si>
    <t>Deficiencias en la revisión y control de los requisitos exigidos para la celebración de contratos</t>
  </si>
  <si>
    <t>Falencias en los flujos de revisión y aprobación</t>
  </si>
  <si>
    <t>Revisar y actualizar los procedimientos derivados de los procesos selectivos en atención al Manual de Contratación y normatividad vigente, definiendo responsabilidades en la revisión del cumplimiento de requisitos para la celebración de contratos.</t>
  </si>
  <si>
    <t>Procedimientos actualizados</t>
  </si>
  <si>
    <t>Comité evaluador,  Abogados Contratación y Enlaces S. General, y ordenador del gasto que aplique.</t>
  </si>
  <si>
    <t>Revisar y actualizar los procedimientos derivados de los procesos selectivos en atención al Manual de Contratación y normatividad vigente, definiendo responsabilidades en la cadena de revisión y aprobación de procesos contractuales</t>
  </si>
  <si>
    <t>Dar apertura a las investigaciones disciplinarias para determinar el nivel de responsabilidad de los servidores públicos frente a la materialización del riesgo.</t>
  </si>
  <si>
    <t>cuando se materialice el riesgo</t>
  </si>
  <si>
    <t>Vencimiento de los términos de la acción disciplinaria</t>
  </si>
  <si>
    <t xml:space="preserve">Deficiencias en los controles y seguimiento a los procesos </t>
  </si>
  <si>
    <t>Omisión en la ejecución de las actuaciones disciplinarias</t>
  </si>
  <si>
    <t>Verificar la confiabilidad de la base de datos y su articulación con el Sistema de Información Disciplinaria, de tal forma que guarde coherencia la información registrada, y ajustarla según corresponda.</t>
  </si>
  <si>
    <t>Base de datos</t>
  </si>
  <si>
    <t>Profesional especializado proceso CODI</t>
  </si>
  <si>
    <t>Diciembre de 2019</t>
  </si>
  <si>
    <t>(No de procesos registrados en la base de datos con errores / total de procesos registrados de la base de datos) * 100</t>
  </si>
  <si>
    <t>Inicio de la actuación disciplinaria en contra de los responsables.</t>
  </si>
  <si>
    <t>Secretaria General</t>
  </si>
  <si>
    <t>Termino en el que caduca la acción</t>
  </si>
  <si>
    <t>Realizar seguimientos mensuales frente a la implementación de las acciones disciplinarias</t>
  </si>
  <si>
    <t>Actas de reunión</t>
  </si>
  <si>
    <t>(No de reuniones desarrolladas / No De informes de reuniones</t>
  </si>
  <si>
    <t xml:space="preserve">Omitir los criterios técnicos de priorización en la evaluación de vías por parte de un servidor, quien en uso de sus funciones u obligaciones beneficie un interés particular. </t>
  </si>
  <si>
    <t xml:space="preserve">El riesgo propuesto puede suceder cuando se priorizen segmentos viales que no den cumplimiento a la metodología priorización establecida por la UAERMV. Lo anterior sucede cuando un colaborador en uso de sus funciones u obligaciones pretenda incluir segmentos viales de su interes particular y  como consecuencia se puede presentar una inadecuada destinación de recursos públicos, ya que se desatienden segmentos viales que fueron definidos técnicamente como prioritarios. </t>
  </si>
  <si>
    <t>Inclusión de segmentos viales diagnosticados que tengan un indice de priorización menor a 60, durante la actividad de selección de segmentos viales viables para intervención, por parte del colaborador de la UAERMV que realiza esa actividad.</t>
  </si>
  <si>
    <t xml:space="preserve">Alteración en la calificación de los factores que conforman el modelo para determinar el índice de priorización -IP,  por parte del profesional que realiza la actividad de diagnóstico visual en campo. </t>
  </si>
  <si>
    <t xml:space="preserve">
El profesional designado por el (la) Subdirector(a) de Mejoramiento de la Malla Vial Local,  trimestralmente o cada vez que se vaya a realizar una priorizacion, verifica  que los segmentos viales seleccionados como viables para priorización por la SMVL tengan un IP mayor a 60, revisando en la base datos de SIGMA los indices de priorización. Cuando se identifican segmentos viales con indices de priorización menores a 60, estos no se priorizan y se informa a el (la) Subdirector(a) de Mejoramiento de la Malla Vial Local. Se deja registro del control en archivo .exe, y en correo electronico cuando se encuentren desviaciones. 
 </t>
  </si>
  <si>
    <t>El profesional designado por el (la) Subdirector(a) de Mejoramiento de la Malla Vial Local revisa las actas de visita técnica que se generan a traves del aplicativo SIGMA cada vez que se realice o actualice el diagnostico a un segmento vial, con el fin de verificar la veracidad de la información contenida en dichas actas. Así mismo, esta información es validada por el(la) Subdirector(a) Técnico(a) de Mejoramiento de la Malla Vial Local. En caso de que la información contenida en el acta de visita técnica este incompleta o no sea veraz, será devuelta al profesional responsable de la visita para el respectivo ajuste a traves de SIGMA donde queda registro en la parte de historial de gestión tanto de la devolución como del ajuste respectivo.</t>
  </si>
  <si>
    <t>Detectar</t>
  </si>
  <si>
    <t xml:space="preserve"> Una inadecuada destinación de recursos públicos, ya que se desatienden segmentos viales que fueron definidos técnicamente como prioritarios. </t>
  </si>
  <si>
    <t xml:space="preserve"> Uso no autorizado o hurto de vehículos y maquinaria  para beneficio propio o de terceros</t>
  </si>
  <si>
    <t>Uso no autorizado de los vehiculos, maquinaria y equipos para beneficio particular</t>
  </si>
  <si>
    <t xml:space="preserve">Perdida o hurto de materia prima, material producido </t>
  </si>
  <si>
    <t>Apropiacion no autorizada de materiales o productos para beneficio particular</t>
  </si>
  <si>
    <t>Sobrecostos y
Disminución de disponibilidad de  los vehículos y maquinaria.</t>
  </si>
  <si>
    <t>Detrimento patrimonial, 
incumplimiento de metas
peculado, cohecho y dolo.</t>
  </si>
  <si>
    <t>Verificacion diaria del Despacho de mezcla e ingreso de insumos y materias primas por medio de tiquetes Bascula. Además de realizar inventarios físicos en tanques de almacenamiento y control de volumenes de acopios por medio de topografia con seguimiento de consumos de materias primas en base de datos por parte del lider del procedimiento de produccion designado por la Gerente de produccion y aplicando las herramientas tanto a la mezcla asfaltica como al concreto  hidraulico</t>
  </si>
  <si>
    <t xml:space="preserve">Los vehiculos y maquinaria de la UMV cuentan con Sistema de Seguimiento Satelital GPS las 24 horas del dia y Mensualmente el responsable de Vigilancia por GPS (monitoreo satelital)  delegado por la Gerente de Produccion realiza un informe de desplazamientos de vehiculos maquinaria y equipos comparando los  movimientos con la programacion diaria, acorde con el  PROTOCOLO DE MONITOREO SATELITAL POR MEDIO DE MÓDULOS GPS.   Si se evidencian desplazamientos fuera del  perimetro establecido, se genera una alerta al Lider encargado de  operacion de maquinaria,  si se trata de movimiento no autorizado o otro tipo de alteracion se implementa el  PROTOCOLO DE REPORTE Y ATENCIÓN EN CASO DE DAÑOS, VARADA, PÉRDIDA, ROBO, HURTO, EN LA OPERACIÓN DE LOS VEHÍCULOS, MAQUINARIA Y EQUIPOS, documentando las desviaciones segun sea el caso presentado en los formatos disponibles para dichos casos en SISGESTION y escalando la situacion hasta la aplicacion de las polizas de seguro existentes para los equipos pertenecientes a la UMV.  </t>
  </si>
  <si>
    <t>Adelantar un proceso contractual sin tener la aprobación correspondiente por parte del comité de contratación o de la instancia correspondiente, en favor propio o de un tercero en particular.</t>
  </si>
  <si>
    <t>Permitir la modificación y/o cambio de documentos en las propuestas que mejoren la oferta, con el propósito de favorecer a un tercero</t>
  </si>
  <si>
    <t>Por la existencia de intereses personales para adelantar un contrato sin haber sido aprobado inicialmente en Comité de Contratación o la instancia correspondiente, generando posibles aperturas de investigaciones disciplinarias y penales y afectaciones a la ejecución presupuestal.</t>
  </si>
  <si>
    <t xml:space="preserve">Debido a la falta de control en la verificación de los requisitos definidos en los estudios previos para la celebración de contratos, puede materializarse la suscripción de contratos sin el lleno de requisitos por modificación y/o cambio de los documentos en las propuestas, pudiéndose generar detrimento patrimonial, afectación en el cumplimiento de metas, investigaciones disciplinarias, penales y fiscales para la Entidad. </t>
  </si>
  <si>
    <t>Existencia de intereses personales</t>
  </si>
  <si>
    <t xml:space="preserve"> 1. Retrasos en la ejecución del contrato  y posibles aperturas de investigaciones disciplinarias, penales y fiscales.
2.Afectación en la ejecución presupuestal</t>
  </si>
  <si>
    <t>1. Detrimento patrimonial
2. Afectación en el cumplimiento de metas 
3. Investigaciones disciplinarias, penales y fiscales para la Entidad.</t>
  </si>
  <si>
    <t>El profesional designado del proceso de Gestión Contractual , verificará  que el proceso cada vez que se realiza la apertura de un proceso y con anterioridad a su publicación, con el fin de verificar que el mismo se encuentre publicado en el Plan Anual de Adquisiciones, el cual fue aprobado en sesión del Comité de Contratación a más tardar el 30 de enero de cada vigencia.
En caso de evidenciar que el proceso no se encuentra incluido en el PAA, no se podrá llevar a cabo la publicación (toda vez que el sistema no lo permite) por lo que se devolverá al equipo estructurador de contratos para que se haga la solicitud ante el Comité de Contratación de inclusión de una nueva necesidad no prevista inicialmente. La evidencia son los correos electrónicos remitidos a las áreas, una base de datos de seguimiento al PAA y un informe de seguimiento PAA.</t>
  </si>
  <si>
    <t>El profesional designado del proceso de gestión contractual cada vez que realiza la publicación de los procesos contractuales en la plataforma SECOP, debe verificar que el procesos se encuentren en el PAA  y  los soportes requeridos,  con el fin de mantener un debido control y dar cumplimiento a los requisitos exigidos legalmente.
En caso de presentarse fallas en la plataforma SECOP para adelantar los procesos contractuales, por motivos de indisponibilidad de Colombia Compra Eficiente,se cuenta con una guia y protocolo para actuar ante una indisponibilidad  del sistema, por lo que los usuarios deben comunicarse a la mesa de servicio de Colombia Compra Eficiente para  informar acerca de la posible indisponibilidad del SECOP, y adicionalmente se verificarán los documentos manualmente, para lo cual el proceso de contratación se encuentra estructurado de forma jerarquica, por lo cual una vez se realiza la revisión por los abogados, se surte un proceso de revisión por parte del líder del equipo procesos selectivos y de forma posterior por la Secretaría General o sus asesores, con el fin de verificar la idoneidad de los procesos contractuales. La evidencia es el PAA actualizado y certificados de indisponibilidad SECOP,si se llegaran a presentar fallas en el SECOP.</t>
  </si>
  <si>
    <t>Incompleta</t>
  </si>
  <si>
    <t>Elaborar  el  plan de adquisiciones,  verificar y mantener el seguimiento de las necesidades contempladas en el plan.</t>
  </si>
  <si>
    <t>Adelantar la totalidad de procesos contractuales a través de la plataforma SECOP.</t>
  </si>
  <si>
    <t xml:space="preserve">Aplicar  el "protocolo de indisponibilidad del SECOP II" en el momento en el cual se presentan fallas en el sistema que interrumpan el normal desarrollo de los procesos contractuales en el SECOP II siempre y cuando dicha falla se encuentre certificada por el SECOP II.
</t>
  </si>
  <si>
    <t>Procesos contractuales</t>
  </si>
  <si>
    <t>Mesa de ayuda para activar protcolo de indisponibilidad y reporte</t>
  </si>
  <si>
    <t>Colaborador asignado Gestión Contractual</t>
  </si>
  <si>
    <t>Profesional designado</t>
  </si>
  <si>
    <t>Plan de adquisiciones aprobado por el Comité de Contratación</t>
  </si>
  <si>
    <t>N. de procesos contractuales adelantados / N. de procesos adelantados a través de la plataforma SECOP</t>
  </si>
  <si>
    <t>Solicitudes de soporte de indisponibilidad (certificados)</t>
  </si>
  <si>
    <t>Solicitar la inclusión  en el Plan de adquisiciones de los bienes y servicios requeridos por la entidad</t>
  </si>
  <si>
    <t>Solicitud de modificación PAA</t>
  </si>
  <si>
    <t xml:space="preserve">Modificar los tiempos de entrega de resultados de los ensayos a cambio de recibir o solicitar cualquier dadiva o beneficio a nombre propio o de terceros con el fin de agilizar la entrega de resultados. </t>
  </si>
  <si>
    <t>Modificar los resultados de los ensayos a cambio de recibir o solicitar cualquier dadiva o beneficio a nombre propio o de terceros con el fin de que el material ensayado cumpla con las especificaciones técnicas .</t>
  </si>
  <si>
    <t>Que los tiempos de entrega de resultados de los ensayos sean modificados a causa de Presiones indebidas, de falta de propiedad, gobernanza  o indebida gestión de personal, recursos compartidos, contratos o intereses particulares por parte de los clientes internos (gerencia de producción, gerencia de intervención, supervisores de los contratos de materias primas y la subdirección técnica de mejoramiento de la malla vial). esto podría ocasionar, afectación de la imagen del laboratorio por retrasos en la prestación de servicio a los clientes internos e incumplimiento del objetivo del laboratorio (que el ensayo se realice con desviaciones al método).</t>
  </si>
  <si>
    <t>Que los resultados de los ensayos sean modificados, a causa de presiones indebidas a causa de falta de propiedad, gobernanza  o indebida gestión de personal, recursos compartidos, contratos o intereses particulares por parte de los clientes internos (gerencia de producción, gerencia de intervención, supervisores de los contratos de materias primas). lo que puede ocasionar afectación de la imagen del laboratorio ante sus clientes e investigaciones disciplinarias.</t>
  </si>
  <si>
    <t>Permitir presiones indebidas a causa de falta de propiedad, gobernanza  o indebida gestión de personal, recursos compartidos, contratos o intereses particulares por parte de los clientes internos (gerencia de producción, gerencia de intervención, supervisores de los contratos de materias primas y la subdirección técnica de mejoramiento de la malla vial).</t>
  </si>
  <si>
    <t>permitir presiones indebidas a causa de falta de propiedad, gobernanza  o indebida gestión de personal, recursos compartidos, contratos o intereses particulares por parte de los clientes internos (gerencia de producción, gerencia de intervención, supervisores de los contratos de materias primas).</t>
  </si>
  <si>
    <t>* Afectación de la imagen del laboratorio por retrasos en la prestación de servicio a los clientes internos.
* Incumplimiento del objetivo del laboratorio (que el ensayo se realice con desviaciones al método).</t>
  </si>
  <si>
    <t>* Afectación de la imagen del laboratorio ante sus clientes.
* Investigaciones disciplinarias.</t>
  </si>
  <si>
    <t>El auxiliar administrativo, cada vez que se realiza un servicio verifica los tiempos de entrega de resultados comparando la fecha de envio del informe con la trazabilidad interna de las entregas de los servicios del laboratorios, con el fin de garantizar que el servicio se envie en el tiempo estipulado en el contrato (acuerdo de servicio u orden de trabajo)  de no coincidir la fecha de informe el auxiliar administrativo informa al lider operativo del proceso  para que este realice el respectivo seguimiento a las desviaciones de los tiempos y si se identifica que las fallas dan lugar a un trabajo no  conforme se implementa el procedimiento para este.</t>
  </si>
  <si>
    <t>El líder operativo cada vez que aprueba un informe  valida que el proceso de ejecucion y emision (ejecución, revision y aprobación), de informes se halla realizado de acuerdo a lo establecido en el instructivo de registros tecnicos, dejando como registro el informe firmado y aprobado,  con el fin de garantizar que los datos no se modiquen en ninguna parte del proceso. de encontrarse alguna modificacion en los resultados se notificara al proceso correspondiente, para que inicien la respectiva investigación displinaria.</t>
  </si>
  <si>
    <t>Firma del compromiso de imparcialidad y confidencialidad por el personal interno y externo.</t>
  </si>
  <si>
    <t>* La matriz de trazabilidad de los servicios del laboratorio</t>
  </si>
  <si>
    <t>Matriz de trazabilidad de los servicios</t>
  </si>
  <si>
    <t>Registros de los compromisos de imparcialidad y confidencialidad.</t>
  </si>
  <si>
    <t>Lider acreditación</t>
  </si>
  <si>
    <t>Líder operativo del proceso y Líder de acreditación.</t>
  </si>
  <si>
    <t>2 meses</t>
  </si>
  <si>
    <t>6 meses</t>
  </si>
  <si>
    <t>Eficacia: Índice de cumplimiento de actividades = (# de actividades cumplidas/# de actividades programadas)x 100</t>
  </si>
  <si>
    <t>Plan de mejoramiento del proceso</t>
  </si>
  <si>
    <t>Evidencias del plan de mejoramiento</t>
  </si>
  <si>
    <t>El personal involucrado</t>
  </si>
  <si>
    <t>En caso de que se materialice el riesgo</t>
  </si>
  <si>
    <t>Robo o sustracción de elementos que se encuentren en su entorno laboral por personal de la UMV para beneficio personal o de un tercero</t>
  </si>
  <si>
    <t>En ocasiones por aptitudes no integras del personal de la Entidad puede suceder la sustracción o el robo de elementos en las diferentes sedes, bodegas o puntos de obra, que pueden generar retrasos en las actividades, la aplicación de sanciones disciplinarias o penales, contribuir a generar una mala imagen de la Unidad y ocasionar problemas de convivencia entre los colaboradores.</t>
  </si>
  <si>
    <t>Insuficientes medidas de seguridad en Sedes y bodegas</t>
  </si>
  <si>
    <t>Operaciones de entrega y recibo de bienes con participación de diferentes colaboradores y susceptible de la ocurrencia de presiones indebidas</t>
  </si>
  <si>
    <t xml:space="preserve">Traslados y cambios de personal sin notificar a Almacén para verificar entrega de elementos </t>
  </si>
  <si>
    <t>1. Pérdidas económicas
2. Aplicación de Sanciones disciplinarias o penales
3. Reclamaciones ante la aseguradora o la compañía de vigilancia 
4. Demoras o retrasos en la realización de las actividades que involucren la pérdida de elementos</t>
  </si>
  <si>
    <t xml:space="preserve">El Almacenista General anualmente o cuando se detecten riesgos de seguridad debe gestionar la implementación de elementos de seguridad (de acuerdo a aprobación) en las sedes y bodegas de la Entidad como cámaras, sensores de movimientos, restricción de ingreso a la bodegas, adquisición de un paquete de seguros para la protección de los bienes de propiedad o por las cuales la unidad es legalmente responsable, que permita a Almacén el verificar, validar y controlar la ubicación los diferentes bienes de la entidad en las diferentes sedes, como proporcionar la seguridad de las instalaciones. La gestión inicia con la definición de las necesidades de seguridad en la definición de los documentos de soporte (estudios previos) y las obligaciones establecidas en los contratos de arrendamiento, seguridad y de seguros. El Almacenista debe verificar el cumplimiento de las obligaciones del contratista contra las obligaciones establecidas en el contrato y sus documentos anexos, conservando la evidencia de la verificación en los informes del supervisor. En caso de observar el no cumplimiento de las obligaciones se procede a la remisión del requerimiento del supervisor o en dado caso, la constitución del informe de posible incumplimiento (si aplica).   </t>
  </si>
  <si>
    <t>El Auxiliar Administrativo o contratista designado cada vez que se realice la entrega de bienes o elementos por el proveedor o la entrega por asignación de elementos debe solicitar el acompañamiento de la Compañía de Seguridad para verificar y cotejar el ingreso o salida de la cantidad de elementos que se registran en el comprobante de ingreso, egreso o traslado y la correspondiente anotación en la bitácora de seguridad. En caso de encontrar observaciones se debe rechazar el ingreso o egreso de los bienes y solicitar al proveedor, Auxiliar Administrativo o contratista realizar las correcciones respectivas para autorizar la actividad de recibo o entrega de elementos hasta tanto la información coincida con la registrada en el comprobante y los documentos anexos de la solicitud. La evidencia se conserva en los comprobantes de ingreso, traslado o egreso y sus documentos soporte, como en la anotación de la minuta de seguridad.</t>
  </si>
  <si>
    <t>El Auxiliar Administrativo o Contratista asignado cada vez que finalice un contrato de prestación de servicio, apoyo a la gestión o la vinculación de un servidor público debe validar la devolución de los elementos que el colaborador tiene asignado, verificando contra el sistema de administración de inventarios los elementos que tienen asignados, para realizar el descargue por la devolución de los elementos o la reasignación, de ser el caso y la expedición del respectivo paz y salvo, conservando copia del recibo del documento por el solicitante. En caso de observaciones, como que no se relacionen la totalidad de los bienes asignados se debe informar al solicitante para que realice las debidas correcciones. La evidencia de la verificación de la devolución de los elementos es el paz y salvo respectivo, el formato de movimiento de elementos solicitando el reintegro o el traslado de los bienes.</t>
  </si>
  <si>
    <t>Algunas veces</t>
  </si>
  <si>
    <t>Contar con un póliza de seguros y la utilización de sistemas de seguridad para la protección de los elementos de propiedad de la Entidad</t>
  </si>
  <si>
    <t xml:space="preserve">Expedir el paz y salvo para el contratista o servidor público como verificación de la obligación contractual o de responsabilidad del servidor público de la devolución de los elementos que se encuentran asignados </t>
  </si>
  <si>
    <t>Omisión de adelantar las actuaciones disciplinarias  en beneficio de los sujetos disciplinados a cambio de alguna retribución.</t>
  </si>
  <si>
    <t>Debido al incumplimiento de los terminos procesales por debilidad en el seguimiento a los procesos disciplinarios, sus etapas y términos de actuación, bien sea por acción o por omisión, puede suceder que no sea posible adelantar las actuaciones disciplinarias como lo ordena la Ley, ocasionando la imposibilidad de disciplinar a los presuntos autores de conductas disciplinarias y generando investigaciones disciplinarias para los responsables de adelantar el proceso, desconfianza en la gestión del proceso, así como por el vencimiento de terminos legales, presentarse caducidad o prescripcion de la acción disciplinaria.</t>
  </si>
  <si>
    <t>Deficiencia de los controles establecidos para el seguimiento oportuno a las respuestas a los requerimientos</t>
  </si>
  <si>
    <t>1. No se cumple con el objetivo del proceso de disciplinar a los presuntos autores de conductas disciplinarias.
2. Vencimiento de terminos procesales.
3. Caducidad o prescipcion de a accion disciplinaria.
4. Sanciones disciplinarias para los responsables de adelantar los procesos.</t>
  </si>
  <si>
    <t>El profesional especializado grado 222-05 de Control Interno Disciplinario cuenta con una base de datos que se alimenta permanentemente, en el que se relacionan la totalidad de los procesos disciplinarios y sus términos y etapas, con la cual hace seguimiento de cada uno de los procesos, así como el registro de los mismos en el  Sistema de Informacion Disciplinaria - SID, en los que se presentan alertas de tiempos de las actuaciones disciplinarias. En caso de evidenciarse próximos tiempos de vencimiento se genera una alerta y se dan las instrucciones para la implementación de la actuación disciplinaria.</t>
  </si>
  <si>
    <t>La Secretaria General y el profesional especializado grado 222-05 de Control Interno Disciplinario, realizan verificación mensual de la implementación de las acciones disciplinarias mediante el desarrollo de reuniones de seguimiento, con el propósito de conocer el estado actual de los procesos disciplinarios, y evidenciar que se hayan adelantado las actuaciones disciplinarias a que hubiere lugar en los términos de ley, dejando como evidencia las actas de reunión.
En caso de evidenciarse próximos tiempos de vencimiento se dan las instrucciones para la implementación de la actuación disciplinaria y se realiza el respectivo seguimiento a su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</si>
</sst>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28" x14ac:knownFonts="1">
    <font>
      <sz val="11"/>
      <color theme="1"/>
      <name val="Calibri"/>
      <family val="2"/>
      <scheme val="minor"/>
    </font>
    <font>
      <sz val="11"/>
      <color theme="1"/>
      <name val="Calibri"/>
      <family val="2"/>
      <scheme val="minor"/>
    </font>
    <font>
      <u/>
      <sz val="10"/>
      <color indexed="12"/>
      <name val="Arial"/>
      <family val="2"/>
    </font>
    <font>
      <b/>
      <sz val="12"/>
      <name val="Arial"/>
      <family val="2"/>
    </font>
    <font>
      <sz val="10"/>
      <name val="Arial"/>
      <family val="2"/>
    </font>
    <font>
      <sz val="10"/>
      <color indexed="8"/>
      <name val="Arial"/>
      <family val="2"/>
    </font>
    <font>
      <b/>
      <sz val="10"/>
      <name val="Arial"/>
      <family val="2"/>
    </font>
    <font>
      <sz val="11"/>
      <name val="Arial"/>
      <family val="2"/>
    </font>
    <font>
      <u/>
      <sz val="11"/>
      <name val="Arial"/>
      <family val="2"/>
    </font>
    <font>
      <b/>
      <sz val="11"/>
      <name val="Arial"/>
      <family val="2"/>
    </font>
    <font>
      <b/>
      <sz val="14"/>
      <color theme="1"/>
      <name val="Arial"/>
      <family val="2"/>
    </font>
    <font>
      <sz val="11"/>
      <color theme="1"/>
      <name val="Arial"/>
      <family val="2"/>
    </font>
    <font>
      <sz val="12"/>
      <color rgb="FF000000"/>
      <name val="Calibri"/>
      <family val="2"/>
      <scheme val="minor"/>
    </font>
    <font>
      <b/>
      <sz val="8"/>
      <name val="Arial"/>
      <family val="2"/>
    </font>
    <font>
      <sz val="8"/>
      <name val="Arial"/>
      <family val="2"/>
    </font>
    <font>
      <sz val="8"/>
      <name val="Calibri"/>
      <family val="2"/>
      <scheme val="minor"/>
    </font>
    <font>
      <b/>
      <sz val="11"/>
      <color theme="1"/>
      <name val="Calibri"/>
      <family val="2"/>
      <scheme val="minor"/>
    </font>
    <font>
      <b/>
      <sz val="12"/>
      <color theme="1"/>
      <name val="Arial"/>
      <family val="2"/>
    </font>
    <font>
      <b/>
      <sz val="10"/>
      <color theme="1"/>
      <name val="Arial"/>
      <family val="2"/>
    </font>
    <font>
      <b/>
      <sz val="11"/>
      <color theme="1"/>
      <name val="Arial"/>
      <family val="2"/>
    </font>
    <font>
      <sz val="10"/>
      <color theme="1"/>
      <name val="Arial"/>
      <family val="2"/>
    </font>
    <font>
      <sz val="10"/>
      <color theme="9" tint="-0.499984740745262"/>
      <name val="Arial"/>
      <family val="2"/>
    </font>
    <font>
      <b/>
      <sz val="9"/>
      <name val="Arial"/>
      <family val="2"/>
    </font>
    <font>
      <b/>
      <u/>
      <sz val="11"/>
      <color theme="0"/>
      <name val="Arial"/>
      <family val="2"/>
    </font>
    <font>
      <b/>
      <sz val="14"/>
      <name val="Arial"/>
      <family val="2"/>
    </font>
    <font>
      <sz val="9"/>
      <name val="Arial"/>
      <family val="2"/>
    </font>
    <font>
      <sz val="9"/>
      <color theme="1" tint="0.249977111117893"/>
      <name val="Arial"/>
      <family val="2"/>
    </font>
    <font>
      <b/>
      <sz val="9"/>
      <color theme="2" tint="-0.499984740745262"/>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rgb="FF33CC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2F2F2"/>
        <bgColor indexed="64"/>
      </patternFill>
    </fill>
    <fill>
      <patternFill patternType="solid">
        <fgColor theme="1" tint="0.249977111117893"/>
        <bgColor indexed="64"/>
      </patternFill>
    </fill>
    <fill>
      <patternFill patternType="solid">
        <fgColor rgb="FFD8D8D8"/>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D9D9D9"/>
        <bgColor indexed="64"/>
      </patternFill>
    </fill>
    <fill>
      <patternFill patternType="solid">
        <fgColor rgb="FF00206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style="thin">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rgb="FF000000"/>
      </right>
      <top/>
      <bottom/>
      <diagonal/>
    </border>
    <border>
      <left/>
      <right style="medium">
        <color rgb="FF000000"/>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xf numFmtId="0" fontId="4" fillId="0" borderId="0"/>
  </cellStyleXfs>
  <cellXfs count="387">
    <xf numFmtId="0" fontId="0" fillId="0" borderId="0" xfId="0"/>
    <xf numFmtId="0" fontId="0" fillId="0" borderId="0" xfId="0" applyFont="1" applyAlignment="1">
      <alignment wrapText="1"/>
    </xf>
    <xf numFmtId="0" fontId="0" fillId="0" borderId="0" xfId="0" applyFont="1" applyAlignment="1" applyProtection="1">
      <alignment vertical="center" wrapText="1"/>
    </xf>
    <xf numFmtId="0" fontId="6" fillId="2" borderId="19" xfId="0" applyFont="1" applyFill="1" applyBorder="1" applyAlignment="1" applyProtection="1">
      <alignment horizontal="center" vertical="center" wrapText="1"/>
    </xf>
    <xf numFmtId="0" fontId="0" fillId="0" borderId="0" xfId="0" applyFont="1" applyAlignment="1">
      <alignment horizontal="center" vertical="center" wrapText="1"/>
    </xf>
    <xf numFmtId="0" fontId="3" fillId="5"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0" fillId="0" borderId="0" xfId="0" applyFill="1" applyAlignment="1" applyProtection="1">
      <alignment horizontal="center" vertical="center" wrapText="1"/>
    </xf>
    <xf numFmtId="0" fontId="5" fillId="0" borderId="0" xfId="0" applyFont="1" applyFill="1" applyAlignment="1" applyProtection="1">
      <alignment horizontal="center" vertical="center" wrapText="1"/>
    </xf>
    <xf numFmtId="0" fontId="12" fillId="0" borderId="0" xfId="0" applyFont="1" applyAlignment="1">
      <alignment vertical="center" wrapText="1"/>
    </xf>
    <xf numFmtId="0" fontId="0" fillId="0" borderId="0" xfId="0" applyFill="1" applyAlignment="1">
      <alignment wrapText="1"/>
    </xf>
    <xf numFmtId="0" fontId="14" fillId="0" borderId="0" xfId="0" applyFont="1" applyFill="1" applyAlignment="1" applyProtection="1">
      <alignment horizontal="center" vertical="center" wrapText="1"/>
    </xf>
    <xf numFmtId="0" fontId="13" fillId="0" borderId="0" xfId="3"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2" fontId="13" fillId="0" borderId="0" xfId="1"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18" xfId="0" applyFont="1" applyFill="1" applyBorder="1" applyAlignment="1" applyProtection="1">
      <alignment vertical="center" wrapText="1"/>
    </xf>
    <xf numFmtId="0" fontId="15" fillId="0" borderId="0" xfId="0" applyFont="1" applyFill="1" applyAlignment="1" applyProtection="1">
      <alignment horizontal="center" vertical="center" wrapText="1"/>
    </xf>
    <xf numFmtId="165" fontId="15" fillId="0" borderId="0" xfId="1" applyNumberFormat="1" applyFont="1" applyFill="1" applyAlignment="1" applyProtection="1">
      <alignment horizontal="center" vertical="center" wrapText="1"/>
    </xf>
    <xf numFmtId="0" fontId="13" fillId="0" borderId="0" xfId="0"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3" fillId="3" borderId="8"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14" fillId="0" borderId="0" xfId="3" applyFont="1" applyFill="1" applyBorder="1" applyAlignment="1" applyProtection="1">
      <alignment horizontal="center" vertical="center" wrapText="1"/>
    </xf>
    <xf numFmtId="0" fontId="11" fillId="0" borderId="0" xfId="0" applyFont="1" applyAlignment="1" applyProtection="1">
      <alignment vertical="center" wrapText="1"/>
    </xf>
    <xf numFmtId="0" fontId="18" fillId="9"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9" fillId="0" borderId="1" xfId="0" applyFont="1" applyBorder="1" applyAlignment="1" applyProtection="1">
      <alignment horizontal="center" vertical="center" wrapText="1"/>
    </xf>
    <xf numFmtId="0" fontId="7" fillId="0" borderId="1" xfId="0" applyFont="1" applyBorder="1" applyAlignment="1" applyProtection="1">
      <alignment vertical="center" wrapText="1"/>
    </xf>
    <xf numFmtId="1" fontId="7" fillId="0" borderId="1" xfId="0" applyNumberFormat="1" applyFont="1" applyBorder="1" applyAlignment="1" applyProtection="1">
      <alignment horizontal="center" vertical="center" wrapText="1"/>
    </xf>
    <xf numFmtId="0" fontId="4" fillId="0" borderId="22" xfId="0" applyFont="1" applyFill="1" applyBorder="1" applyAlignment="1">
      <alignment horizontal="justify" vertical="center" wrapText="1"/>
    </xf>
    <xf numFmtId="49" fontId="4" fillId="0" borderId="1" xfId="0" applyNumberFormat="1" applyFont="1" applyBorder="1" applyAlignment="1">
      <alignment horizontal="justify" vertical="center" wrapText="1"/>
    </xf>
    <xf numFmtId="0" fontId="4"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7" fillId="9" borderId="29"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21" fillId="0" borderId="30" xfId="0" applyFont="1" applyFill="1" applyBorder="1" applyAlignment="1">
      <alignment horizontal="justify" vertical="center" wrapText="1"/>
    </xf>
    <xf numFmtId="0" fontId="20" fillId="0" borderId="31" xfId="0" applyFont="1" applyFill="1" applyBorder="1" applyAlignment="1">
      <alignment horizontal="justify" vertical="center" wrapText="1"/>
    </xf>
    <xf numFmtId="0" fontId="21" fillId="0" borderId="22"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21" fillId="0" borderId="25" xfId="0" applyFont="1" applyFill="1" applyBorder="1" applyAlignment="1">
      <alignment horizontal="justify" vertical="center" wrapText="1"/>
    </xf>
    <xf numFmtId="0" fontId="20" fillId="0" borderId="32"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16" fillId="0" borderId="0" xfId="0" applyFont="1" applyAlignment="1">
      <alignment horizontal="center" vertical="center" wrapText="1"/>
    </xf>
    <xf numFmtId="0" fontId="3" fillId="7" borderId="26" xfId="0" applyFont="1" applyFill="1" applyBorder="1" applyAlignment="1">
      <alignment vertical="center" wrapText="1"/>
    </xf>
    <xf numFmtId="0" fontId="3" fillId="6" borderId="14" xfId="0" applyFont="1" applyFill="1" applyBorder="1" applyAlignment="1">
      <alignment horizontal="center" vertical="center" wrapText="1"/>
    </xf>
    <xf numFmtId="0" fontId="3" fillId="7" borderId="38" xfId="0" applyFont="1" applyFill="1" applyBorder="1" applyAlignment="1">
      <alignment vertical="center" wrapText="1"/>
    </xf>
    <xf numFmtId="0" fontId="3" fillId="7" borderId="39" xfId="0" applyFont="1" applyFill="1" applyBorder="1" applyAlignment="1">
      <alignment vertical="center" wrapText="1"/>
    </xf>
    <xf numFmtId="0" fontId="16" fillId="11" borderId="37" xfId="0" applyFont="1" applyFill="1" applyBorder="1" applyAlignment="1">
      <alignment horizontal="center" vertical="center" wrapText="1"/>
    </xf>
    <xf numFmtId="0" fontId="6" fillId="2" borderId="12" xfId="0" applyFont="1" applyFill="1" applyBorder="1" applyAlignment="1" applyProtection="1">
      <alignment horizontal="center" vertical="center" wrapText="1"/>
    </xf>
    <xf numFmtId="0" fontId="23" fillId="14" borderId="1" xfId="0" applyFont="1" applyFill="1" applyBorder="1" applyAlignment="1" applyProtection="1">
      <alignment horizontal="center" vertical="center" wrapText="1"/>
    </xf>
    <xf numFmtId="0" fontId="20" fillId="15" borderId="1" xfId="0" applyFont="1" applyFill="1" applyBorder="1" applyAlignment="1">
      <alignment horizontal="justify" vertical="center" wrapText="1"/>
    </xf>
    <xf numFmtId="0" fontId="17" fillId="9" borderId="17" xfId="0" applyFont="1" applyFill="1" applyBorder="1" applyAlignment="1">
      <alignment horizontal="center" vertical="center" wrapText="1"/>
    </xf>
    <xf numFmtId="49" fontId="4" fillId="0" borderId="3" xfId="0" applyNumberFormat="1" applyFont="1" applyBorder="1" applyAlignment="1">
      <alignment horizontal="justify" vertical="center" wrapText="1"/>
    </xf>
    <xf numFmtId="0" fontId="4" fillId="0" borderId="16" xfId="0" applyFont="1" applyFill="1" applyBorder="1" applyAlignment="1">
      <alignment horizontal="justify" vertical="center" wrapText="1"/>
    </xf>
    <xf numFmtId="0" fontId="4" fillId="0" borderId="10" xfId="0" applyFont="1" applyBorder="1" applyAlignment="1">
      <alignment horizontal="justify" vertical="center" wrapText="1"/>
    </xf>
    <xf numFmtId="0" fontId="11" fillId="0" borderId="12" xfId="0" applyFont="1" applyBorder="1" applyAlignment="1">
      <alignment vertical="center" wrapText="1"/>
    </xf>
    <xf numFmtId="0" fontId="4" fillId="0" borderId="19"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16"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9"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6" xfId="0" applyFont="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2" xfId="0" applyFont="1" applyBorder="1" applyAlignment="1">
      <alignment horizontal="justify" vertical="center" wrapText="1"/>
    </xf>
    <xf numFmtId="0" fontId="11" fillId="0" borderId="19" xfId="0" applyFont="1" applyBorder="1" applyAlignment="1">
      <alignment vertical="center" wrapText="1"/>
    </xf>
    <xf numFmtId="0" fontId="4" fillId="0" borderId="12" xfId="0" applyFont="1" applyBorder="1" applyAlignment="1">
      <alignment horizontal="justify" vertical="center" wrapText="1"/>
    </xf>
    <xf numFmtId="0" fontId="11" fillId="0" borderId="0" xfId="0" applyFont="1" applyBorder="1" applyAlignment="1" applyProtection="1">
      <alignment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8" xfId="0" applyFont="1" applyBorder="1" applyAlignment="1" applyProtection="1">
      <alignment horizontal="center" vertical="center" wrapText="1"/>
    </xf>
    <xf numFmtId="0" fontId="11" fillId="0" borderId="1" xfId="0" applyFont="1" applyBorder="1" applyAlignment="1" applyProtection="1">
      <alignment vertical="center" wrapText="1"/>
    </xf>
    <xf numFmtId="0" fontId="11" fillId="0" borderId="10" xfId="0" applyFont="1" applyBorder="1" applyAlignment="1" applyProtection="1">
      <alignment vertical="center" wrapText="1"/>
    </xf>
    <xf numFmtId="0" fontId="22" fillId="0" borderId="1" xfId="3" applyFont="1" applyFill="1" applyBorder="1" applyAlignment="1" applyProtection="1">
      <alignment vertical="center" wrapText="1"/>
      <protection locked="0"/>
    </xf>
    <xf numFmtId="0" fontId="25"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vertical="center" wrapText="1"/>
      <protection locked="0"/>
    </xf>
    <xf numFmtId="14" fontId="25" fillId="0" borderId="1"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vertical="center" wrapText="1"/>
      <protection locked="0"/>
    </xf>
    <xf numFmtId="14" fontId="25" fillId="0" borderId="1" xfId="0" applyNumberFormat="1" applyFont="1" applyFill="1" applyBorder="1" applyAlignment="1" applyProtection="1">
      <alignment vertical="center" wrapText="1"/>
      <protection locked="0"/>
    </xf>
    <xf numFmtId="0" fontId="25" fillId="0" borderId="0" xfId="0" applyFont="1" applyFill="1" applyAlignment="1" applyProtection="1">
      <alignment horizontal="center" vertical="center" wrapText="1"/>
    </xf>
    <xf numFmtId="14" fontId="25" fillId="0" borderId="9" xfId="0" applyNumberFormat="1" applyFont="1" applyFill="1" applyBorder="1" applyAlignment="1" applyProtection="1">
      <alignment vertical="center" wrapText="1"/>
      <protection locked="0"/>
    </xf>
    <xf numFmtId="0" fontId="6" fillId="16" borderId="3" xfId="0" applyFont="1" applyFill="1" applyBorder="1" applyAlignment="1" applyProtection="1">
      <alignment horizontal="center" vertical="center" wrapText="1"/>
    </xf>
    <xf numFmtId="0" fontId="6" fillId="16" borderId="1" xfId="0" applyFont="1" applyFill="1" applyBorder="1" applyAlignment="1" applyProtection="1">
      <alignment vertical="center" wrapText="1"/>
    </xf>
    <xf numFmtId="0" fontId="6" fillId="16" borderId="1"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xf>
    <xf numFmtId="0" fontId="6" fillId="16" borderId="12" xfId="0" applyFont="1" applyFill="1" applyBorder="1" applyAlignment="1" applyProtection="1">
      <alignment vertical="center" wrapText="1"/>
    </xf>
    <xf numFmtId="0" fontId="22" fillId="0" borderId="1" xfId="3" applyFont="1" applyFill="1" applyBorder="1" applyAlignment="1" applyProtection="1">
      <alignment horizontal="center" vertical="center" wrapText="1"/>
    </xf>
    <xf numFmtId="0" fontId="22" fillId="0" borderId="1" xfId="3" applyFont="1" applyFill="1" applyBorder="1" applyAlignment="1" applyProtection="1">
      <alignment horizontal="center" vertical="center" wrapText="1"/>
      <protection locked="0"/>
    </xf>
    <xf numFmtId="2" fontId="22" fillId="0" borderId="1" xfId="1" applyNumberFormat="1" applyFont="1" applyFill="1" applyBorder="1" applyAlignment="1" applyProtection="1">
      <alignment horizontal="center" vertical="center" wrapText="1"/>
      <protection locked="0"/>
    </xf>
    <xf numFmtId="2" fontId="22" fillId="0" borderId="1" xfId="1" applyNumberFormat="1" applyFont="1" applyFill="1" applyBorder="1" applyAlignment="1" applyProtection="1">
      <alignment horizontal="center" vertical="center" wrapText="1"/>
    </xf>
    <xf numFmtId="0" fontId="22" fillId="0" borderId="1" xfId="3" applyFont="1" applyFill="1" applyBorder="1" applyAlignment="1" applyProtection="1">
      <alignment horizontal="center" vertical="center" wrapText="1"/>
      <protection locked="0"/>
    </xf>
    <xf numFmtId="0" fontId="25" fillId="0" borderId="1" xfId="3" applyFont="1" applyFill="1" applyBorder="1" applyAlignment="1" applyProtection="1">
      <alignment horizontal="center" vertical="center" wrapText="1"/>
      <protection locked="0"/>
    </xf>
    <xf numFmtId="2" fontId="22" fillId="0" borderId="1" xfId="1" applyNumberFormat="1" applyFont="1" applyFill="1" applyBorder="1" applyAlignment="1" applyProtection="1">
      <alignment horizontal="center" vertical="center" wrapText="1"/>
    </xf>
    <xf numFmtId="0" fontId="22" fillId="0" borderId="1" xfId="3" applyFont="1" applyFill="1" applyBorder="1" applyAlignment="1" applyProtection="1">
      <alignment horizontal="center" vertical="center" wrapText="1"/>
    </xf>
    <xf numFmtId="2" fontId="22" fillId="0" borderId="1" xfId="1" applyNumberFormat="1" applyFont="1" applyFill="1" applyBorder="1" applyAlignment="1" applyProtection="1">
      <alignment horizontal="center" vertical="center" wrapText="1"/>
      <protection locked="0"/>
    </xf>
    <xf numFmtId="0" fontId="25" fillId="0" borderId="3" xfId="3" applyFont="1" applyFill="1" applyBorder="1" applyAlignment="1" applyProtection="1">
      <alignment vertical="center" wrapText="1"/>
      <protection locked="0"/>
    </xf>
    <xf numFmtId="0" fontId="25" fillId="0" borderId="12" xfId="3" applyFont="1" applyFill="1" applyBorder="1" applyAlignment="1" applyProtection="1">
      <alignment vertical="center" wrapText="1"/>
      <protection locked="0"/>
    </xf>
    <xf numFmtId="0" fontId="25" fillId="0" borderId="3" xfId="0" applyFont="1" applyFill="1" applyBorder="1" applyAlignment="1" applyProtection="1">
      <alignment horizontal="center" vertical="center" wrapText="1"/>
      <protection locked="0"/>
    </xf>
    <xf numFmtId="0" fontId="25" fillId="0" borderId="3" xfId="0" applyFont="1" applyFill="1" applyBorder="1" applyAlignment="1" applyProtection="1">
      <alignment vertical="center" wrapText="1"/>
      <protection locked="0"/>
    </xf>
    <xf numFmtId="14" fontId="25" fillId="0" borderId="16" xfId="0" applyNumberFormat="1"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0" borderId="12" xfId="0" applyFont="1" applyFill="1" applyBorder="1" applyAlignment="1" applyProtection="1">
      <alignment vertical="center" wrapText="1"/>
      <protection locked="0"/>
    </xf>
    <xf numFmtId="14" fontId="25" fillId="0" borderId="19" xfId="0" applyNumberFormat="1" applyFont="1" applyFill="1" applyBorder="1" applyAlignment="1" applyProtection="1">
      <alignment horizontal="center" vertical="center" wrapText="1"/>
      <protection locked="0"/>
    </xf>
    <xf numFmtId="0" fontId="25" fillId="0" borderId="3" xfId="3" applyFont="1" applyFill="1" applyBorder="1" applyAlignment="1" applyProtection="1">
      <alignment horizontal="center" vertical="center" wrapText="1"/>
      <protection locked="0"/>
    </xf>
    <xf numFmtId="0" fontId="22" fillId="0" borderId="3" xfId="3" applyFont="1" applyFill="1" applyBorder="1" applyAlignment="1" applyProtection="1">
      <alignment horizontal="center" vertical="center" wrapText="1"/>
      <protection locked="0"/>
    </xf>
    <xf numFmtId="0" fontId="22" fillId="0" borderId="3" xfId="3" applyFont="1" applyFill="1" applyBorder="1" applyAlignment="1" applyProtection="1">
      <alignment horizontal="center" vertical="center" wrapText="1"/>
    </xf>
    <xf numFmtId="2" fontId="22" fillId="0" borderId="3" xfId="1" applyNumberFormat="1" applyFont="1" applyFill="1" applyBorder="1" applyAlignment="1" applyProtection="1">
      <alignment horizontal="center" vertical="center" wrapText="1"/>
    </xf>
    <xf numFmtId="2" fontId="22" fillId="0" borderId="3" xfId="1" applyNumberFormat="1" applyFont="1" applyFill="1" applyBorder="1" applyAlignment="1" applyProtection="1">
      <alignment horizontal="center" vertical="center" wrapText="1"/>
      <protection locked="0"/>
    </xf>
    <xf numFmtId="2" fontId="22" fillId="0" borderId="3" xfId="1" applyNumberFormat="1" applyFont="1" applyFill="1" applyBorder="1" applyAlignment="1" applyProtection="1">
      <alignment horizontal="center" vertical="center" wrapText="1"/>
    </xf>
    <xf numFmtId="2" fontId="22" fillId="0" borderId="3" xfId="1" applyNumberFormat="1" applyFont="1" applyFill="1" applyBorder="1" applyAlignment="1" applyProtection="1">
      <alignment horizontal="center" vertical="center" wrapText="1"/>
      <protection locked="0"/>
    </xf>
    <xf numFmtId="0" fontId="22" fillId="0" borderId="12" xfId="3" applyFont="1" applyFill="1" applyBorder="1" applyAlignment="1" applyProtection="1">
      <alignment horizontal="center" vertical="center" wrapText="1"/>
      <protection locked="0"/>
    </xf>
    <xf numFmtId="0" fontId="22" fillId="0" borderId="12" xfId="3"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protection locked="0"/>
    </xf>
    <xf numFmtId="2" fontId="22" fillId="0" borderId="12" xfId="1" applyNumberFormat="1"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protection locked="0"/>
    </xf>
    <xf numFmtId="0" fontId="25" fillId="0" borderId="1" xfId="3" applyFont="1" applyFill="1" applyBorder="1" applyAlignment="1" applyProtection="1">
      <alignment vertical="center" wrapText="1"/>
      <protection locked="0"/>
    </xf>
    <xf numFmtId="14" fontId="25" fillId="0" borderId="1" xfId="0" applyNumberFormat="1" applyFont="1" applyFill="1" applyBorder="1" applyAlignment="1" applyProtection="1">
      <alignment horizontal="center" vertical="center" wrapText="1"/>
      <protection locked="0"/>
    </xf>
    <xf numFmtId="0" fontId="22" fillId="0" borderId="3" xfId="3" applyFont="1" applyFill="1" applyBorder="1" applyAlignment="1" applyProtection="1">
      <alignment vertical="center" wrapText="1"/>
      <protection locked="0"/>
    </xf>
    <xf numFmtId="0" fontId="22" fillId="0" borderId="3" xfId="0" applyFont="1" applyFill="1" applyBorder="1" applyAlignment="1" applyProtection="1">
      <alignment vertical="center" wrapText="1"/>
      <protection locked="0"/>
    </xf>
    <xf numFmtId="14" fontId="25" fillId="0" borderId="3" xfId="0" applyNumberFormat="1" applyFont="1" applyFill="1" applyBorder="1" applyAlignment="1" applyProtection="1">
      <alignment horizontal="center" vertical="center" wrapText="1"/>
      <protection locked="0"/>
    </xf>
    <xf numFmtId="14" fontId="25" fillId="0" borderId="3" xfId="0" applyNumberFormat="1" applyFont="1" applyFill="1" applyBorder="1" applyAlignment="1" applyProtection="1">
      <alignment vertical="center" wrapText="1"/>
      <protection locked="0"/>
    </xf>
    <xf numFmtId="14" fontId="25" fillId="0" borderId="16" xfId="0" applyNumberFormat="1" applyFont="1" applyFill="1" applyBorder="1" applyAlignment="1" applyProtection="1">
      <alignment vertical="center" wrapText="1"/>
      <protection locked="0"/>
    </xf>
    <xf numFmtId="14" fontId="25" fillId="0" borderId="10" xfId="0" applyNumberFormat="1" applyFont="1" applyFill="1" applyBorder="1" applyAlignment="1" applyProtection="1">
      <alignment vertical="center" wrapText="1"/>
      <protection locked="0"/>
    </xf>
    <xf numFmtId="0" fontId="22" fillId="0" borderId="12" xfId="3" applyFont="1" applyFill="1" applyBorder="1" applyAlignment="1" applyProtection="1">
      <alignment vertical="center" wrapText="1"/>
      <protection locked="0"/>
    </xf>
    <xf numFmtId="0" fontId="22" fillId="0" borderId="12" xfId="0" applyFont="1" applyFill="1" applyBorder="1" applyAlignment="1" applyProtection="1">
      <alignment horizontal="center" vertical="center" wrapText="1"/>
      <protection locked="0"/>
    </xf>
    <xf numFmtId="0" fontId="22" fillId="0" borderId="12" xfId="0" applyFont="1" applyFill="1" applyBorder="1" applyAlignment="1" applyProtection="1">
      <alignment vertical="center" wrapText="1"/>
      <protection locked="0"/>
    </xf>
    <xf numFmtId="14" fontId="25" fillId="0" borderId="12" xfId="0" applyNumberFormat="1" applyFont="1" applyFill="1" applyBorder="1" applyAlignment="1" applyProtection="1">
      <alignment vertical="center" wrapText="1"/>
      <protection locked="0"/>
    </xf>
    <xf numFmtId="14" fontId="25" fillId="0" borderId="19" xfId="0" applyNumberFormat="1" applyFont="1" applyFill="1" applyBorder="1" applyAlignment="1" applyProtection="1">
      <alignment vertical="center" wrapText="1"/>
      <protection locked="0"/>
    </xf>
    <xf numFmtId="14" fontId="25" fillId="0" borderId="3"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44" xfId="0" applyFont="1" applyFill="1" applyBorder="1" applyAlignment="1" applyProtection="1">
      <alignment vertical="center" wrapText="1"/>
      <protection locked="0"/>
    </xf>
    <xf numFmtId="0" fontId="25" fillId="17" borderId="1" xfId="0" applyFont="1" applyFill="1" applyBorder="1" applyAlignment="1" applyProtection="1">
      <alignment horizontal="center" vertical="center" wrapText="1"/>
      <protection locked="0"/>
    </xf>
    <xf numFmtId="0" fontId="25" fillId="17" borderId="3"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left" vertical="center" wrapText="1"/>
      <protection locked="0"/>
    </xf>
    <xf numFmtId="0" fontId="25" fillId="17" borderId="1" xfId="0" applyFont="1" applyFill="1" applyBorder="1" applyAlignment="1" applyProtection="1">
      <alignment vertical="center" wrapText="1"/>
      <protection locked="0"/>
    </xf>
    <xf numFmtId="0" fontId="22" fillId="17" borderId="1" xfId="0" applyFont="1" applyFill="1" applyBorder="1" applyAlignment="1" applyProtection="1">
      <alignment vertical="center" wrapText="1"/>
      <protection locked="0"/>
    </xf>
    <xf numFmtId="14" fontId="25" fillId="17" borderId="10" xfId="0" applyNumberFormat="1" applyFont="1" applyFill="1" applyBorder="1" applyAlignment="1" applyProtection="1">
      <alignment vertical="center" wrapText="1"/>
      <protection locked="0"/>
    </xf>
    <xf numFmtId="14" fontId="25" fillId="0" borderId="12" xfId="0" applyNumberFormat="1" applyFont="1" applyFill="1" applyBorder="1" applyAlignment="1" applyProtection="1">
      <alignment horizontal="center" vertical="center" wrapText="1"/>
      <protection locked="0"/>
    </xf>
    <xf numFmtId="0" fontId="25" fillId="0" borderId="46" xfId="3" applyFont="1" applyFill="1" applyBorder="1" applyAlignment="1" applyProtection="1">
      <alignment horizontal="center" vertical="center" wrapText="1"/>
      <protection locked="0"/>
    </xf>
    <xf numFmtId="0" fontId="25" fillId="0" borderId="44" xfId="3" applyFont="1" applyFill="1" applyBorder="1" applyAlignment="1" applyProtection="1">
      <alignment horizontal="center" vertical="center" wrapText="1"/>
      <protection locked="0"/>
    </xf>
    <xf numFmtId="14" fontId="25" fillId="0" borderId="21" xfId="0" applyNumberFormat="1" applyFont="1" applyFill="1" applyBorder="1" applyAlignment="1" applyProtection="1">
      <alignment horizontal="center" vertical="center" wrapText="1"/>
      <protection locked="0"/>
    </xf>
    <xf numFmtId="14" fontId="25" fillId="0" borderId="24" xfId="0" applyNumberFormat="1" applyFont="1" applyFill="1" applyBorder="1" applyAlignment="1" applyProtection="1">
      <alignment horizontal="center" vertical="center" wrapText="1"/>
      <protection locked="0"/>
    </xf>
    <xf numFmtId="0" fontId="25" fillId="0" borderId="18" xfId="3" applyFont="1" applyFill="1" applyBorder="1" applyAlignment="1" applyProtection="1">
      <alignment horizontal="center" vertical="center" wrapText="1"/>
      <protection locked="0"/>
    </xf>
    <xf numFmtId="0" fontId="25" fillId="0" borderId="46" xfId="0" applyFont="1" applyFill="1" applyBorder="1" applyAlignment="1" applyProtection="1">
      <alignment horizontal="center" vertical="center" wrapText="1"/>
      <protection locked="0"/>
    </xf>
    <xf numFmtId="0" fontId="25" fillId="0" borderId="18" xfId="0" applyFont="1" applyFill="1" applyBorder="1" applyAlignment="1" applyProtection="1">
      <alignment horizontal="center" vertical="center" wrapText="1"/>
      <protection locked="0"/>
    </xf>
    <xf numFmtId="0" fontId="25" fillId="0" borderId="44" xfId="0" applyFont="1" applyFill="1" applyBorder="1" applyAlignment="1" applyProtection="1">
      <alignment horizontal="center" vertical="center" wrapText="1"/>
      <protection locked="0"/>
    </xf>
    <xf numFmtId="14" fontId="25" fillId="0" borderId="46" xfId="0" applyNumberFormat="1" applyFont="1" applyFill="1" applyBorder="1" applyAlignment="1" applyProtection="1">
      <alignment horizontal="center" vertical="center" wrapText="1"/>
      <protection locked="0"/>
    </xf>
    <xf numFmtId="14" fontId="25" fillId="0" borderId="18" xfId="0" applyNumberFormat="1" applyFont="1" applyFill="1" applyBorder="1" applyAlignment="1" applyProtection="1">
      <alignment horizontal="center" vertical="center" wrapText="1"/>
      <protection locked="0"/>
    </xf>
    <xf numFmtId="14" fontId="25" fillId="0" borderId="44" xfId="0" applyNumberFormat="1" applyFont="1" applyFill="1" applyBorder="1" applyAlignment="1" applyProtection="1">
      <alignment horizontal="center" vertical="center" wrapText="1"/>
      <protection locked="0"/>
    </xf>
    <xf numFmtId="14" fontId="25" fillId="0" borderId="3" xfId="0" applyNumberFormat="1" applyFont="1" applyFill="1" applyBorder="1" applyAlignment="1" applyProtection="1">
      <alignment horizontal="center" vertical="center" wrapText="1"/>
      <protection locked="0"/>
    </xf>
    <xf numFmtId="14" fontId="25" fillId="0" borderId="1" xfId="0" applyNumberFormat="1" applyFont="1" applyFill="1" applyBorder="1" applyAlignment="1" applyProtection="1">
      <alignment horizontal="center" vertical="center" wrapText="1"/>
      <protection locked="0"/>
    </xf>
    <xf numFmtId="14" fontId="25" fillId="0" borderId="12" xfId="0" applyNumberFormat="1" applyFont="1" applyFill="1" applyBorder="1" applyAlignment="1" applyProtection="1">
      <alignment horizontal="center" vertical="center" wrapText="1"/>
      <protection locked="0"/>
    </xf>
    <xf numFmtId="0" fontId="25" fillId="0" borderId="49" xfId="0" applyFont="1" applyFill="1" applyBorder="1" applyAlignment="1" applyProtection="1">
      <alignment horizontal="center" vertical="center" wrapText="1"/>
      <protection locked="0"/>
    </xf>
    <xf numFmtId="0" fontId="25" fillId="0" borderId="50" xfId="0" applyFont="1" applyFill="1" applyBorder="1" applyAlignment="1" applyProtection="1">
      <alignment horizontal="center" vertical="center" wrapText="1"/>
      <protection locked="0"/>
    </xf>
    <xf numFmtId="0" fontId="25" fillId="0" borderId="51" xfId="0" applyFont="1" applyFill="1" applyBorder="1" applyAlignment="1" applyProtection="1">
      <alignment horizontal="center" vertical="center" wrapText="1"/>
      <protection locked="0"/>
    </xf>
    <xf numFmtId="0" fontId="25" fillId="0" borderId="42" xfId="0" applyFont="1" applyFill="1" applyBorder="1" applyAlignment="1" applyProtection="1">
      <alignment horizontal="center" vertical="center" wrapText="1"/>
      <protection locked="0"/>
    </xf>
    <xf numFmtId="0" fontId="25" fillId="0" borderId="43" xfId="0" applyFont="1" applyFill="1" applyBorder="1" applyAlignment="1" applyProtection="1">
      <alignment horizontal="center" vertical="center" wrapText="1"/>
      <protection locked="0"/>
    </xf>
    <xf numFmtId="0" fontId="25" fillId="0" borderId="45" xfId="0" applyFont="1" applyFill="1" applyBorder="1" applyAlignment="1" applyProtection="1">
      <alignment horizontal="center" vertical="center" wrapText="1"/>
      <protection locked="0"/>
    </xf>
    <xf numFmtId="0" fontId="22" fillId="0" borderId="46" xfId="3" applyFont="1" applyFill="1" applyBorder="1" applyAlignment="1" applyProtection="1">
      <alignment horizontal="center" vertical="center" wrapText="1"/>
      <protection locked="0"/>
    </xf>
    <xf numFmtId="0" fontId="22" fillId="0" borderId="44" xfId="3" applyFont="1" applyFill="1" applyBorder="1" applyAlignment="1" applyProtection="1">
      <alignment horizontal="center" vertical="center" wrapText="1"/>
      <protection locked="0"/>
    </xf>
    <xf numFmtId="0" fontId="26" fillId="8" borderId="46" xfId="3" applyFont="1" applyFill="1" applyBorder="1" applyAlignment="1" applyProtection="1">
      <alignment horizontal="center" vertical="center" wrapText="1"/>
      <protection locked="0"/>
    </xf>
    <xf numFmtId="0" fontId="26" fillId="8" borderId="44" xfId="3"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2" fillId="0" borderId="46" xfId="0" applyFont="1" applyFill="1" applyBorder="1" applyAlignment="1" applyProtection="1">
      <alignment horizontal="center" vertical="center" wrapText="1"/>
      <protection locked="0"/>
    </xf>
    <xf numFmtId="0" fontId="22" fillId="0" borderId="44" xfId="0" applyFont="1" applyFill="1" applyBorder="1" applyAlignment="1" applyProtection="1">
      <alignment horizontal="center" vertical="center" wrapText="1"/>
      <protection locked="0"/>
    </xf>
    <xf numFmtId="0" fontId="22" fillId="0" borderId="3" xfId="3" applyFont="1" applyFill="1" applyBorder="1" applyAlignment="1" applyProtection="1">
      <alignment horizontal="center" vertical="center" wrapText="1"/>
    </xf>
    <xf numFmtId="0" fontId="22" fillId="0" borderId="12" xfId="3"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5" fillId="0" borderId="47" xfId="0" applyFont="1" applyFill="1" applyBorder="1" applyAlignment="1" applyProtection="1">
      <alignment horizontal="center" vertical="center" wrapText="1"/>
      <protection locked="0"/>
    </xf>
    <xf numFmtId="0" fontId="25" fillId="0" borderId="48" xfId="0" applyFont="1" applyFill="1" applyBorder="1" applyAlignment="1" applyProtection="1">
      <alignment horizontal="center" vertical="center" wrapText="1"/>
      <protection locked="0"/>
    </xf>
    <xf numFmtId="2" fontId="22" fillId="0" borderId="3" xfId="1" applyNumberFormat="1" applyFont="1" applyFill="1" applyBorder="1" applyAlignment="1" applyProtection="1">
      <alignment horizontal="center" vertical="center" wrapText="1"/>
      <protection locked="0"/>
    </xf>
    <xf numFmtId="2" fontId="22" fillId="0" borderId="12" xfId="1" applyNumberFormat="1" applyFont="1" applyFill="1" applyBorder="1" applyAlignment="1" applyProtection="1">
      <alignment horizontal="center" vertical="center" wrapText="1"/>
      <protection locked="0"/>
    </xf>
    <xf numFmtId="2" fontId="22" fillId="0" borderId="3" xfId="1" applyNumberFormat="1" applyFont="1" applyFill="1" applyBorder="1" applyAlignment="1" applyProtection="1">
      <alignment horizontal="center" vertical="center" wrapText="1"/>
    </xf>
    <xf numFmtId="2" fontId="22" fillId="0" borderId="12" xfId="1" applyNumberFormat="1" applyFont="1" applyFill="1" applyBorder="1" applyAlignment="1" applyProtection="1">
      <alignment horizontal="center" vertical="center" wrapText="1"/>
    </xf>
    <xf numFmtId="0" fontId="22" fillId="0" borderId="3" xfId="3" applyFont="1" applyFill="1" applyBorder="1" applyAlignment="1" applyProtection="1">
      <alignment horizontal="center" vertical="center" wrapText="1"/>
      <protection locked="0"/>
    </xf>
    <xf numFmtId="0" fontId="22" fillId="0" borderId="1" xfId="3" applyFont="1" applyFill="1" applyBorder="1" applyAlignment="1" applyProtection="1">
      <alignment horizontal="center" vertical="center" wrapText="1"/>
      <protection locked="0"/>
    </xf>
    <xf numFmtId="0" fontId="22" fillId="0" borderId="12" xfId="3" applyFont="1" applyFill="1" applyBorder="1" applyAlignment="1" applyProtection="1">
      <alignment horizontal="center" vertical="center" wrapText="1"/>
      <protection locked="0"/>
    </xf>
    <xf numFmtId="0" fontId="25" fillId="0" borderId="3" xfId="3" applyFont="1" applyFill="1" applyBorder="1" applyAlignment="1" applyProtection="1">
      <alignment horizontal="center" vertical="center" wrapText="1"/>
      <protection locked="0"/>
    </xf>
    <xf numFmtId="0" fontId="25" fillId="0" borderId="1" xfId="3" applyFont="1" applyFill="1" applyBorder="1" applyAlignment="1" applyProtection="1">
      <alignment horizontal="center" vertical="center" wrapText="1"/>
      <protection locked="0"/>
    </xf>
    <xf numFmtId="0" fontId="25" fillId="0" borderId="12" xfId="3"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wrapText="1"/>
    </xf>
    <xf numFmtId="0" fontId="6" fillId="12" borderId="12"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2" fontId="22" fillId="0" borderId="1" xfId="1" applyNumberFormat="1" applyFont="1" applyFill="1" applyBorder="1" applyAlignment="1" applyProtection="1">
      <alignment horizontal="center" vertical="center" wrapText="1"/>
    </xf>
    <xf numFmtId="0" fontId="22" fillId="0" borderId="1" xfId="3" applyFont="1" applyFill="1" applyBorder="1" applyAlignment="1" applyProtection="1">
      <alignment horizontal="center" vertical="center" wrapText="1"/>
    </xf>
    <xf numFmtId="0" fontId="6" fillId="16" borderId="1"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xf>
    <xf numFmtId="0" fontId="26" fillId="8" borderId="3" xfId="3" applyFont="1" applyFill="1" applyBorder="1" applyAlignment="1" applyProtection="1">
      <alignment horizontal="center" vertical="center" wrapText="1"/>
      <protection locked="0"/>
    </xf>
    <xf numFmtId="0" fontId="26" fillId="8" borderId="1" xfId="3" applyFont="1" applyFill="1" applyBorder="1" applyAlignment="1" applyProtection="1">
      <alignment horizontal="center" vertical="center" wrapText="1"/>
      <protection locked="0"/>
    </xf>
    <xf numFmtId="0" fontId="26" fillId="8" borderId="12" xfId="3" applyFont="1" applyFill="1" applyBorder="1" applyAlignment="1" applyProtection="1">
      <alignment horizontal="center" vertical="center" wrapText="1"/>
      <protection locked="0"/>
    </xf>
    <xf numFmtId="0" fontId="6" fillId="16" borderId="3" xfId="0" applyFont="1" applyFill="1" applyBorder="1" applyAlignment="1" applyProtection="1">
      <alignment horizontal="center" vertical="center" wrapText="1"/>
    </xf>
    <xf numFmtId="0" fontId="6" fillId="16" borderId="17" xfId="0" applyFont="1" applyFill="1" applyBorder="1" applyAlignment="1" applyProtection="1">
      <alignment horizontal="center" vertical="center" wrapText="1"/>
    </xf>
    <xf numFmtId="0" fontId="6" fillId="16" borderId="44" xfId="0" applyFont="1" applyFill="1" applyBorder="1" applyAlignment="1" applyProtection="1">
      <alignment horizontal="center" vertical="center" wrapText="1"/>
    </xf>
    <xf numFmtId="0" fontId="22" fillId="0" borderId="47" xfId="3" applyFont="1" applyFill="1" applyBorder="1" applyAlignment="1" applyProtection="1">
      <alignment horizontal="center" vertical="center" wrapText="1"/>
      <protection locked="0"/>
    </xf>
    <xf numFmtId="0" fontId="22" fillId="0" borderId="48" xfId="3" applyFont="1" applyFill="1" applyBorder="1" applyAlignment="1" applyProtection="1">
      <alignment horizontal="center" vertical="center" wrapText="1"/>
      <protection locked="0"/>
    </xf>
    <xf numFmtId="0" fontId="22" fillId="0" borderId="2" xfId="3" applyFont="1" applyFill="1" applyBorder="1" applyAlignment="1" applyProtection="1">
      <alignment horizontal="center" vertical="center" wrapText="1"/>
      <protection locked="0"/>
    </xf>
    <xf numFmtId="0" fontId="22" fillId="0" borderId="8" xfId="3" applyFont="1" applyFill="1" applyBorder="1" applyAlignment="1" applyProtection="1">
      <alignment horizontal="center" vertical="center" wrapText="1"/>
      <protection locked="0"/>
    </xf>
    <xf numFmtId="0" fontId="22" fillId="0" borderId="11" xfId="3"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12" borderId="3" xfId="0" applyFont="1" applyFill="1" applyBorder="1" applyAlignment="1" applyProtection="1">
      <alignment horizontal="center" vertical="center" wrapText="1"/>
    </xf>
    <xf numFmtId="2" fontId="22" fillId="0" borderId="1" xfId="1" applyNumberFormat="1" applyFont="1" applyFill="1" applyBorder="1" applyAlignment="1" applyProtection="1">
      <alignment horizontal="center" vertical="center" wrapText="1"/>
      <protection locked="0"/>
    </xf>
    <xf numFmtId="0" fontId="26" fillId="8" borderId="18" xfId="3" applyFont="1" applyFill="1" applyBorder="1" applyAlignment="1" applyProtection="1">
      <alignment horizontal="center" vertical="center" wrapText="1"/>
      <protection locked="0"/>
    </xf>
    <xf numFmtId="0" fontId="22" fillId="17" borderId="2" xfId="3" applyFont="1" applyFill="1" applyBorder="1" applyAlignment="1" applyProtection="1">
      <alignment horizontal="center" vertical="center" wrapText="1"/>
      <protection locked="0"/>
    </xf>
    <xf numFmtId="0" fontId="22" fillId="17" borderId="8" xfId="3" applyFont="1" applyFill="1" applyBorder="1" applyAlignment="1" applyProtection="1">
      <alignment horizontal="center" vertical="center" wrapText="1"/>
      <protection locked="0"/>
    </xf>
    <xf numFmtId="0" fontId="22" fillId="17" borderId="11" xfId="3" applyFont="1" applyFill="1" applyBorder="1" applyAlignment="1" applyProtection="1">
      <alignment horizontal="center" vertical="center" wrapText="1"/>
      <protection locked="0"/>
    </xf>
    <xf numFmtId="0" fontId="22" fillId="17" borderId="3" xfId="3" applyFont="1" applyFill="1" applyBorder="1" applyAlignment="1" applyProtection="1">
      <alignment horizontal="center" vertical="center" wrapText="1"/>
      <protection locked="0"/>
    </xf>
    <xf numFmtId="0" fontId="22" fillId="17" borderId="1" xfId="3" applyFont="1" applyFill="1" applyBorder="1" applyAlignment="1" applyProtection="1">
      <alignment horizontal="center" vertical="center" wrapText="1"/>
      <protection locked="0"/>
    </xf>
    <xf numFmtId="0" fontId="22" fillId="17" borderId="12" xfId="3" applyFont="1" applyFill="1" applyBorder="1" applyAlignment="1" applyProtection="1">
      <alignment horizontal="center" vertical="center" wrapText="1"/>
      <protection locked="0"/>
    </xf>
    <xf numFmtId="0" fontId="25" fillId="17" borderId="3" xfId="3" applyFont="1" applyFill="1" applyBorder="1" applyAlignment="1" applyProtection="1">
      <alignment horizontal="center" vertical="center" wrapText="1"/>
      <protection locked="0"/>
    </xf>
    <xf numFmtId="0" fontId="25" fillId="17" borderId="1" xfId="3" applyFont="1" applyFill="1" applyBorder="1" applyAlignment="1" applyProtection="1">
      <alignment horizontal="center" vertical="center" wrapText="1"/>
      <protection locked="0"/>
    </xf>
    <xf numFmtId="0" fontId="25" fillId="17" borderId="12" xfId="3"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7" fillId="0" borderId="0" xfId="2"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xf>
    <xf numFmtId="0" fontId="10" fillId="13"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7" fillId="9" borderId="1"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Alignment="1" applyProtection="1">
      <alignment horizontal="center" vertical="center" wrapText="1"/>
    </xf>
    <xf numFmtId="0" fontId="11" fillId="0" borderId="1"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0" fontId="19" fillId="2" borderId="5" xfId="0" applyFont="1" applyFill="1" applyBorder="1" applyAlignment="1" applyProtection="1">
      <alignment horizontal="center" vertical="center" wrapText="1"/>
    </xf>
    <xf numFmtId="0" fontId="24" fillId="2" borderId="13" xfId="0"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1" fillId="0" borderId="3" xfId="0" applyFont="1" applyBorder="1" applyAlignment="1" applyProtection="1">
      <alignment horizontal="left" vertical="center" wrapText="1"/>
    </xf>
    <xf numFmtId="0" fontId="20" fillId="0" borderId="23" xfId="0" applyFont="1" applyBorder="1" applyAlignment="1">
      <alignment horizontal="center" vertical="center" wrapText="1"/>
    </xf>
    <xf numFmtId="0" fontId="18" fillId="0" borderId="23"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24" xfId="0" applyFont="1" applyBorder="1" applyAlignment="1">
      <alignment horizontal="center" vertical="center" wrapText="1"/>
    </xf>
    <xf numFmtId="0" fontId="18" fillId="0" borderId="21"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0" fillId="9" borderId="26"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7" fillId="9" borderId="27" xfId="0" applyFont="1" applyFill="1" applyBorder="1" applyAlignment="1">
      <alignment horizontal="center" vertical="center" wrapText="1"/>
    </xf>
    <xf numFmtId="0" fontId="17" fillId="9" borderId="28" xfId="0" applyFont="1" applyFill="1" applyBorder="1" applyAlignment="1">
      <alignment horizontal="center" vertical="center" wrapText="1"/>
    </xf>
    <xf numFmtId="0" fontId="6" fillId="2" borderId="5"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0" fillId="0" borderId="33" xfId="0" applyFont="1" applyBorder="1" applyAlignment="1" applyProtection="1">
      <alignment horizontal="center" vertical="top" wrapText="1"/>
    </xf>
    <xf numFmtId="0" fontId="0" fillId="0" borderId="34" xfId="0" applyFont="1" applyBorder="1" applyAlignment="1" applyProtection="1">
      <alignment horizontal="center" vertical="top" wrapText="1"/>
    </xf>
    <xf numFmtId="0" fontId="0" fillId="0" borderId="31" xfId="0" applyFont="1" applyBorder="1" applyAlignment="1" applyProtection="1">
      <alignment horizontal="center" vertical="top" wrapText="1"/>
    </xf>
    <xf numFmtId="0" fontId="0" fillId="0" borderId="27" xfId="0" applyFont="1" applyBorder="1" applyAlignment="1" applyProtection="1">
      <alignment horizontal="center" vertical="top" wrapText="1"/>
    </xf>
    <xf numFmtId="0" fontId="0" fillId="0" borderId="0" xfId="0" applyFont="1" applyBorder="1" applyAlignment="1" applyProtection="1">
      <alignment horizontal="center" vertical="top" wrapText="1"/>
    </xf>
    <xf numFmtId="0" fontId="0" fillId="0" borderId="28" xfId="0" applyFont="1" applyBorder="1" applyAlignment="1" applyProtection="1">
      <alignment horizontal="center" vertical="top" wrapText="1"/>
    </xf>
    <xf numFmtId="0" fontId="0" fillId="0" borderId="35" xfId="0" applyFont="1" applyBorder="1" applyAlignment="1" applyProtection="1">
      <alignment horizontal="center" vertical="top" wrapText="1"/>
    </xf>
    <xf numFmtId="0" fontId="0" fillId="0" borderId="36" xfId="0" applyFont="1" applyBorder="1" applyAlignment="1" applyProtection="1">
      <alignment horizontal="center" vertical="top" wrapText="1"/>
    </xf>
    <xf numFmtId="0" fontId="0" fillId="0" borderId="32" xfId="0" applyFont="1" applyBorder="1" applyAlignment="1" applyProtection="1">
      <alignment horizontal="center" vertical="top" wrapText="1"/>
    </xf>
    <xf numFmtId="0" fontId="0" fillId="0" borderId="33"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0" fontId="0" fillId="0" borderId="27"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35" xfId="0" applyFont="1" applyBorder="1" applyAlignment="1" applyProtection="1">
      <alignment horizontal="center" vertical="center" wrapText="1"/>
    </xf>
    <xf numFmtId="0" fontId="0" fillId="0" borderId="36" xfId="0" applyFont="1" applyBorder="1" applyAlignment="1" applyProtection="1">
      <alignment horizontal="center" vertical="center" wrapText="1"/>
    </xf>
    <xf numFmtId="0" fontId="0" fillId="0" borderId="32" xfId="0" applyFont="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1" fillId="0" borderId="16"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19" xfId="0" applyFont="1" applyBorder="1" applyAlignment="1">
      <alignment horizontal="justify"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19" fillId="10" borderId="33" xfId="0" applyFont="1" applyFill="1" applyBorder="1" applyAlignment="1">
      <alignment horizontal="center" vertical="center" textRotation="90" wrapText="1"/>
    </xf>
    <xf numFmtId="0" fontId="19" fillId="10" borderId="27" xfId="0" applyFont="1" applyFill="1" applyBorder="1" applyAlignment="1">
      <alignment horizontal="center" vertical="center" textRotation="90" wrapText="1"/>
    </xf>
    <xf numFmtId="0" fontId="19" fillId="10" borderId="35" xfId="0" applyFont="1" applyFill="1" applyBorder="1" applyAlignment="1">
      <alignment horizontal="center" vertical="center" textRotation="90" wrapText="1"/>
    </xf>
    <xf numFmtId="0" fontId="16" fillId="10" borderId="36"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18" borderId="2" xfId="0" applyFont="1" applyFill="1" applyBorder="1" applyAlignment="1" applyProtection="1">
      <alignment horizontal="center" vertical="center" wrapText="1"/>
    </xf>
    <xf numFmtId="0" fontId="6" fillId="18" borderId="3" xfId="0" applyFont="1" applyFill="1" applyBorder="1" applyAlignment="1" applyProtection="1">
      <alignment horizontal="center" vertical="center" wrapText="1"/>
    </xf>
    <xf numFmtId="0" fontId="6" fillId="18" borderId="3" xfId="0" applyFont="1" applyFill="1" applyBorder="1" applyAlignment="1" applyProtection="1">
      <alignment horizontal="center" vertical="center" wrapText="1"/>
    </xf>
    <xf numFmtId="0" fontId="6" fillId="18" borderId="40" xfId="0" applyFont="1" applyFill="1" applyBorder="1" applyAlignment="1" applyProtection="1">
      <alignment horizontal="center" vertical="center" wrapText="1"/>
    </xf>
    <xf numFmtId="0" fontId="6" fillId="18" borderId="4" xfId="0" applyFont="1" applyFill="1" applyBorder="1" applyAlignment="1" applyProtection="1">
      <alignment horizontal="center" vertical="center" wrapText="1"/>
    </xf>
    <xf numFmtId="0" fontId="6" fillId="18" borderId="41" xfId="0" applyFont="1" applyFill="1" applyBorder="1" applyAlignment="1" applyProtection="1">
      <alignment horizontal="center" vertical="center" wrapText="1"/>
    </xf>
    <xf numFmtId="0" fontId="6" fillId="18" borderId="42" xfId="0" applyFont="1" applyFill="1" applyBorder="1" applyAlignment="1" applyProtection="1">
      <alignment horizontal="center" vertical="center" wrapText="1"/>
    </xf>
    <xf numFmtId="0" fontId="14" fillId="18" borderId="0" xfId="0" applyFont="1" applyFill="1" applyAlignment="1" applyProtection="1">
      <alignment horizontal="center" vertical="center" wrapText="1"/>
    </xf>
    <xf numFmtId="0" fontId="6" fillId="18" borderId="8" xfId="0" applyFont="1" applyFill="1" applyBorder="1" applyAlignment="1" applyProtection="1">
      <alignment horizontal="center" vertical="center" wrapText="1"/>
    </xf>
    <xf numFmtId="0" fontId="6" fillId="18" borderId="1" xfId="0" applyFont="1" applyFill="1" applyBorder="1" applyAlignment="1" applyProtection="1">
      <alignment horizontal="center" vertical="center" wrapText="1"/>
    </xf>
    <xf numFmtId="0" fontId="6" fillId="18" borderId="17" xfId="0" applyFont="1" applyFill="1" applyBorder="1" applyAlignment="1" applyProtection="1">
      <alignment horizontal="center" vertical="center" wrapText="1"/>
    </xf>
    <xf numFmtId="0" fontId="6" fillId="18" borderId="1" xfId="0" applyFont="1" applyFill="1" applyBorder="1" applyAlignment="1" applyProtection="1">
      <alignment vertical="center" wrapText="1"/>
    </xf>
    <xf numFmtId="0" fontId="6" fillId="18" borderId="1" xfId="0" applyFont="1" applyFill="1" applyBorder="1" applyAlignment="1" applyProtection="1">
      <alignment horizontal="center" vertical="center" wrapText="1"/>
    </xf>
    <xf numFmtId="0" fontId="6" fillId="18" borderId="43" xfId="0" applyFont="1" applyFill="1" applyBorder="1" applyAlignment="1" applyProtection="1">
      <alignment horizontal="center" vertical="center" wrapText="1"/>
    </xf>
    <xf numFmtId="0" fontId="25" fillId="18" borderId="0" xfId="0" applyFont="1" applyFill="1" applyAlignment="1" applyProtection="1">
      <alignment horizontal="center" vertical="center" wrapText="1"/>
    </xf>
    <xf numFmtId="0" fontId="6" fillId="18" borderId="11" xfId="0" applyFont="1" applyFill="1" applyBorder="1" applyAlignment="1" applyProtection="1">
      <alignment horizontal="center" vertical="center" wrapText="1"/>
    </xf>
    <xf numFmtId="0" fontId="6" fillId="18" borderId="12" xfId="0" applyFont="1" applyFill="1" applyBorder="1" applyAlignment="1" applyProtection="1">
      <alignment horizontal="center" vertical="center" wrapText="1"/>
    </xf>
    <xf numFmtId="0" fontId="6" fillId="18" borderId="44" xfId="0" applyFont="1" applyFill="1" applyBorder="1" applyAlignment="1" applyProtection="1">
      <alignment horizontal="center" vertical="center" wrapText="1"/>
    </xf>
    <xf numFmtId="0" fontId="6" fillId="18" borderId="12" xfId="0" applyFont="1" applyFill="1" applyBorder="1" applyAlignment="1" applyProtection="1">
      <alignment horizontal="center" vertical="center" wrapText="1"/>
    </xf>
    <xf numFmtId="0" fontId="6" fillId="18" borderId="12" xfId="0" applyFont="1" applyFill="1" applyBorder="1" applyAlignment="1" applyProtection="1">
      <alignment vertical="center" wrapText="1"/>
    </xf>
    <xf numFmtId="0" fontId="6" fillId="18" borderId="45" xfId="0" applyFont="1" applyFill="1" applyBorder="1" applyAlignment="1" applyProtection="1">
      <alignment horizontal="center" vertical="center" wrapText="1"/>
    </xf>
    <xf numFmtId="0" fontId="25" fillId="0" borderId="40" xfId="3" applyFont="1" applyFill="1" applyBorder="1" applyAlignment="1" applyProtection="1">
      <alignment horizontal="center" vertical="center" wrapText="1"/>
      <protection locked="0"/>
    </xf>
    <xf numFmtId="0" fontId="25" fillId="0" borderId="41" xfId="3" applyFont="1" applyFill="1" applyBorder="1" applyAlignment="1" applyProtection="1">
      <alignment horizontal="center" vertical="center" wrapText="1"/>
      <protection locked="0"/>
    </xf>
    <xf numFmtId="0" fontId="25" fillId="0" borderId="52" xfId="3" applyFont="1" applyFill="1" applyBorder="1" applyAlignment="1" applyProtection="1">
      <alignment horizontal="center" vertical="center" wrapText="1"/>
      <protection locked="0"/>
    </xf>
    <xf numFmtId="0" fontId="25" fillId="0" borderId="53" xfId="3" applyFont="1" applyFill="1" applyBorder="1" applyAlignment="1" applyProtection="1">
      <alignment horizontal="center" vertical="center" wrapText="1"/>
      <protection locked="0"/>
    </xf>
    <xf numFmtId="0" fontId="6" fillId="10" borderId="3"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22" fillId="0" borderId="46" xfId="3" applyFont="1" applyFill="1" applyBorder="1" applyAlignment="1" applyProtection="1">
      <alignment horizontal="center" vertical="center" wrapText="1"/>
    </xf>
    <xf numFmtId="0" fontId="22" fillId="0" borderId="44" xfId="3" applyFont="1" applyFill="1" applyBorder="1" applyAlignment="1" applyProtection="1">
      <alignment horizontal="center" vertical="center" wrapText="1"/>
    </xf>
    <xf numFmtId="0" fontId="25" fillId="17" borderId="54" xfId="3" applyFont="1" applyFill="1" applyBorder="1" applyAlignment="1" applyProtection="1">
      <alignment horizontal="center" vertical="center" wrapText="1"/>
      <protection locked="0"/>
    </xf>
    <xf numFmtId="0" fontId="25" fillId="17" borderId="55" xfId="3" applyFont="1" applyFill="1" applyBorder="1" applyAlignment="1" applyProtection="1">
      <alignment horizontal="center" vertical="center" wrapText="1"/>
      <protection locked="0"/>
    </xf>
    <xf numFmtId="0" fontId="25" fillId="17" borderId="56" xfId="3" applyFont="1" applyFill="1" applyBorder="1" applyAlignment="1" applyProtection="1">
      <alignment horizontal="center" vertical="center" wrapText="1"/>
      <protection locked="0"/>
    </xf>
    <xf numFmtId="0" fontId="25" fillId="17" borderId="50" xfId="3" applyFont="1" applyFill="1" applyBorder="1" applyAlignment="1" applyProtection="1">
      <alignment horizontal="center" vertical="center" wrapText="1"/>
      <protection locked="0"/>
    </xf>
    <xf numFmtId="0" fontId="25" fillId="17" borderId="57" xfId="3" applyFont="1" applyFill="1" applyBorder="1" applyAlignment="1" applyProtection="1">
      <alignment horizontal="center" vertical="center" wrapText="1"/>
      <protection locked="0"/>
    </xf>
    <xf numFmtId="0" fontId="25" fillId="17" borderId="58" xfId="3" applyFont="1" applyFill="1" applyBorder="1" applyAlignment="1" applyProtection="1">
      <alignment horizontal="center" vertical="center" wrapText="1"/>
      <protection locked="0"/>
    </xf>
    <xf numFmtId="14" fontId="25" fillId="0" borderId="18" xfId="0" applyNumberFormat="1" applyFont="1" applyFill="1" applyBorder="1" applyAlignment="1" applyProtection="1">
      <alignment vertical="center" wrapText="1"/>
      <protection locked="0"/>
    </xf>
    <xf numFmtId="14" fontId="25" fillId="0" borderId="44" xfId="0" applyNumberFormat="1" applyFont="1" applyFill="1" applyBorder="1" applyAlignment="1" applyProtection="1">
      <alignment vertical="center" wrapText="1"/>
      <protection locked="0"/>
    </xf>
    <xf numFmtId="0" fontId="25" fillId="0" borderId="59" xfId="3" applyFont="1" applyFill="1" applyBorder="1" applyAlignment="1" applyProtection="1">
      <alignment horizontal="center" vertical="center" wrapText="1"/>
      <protection locked="0"/>
    </xf>
    <xf numFmtId="0" fontId="25" fillId="0" borderId="49" xfId="3" applyFont="1" applyFill="1" applyBorder="1" applyAlignment="1" applyProtection="1">
      <alignment horizontal="center" vertical="center" wrapText="1"/>
      <protection locked="0"/>
    </xf>
    <xf numFmtId="0" fontId="25" fillId="0" borderId="56" xfId="3" applyFont="1" applyFill="1" applyBorder="1" applyAlignment="1" applyProtection="1">
      <alignment horizontal="center" vertical="center" wrapText="1"/>
      <protection locked="0"/>
    </xf>
    <xf numFmtId="0" fontId="25" fillId="0" borderId="50" xfId="3" applyFont="1" applyFill="1" applyBorder="1" applyAlignment="1" applyProtection="1">
      <alignment horizontal="center" vertical="center" wrapText="1"/>
      <protection locked="0"/>
    </xf>
    <xf numFmtId="0" fontId="25" fillId="0" borderId="60" xfId="3" applyFont="1" applyFill="1" applyBorder="1" applyAlignment="1" applyProtection="1">
      <alignment horizontal="center" vertical="center" wrapText="1"/>
      <protection locked="0"/>
    </xf>
    <xf numFmtId="0" fontId="25" fillId="0" borderId="51" xfId="3" applyFont="1" applyFill="1" applyBorder="1" applyAlignment="1" applyProtection="1">
      <alignment horizontal="center" vertical="center" wrapText="1"/>
      <protection locked="0"/>
    </xf>
    <xf numFmtId="0" fontId="25" fillId="0" borderId="1" xfId="3" applyFont="1" applyFill="1" applyBorder="1" applyAlignment="1" applyProtection="1">
      <alignment horizontal="justify" vertical="center" wrapText="1"/>
      <protection locked="0"/>
    </xf>
    <xf numFmtId="0" fontId="25" fillId="0" borderId="9" xfId="0" applyFont="1" applyFill="1" applyBorder="1" applyAlignment="1" applyProtection="1">
      <alignment vertical="center" wrapText="1"/>
      <protection locked="0"/>
    </xf>
    <xf numFmtId="0" fontId="25" fillId="0" borderId="9" xfId="0" applyFont="1" applyFill="1" applyBorder="1" applyAlignment="1" applyProtection="1">
      <alignment horizontal="center" vertical="center" wrapText="1"/>
      <protection locked="0"/>
    </xf>
    <xf numFmtId="14" fontId="25" fillId="0" borderId="42" xfId="0" applyNumberFormat="1" applyFont="1" applyFill="1" applyBorder="1" applyAlignment="1" applyProtection="1">
      <alignment horizontal="center" vertical="center" wrapText="1"/>
      <protection locked="0"/>
    </xf>
    <xf numFmtId="14" fontId="25" fillId="0" borderId="61" xfId="0" applyNumberFormat="1" applyFont="1" applyFill="1" applyBorder="1" applyAlignment="1" applyProtection="1">
      <alignment horizontal="center" vertical="center" wrapText="1"/>
      <protection locked="0"/>
    </xf>
    <xf numFmtId="0" fontId="27" fillId="0" borderId="3" xfId="3" applyFont="1" applyFill="1" applyBorder="1" applyAlignment="1" applyProtection="1">
      <alignment horizontal="center" vertical="center" wrapText="1"/>
      <protection locked="0"/>
    </xf>
    <xf numFmtId="0" fontId="27" fillId="0" borderId="1" xfId="3" applyFont="1" applyFill="1" applyBorder="1" applyAlignment="1" applyProtection="1">
      <alignment horizontal="center" vertical="center" wrapText="1"/>
      <protection locked="0"/>
    </xf>
    <xf numFmtId="0" fontId="27" fillId="0" borderId="12" xfId="3" applyFont="1" applyFill="1" applyBorder="1" applyAlignment="1" applyProtection="1">
      <alignment horizontal="center" vertical="center" wrapText="1"/>
      <protection locked="0"/>
    </xf>
    <xf numFmtId="0" fontId="26" fillId="0" borderId="46" xfId="3" applyFont="1" applyFill="1" applyBorder="1" applyAlignment="1" applyProtection="1">
      <alignment horizontal="center" vertical="center" wrapText="1"/>
      <protection locked="0"/>
    </xf>
    <xf numFmtId="0" fontId="26" fillId="0" borderId="3" xfId="3" applyFont="1" applyFill="1" applyBorder="1" applyAlignment="1" applyProtection="1">
      <alignment horizontal="center" vertical="center" wrapText="1"/>
      <protection locked="0"/>
    </xf>
    <xf numFmtId="0" fontId="26" fillId="0" borderId="44" xfId="3" applyFont="1" applyFill="1" applyBorder="1" applyAlignment="1" applyProtection="1">
      <alignment horizontal="center" vertical="center" wrapText="1"/>
      <protection locked="0"/>
    </xf>
    <xf numFmtId="0" fontId="26" fillId="0" borderId="12" xfId="3" applyFont="1" applyFill="1" applyBorder="1" applyAlignment="1" applyProtection="1">
      <alignment horizontal="center" vertical="center" wrapText="1"/>
      <protection locked="0"/>
    </xf>
    <xf numFmtId="0" fontId="25" fillId="0" borderId="17" xfId="3" applyFont="1" applyFill="1" applyBorder="1" applyAlignment="1" applyProtection="1">
      <alignment horizontal="center" vertical="center" wrapText="1"/>
      <protection locked="0"/>
    </xf>
    <xf numFmtId="0" fontId="26" fillId="0" borderId="1" xfId="3" applyFont="1" applyFill="1" applyBorder="1" applyAlignment="1" applyProtection="1">
      <alignment horizontal="center" vertical="center" wrapText="1"/>
      <protection locked="0"/>
    </xf>
    <xf numFmtId="0" fontId="25" fillId="0" borderId="9" xfId="3" applyFont="1" applyFill="1" applyBorder="1" applyAlignment="1" applyProtection="1">
      <alignment horizontal="center" vertical="center" wrapText="1"/>
      <protection locked="0"/>
    </xf>
  </cellXfs>
  <cellStyles count="5">
    <cellStyle name="Hipervínculo" xfId="2" builtinId="8"/>
    <cellStyle name="Millares" xfId="1" builtinId="3"/>
    <cellStyle name="Normal" xfId="0" builtinId="0"/>
    <cellStyle name="Normal 2" xfId="3"/>
    <cellStyle name="Normal 2 3" xfId="4"/>
  </cellStyles>
  <dxfs count="614">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9" defaultPivotStyle="PivotStyleLight16"/>
  <colors>
    <mruColors>
      <color rgb="FFFF9900"/>
      <color rgb="FFFFFFCC"/>
      <color rgb="FFFF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69E60FAA-CB76-4256-A8A7-5EE84374AD77}"/>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66875" y="714375"/>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5" name="1 Imagen">
          <a:extLst>
            <a:ext uri="{FF2B5EF4-FFF2-40B4-BE49-F238E27FC236}">
              <a16:creationId xmlns:a16="http://schemas.microsoft.com/office/drawing/2014/main" id="{69E60FAA-CB76-4256-A8A7-5EE84374AD77}"/>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9152" y="1977118"/>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nelson.ovalle/Downloads/SIG-FM-007-V7%20Formato%20Mapa%20de%20Riesgos%20de%20Proces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aermv-my.sharepoint.com/Users/natalia.norato/OneDrive%20-%20uaermv/NATA%20SIG/2018/12.%20DICIEMBRE/SIG-FM-007-V7%20Formato%20Mapa%20de%20Riesgos%20de%20Proces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2019"/>
      <sheetName val="FORMULA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2019"/>
      <sheetName val="FORMULA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1"/>
  <sheetViews>
    <sheetView topLeftCell="A62" workbookViewId="0">
      <selection activeCell="D75" sqref="D75"/>
    </sheetView>
  </sheetViews>
  <sheetFormatPr baseColWidth="10" defaultRowHeight="15" x14ac:dyDescent="0.25"/>
  <cols>
    <col min="1" max="1" width="11.42578125" style="15"/>
    <col min="2" max="3" width="37.42578125" style="15" customWidth="1"/>
    <col min="4" max="4" width="17.7109375" style="15" customWidth="1"/>
    <col min="5" max="7" width="26.85546875" style="15" customWidth="1"/>
    <col min="8" max="8" width="20.7109375" style="15" customWidth="1"/>
    <col min="9" max="9" width="22.42578125" style="15" customWidth="1"/>
    <col min="10" max="10" width="16.7109375" style="15" customWidth="1"/>
    <col min="11" max="11" width="26.5703125" style="15" customWidth="1"/>
    <col min="12" max="12" width="23.85546875" style="15" customWidth="1"/>
    <col min="13" max="16384" width="11.42578125" style="15"/>
  </cols>
  <sheetData>
    <row r="2" spans="2:12" ht="30" x14ac:dyDescent="0.25">
      <c r="B2" s="15" t="s">
        <v>88</v>
      </c>
      <c r="C2" s="15" t="s">
        <v>70</v>
      </c>
      <c r="D2" s="15" t="s">
        <v>102</v>
      </c>
      <c r="E2" s="15" t="s">
        <v>103</v>
      </c>
      <c r="F2" s="15" t="s">
        <v>104</v>
      </c>
      <c r="G2" s="15" t="s">
        <v>3</v>
      </c>
      <c r="H2" s="15" t="s">
        <v>132</v>
      </c>
      <c r="I2" s="15" t="s">
        <v>66</v>
      </c>
      <c r="J2" s="15" t="s">
        <v>136</v>
      </c>
      <c r="K2" s="15" t="s">
        <v>165</v>
      </c>
    </row>
    <row r="4" spans="2:12" ht="31.5" x14ac:dyDescent="0.25">
      <c r="B4" s="14" t="s">
        <v>71</v>
      </c>
      <c r="C4" s="14" t="s">
        <v>89</v>
      </c>
      <c r="D4" s="12" t="s">
        <v>92</v>
      </c>
      <c r="E4" s="15" t="s">
        <v>124</v>
      </c>
      <c r="F4" s="15" t="s">
        <v>105</v>
      </c>
      <c r="G4" s="15" t="s">
        <v>134</v>
      </c>
      <c r="H4" s="15" t="s">
        <v>137</v>
      </c>
      <c r="I4" s="12" t="s">
        <v>23</v>
      </c>
      <c r="J4" s="12" t="s">
        <v>21</v>
      </c>
      <c r="K4" s="15" t="s">
        <v>166</v>
      </c>
      <c r="L4" s="12"/>
    </row>
    <row r="5" spans="2:12" ht="31.5" x14ac:dyDescent="0.25">
      <c r="B5" s="14" t="s">
        <v>72</v>
      </c>
      <c r="C5" s="14" t="s">
        <v>90</v>
      </c>
      <c r="D5" s="13" t="s">
        <v>93</v>
      </c>
      <c r="E5" s="15" t="s">
        <v>125</v>
      </c>
      <c r="F5" s="15" t="s">
        <v>106</v>
      </c>
      <c r="G5" s="15" t="s">
        <v>17</v>
      </c>
      <c r="H5" s="15" t="s">
        <v>133</v>
      </c>
      <c r="I5" s="12" t="s">
        <v>24</v>
      </c>
      <c r="J5" s="12" t="s">
        <v>22</v>
      </c>
      <c r="K5" s="15" t="s">
        <v>167</v>
      </c>
      <c r="L5" s="12"/>
    </row>
    <row r="6" spans="2:12" ht="30" x14ac:dyDescent="0.25">
      <c r="B6" s="14" t="s">
        <v>73</v>
      </c>
      <c r="C6" s="14" t="s">
        <v>91</v>
      </c>
      <c r="D6" s="12" t="s">
        <v>94</v>
      </c>
      <c r="E6" s="15" t="s">
        <v>126</v>
      </c>
      <c r="F6" s="15" t="s">
        <v>107</v>
      </c>
      <c r="G6" s="15" t="s">
        <v>18</v>
      </c>
      <c r="H6" s="15" t="s">
        <v>137</v>
      </c>
      <c r="I6" s="12" t="s">
        <v>25</v>
      </c>
      <c r="J6" s="12" t="s">
        <v>23</v>
      </c>
      <c r="K6" s="15" t="s">
        <v>168</v>
      </c>
      <c r="L6" s="12"/>
    </row>
    <row r="7" spans="2:12" ht="30" x14ac:dyDescent="0.25">
      <c r="B7" s="14" t="s">
        <v>74</v>
      </c>
      <c r="C7" s="14"/>
      <c r="D7" s="12" t="s">
        <v>95</v>
      </c>
      <c r="E7" s="15" t="s">
        <v>127</v>
      </c>
      <c r="F7" s="15" t="s">
        <v>108</v>
      </c>
      <c r="G7" s="15" t="s">
        <v>19</v>
      </c>
      <c r="J7" s="12" t="s">
        <v>24</v>
      </c>
      <c r="K7" s="15" t="s">
        <v>169</v>
      </c>
      <c r="L7" s="12"/>
    </row>
    <row r="8" spans="2:12" ht="31.5" x14ac:dyDescent="0.25">
      <c r="B8" s="14" t="s">
        <v>75</v>
      </c>
      <c r="C8" s="14"/>
      <c r="D8" s="12" t="s">
        <v>96</v>
      </c>
      <c r="E8" s="15" t="s">
        <v>128</v>
      </c>
      <c r="F8" s="15" t="s">
        <v>109</v>
      </c>
      <c r="G8" s="15" t="s">
        <v>135</v>
      </c>
      <c r="J8" s="12" t="s">
        <v>25</v>
      </c>
      <c r="L8" s="12"/>
    </row>
    <row r="9" spans="2:12" ht="30" x14ac:dyDescent="0.25">
      <c r="B9" s="14" t="s">
        <v>76</v>
      </c>
      <c r="C9" s="14"/>
      <c r="D9" s="12" t="s">
        <v>97</v>
      </c>
      <c r="E9" s="15" t="s">
        <v>129</v>
      </c>
      <c r="F9" s="15" t="s">
        <v>110</v>
      </c>
      <c r="L9" s="12"/>
    </row>
    <row r="10" spans="2:12" ht="31.5" x14ac:dyDescent="0.25">
      <c r="B10" s="14" t="s">
        <v>77</v>
      </c>
      <c r="C10" s="14"/>
      <c r="D10" s="12"/>
      <c r="E10" s="15" t="s">
        <v>130</v>
      </c>
      <c r="F10" s="15" t="s">
        <v>111</v>
      </c>
    </row>
    <row r="11" spans="2:12" ht="30" x14ac:dyDescent="0.25">
      <c r="B11" s="14" t="s">
        <v>78</v>
      </c>
      <c r="C11" s="14"/>
      <c r="D11" s="15" t="s">
        <v>98</v>
      </c>
      <c r="E11" s="15" t="s">
        <v>131</v>
      </c>
      <c r="F11" s="15" t="s">
        <v>112</v>
      </c>
    </row>
    <row r="12" spans="2:12" ht="45" x14ac:dyDescent="0.25">
      <c r="B12" s="14" t="s">
        <v>79</v>
      </c>
      <c r="C12" s="14"/>
      <c r="F12" s="15" t="s">
        <v>113</v>
      </c>
    </row>
    <row r="13" spans="2:12" ht="45" x14ac:dyDescent="0.25">
      <c r="B13" s="14" t="s">
        <v>80</v>
      </c>
      <c r="C13" s="14"/>
      <c r="D13" s="15" t="s">
        <v>99</v>
      </c>
      <c r="F13" s="15" t="s">
        <v>114</v>
      </c>
    </row>
    <row r="14" spans="2:12" ht="45" x14ac:dyDescent="0.25">
      <c r="B14" s="14" t="s">
        <v>81</v>
      </c>
      <c r="D14" s="15" t="s">
        <v>100</v>
      </c>
      <c r="F14" s="15" t="s">
        <v>115</v>
      </c>
    </row>
    <row r="15" spans="2:12" ht="45" x14ac:dyDescent="0.25">
      <c r="B15" s="14" t="s">
        <v>82</v>
      </c>
      <c r="C15" s="14"/>
      <c r="D15" s="15" t="s">
        <v>101</v>
      </c>
      <c r="F15" s="15" t="s">
        <v>116</v>
      </c>
    </row>
    <row r="16" spans="2:12" ht="30" x14ac:dyDescent="0.25">
      <c r="B16" s="14" t="s">
        <v>83</v>
      </c>
      <c r="C16" s="14"/>
      <c r="F16" s="15" t="s">
        <v>117</v>
      </c>
    </row>
    <row r="17" spans="2:6" ht="30" x14ac:dyDescent="0.25">
      <c r="B17" s="14" t="s">
        <v>84</v>
      </c>
      <c r="C17" s="14"/>
      <c r="F17" s="15" t="s">
        <v>118</v>
      </c>
    </row>
    <row r="18" spans="2:6" ht="45" x14ac:dyDescent="0.25">
      <c r="B18" s="14" t="s">
        <v>85</v>
      </c>
      <c r="C18" s="14"/>
      <c r="F18" s="15" t="s">
        <v>119</v>
      </c>
    </row>
    <row r="19" spans="2:6" ht="30" x14ac:dyDescent="0.25">
      <c r="B19" s="14" t="s">
        <v>86</v>
      </c>
      <c r="C19" s="14"/>
      <c r="F19" s="15" t="s">
        <v>120</v>
      </c>
    </row>
    <row r="20" spans="2:6" ht="31.5" x14ac:dyDescent="0.25">
      <c r="B20" s="14" t="s">
        <v>87</v>
      </c>
      <c r="C20" s="14"/>
      <c r="F20" s="15" t="s">
        <v>121</v>
      </c>
    </row>
    <row r="21" spans="2:6" ht="30" x14ac:dyDescent="0.25">
      <c r="F21" s="15" t="s">
        <v>122</v>
      </c>
    </row>
    <row r="22" spans="2:6" x14ac:dyDescent="0.25">
      <c r="F22" s="15" t="s">
        <v>123</v>
      </c>
    </row>
    <row r="29" spans="2:6" x14ac:dyDescent="0.25">
      <c r="B29" s="15" t="s">
        <v>138</v>
      </c>
      <c r="C29" s="15" t="s">
        <v>137</v>
      </c>
    </row>
    <row r="30" spans="2:6" x14ac:dyDescent="0.25">
      <c r="B30" s="15" t="s">
        <v>134</v>
      </c>
      <c r="C30" s="12" t="s">
        <v>21</v>
      </c>
    </row>
    <row r="31" spans="2:6" x14ac:dyDescent="0.25">
      <c r="B31" s="15" t="s">
        <v>17</v>
      </c>
      <c r="C31" s="12" t="s">
        <v>22</v>
      </c>
    </row>
    <row r="32" spans="2:6" x14ac:dyDescent="0.25">
      <c r="B32" s="15" t="s">
        <v>18</v>
      </c>
      <c r="C32" s="12" t="s">
        <v>23</v>
      </c>
    </row>
    <row r="33" spans="2:3" x14ac:dyDescent="0.25">
      <c r="B33" s="15" t="s">
        <v>19</v>
      </c>
      <c r="C33" s="12" t="s">
        <v>24</v>
      </c>
    </row>
    <row r="34" spans="2:3" x14ac:dyDescent="0.25">
      <c r="B34" s="15" t="s">
        <v>135</v>
      </c>
      <c r="C34" s="12" t="s">
        <v>25</v>
      </c>
    </row>
    <row r="37" spans="2:3" x14ac:dyDescent="0.25">
      <c r="B37" s="15" t="str">
        <f>$B$30&amp;C30</f>
        <v>Rara vezInsignificante</v>
      </c>
      <c r="C37" s="15" t="s">
        <v>139</v>
      </c>
    </row>
    <row r="38" spans="2:3" x14ac:dyDescent="0.25">
      <c r="B38" s="15" t="str">
        <f t="shared" ref="B38:B41" si="0">$B$30&amp;C31</f>
        <v>Rara vezMenor</v>
      </c>
      <c r="C38" s="15" t="s">
        <v>139</v>
      </c>
    </row>
    <row r="39" spans="2:3" x14ac:dyDescent="0.25">
      <c r="B39" s="15" t="str">
        <f t="shared" si="0"/>
        <v>Rara vezModerado</v>
      </c>
      <c r="C39" s="15" t="s">
        <v>140</v>
      </c>
    </row>
    <row r="40" spans="2:3" x14ac:dyDescent="0.25">
      <c r="B40" s="15" t="str">
        <f t="shared" si="0"/>
        <v>Rara vezMayor</v>
      </c>
      <c r="C40" s="15" t="s">
        <v>141</v>
      </c>
    </row>
    <row r="41" spans="2:3" x14ac:dyDescent="0.25">
      <c r="B41" s="15" t="str">
        <f t="shared" si="0"/>
        <v>Rara vezCatastrófico</v>
      </c>
      <c r="C41" s="15" t="s">
        <v>142</v>
      </c>
    </row>
    <row r="42" spans="2:3" x14ac:dyDescent="0.25">
      <c r="B42" s="15" t="str">
        <f>$B$31&amp;C30</f>
        <v>ImprobableInsignificante</v>
      </c>
      <c r="C42" s="15" t="s">
        <v>139</v>
      </c>
    </row>
    <row r="43" spans="2:3" x14ac:dyDescent="0.25">
      <c r="B43" s="15" t="str">
        <f t="shared" ref="B43:B46" si="1">$B$31&amp;C31</f>
        <v>ImprobableMenor</v>
      </c>
      <c r="C43" s="15" t="s">
        <v>139</v>
      </c>
    </row>
    <row r="44" spans="2:3" x14ac:dyDescent="0.25">
      <c r="B44" s="15" t="str">
        <f t="shared" si="1"/>
        <v>ImprobableModerado</v>
      </c>
      <c r="C44" s="15" t="s">
        <v>140</v>
      </c>
    </row>
    <row r="45" spans="2:3" x14ac:dyDescent="0.25">
      <c r="B45" s="15" t="str">
        <f t="shared" si="1"/>
        <v>ImprobableMayor</v>
      </c>
      <c r="C45" s="15" t="s">
        <v>141</v>
      </c>
    </row>
    <row r="46" spans="2:3" x14ac:dyDescent="0.25">
      <c r="B46" s="15" t="str">
        <f t="shared" si="1"/>
        <v>ImprobableCatastrófico</v>
      </c>
      <c r="C46" s="15" t="s">
        <v>142</v>
      </c>
    </row>
    <row r="47" spans="2:3" x14ac:dyDescent="0.25">
      <c r="B47" s="15" t="str">
        <f>$B$32&amp;C30</f>
        <v>PosibleInsignificante</v>
      </c>
      <c r="C47" s="15" t="s">
        <v>139</v>
      </c>
    </row>
    <row r="48" spans="2:3" x14ac:dyDescent="0.25">
      <c r="B48" s="15" t="str">
        <f t="shared" ref="B48:B51" si="2">$B$32&amp;C31</f>
        <v>PosibleMenor</v>
      </c>
      <c r="C48" s="15" t="s">
        <v>140</v>
      </c>
    </row>
    <row r="49" spans="2:3" x14ac:dyDescent="0.25">
      <c r="B49" s="15" t="str">
        <f t="shared" si="2"/>
        <v>PosibleModerado</v>
      </c>
      <c r="C49" s="15" t="s">
        <v>141</v>
      </c>
    </row>
    <row r="50" spans="2:3" x14ac:dyDescent="0.25">
      <c r="B50" s="15" t="str">
        <f t="shared" si="2"/>
        <v>PosibleMayor</v>
      </c>
      <c r="C50" s="15" t="s">
        <v>142</v>
      </c>
    </row>
    <row r="51" spans="2:3" x14ac:dyDescent="0.25">
      <c r="B51" s="15" t="str">
        <f t="shared" si="2"/>
        <v>PosibleCatastrófico</v>
      </c>
      <c r="C51" s="15" t="s">
        <v>142</v>
      </c>
    </row>
    <row r="52" spans="2:3" x14ac:dyDescent="0.25">
      <c r="B52" s="15" t="str">
        <f>$B$33&amp;C30</f>
        <v>ProbableInsignificante</v>
      </c>
      <c r="C52" s="15" t="s">
        <v>140</v>
      </c>
    </row>
    <row r="53" spans="2:3" x14ac:dyDescent="0.25">
      <c r="B53" s="15" t="str">
        <f t="shared" ref="B53:B56" si="3">$B$33&amp;C31</f>
        <v>ProbableMenor</v>
      </c>
      <c r="C53" s="15" t="s">
        <v>141</v>
      </c>
    </row>
    <row r="54" spans="2:3" x14ac:dyDescent="0.25">
      <c r="B54" s="15" t="str">
        <f t="shared" si="3"/>
        <v>ProbableModerado</v>
      </c>
      <c r="C54" s="15" t="s">
        <v>141</v>
      </c>
    </row>
    <row r="55" spans="2:3" x14ac:dyDescent="0.25">
      <c r="B55" s="15" t="str">
        <f t="shared" si="3"/>
        <v>ProbableMayor</v>
      </c>
      <c r="C55" s="15" t="s">
        <v>142</v>
      </c>
    </row>
    <row r="56" spans="2:3" x14ac:dyDescent="0.25">
      <c r="B56" s="15" t="str">
        <f t="shared" si="3"/>
        <v>ProbableCatastrófico</v>
      </c>
      <c r="C56" s="15" t="s">
        <v>142</v>
      </c>
    </row>
    <row r="57" spans="2:3" x14ac:dyDescent="0.25">
      <c r="B57" s="15" t="str">
        <f>$B$34&amp;C30</f>
        <v>Casi seguroInsignificante</v>
      </c>
      <c r="C57" s="15" t="s">
        <v>141</v>
      </c>
    </row>
    <row r="58" spans="2:3" x14ac:dyDescent="0.25">
      <c r="B58" s="15" t="str">
        <f t="shared" ref="B58:B61" si="4">$B$34&amp;C31</f>
        <v>Casi seguroMenor</v>
      </c>
      <c r="C58" s="15" t="s">
        <v>141</v>
      </c>
    </row>
    <row r="59" spans="2:3" x14ac:dyDescent="0.25">
      <c r="B59" s="15" t="str">
        <f t="shared" si="4"/>
        <v>Casi seguroModerado</v>
      </c>
      <c r="C59" s="15" t="s">
        <v>142</v>
      </c>
    </row>
    <row r="60" spans="2:3" x14ac:dyDescent="0.25">
      <c r="B60" s="15" t="str">
        <f t="shared" si="4"/>
        <v>Casi seguroMayor</v>
      </c>
      <c r="C60" s="15" t="s">
        <v>142</v>
      </c>
    </row>
    <row r="61" spans="2:3" x14ac:dyDescent="0.25">
      <c r="B61" s="15" t="str">
        <f t="shared" si="4"/>
        <v>Casi seguroCatastrófico</v>
      </c>
      <c r="C61" s="15" t="s">
        <v>142</v>
      </c>
    </row>
    <row r="64" spans="2:3" x14ac:dyDescent="0.25">
      <c r="B64" s="15" t="s">
        <v>152</v>
      </c>
      <c r="C64" s="15" t="s">
        <v>152</v>
      </c>
    </row>
    <row r="65" spans="2:4" x14ac:dyDescent="0.25">
      <c r="B65" s="15" t="s">
        <v>23</v>
      </c>
      <c r="C65" s="15" t="s">
        <v>23</v>
      </c>
    </row>
    <row r="66" spans="2:4" x14ac:dyDescent="0.25">
      <c r="B66" s="15" t="s">
        <v>153</v>
      </c>
      <c r="C66" s="15" t="s">
        <v>153</v>
      </c>
    </row>
    <row r="69" spans="2:4" x14ac:dyDescent="0.25">
      <c r="B69" s="15" t="str">
        <f>$B$64&amp;C64</f>
        <v>FuerteFuerte</v>
      </c>
      <c r="C69" s="15" t="s">
        <v>154</v>
      </c>
      <c r="D69" s="15" t="s">
        <v>152</v>
      </c>
    </row>
    <row r="70" spans="2:4" x14ac:dyDescent="0.25">
      <c r="B70" s="15" t="str">
        <f t="shared" ref="B70:B71" si="5">$B$64&amp;C65</f>
        <v>FuerteModerado</v>
      </c>
      <c r="C70" s="15" t="s">
        <v>155</v>
      </c>
      <c r="D70" s="15" t="s">
        <v>23</v>
      </c>
    </row>
    <row r="71" spans="2:4" x14ac:dyDescent="0.25">
      <c r="B71" s="15" t="str">
        <f t="shared" si="5"/>
        <v>FuerteDébil</v>
      </c>
      <c r="C71" s="15" t="s">
        <v>155</v>
      </c>
      <c r="D71" s="15" t="s">
        <v>153</v>
      </c>
    </row>
    <row r="72" spans="2:4" x14ac:dyDescent="0.25">
      <c r="B72" s="15" t="str">
        <f>$B$65&amp;C64</f>
        <v>ModeradoFuerte</v>
      </c>
      <c r="C72" s="15" t="s">
        <v>155</v>
      </c>
      <c r="D72" s="15" t="s">
        <v>23</v>
      </c>
    </row>
    <row r="73" spans="2:4" x14ac:dyDescent="0.25">
      <c r="B73" s="15" t="str">
        <f t="shared" ref="B73:B74" si="6">$B$65&amp;C65</f>
        <v>ModeradoModerado</v>
      </c>
      <c r="C73" s="15" t="s">
        <v>155</v>
      </c>
      <c r="D73" s="15" t="s">
        <v>23</v>
      </c>
    </row>
    <row r="74" spans="2:4" x14ac:dyDescent="0.25">
      <c r="B74" s="15" t="str">
        <f t="shared" si="6"/>
        <v>ModeradoDébil</v>
      </c>
      <c r="C74" s="15" t="s">
        <v>155</v>
      </c>
      <c r="D74" s="15" t="s">
        <v>153</v>
      </c>
    </row>
    <row r="75" spans="2:4" x14ac:dyDescent="0.25">
      <c r="B75" s="15" t="str">
        <f>$B$66&amp;C64</f>
        <v>DébilFuerte</v>
      </c>
      <c r="C75" s="15" t="s">
        <v>155</v>
      </c>
      <c r="D75" s="15" t="s">
        <v>153</v>
      </c>
    </row>
    <row r="76" spans="2:4" x14ac:dyDescent="0.25">
      <c r="B76" s="15" t="str">
        <f t="shared" ref="B76:B77" si="7">$B$66&amp;C65</f>
        <v>DébilModerado</v>
      </c>
      <c r="C76" s="15" t="s">
        <v>155</v>
      </c>
      <c r="D76" s="15" t="s">
        <v>153</v>
      </c>
    </row>
    <row r="77" spans="2:4" x14ac:dyDescent="0.25">
      <c r="B77" s="15" t="str">
        <f t="shared" si="7"/>
        <v>DébilDébil</v>
      </c>
      <c r="C77" s="15" t="s">
        <v>155</v>
      </c>
      <c r="D77" s="15" t="s">
        <v>153</v>
      </c>
    </row>
    <row r="80" spans="2:4" x14ac:dyDescent="0.25">
      <c r="B80" s="15" t="s">
        <v>152</v>
      </c>
      <c r="C80" s="15" t="s">
        <v>160</v>
      </c>
      <c r="D80" s="15" t="s">
        <v>160</v>
      </c>
    </row>
    <row r="81" spans="2:4" x14ac:dyDescent="0.25">
      <c r="B81" s="15" t="s">
        <v>23</v>
      </c>
      <c r="C81" s="15" t="s">
        <v>161</v>
      </c>
      <c r="D81" s="15" t="s">
        <v>162</v>
      </c>
    </row>
    <row r="82" spans="2:4" x14ac:dyDescent="0.25">
      <c r="D82" s="15" t="s">
        <v>161</v>
      </c>
    </row>
    <row r="85" spans="2:4" x14ac:dyDescent="0.25">
      <c r="B85" s="15" t="s">
        <v>152</v>
      </c>
      <c r="C85" s="15" t="s">
        <v>160</v>
      </c>
      <c r="D85" s="15" t="s">
        <v>160</v>
      </c>
    </row>
    <row r="86" spans="2:4" x14ac:dyDescent="0.25">
      <c r="B86" s="15" t="s">
        <v>152</v>
      </c>
      <c r="C86" s="15" t="s">
        <v>160</v>
      </c>
      <c r="D86" s="15" t="s">
        <v>162</v>
      </c>
    </row>
    <row r="87" spans="2:4" x14ac:dyDescent="0.25">
      <c r="B87" s="15" t="s">
        <v>152</v>
      </c>
      <c r="C87" s="15" t="s">
        <v>160</v>
      </c>
      <c r="D87" s="15" t="s">
        <v>161</v>
      </c>
    </row>
    <row r="88" spans="2:4" x14ac:dyDescent="0.25">
      <c r="B88" s="15" t="s">
        <v>152</v>
      </c>
      <c r="C88" s="15" t="s">
        <v>161</v>
      </c>
      <c r="D88" s="15" t="s">
        <v>160</v>
      </c>
    </row>
    <row r="89" spans="2:4" x14ac:dyDescent="0.25">
      <c r="B89" s="15" t="s">
        <v>23</v>
      </c>
      <c r="C89" s="15" t="s">
        <v>160</v>
      </c>
      <c r="D89" s="15" t="s">
        <v>160</v>
      </c>
    </row>
    <row r="90" spans="2:4" x14ac:dyDescent="0.25">
      <c r="B90" s="15" t="s">
        <v>23</v>
      </c>
      <c r="C90" s="15" t="s">
        <v>160</v>
      </c>
      <c r="D90" s="15" t="s">
        <v>162</v>
      </c>
    </row>
    <row r="91" spans="2:4" x14ac:dyDescent="0.25">
      <c r="B91" s="15" t="s">
        <v>23</v>
      </c>
      <c r="C91" s="15" t="s">
        <v>160</v>
      </c>
      <c r="D91" s="15" t="s">
        <v>161</v>
      </c>
    </row>
    <row r="92" spans="2:4" x14ac:dyDescent="0.25">
      <c r="B92" s="15" t="s">
        <v>23</v>
      </c>
      <c r="C92" s="15" t="s">
        <v>161</v>
      </c>
      <c r="D92" s="15" t="s">
        <v>160</v>
      </c>
    </row>
    <row r="94" spans="2:4" x14ac:dyDescent="0.25">
      <c r="B94" s="15" t="str">
        <f>+B85&amp;C85&amp;D85</f>
        <v>FuerteDirectamenteDirectamente</v>
      </c>
      <c r="C94" s="15">
        <v>2</v>
      </c>
      <c r="D94" s="15">
        <v>2</v>
      </c>
    </row>
    <row r="95" spans="2:4" x14ac:dyDescent="0.25">
      <c r="B95" s="15" t="str">
        <f t="shared" ref="B95:B101" si="8">+B86&amp;C86&amp;D86</f>
        <v>FuerteDirectamenteIndirectamente</v>
      </c>
      <c r="C95" s="15">
        <v>2</v>
      </c>
      <c r="D95" s="15">
        <v>1</v>
      </c>
    </row>
    <row r="96" spans="2:4" x14ac:dyDescent="0.25">
      <c r="B96" s="15" t="str">
        <f t="shared" si="8"/>
        <v>FuerteDirectamenteNo disminuye</v>
      </c>
      <c r="C96" s="15">
        <v>2</v>
      </c>
      <c r="D96" s="15">
        <v>0</v>
      </c>
    </row>
    <row r="97" spans="2:4" x14ac:dyDescent="0.25">
      <c r="B97" s="15" t="str">
        <f t="shared" si="8"/>
        <v>FuerteNo disminuyeDirectamente</v>
      </c>
      <c r="C97" s="15">
        <v>0</v>
      </c>
      <c r="D97" s="15">
        <v>2</v>
      </c>
    </row>
    <row r="98" spans="2:4" x14ac:dyDescent="0.25">
      <c r="B98" s="15" t="str">
        <f t="shared" si="8"/>
        <v>ModeradoDirectamenteDirectamente</v>
      </c>
      <c r="C98" s="15">
        <v>1</v>
      </c>
      <c r="D98" s="15">
        <v>1</v>
      </c>
    </row>
    <row r="99" spans="2:4" x14ac:dyDescent="0.25">
      <c r="B99" s="15" t="str">
        <f t="shared" si="8"/>
        <v>ModeradoDirectamenteIndirectamente</v>
      </c>
      <c r="C99" s="15">
        <v>1</v>
      </c>
      <c r="D99" s="15">
        <v>0</v>
      </c>
    </row>
    <row r="100" spans="2:4" x14ac:dyDescent="0.25">
      <c r="B100" s="15" t="str">
        <f t="shared" si="8"/>
        <v>ModeradoDirectamenteNo disminuye</v>
      </c>
      <c r="C100" s="15">
        <v>1</v>
      </c>
      <c r="D100" s="15">
        <v>0</v>
      </c>
    </row>
    <row r="101" spans="2:4" x14ac:dyDescent="0.25">
      <c r="B101" s="15" t="str">
        <f t="shared" si="8"/>
        <v>ModeradoNo disminuyeDirectamente</v>
      </c>
      <c r="C101" s="15">
        <v>0</v>
      </c>
      <c r="D101" s="15">
        <v>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7"/>
  <sheetViews>
    <sheetView view="pageBreakPreview" zoomScale="80" zoomScaleSheetLayoutView="80" workbookViewId="0">
      <selection activeCell="B14" sqref="B14:B21"/>
    </sheetView>
  </sheetViews>
  <sheetFormatPr baseColWidth="10" defaultRowHeight="15" x14ac:dyDescent="0.25"/>
  <cols>
    <col min="1" max="1" width="1.140625" style="4" customWidth="1"/>
    <col min="2" max="2" width="65.28515625" style="4" customWidth="1"/>
    <col min="3" max="3" width="64.42578125" style="4" customWidth="1"/>
    <col min="4" max="4" width="1.85546875" style="4" customWidth="1"/>
    <col min="5" max="16384" width="11.42578125" style="4"/>
  </cols>
  <sheetData>
    <row r="1" spans="2:3" ht="9.75" customHeight="1" thickBot="1" x14ac:dyDescent="0.3"/>
    <row r="2" spans="2:3" ht="32.25" customHeight="1" thickBot="1" x14ac:dyDescent="0.3">
      <c r="B2" s="304" t="s">
        <v>48</v>
      </c>
      <c r="C2" s="305"/>
    </row>
    <row r="3" spans="2:3" ht="27" customHeight="1" x14ac:dyDescent="0.25">
      <c r="B3" s="298" t="s">
        <v>316</v>
      </c>
      <c r="C3" s="301" t="s">
        <v>317</v>
      </c>
    </row>
    <row r="4" spans="2:3" ht="27" customHeight="1" x14ac:dyDescent="0.25">
      <c r="B4" s="299"/>
      <c r="C4" s="302"/>
    </row>
    <row r="5" spans="2:3" ht="27" customHeight="1" x14ac:dyDescent="0.25">
      <c r="B5" s="299"/>
      <c r="C5" s="302"/>
    </row>
    <row r="6" spans="2:3" ht="27" customHeight="1" thickBot="1" x14ac:dyDescent="0.3">
      <c r="B6" s="300"/>
      <c r="C6" s="303"/>
    </row>
    <row r="7" spans="2:3" ht="15.75" thickBot="1" x14ac:dyDescent="0.3"/>
    <row r="8" spans="2:3" ht="49.5" customHeight="1" x14ac:dyDescent="0.25">
      <c r="B8" s="298" t="s">
        <v>318</v>
      </c>
      <c r="C8" s="301" t="s">
        <v>319</v>
      </c>
    </row>
    <row r="9" spans="2:3" ht="15.75" customHeight="1" x14ac:dyDescent="0.25">
      <c r="B9" s="299"/>
      <c r="C9" s="302"/>
    </row>
    <row r="10" spans="2:3" ht="15.75" customHeight="1" x14ac:dyDescent="0.25">
      <c r="B10" s="299"/>
      <c r="C10" s="302"/>
    </row>
    <row r="11" spans="2:3" ht="15.75" customHeight="1" x14ac:dyDescent="0.25">
      <c r="B11" s="299"/>
      <c r="C11" s="302"/>
    </row>
    <row r="12" spans="2:3" ht="16.5" customHeight="1" thickBot="1" x14ac:dyDescent="0.3">
      <c r="B12" s="300"/>
      <c r="C12" s="303"/>
    </row>
    <row r="13" spans="2:3" ht="15.75" thickBot="1" x14ac:dyDescent="0.3"/>
    <row r="14" spans="2:3" ht="16.5" customHeight="1" x14ac:dyDescent="0.25">
      <c r="B14" s="298" t="s">
        <v>320</v>
      </c>
      <c r="C14" s="301" t="s">
        <v>321</v>
      </c>
    </row>
    <row r="15" spans="2:3" x14ac:dyDescent="0.25">
      <c r="B15" s="299"/>
      <c r="C15" s="302"/>
    </row>
    <row r="16" spans="2:3" x14ac:dyDescent="0.25">
      <c r="B16" s="299"/>
      <c r="C16" s="302"/>
    </row>
    <row r="17" spans="2:3" x14ac:dyDescent="0.25">
      <c r="B17" s="299"/>
      <c r="C17" s="302"/>
    </row>
    <row r="18" spans="2:3" x14ac:dyDescent="0.25">
      <c r="B18" s="299"/>
      <c r="C18" s="302"/>
    </row>
    <row r="19" spans="2:3" x14ac:dyDescent="0.25">
      <c r="B19" s="299"/>
      <c r="C19" s="302"/>
    </row>
    <row r="20" spans="2:3" x14ac:dyDescent="0.25">
      <c r="B20" s="299"/>
      <c r="C20" s="302"/>
    </row>
    <row r="21" spans="2:3" ht="23.25" customHeight="1" thickBot="1" x14ac:dyDescent="0.3">
      <c r="B21" s="300"/>
      <c r="C21" s="303"/>
    </row>
    <row r="22" spans="2:3" ht="15.75" thickBot="1" x14ac:dyDescent="0.3"/>
    <row r="23" spans="2:3" ht="18.75" customHeight="1" x14ac:dyDescent="0.25">
      <c r="B23" s="298" t="s">
        <v>322</v>
      </c>
      <c r="C23" s="301" t="s">
        <v>323</v>
      </c>
    </row>
    <row r="24" spans="2:3" ht="18.75" customHeight="1" x14ac:dyDescent="0.25">
      <c r="B24" s="299"/>
      <c r="C24" s="302"/>
    </row>
    <row r="25" spans="2:3" ht="18.75" customHeight="1" x14ac:dyDescent="0.25">
      <c r="B25" s="299"/>
      <c r="C25" s="302"/>
    </row>
    <row r="26" spans="2:3" ht="18.75" customHeight="1" x14ac:dyDescent="0.25">
      <c r="B26" s="299"/>
      <c r="C26" s="302"/>
    </row>
    <row r="27" spans="2:3" ht="18.75" customHeight="1" x14ac:dyDescent="0.25">
      <c r="B27" s="299"/>
      <c r="C27" s="302"/>
    </row>
    <row r="28" spans="2:3" ht="18.75" customHeight="1" x14ac:dyDescent="0.25">
      <c r="B28" s="299"/>
      <c r="C28" s="302"/>
    </row>
    <row r="29" spans="2:3" ht="18.75" customHeight="1" x14ac:dyDescent="0.25">
      <c r="B29" s="299"/>
      <c r="C29" s="302"/>
    </row>
    <row r="30" spans="2:3" ht="18.75" customHeight="1" thickBot="1" x14ac:dyDescent="0.3">
      <c r="B30" s="300"/>
      <c r="C30" s="303"/>
    </row>
    <row r="31" spans="2:3" ht="9.75" customHeight="1" x14ac:dyDescent="0.25"/>
    <row r="34" ht="18" customHeight="1" x14ac:dyDescent="0.25"/>
    <row r="37" ht="16.5" customHeight="1" x14ac:dyDescent="0.25"/>
    <row r="47" ht="16.5" customHeight="1" x14ac:dyDescent="0.25"/>
  </sheetData>
  <mergeCells count="9">
    <mergeCell ref="B23:B30"/>
    <mergeCell ref="C23:C30"/>
    <mergeCell ref="B2:C2"/>
    <mergeCell ref="B3:B6"/>
    <mergeCell ref="C3:C6"/>
    <mergeCell ref="B8:B12"/>
    <mergeCell ref="C8:C12"/>
    <mergeCell ref="B14:B21"/>
    <mergeCell ref="C14:C21"/>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zoomScaleNormal="100" zoomScaleSheetLayoutView="80" workbookViewId="0">
      <selection activeCell="H14" sqref="H14"/>
    </sheetView>
  </sheetViews>
  <sheetFormatPr baseColWidth="10" defaultRowHeight="15" x14ac:dyDescent="0.25"/>
  <cols>
    <col min="1" max="1" width="1.85546875" style="4" customWidth="1"/>
    <col min="2" max="2" width="8.85546875" style="4" customWidth="1"/>
    <col min="3" max="3" width="15.42578125" style="4" customWidth="1"/>
    <col min="4" max="8" width="17" style="4" customWidth="1"/>
    <col min="9" max="9" width="2" style="4" customWidth="1"/>
    <col min="10" max="16384" width="11.42578125" style="4"/>
  </cols>
  <sheetData>
    <row r="1" spans="2:8" ht="9.75" customHeight="1" thickBot="1" x14ac:dyDescent="0.3"/>
    <row r="2" spans="2:8" ht="16.5" thickBot="1" x14ac:dyDescent="0.3">
      <c r="B2" s="319" t="s">
        <v>67</v>
      </c>
      <c r="C2" s="320"/>
      <c r="D2" s="320"/>
      <c r="E2" s="320"/>
      <c r="F2" s="320"/>
      <c r="G2" s="320"/>
      <c r="H2" s="321"/>
    </row>
    <row r="3" spans="2:8" ht="18" customHeight="1" thickBot="1" x14ac:dyDescent="0.3">
      <c r="B3" s="319" t="s">
        <v>47</v>
      </c>
      <c r="C3" s="320"/>
      <c r="D3" s="320"/>
      <c r="E3" s="320"/>
      <c r="F3" s="320"/>
      <c r="G3" s="320"/>
      <c r="H3" s="321"/>
    </row>
    <row r="4" spans="2:8" ht="15.75" customHeight="1" x14ac:dyDescent="0.25">
      <c r="B4" s="322" t="s">
        <v>49</v>
      </c>
      <c r="C4" s="323"/>
      <c r="D4" s="324" t="s">
        <v>50</v>
      </c>
      <c r="E4" s="324"/>
      <c r="F4" s="324"/>
      <c r="G4" s="324"/>
      <c r="H4" s="325"/>
    </row>
    <row r="5" spans="2:8" ht="15.75" customHeight="1" x14ac:dyDescent="0.25">
      <c r="B5" s="326" t="s">
        <v>51</v>
      </c>
      <c r="C5" s="327"/>
      <c r="D5" s="308" t="s">
        <v>52</v>
      </c>
      <c r="E5" s="308"/>
      <c r="F5" s="308"/>
      <c r="G5" s="308"/>
      <c r="H5" s="309"/>
    </row>
    <row r="6" spans="2:8" ht="15.75" customHeight="1" x14ac:dyDescent="0.25">
      <c r="B6" s="306" t="s">
        <v>53</v>
      </c>
      <c r="C6" s="307"/>
      <c r="D6" s="308" t="s">
        <v>54</v>
      </c>
      <c r="E6" s="308"/>
      <c r="F6" s="308"/>
      <c r="G6" s="308"/>
      <c r="H6" s="309"/>
    </row>
    <row r="7" spans="2:8" ht="16.5" customHeight="1" thickBot="1" x14ac:dyDescent="0.3">
      <c r="B7" s="310" t="s">
        <v>55</v>
      </c>
      <c r="C7" s="311"/>
      <c r="D7" s="312" t="s">
        <v>56</v>
      </c>
      <c r="E7" s="312"/>
      <c r="F7" s="312"/>
      <c r="G7" s="312"/>
      <c r="H7" s="313"/>
    </row>
    <row r="8" spans="2:8" ht="10.5" customHeight="1" x14ac:dyDescent="0.25">
      <c r="B8" s="53"/>
      <c r="C8" s="53"/>
      <c r="D8" s="53"/>
      <c r="E8" s="53"/>
      <c r="F8" s="53"/>
      <c r="G8" s="53"/>
      <c r="H8" s="53"/>
    </row>
    <row r="9" spans="2:8" ht="15.75" thickBot="1" x14ac:dyDescent="0.3">
      <c r="B9" s="53"/>
      <c r="C9" s="53"/>
      <c r="D9" s="53"/>
      <c r="E9" s="53"/>
      <c r="F9" s="53"/>
      <c r="G9" s="53"/>
      <c r="H9" s="53"/>
    </row>
    <row r="10" spans="2:8" ht="21.75" customHeight="1" thickBot="1" x14ac:dyDescent="0.3">
      <c r="B10" s="314" t="s">
        <v>3</v>
      </c>
      <c r="C10" s="54" t="s">
        <v>283</v>
      </c>
      <c r="D10" s="5" t="s">
        <v>53</v>
      </c>
      <c r="E10" s="5" t="s">
        <v>53</v>
      </c>
      <c r="F10" s="55" t="s">
        <v>55</v>
      </c>
      <c r="G10" s="55" t="s">
        <v>55</v>
      </c>
      <c r="H10" s="6" t="s">
        <v>55</v>
      </c>
    </row>
    <row r="11" spans="2:8" ht="21.75" customHeight="1" thickBot="1" x14ac:dyDescent="0.3">
      <c r="B11" s="315"/>
      <c r="C11" s="56" t="s">
        <v>64</v>
      </c>
      <c r="D11" s="10" t="s">
        <v>51</v>
      </c>
      <c r="E11" s="11" t="s">
        <v>53</v>
      </c>
      <c r="F11" s="11" t="s">
        <v>53</v>
      </c>
      <c r="G11" s="28" t="s">
        <v>55</v>
      </c>
      <c r="H11" s="29" t="s">
        <v>55</v>
      </c>
    </row>
    <row r="12" spans="2:8" ht="21.75" customHeight="1" thickBot="1" x14ac:dyDescent="0.3">
      <c r="B12" s="315"/>
      <c r="C12" s="56" t="s">
        <v>63</v>
      </c>
      <c r="D12" s="27" t="s">
        <v>49</v>
      </c>
      <c r="E12" s="10" t="s">
        <v>51</v>
      </c>
      <c r="F12" s="11" t="s">
        <v>53</v>
      </c>
      <c r="G12" s="28" t="s">
        <v>55</v>
      </c>
      <c r="H12" s="29" t="s">
        <v>55</v>
      </c>
    </row>
    <row r="13" spans="2:8" ht="21.75" customHeight="1" thickBot="1" x14ac:dyDescent="0.3">
      <c r="B13" s="315"/>
      <c r="C13" s="56" t="s">
        <v>62</v>
      </c>
      <c r="D13" s="27" t="s">
        <v>49</v>
      </c>
      <c r="E13" s="27" t="s">
        <v>49</v>
      </c>
      <c r="F13" s="10" t="s">
        <v>51</v>
      </c>
      <c r="G13" s="11" t="s">
        <v>53</v>
      </c>
      <c r="H13" s="29" t="s">
        <v>55</v>
      </c>
    </row>
    <row r="14" spans="2:8" ht="21.75" customHeight="1" thickBot="1" x14ac:dyDescent="0.3">
      <c r="B14" s="315"/>
      <c r="C14" s="57" t="s">
        <v>134</v>
      </c>
      <c r="D14" s="27" t="s">
        <v>49</v>
      </c>
      <c r="E14" s="27" t="s">
        <v>49</v>
      </c>
      <c r="F14" s="10" t="s">
        <v>51</v>
      </c>
      <c r="G14" s="11" t="s">
        <v>53</v>
      </c>
      <c r="H14" s="29" t="s">
        <v>55</v>
      </c>
    </row>
    <row r="15" spans="2:8" ht="16.5" thickBot="1" x14ac:dyDescent="0.3">
      <c r="B15" s="315"/>
      <c r="C15" s="58"/>
      <c r="D15" s="7" t="s">
        <v>57</v>
      </c>
      <c r="E15" s="8" t="s">
        <v>58</v>
      </c>
      <c r="F15" s="8" t="s">
        <v>59</v>
      </c>
      <c r="G15" s="8" t="s">
        <v>60</v>
      </c>
      <c r="H15" s="9" t="s">
        <v>61</v>
      </c>
    </row>
    <row r="16" spans="2:8" ht="21" customHeight="1" thickBot="1" x14ac:dyDescent="0.3">
      <c r="B16" s="316"/>
      <c r="C16" s="317" t="s">
        <v>284</v>
      </c>
      <c r="D16" s="317"/>
      <c r="E16" s="317"/>
      <c r="F16" s="317"/>
      <c r="G16" s="317"/>
      <c r="H16" s="318"/>
    </row>
  </sheetData>
  <mergeCells count="12">
    <mergeCell ref="B2:H2"/>
    <mergeCell ref="B3:H3"/>
    <mergeCell ref="B4:C4"/>
    <mergeCell ref="D4:H4"/>
    <mergeCell ref="B5:C5"/>
    <mergeCell ref="D5:H5"/>
    <mergeCell ref="B6:C6"/>
    <mergeCell ref="D6:H6"/>
    <mergeCell ref="B7:C7"/>
    <mergeCell ref="D7:H7"/>
    <mergeCell ref="B10:B16"/>
    <mergeCell ref="C16:H16"/>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5"/>
  <sheetViews>
    <sheetView showGridLines="0" tabSelected="1" zoomScale="80" zoomScaleNormal="80" zoomScaleSheetLayoutView="70" zoomScalePageLayoutView="68" workbookViewId="0">
      <pane xSplit="4" ySplit="10" topLeftCell="Q11" activePane="bottomRight" state="frozen"/>
      <selection pane="topRight" activeCell="E1" sqref="E1"/>
      <selection pane="bottomLeft" activeCell="A11" sqref="A11"/>
      <selection pane="bottomRight" activeCell="AS13" sqref="AS13:AS16"/>
    </sheetView>
  </sheetViews>
  <sheetFormatPr baseColWidth="10" defaultColWidth="11.42578125" defaultRowHeight="11.25" x14ac:dyDescent="0.25"/>
  <cols>
    <col min="1" max="1" width="4.28515625" style="22" customWidth="1"/>
    <col min="2" max="2" width="20.7109375" style="22" customWidth="1"/>
    <col min="3" max="3" width="10.5703125" style="22" customWidth="1"/>
    <col min="4" max="4" width="32.42578125" style="22" customWidth="1"/>
    <col min="5" max="5" width="52.42578125" style="22" customWidth="1"/>
    <col min="6" max="6" width="23.42578125" style="22" customWidth="1"/>
    <col min="7" max="7" width="26.7109375" style="22" hidden="1" customWidth="1"/>
    <col min="8" max="8" width="23.5703125" style="22" hidden="1" customWidth="1"/>
    <col min="9" max="9" width="32.140625" style="22" hidden="1" customWidth="1"/>
    <col min="10" max="10" width="33.140625" style="22" hidden="1" customWidth="1"/>
    <col min="11" max="12" width="26.7109375" style="22" customWidth="1"/>
    <col min="13" max="13" width="26.7109375" style="22" hidden="1" customWidth="1"/>
    <col min="14" max="14" width="24" style="22" customWidth="1" collapsed="1"/>
    <col min="15" max="15" width="22.5703125" style="22" customWidth="1"/>
    <col min="16" max="16" width="22.5703125" style="22" hidden="1" customWidth="1"/>
    <col min="17" max="17" width="22.5703125" style="22" customWidth="1"/>
    <col min="18" max="18" width="28.85546875" style="22" customWidth="1" collapsed="1"/>
    <col min="19" max="19" width="20.140625" style="22" customWidth="1"/>
    <col min="20" max="20" width="34.42578125" style="22" hidden="1" customWidth="1"/>
    <col min="21" max="21" width="23.28515625" style="22" hidden="1" customWidth="1"/>
    <col min="22" max="22" width="34.5703125" style="22" hidden="1" customWidth="1"/>
    <col min="23" max="23" width="23.28515625" style="22" hidden="1" customWidth="1"/>
    <col min="24" max="24" width="39.7109375" style="22" hidden="1" customWidth="1"/>
    <col min="25" max="25" width="23.28515625" style="22" hidden="1" customWidth="1"/>
    <col min="26" max="26" width="39.7109375" style="22" hidden="1" customWidth="1"/>
    <col min="27" max="27" width="23.28515625" style="22" hidden="1" customWidth="1"/>
    <col min="28" max="28" width="36.28515625" style="22" hidden="1" customWidth="1"/>
    <col min="29" max="29" width="23.28515625" style="22" hidden="1" customWidth="1"/>
    <col min="30" max="30" width="39.7109375" style="22" hidden="1" customWidth="1"/>
    <col min="31" max="31" width="20" style="22" hidden="1" customWidth="1"/>
    <col min="32" max="32" width="34.5703125" style="22" hidden="1" customWidth="1"/>
    <col min="33" max="33" width="20" style="22" hidden="1" customWidth="1"/>
    <col min="34" max="34" width="14.5703125" style="22" hidden="1" customWidth="1"/>
    <col min="35" max="35" width="20" style="22" hidden="1" customWidth="1"/>
    <col min="36" max="36" width="23" style="22" hidden="1" customWidth="1"/>
    <col min="37" max="37" width="22.42578125" style="22" hidden="1" customWidth="1"/>
    <col min="38" max="40" width="17.28515625" style="22" hidden="1" customWidth="1"/>
    <col min="41" max="41" width="27" style="22" hidden="1" customWidth="1"/>
    <col min="42" max="42" width="12.28515625" style="22" customWidth="1"/>
    <col min="43" max="43" width="14.5703125" style="22" customWidth="1"/>
    <col min="44" max="45" width="23.28515625" style="22" customWidth="1"/>
    <col min="46" max="46" width="17.28515625" style="22" hidden="1" customWidth="1"/>
    <col min="47" max="48" width="20" style="22" customWidth="1"/>
    <col min="49" max="49" width="25.5703125" style="22" customWidth="1"/>
    <col min="50" max="50" width="23" style="22" customWidth="1"/>
    <col min="51" max="51" width="19.7109375" style="22" hidden="1" customWidth="1"/>
    <col min="52" max="53" width="19.7109375" style="22" customWidth="1"/>
    <col min="54" max="54" width="27.28515625" style="22" customWidth="1"/>
    <col min="55" max="56" width="20.42578125" style="22" customWidth="1"/>
    <col min="57" max="59" width="27.28515625" style="22" customWidth="1"/>
    <col min="60" max="60" width="22.7109375" style="22" customWidth="1"/>
    <col min="61" max="61" width="21.5703125" style="22" customWidth="1"/>
    <col min="62" max="62" width="15.28515625" style="22" customWidth="1"/>
    <col min="63" max="16384" width="11.42578125" style="22"/>
  </cols>
  <sheetData>
    <row r="1" spans="2:63" x14ac:dyDescent="0.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2:63" s="25" customFormat="1" ht="7.5" customHeight="1" x14ac:dyDescent="0.25">
      <c r="B2" s="241"/>
      <c r="C2" s="241"/>
      <c r="D2" s="241"/>
      <c r="E2" s="241"/>
      <c r="F2" s="241"/>
      <c r="G2" s="241"/>
      <c r="H2" s="241"/>
      <c r="I2" s="241"/>
      <c r="J2" s="241"/>
      <c r="K2" s="241"/>
      <c r="L2" s="241"/>
      <c r="M2" s="241"/>
      <c r="N2" s="241"/>
      <c r="O2" s="241"/>
      <c r="P2" s="241"/>
      <c r="Q2" s="241"/>
      <c r="R2" s="241"/>
      <c r="S2" s="241"/>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row>
    <row r="3" spans="2:63" s="25" customFormat="1" ht="7.5" customHeight="1" x14ac:dyDescent="0.25">
      <c r="B3" s="242"/>
      <c r="C3" s="242"/>
      <c r="D3" s="242"/>
      <c r="E3" s="242"/>
      <c r="F3" s="242"/>
      <c r="G3" s="242"/>
      <c r="H3" s="242"/>
      <c r="I3" s="242"/>
      <c r="J3" s="242"/>
      <c r="K3" s="242"/>
      <c r="L3" s="242"/>
      <c r="M3" s="242"/>
      <c r="N3" s="242"/>
      <c r="O3" s="242"/>
      <c r="P3" s="242"/>
      <c r="Q3" s="242"/>
      <c r="R3" s="242"/>
      <c r="S3" s="242"/>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row>
    <row r="4" spans="2:63" s="25" customFormat="1" ht="7.5" customHeight="1" x14ac:dyDescent="0.25">
      <c r="B4" s="242"/>
      <c r="C4" s="242"/>
      <c r="D4" s="242"/>
      <c r="E4" s="242"/>
      <c r="F4" s="242"/>
      <c r="G4" s="242"/>
      <c r="H4" s="242"/>
      <c r="I4" s="242"/>
      <c r="J4" s="242"/>
      <c r="K4" s="242"/>
      <c r="L4" s="242"/>
      <c r="M4" s="242"/>
      <c r="N4" s="242"/>
      <c r="O4" s="242"/>
      <c r="P4" s="242"/>
      <c r="Q4" s="242"/>
      <c r="R4" s="242"/>
      <c r="S4" s="242"/>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row>
    <row r="5" spans="2:63" s="25" customFormat="1" ht="7.5" customHeight="1" x14ac:dyDescent="0.25"/>
    <row r="6" spans="2:63" s="25" customFormat="1" ht="7.5" customHeight="1" x14ac:dyDescent="0.25"/>
    <row r="7" spans="2:63" s="16" customFormat="1" ht="7.5" customHeight="1" thickBot="1" x14ac:dyDescent="0.3">
      <c r="M7" s="20"/>
      <c r="P7" s="21"/>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row>
    <row r="8" spans="2:63" s="335" customFormat="1" ht="25.5" customHeight="1" x14ac:dyDescent="0.25">
      <c r="B8" s="328" t="s">
        <v>176</v>
      </c>
      <c r="C8" s="329" t="s">
        <v>177</v>
      </c>
      <c r="D8" s="329" t="s">
        <v>178</v>
      </c>
      <c r="E8" s="329" t="s">
        <v>179</v>
      </c>
      <c r="F8" s="329" t="s">
        <v>181</v>
      </c>
      <c r="G8" s="329" t="s">
        <v>182</v>
      </c>
      <c r="H8" s="329" t="s">
        <v>180</v>
      </c>
      <c r="I8" s="329" t="s">
        <v>183</v>
      </c>
      <c r="J8" s="329" t="s">
        <v>184</v>
      </c>
      <c r="K8" s="329" t="s">
        <v>185</v>
      </c>
      <c r="L8" s="329" t="s">
        <v>186</v>
      </c>
      <c r="M8" s="353"/>
      <c r="N8" s="329" t="s">
        <v>0</v>
      </c>
      <c r="O8" s="329"/>
      <c r="P8" s="353"/>
      <c r="Q8" s="330" t="s">
        <v>325</v>
      </c>
      <c r="R8" s="329" t="s">
        <v>1</v>
      </c>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31" t="s">
        <v>326</v>
      </c>
      <c r="AX8" s="332"/>
      <c r="AY8" s="332"/>
      <c r="AZ8" s="333"/>
      <c r="BA8" s="334" t="s">
        <v>7</v>
      </c>
      <c r="BB8" s="328" t="s">
        <v>170</v>
      </c>
      <c r="BC8" s="329"/>
      <c r="BD8" s="329"/>
      <c r="BE8" s="329"/>
      <c r="BF8" s="329"/>
      <c r="BG8" s="329" t="s">
        <v>175</v>
      </c>
      <c r="BH8" s="329"/>
      <c r="BI8" s="329"/>
      <c r="BJ8" s="329"/>
    </row>
    <row r="9" spans="2:63" s="335" customFormat="1" ht="33.75" customHeight="1" x14ac:dyDescent="0.25">
      <c r="B9" s="336"/>
      <c r="C9" s="337"/>
      <c r="D9" s="337"/>
      <c r="E9" s="337"/>
      <c r="F9" s="337"/>
      <c r="G9" s="337"/>
      <c r="H9" s="337"/>
      <c r="I9" s="337"/>
      <c r="J9" s="337"/>
      <c r="K9" s="337"/>
      <c r="L9" s="337"/>
      <c r="M9" s="354"/>
      <c r="N9" s="337" t="s">
        <v>3</v>
      </c>
      <c r="O9" s="337" t="s">
        <v>4</v>
      </c>
      <c r="P9" s="354"/>
      <c r="Q9" s="338" t="s">
        <v>5</v>
      </c>
      <c r="R9" s="337" t="s">
        <v>69</v>
      </c>
      <c r="S9" s="337"/>
      <c r="T9" s="337" t="s">
        <v>143</v>
      </c>
      <c r="U9" s="339"/>
      <c r="V9" s="337" t="s">
        <v>144</v>
      </c>
      <c r="W9" s="339"/>
      <c r="X9" s="337" t="s">
        <v>145</v>
      </c>
      <c r="Y9" s="339"/>
      <c r="Z9" s="337" t="s">
        <v>146</v>
      </c>
      <c r="AA9" s="339"/>
      <c r="AB9" s="337" t="s">
        <v>147</v>
      </c>
      <c r="AC9" s="339"/>
      <c r="AD9" s="337" t="s">
        <v>148</v>
      </c>
      <c r="AE9" s="339"/>
      <c r="AF9" s="337" t="s">
        <v>149</v>
      </c>
      <c r="AG9" s="339"/>
      <c r="AH9" s="337" t="s">
        <v>6</v>
      </c>
      <c r="AI9" s="337" t="s">
        <v>150</v>
      </c>
      <c r="AJ9" s="337" t="s">
        <v>151</v>
      </c>
      <c r="AK9" s="337"/>
      <c r="AL9" s="340"/>
      <c r="AM9" s="337" t="s">
        <v>157</v>
      </c>
      <c r="AN9" s="337"/>
      <c r="AO9" s="337" t="s">
        <v>156</v>
      </c>
      <c r="AP9" s="337" t="s">
        <v>294</v>
      </c>
      <c r="AQ9" s="337"/>
      <c r="AR9" s="337" t="s">
        <v>158</v>
      </c>
      <c r="AS9" s="337" t="s">
        <v>159</v>
      </c>
      <c r="AT9" s="339"/>
      <c r="AU9" s="337" t="s">
        <v>2</v>
      </c>
      <c r="AV9" s="337"/>
      <c r="AW9" s="337" t="s">
        <v>3</v>
      </c>
      <c r="AX9" s="337" t="s">
        <v>4</v>
      </c>
      <c r="AY9" s="337"/>
      <c r="AZ9" s="337" t="s">
        <v>5</v>
      </c>
      <c r="BA9" s="341"/>
      <c r="BB9" s="336" t="s">
        <v>174</v>
      </c>
      <c r="BC9" s="337" t="s">
        <v>295</v>
      </c>
      <c r="BD9" s="337" t="s">
        <v>171</v>
      </c>
      <c r="BE9" s="337" t="s">
        <v>172</v>
      </c>
      <c r="BF9" s="337" t="s">
        <v>173</v>
      </c>
      <c r="BG9" s="337" t="s">
        <v>68</v>
      </c>
      <c r="BH9" s="337" t="s">
        <v>295</v>
      </c>
      <c r="BI9" s="337" t="s">
        <v>171</v>
      </c>
      <c r="BJ9" s="337" t="s">
        <v>172</v>
      </c>
      <c r="BK9" s="342"/>
    </row>
    <row r="10" spans="2:63" s="335" customFormat="1" ht="48" customHeight="1" thickBot="1" x14ac:dyDescent="0.3">
      <c r="B10" s="343"/>
      <c r="C10" s="344"/>
      <c r="D10" s="344"/>
      <c r="E10" s="344"/>
      <c r="F10" s="344"/>
      <c r="G10" s="344"/>
      <c r="H10" s="344"/>
      <c r="I10" s="344"/>
      <c r="J10" s="344"/>
      <c r="K10" s="344"/>
      <c r="L10" s="344"/>
      <c r="M10" s="355"/>
      <c r="N10" s="344"/>
      <c r="O10" s="344"/>
      <c r="P10" s="355"/>
      <c r="Q10" s="345"/>
      <c r="R10" s="344"/>
      <c r="S10" s="344"/>
      <c r="T10" s="344"/>
      <c r="U10" s="346"/>
      <c r="V10" s="344"/>
      <c r="W10" s="346"/>
      <c r="X10" s="344"/>
      <c r="Y10" s="346"/>
      <c r="Z10" s="344"/>
      <c r="AA10" s="346"/>
      <c r="AB10" s="344"/>
      <c r="AC10" s="346"/>
      <c r="AD10" s="344"/>
      <c r="AE10" s="346"/>
      <c r="AF10" s="344"/>
      <c r="AG10" s="346"/>
      <c r="AH10" s="344"/>
      <c r="AI10" s="344"/>
      <c r="AJ10" s="344"/>
      <c r="AK10" s="344"/>
      <c r="AL10" s="347"/>
      <c r="AM10" s="344"/>
      <c r="AN10" s="344"/>
      <c r="AO10" s="344"/>
      <c r="AP10" s="344"/>
      <c r="AQ10" s="344"/>
      <c r="AR10" s="344"/>
      <c r="AS10" s="344"/>
      <c r="AT10" s="347"/>
      <c r="AU10" s="347" t="s">
        <v>163</v>
      </c>
      <c r="AV10" s="347" t="s">
        <v>164</v>
      </c>
      <c r="AW10" s="344"/>
      <c r="AX10" s="344"/>
      <c r="AY10" s="344"/>
      <c r="AZ10" s="344"/>
      <c r="BA10" s="348"/>
      <c r="BB10" s="343"/>
      <c r="BC10" s="344"/>
      <c r="BD10" s="344"/>
      <c r="BE10" s="344"/>
      <c r="BF10" s="344"/>
      <c r="BG10" s="344"/>
      <c r="BH10" s="344"/>
      <c r="BI10" s="344"/>
      <c r="BJ10" s="344"/>
      <c r="BK10" s="342"/>
    </row>
    <row r="11" spans="2:63" s="91" customFormat="1" ht="108" customHeight="1" x14ac:dyDescent="0.25">
      <c r="B11" s="222" t="s">
        <v>74</v>
      </c>
      <c r="C11" s="174">
        <v>1</v>
      </c>
      <c r="D11" s="154" t="s">
        <v>433</v>
      </c>
      <c r="E11" s="154" t="s">
        <v>434</v>
      </c>
      <c r="F11" s="174" t="s">
        <v>90</v>
      </c>
      <c r="G11" s="380"/>
      <c r="H11" s="154" t="s">
        <v>329</v>
      </c>
      <c r="I11" s="381" t="s">
        <v>128</v>
      </c>
      <c r="J11" s="381"/>
      <c r="K11" s="107" t="s">
        <v>435</v>
      </c>
      <c r="L11" s="154" t="s">
        <v>440</v>
      </c>
      <c r="M11" s="356" t="str">
        <f>IF(F11="gestion","impacto",IF(F11="corrupcion","impactocorrupcion",IF(F11="seguridad_de_la_informacion","impacto","")))</f>
        <v>impactocorrupcion</v>
      </c>
      <c r="N11" s="197" t="s">
        <v>17</v>
      </c>
      <c r="O11" s="197" t="s">
        <v>23</v>
      </c>
      <c r="P11" s="183" t="str">
        <f>N11&amp;O11</f>
        <v>ImprobableModerado</v>
      </c>
      <c r="Q11" s="188" t="str">
        <f>IFERROR(VLOOKUP(P11,FORMULAS!$B$37:$C$61,2,FALSE),"")</f>
        <v>Riesgo moderado</v>
      </c>
      <c r="R11" s="349" t="s">
        <v>437</v>
      </c>
      <c r="S11" s="350"/>
      <c r="T11" s="116" t="s">
        <v>285</v>
      </c>
      <c r="U11" s="117">
        <f>IF(T11="Asignado",15,0)</f>
        <v>15</v>
      </c>
      <c r="V11" s="116" t="s">
        <v>286</v>
      </c>
      <c r="W11" s="117">
        <f>IF(V11="Adecuado",15,0)</f>
        <v>15</v>
      </c>
      <c r="X11" s="116" t="s">
        <v>287</v>
      </c>
      <c r="Y11" s="117">
        <f>IF(X11="Oportuna",15,0)</f>
        <v>15</v>
      </c>
      <c r="Z11" s="116" t="s">
        <v>439</v>
      </c>
      <c r="AA11" s="117">
        <f>IF(Z11="Prevenir",15,IF(Z11="Detectar",10,0))</f>
        <v>10</v>
      </c>
      <c r="AB11" s="116" t="s">
        <v>289</v>
      </c>
      <c r="AC11" s="117">
        <f>IF(AB11="Confiable",15,0)</f>
        <v>15</v>
      </c>
      <c r="AD11" s="116" t="s">
        <v>291</v>
      </c>
      <c r="AE11" s="117">
        <f>IF(AD11="Se investigan y resuelven oportunamente",15,0)</f>
        <v>15</v>
      </c>
      <c r="AF11" s="116" t="s">
        <v>288</v>
      </c>
      <c r="AG11" s="117">
        <f>IF(AF11="Completa",10,IF(AF11="incompleta",5,0))</f>
        <v>10</v>
      </c>
      <c r="AH11" s="120">
        <f t="shared" ref="AH11:AH40" si="0">U11+W11+Y11+AA11+AC11+AE11+AG11</f>
        <v>95</v>
      </c>
      <c r="AI11" s="120" t="str">
        <f>IF(AH11&gt;=96,"Fuerte",IF(AH11&gt;=86,"Moderado",IF(AH11&gt;=1,"Débil","")))</f>
        <v>Moderado</v>
      </c>
      <c r="AJ11" s="121" t="s">
        <v>292</v>
      </c>
      <c r="AK11" s="120" t="str">
        <f>IF(AJ11="Siempre se ejecuta","Fuerte",IF(AJ11="Algunas veces","Moderado",IF(AJ11="no se ejecuta","Débil","")))</f>
        <v>Fuerte</v>
      </c>
      <c r="AL11" s="120" t="str">
        <f>AI11&amp;AK11</f>
        <v>ModeradoFuerte</v>
      </c>
      <c r="AM11" s="120" t="str">
        <f>IFERROR(VLOOKUP(AL11,FORMULAS!$B$69:$D$77,3,FALSE),"")</f>
        <v>Moderado</v>
      </c>
      <c r="AN11" s="120">
        <f>IF(AM11="fuerte",100,IF(AM11="Moderado",50,IF(AM11="débil",0,"")))</f>
        <v>50</v>
      </c>
      <c r="AO11" s="120" t="str">
        <f>IFERROR(VLOOKUP(AL11,FORMULAS!$B$69:$D$77,2,FALSE),"")</f>
        <v>Sí</v>
      </c>
      <c r="AP11" s="195">
        <f>IFERROR(AVERAGE(AN11:AN12),0)</f>
        <v>75</v>
      </c>
      <c r="AQ11" s="195" t="str">
        <f>IF(AP11&gt;=100,"Fuerte",IF(AP11&gt;=50,"Moderado",IF(AP11&gt;=1,"Débil","")))</f>
        <v>Moderado</v>
      </c>
      <c r="AR11" s="193" t="s">
        <v>160</v>
      </c>
      <c r="AS11" s="193" t="s">
        <v>162</v>
      </c>
      <c r="AT11" s="195" t="str">
        <f>+AQ11&amp;AR11&amp;AS11</f>
        <v>ModeradoDirectamenteIndirectamente</v>
      </c>
      <c r="AU11" s="195">
        <f>IFERROR(VLOOKUP(AT11,FORMULAS!$B$94:$D$101,2,FALSE),0)</f>
        <v>1</v>
      </c>
      <c r="AV11" s="195">
        <f>IFERROR(VLOOKUP(AT11,FORMULAS!$B$94:$D$101,3,FALSE),0)</f>
        <v>0</v>
      </c>
      <c r="AW11" s="174" t="s">
        <v>134</v>
      </c>
      <c r="AX11" s="174" t="s">
        <v>23</v>
      </c>
      <c r="AY11" s="183" t="str">
        <f>AW11&amp;AX11</f>
        <v>Rara vezModerado</v>
      </c>
      <c r="AZ11" s="185" t="str">
        <f>IFERROR(VLOOKUP(AY11,FORMULAS!$B$37:$C$61,2,FALSE),"")</f>
        <v>Riesgo moderado</v>
      </c>
      <c r="BA11" s="181" t="s">
        <v>167</v>
      </c>
      <c r="BB11" s="109" t="s">
        <v>332</v>
      </c>
      <c r="BC11" s="110" t="s">
        <v>333</v>
      </c>
      <c r="BD11" s="110" t="s">
        <v>334</v>
      </c>
      <c r="BE11" s="111" t="s">
        <v>335</v>
      </c>
      <c r="BF11" s="156" t="s">
        <v>344</v>
      </c>
      <c r="BG11" s="191" t="s">
        <v>340</v>
      </c>
      <c r="BH11" s="159" t="s">
        <v>341</v>
      </c>
      <c r="BI11" s="159" t="s">
        <v>342</v>
      </c>
      <c r="BJ11" s="171" t="s">
        <v>343</v>
      </c>
    </row>
    <row r="12" spans="2:63" s="91" customFormat="1" ht="84.75" thickBot="1" x14ac:dyDescent="0.3">
      <c r="B12" s="223"/>
      <c r="C12" s="175"/>
      <c r="D12" s="155"/>
      <c r="E12" s="155"/>
      <c r="F12" s="175"/>
      <c r="G12" s="382"/>
      <c r="H12" s="155"/>
      <c r="I12" s="383"/>
      <c r="J12" s="383"/>
      <c r="K12" s="108" t="s">
        <v>436</v>
      </c>
      <c r="L12" s="155"/>
      <c r="M12" s="357"/>
      <c r="N12" s="199"/>
      <c r="O12" s="199"/>
      <c r="P12" s="184"/>
      <c r="Q12" s="190"/>
      <c r="R12" s="351" t="s">
        <v>438</v>
      </c>
      <c r="S12" s="352"/>
      <c r="T12" s="122" t="s">
        <v>285</v>
      </c>
      <c r="U12" s="123">
        <f t="shared" ref="U12" si="1">IF(T12="Asignado",15,0)</f>
        <v>15</v>
      </c>
      <c r="V12" s="122" t="s">
        <v>286</v>
      </c>
      <c r="W12" s="123">
        <f t="shared" ref="W12" si="2">IF(V12="Adecuado",15,0)</f>
        <v>15</v>
      </c>
      <c r="X12" s="122" t="s">
        <v>287</v>
      </c>
      <c r="Y12" s="123">
        <f t="shared" ref="Y12" si="3">IF(X12="Oportuna",15,0)</f>
        <v>15</v>
      </c>
      <c r="Z12" s="122" t="s">
        <v>290</v>
      </c>
      <c r="AA12" s="123">
        <f t="shared" ref="AA12" si="4">IF(Z12="Prevenir",15,IF(Z12="Detectar",10,0))</f>
        <v>15</v>
      </c>
      <c r="AB12" s="122" t="s">
        <v>289</v>
      </c>
      <c r="AC12" s="123">
        <f t="shared" ref="AC12" si="5">IF(AB12="Confiable",15,0)</f>
        <v>15</v>
      </c>
      <c r="AD12" s="122" t="s">
        <v>291</v>
      </c>
      <c r="AE12" s="123">
        <f t="shared" ref="AE12" si="6">IF(AD12="Se investigan y resuelven oportunamente",15,0)</f>
        <v>15</v>
      </c>
      <c r="AF12" s="122" t="s">
        <v>288</v>
      </c>
      <c r="AG12" s="123">
        <f t="shared" ref="AG12" si="7">IF(AF12="Completa",10,IF(AF12="incompleta",5,0))</f>
        <v>10</v>
      </c>
      <c r="AH12" s="126">
        <f t="shared" si="0"/>
        <v>100</v>
      </c>
      <c r="AI12" s="126" t="str">
        <f>IF(AH12&gt;=96,"Fuerte",IF(AH12&gt;=86,"Moderado",IF(AH12&gt;=1,"Débil","")))</f>
        <v>Fuerte</v>
      </c>
      <c r="AJ12" s="127" t="s">
        <v>292</v>
      </c>
      <c r="AK12" s="126" t="str">
        <f t="shared" ref="AK12" si="8">IF(AJ12="Siempre se ejecuta","Fuerte",IF(AJ12="Algunas veces","Moderado",IF(AJ12="no se ejecuta","Débil","")))</f>
        <v>Fuerte</v>
      </c>
      <c r="AL12" s="126" t="str">
        <f t="shared" ref="AL12" si="9">AI12&amp;AK12</f>
        <v>FuerteFuerte</v>
      </c>
      <c r="AM12" s="126" t="str">
        <f>IFERROR(VLOOKUP(AL12,FORMULAS!$B$69:$D$77,3,FALSE),"")</f>
        <v>Fuerte</v>
      </c>
      <c r="AN12" s="126">
        <f t="shared" ref="AN12" si="10">IF(AM12="fuerte",100,IF(AM12="Moderado",50,IF(AM12="débil",0,"")))</f>
        <v>100</v>
      </c>
      <c r="AO12" s="126" t="str">
        <f>IFERROR(VLOOKUP(AL12,FORMULAS!$B$69:$C$77,2,FALSE),"")</f>
        <v>No</v>
      </c>
      <c r="AP12" s="196"/>
      <c r="AQ12" s="196"/>
      <c r="AR12" s="194"/>
      <c r="AS12" s="194"/>
      <c r="AT12" s="196"/>
      <c r="AU12" s="196"/>
      <c r="AV12" s="196"/>
      <c r="AW12" s="175"/>
      <c r="AX12" s="175"/>
      <c r="AY12" s="184"/>
      <c r="AZ12" s="186"/>
      <c r="BA12" s="182"/>
      <c r="BB12" s="112" t="s">
        <v>336</v>
      </c>
      <c r="BC12" s="113" t="s">
        <v>337</v>
      </c>
      <c r="BD12" s="113" t="s">
        <v>338</v>
      </c>
      <c r="BE12" s="114" t="s">
        <v>339</v>
      </c>
      <c r="BF12" s="157"/>
      <c r="BG12" s="192"/>
      <c r="BH12" s="161"/>
      <c r="BI12" s="161"/>
      <c r="BJ12" s="173"/>
    </row>
    <row r="13" spans="2:63" s="91" customFormat="1" ht="66.75" customHeight="1" x14ac:dyDescent="0.25">
      <c r="B13" s="224" t="s">
        <v>75</v>
      </c>
      <c r="C13" s="197">
        <v>2</v>
      </c>
      <c r="D13" s="201" t="s">
        <v>441</v>
      </c>
      <c r="E13" s="201" t="s">
        <v>442</v>
      </c>
      <c r="F13" s="197" t="s">
        <v>90</v>
      </c>
      <c r="G13" s="200"/>
      <c r="H13" s="154" t="s">
        <v>329</v>
      </c>
      <c r="I13" s="381"/>
      <c r="J13" s="381"/>
      <c r="K13" s="154" t="s">
        <v>346</v>
      </c>
      <c r="L13" s="384" t="s">
        <v>445</v>
      </c>
      <c r="M13" s="183" t="str">
        <f>IF(F13="gestion","impacto",IF(F13="corrupcion","impactocorrupcion",IF(F13="seguridad_de_la_informacion","impacto","")))</f>
        <v>impactocorrupcion</v>
      </c>
      <c r="N13" s="197" t="s">
        <v>18</v>
      </c>
      <c r="O13" s="197" t="s">
        <v>24</v>
      </c>
      <c r="P13" s="183" t="str">
        <f>N13&amp;O13</f>
        <v>PosibleMayor</v>
      </c>
      <c r="Q13" s="188" t="str">
        <f>IFERROR(VLOOKUP(P13,FORMULAS!$B$37:$C$61,2,FALSE),"")</f>
        <v>Riesgo extremo</v>
      </c>
      <c r="R13" s="358" t="s">
        <v>448</v>
      </c>
      <c r="S13" s="359"/>
      <c r="T13" s="116" t="s">
        <v>285</v>
      </c>
      <c r="U13" s="117">
        <f>IF(T13="Asignado",15,0)</f>
        <v>15</v>
      </c>
      <c r="V13" s="116" t="s">
        <v>286</v>
      </c>
      <c r="W13" s="117">
        <f>IF(V13="Adecuado",15,0)</f>
        <v>15</v>
      </c>
      <c r="X13" s="116" t="s">
        <v>287</v>
      </c>
      <c r="Y13" s="117">
        <f>IF(X13="Oportuna",15,0)</f>
        <v>15</v>
      </c>
      <c r="Z13" s="116" t="s">
        <v>290</v>
      </c>
      <c r="AA13" s="117">
        <f>IF(Z13="Prevenir",15,IF(Z13="Detectar",10,0))</f>
        <v>15</v>
      </c>
      <c r="AB13" s="116" t="s">
        <v>289</v>
      </c>
      <c r="AC13" s="117">
        <f>IF(AB13="Confiable",15,0)</f>
        <v>15</v>
      </c>
      <c r="AD13" s="116" t="s">
        <v>291</v>
      </c>
      <c r="AE13" s="117">
        <f>IF(AD13="Se investigan y resuelven oportunamente",15,0)</f>
        <v>15</v>
      </c>
      <c r="AF13" s="116" t="s">
        <v>288</v>
      </c>
      <c r="AG13" s="117">
        <f>IF(AF13="Completa",10,IF(AF13="incompleta",5,0))</f>
        <v>10</v>
      </c>
      <c r="AH13" s="120">
        <f t="shared" si="0"/>
        <v>100</v>
      </c>
      <c r="AI13" s="120" t="str">
        <f>IF(AH13&gt;=96,"Fuerte",IF(AH13&gt;=86,"Moderado",IF(AH13&gt;=1,"Débil","")))</f>
        <v>Fuerte</v>
      </c>
      <c r="AJ13" s="121" t="s">
        <v>292</v>
      </c>
      <c r="AK13" s="120" t="str">
        <f>IF(AJ13="Siempre se ejecuta","Fuerte",IF(AJ13="Algunas veces","Moderado",IF(AJ13="no se ejecuta","Débil","")))</f>
        <v>Fuerte</v>
      </c>
      <c r="AL13" s="120" t="str">
        <f>AI13&amp;AK13</f>
        <v>FuerteFuerte</v>
      </c>
      <c r="AM13" s="120" t="str">
        <f>IFERROR(VLOOKUP(AL13,FORMULAS!$B$69:$D$77,3,FALSE),"")</f>
        <v>Fuerte</v>
      </c>
      <c r="AN13" s="120">
        <f>IF(AM13="fuerte",100,IF(AM13="Moderado",50,IF(AM13="débil",0,"")))</f>
        <v>100</v>
      </c>
      <c r="AO13" s="120" t="str">
        <f>IFERROR(VLOOKUP(AL13,FORMULAS!$B$69:$D$77,2,FALSE),"")</f>
        <v>No</v>
      </c>
      <c r="AP13" s="195">
        <f>IFERROR(AVERAGE(AN13:AN16),0)</f>
        <v>100</v>
      </c>
      <c r="AQ13" s="195" t="str">
        <f>IF(AP13&gt;=100,"Fuerte",IF(AP13&gt;=50,"Moderado",IF(AP13&gt;=1,"Débil","")))</f>
        <v>Fuerte</v>
      </c>
      <c r="AR13" s="193" t="s">
        <v>160</v>
      </c>
      <c r="AS13" s="193" t="s">
        <v>160</v>
      </c>
      <c r="AT13" s="195" t="str">
        <f>+AQ13&amp;AR13&amp;AS13</f>
        <v>FuerteDirectamenteDirectamente</v>
      </c>
      <c r="AU13" s="195">
        <f>IFERROR(VLOOKUP(AT13,FORMULAS!$B$94:$D$101,2,FALSE),0)</f>
        <v>2</v>
      </c>
      <c r="AV13" s="195">
        <f>IFERROR(VLOOKUP(AT13,FORMULAS!$B$94:$D$101,3,FALSE),0)</f>
        <v>2</v>
      </c>
      <c r="AW13" s="377" t="s">
        <v>18</v>
      </c>
      <c r="AX13" s="197" t="s">
        <v>22</v>
      </c>
      <c r="AY13" s="183" t="str">
        <f>AW13&amp;AX13</f>
        <v>PosibleMenor</v>
      </c>
      <c r="AZ13" s="185" t="str">
        <f>IFERROR(VLOOKUP(AY13,FORMULAS!$B$37:$C$61,2,FALSE),"")</f>
        <v>Riesgo moderado</v>
      </c>
      <c r="BA13" s="188" t="s">
        <v>166</v>
      </c>
      <c r="BB13" s="109"/>
      <c r="BC13" s="131"/>
      <c r="BD13" s="131"/>
      <c r="BE13" s="141"/>
      <c r="BF13" s="162"/>
      <c r="BG13" s="110"/>
      <c r="BH13" s="131"/>
      <c r="BI13" s="131"/>
      <c r="BJ13" s="134"/>
    </row>
    <row r="14" spans="2:63" s="91" customFormat="1" ht="66.75" customHeight="1" x14ac:dyDescent="0.25">
      <c r="B14" s="225"/>
      <c r="C14" s="198"/>
      <c r="D14" s="201"/>
      <c r="E14" s="201"/>
      <c r="F14" s="198"/>
      <c r="G14" s="201"/>
      <c r="H14" s="158"/>
      <c r="I14" s="385"/>
      <c r="J14" s="385"/>
      <c r="K14" s="158"/>
      <c r="L14" s="158"/>
      <c r="M14" s="213"/>
      <c r="N14" s="198"/>
      <c r="O14" s="198"/>
      <c r="P14" s="213"/>
      <c r="Q14" s="189"/>
      <c r="R14" s="360"/>
      <c r="S14" s="361"/>
      <c r="T14" s="102"/>
      <c r="U14" s="105">
        <f t="shared" ref="U14:U16" si="11">IF(T14="Asignado",15,0)</f>
        <v>0</v>
      </c>
      <c r="V14" s="102"/>
      <c r="W14" s="105">
        <f t="shared" ref="W14:W16" si="12">IF(V14="Adecuado",15,0)</f>
        <v>0</v>
      </c>
      <c r="X14" s="102"/>
      <c r="Y14" s="105">
        <f t="shared" ref="Y14:Y16" si="13">IF(X14="Oportuna",15,0)</f>
        <v>0</v>
      </c>
      <c r="Z14" s="102"/>
      <c r="AA14" s="105">
        <f t="shared" ref="AA14:AA16" si="14">IF(Z14="Prevenir",15,IF(Z14="Detectar",10,0))</f>
        <v>0</v>
      </c>
      <c r="AB14" s="102"/>
      <c r="AC14" s="105">
        <f t="shared" ref="AC14:AC16" si="15">IF(AB14="Confiable",15,0)</f>
        <v>0</v>
      </c>
      <c r="AD14" s="102"/>
      <c r="AE14" s="105">
        <f t="shared" ref="AE14:AE16" si="16">IF(AD14="Se investigan y resuelven oportunamente",15,0)</f>
        <v>0</v>
      </c>
      <c r="AF14" s="102"/>
      <c r="AG14" s="105">
        <f t="shared" ref="AG14:AG16" si="17">IF(AF14="Completa",10,IF(AF14="incompleta",5,0))</f>
        <v>0</v>
      </c>
      <c r="AH14" s="104">
        <f t="shared" si="0"/>
        <v>0</v>
      </c>
      <c r="AI14" s="104" t="str">
        <f>IF(AH14&gt;=96,"Fuerte",IF(AH14&gt;=86,"Moderado",IF(AH14&gt;=1,"Débil","")))</f>
        <v/>
      </c>
      <c r="AJ14" s="106"/>
      <c r="AK14" s="104" t="str">
        <f t="shared" ref="AK14:AK16" si="18">IF(AJ14="Siempre se ejecuta","Fuerte",IF(AJ14="Algunas veces","Moderado",IF(AJ14="no se ejecuta","Débil","")))</f>
        <v/>
      </c>
      <c r="AL14" s="104" t="str">
        <f t="shared" ref="AL14:AL16" si="19">AI14&amp;AK14</f>
        <v/>
      </c>
      <c r="AM14" s="104" t="str">
        <f>IFERROR(VLOOKUP(AL14,FORMULAS!$B$69:$D$77,3,FALSE),"")</f>
        <v/>
      </c>
      <c r="AN14" s="104" t="str">
        <f t="shared" ref="AN14:AN16" si="20">IF(AM14="fuerte",100,IF(AM14="Moderado",50,IF(AM14="débil",0,"")))</f>
        <v/>
      </c>
      <c r="AO14" s="104" t="str">
        <f>IFERROR(VLOOKUP(AL14,FORMULAS!$B$69:$C$77,2,FALSE),"")</f>
        <v/>
      </c>
      <c r="AP14" s="212"/>
      <c r="AQ14" s="212"/>
      <c r="AR14" s="230"/>
      <c r="AS14" s="230"/>
      <c r="AT14" s="212"/>
      <c r="AU14" s="212"/>
      <c r="AV14" s="212"/>
      <c r="AW14" s="378"/>
      <c r="AX14" s="198"/>
      <c r="AY14" s="213"/>
      <c r="AZ14" s="211"/>
      <c r="BA14" s="189"/>
      <c r="BB14" s="86"/>
      <c r="BC14" s="87"/>
      <c r="BD14" s="87"/>
      <c r="BE14" s="129"/>
      <c r="BF14" s="163"/>
      <c r="BG14" s="89"/>
      <c r="BH14" s="87"/>
      <c r="BI14" s="87"/>
      <c r="BJ14" s="135"/>
    </row>
    <row r="15" spans="2:63" s="91" customFormat="1" ht="66.75" customHeight="1" x14ac:dyDescent="0.25">
      <c r="B15" s="225"/>
      <c r="C15" s="198"/>
      <c r="D15" s="201"/>
      <c r="E15" s="201"/>
      <c r="F15" s="198"/>
      <c r="G15" s="201"/>
      <c r="H15" s="158"/>
      <c r="I15" s="385"/>
      <c r="J15" s="385"/>
      <c r="K15" s="158"/>
      <c r="L15" s="158"/>
      <c r="M15" s="213"/>
      <c r="N15" s="198"/>
      <c r="O15" s="198"/>
      <c r="P15" s="213"/>
      <c r="Q15" s="189"/>
      <c r="R15" s="360"/>
      <c r="S15" s="361"/>
      <c r="T15" s="102"/>
      <c r="U15" s="105">
        <f t="shared" si="11"/>
        <v>0</v>
      </c>
      <c r="V15" s="102"/>
      <c r="W15" s="105">
        <f t="shared" si="12"/>
        <v>0</v>
      </c>
      <c r="X15" s="102"/>
      <c r="Y15" s="105">
        <f t="shared" si="13"/>
        <v>0</v>
      </c>
      <c r="Z15" s="102"/>
      <c r="AA15" s="105">
        <f t="shared" si="14"/>
        <v>0</v>
      </c>
      <c r="AB15" s="102"/>
      <c r="AC15" s="105">
        <f t="shared" si="15"/>
        <v>0</v>
      </c>
      <c r="AD15" s="102"/>
      <c r="AE15" s="105">
        <f t="shared" si="16"/>
        <v>0</v>
      </c>
      <c r="AF15" s="102"/>
      <c r="AG15" s="105">
        <f t="shared" si="17"/>
        <v>0</v>
      </c>
      <c r="AH15" s="104">
        <f t="shared" si="0"/>
        <v>0</v>
      </c>
      <c r="AI15" s="104" t="str">
        <f t="shared" ref="AI15:AI16" si="21">IF(AH15&gt;=96,"Fuerte",IF(AH15&gt;=86,"Moderado",IF(AH15&gt;=1,"Débil","")))</f>
        <v/>
      </c>
      <c r="AJ15" s="106"/>
      <c r="AK15" s="104" t="str">
        <f t="shared" si="18"/>
        <v/>
      </c>
      <c r="AL15" s="104" t="str">
        <f t="shared" si="19"/>
        <v/>
      </c>
      <c r="AM15" s="104" t="str">
        <f>IFERROR(VLOOKUP(AL15,FORMULAS!$B$69:$D$77,3,FALSE),"")</f>
        <v/>
      </c>
      <c r="AN15" s="104" t="str">
        <f t="shared" si="20"/>
        <v/>
      </c>
      <c r="AO15" s="104" t="str">
        <f>IFERROR(VLOOKUP(AL15,FORMULAS!$B$69:$C$77,2,FALSE),"")</f>
        <v/>
      </c>
      <c r="AP15" s="212"/>
      <c r="AQ15" s="212"/>
      <c r="AR15" s="230"/>
      <c r="AS15" s="230"/>
      <c r="AT15" s="212"/>
      <c r="AU15" s="212"/>
      <c r="AV15" s="212"/>
      <c r="AW15" s="378"/>
      <c r="AX15" s="198"/>
      <c r="AY15" s="213"/>
      <c r="AZ15" s="211"/>
      <c r="BA15" s="189"/>
      <c r="BB15" s="86"/>
      <c r="BC15" s="87"/>
      <c r="BD15" s="87"/>
      <c r="BE15" s="129"/>
      <c r="BF15" s="163"/>
      <c r="BG15" s="89"/>
      <c r="BH15" s="87"/>
      <c r="BI15" s="87"/>
      <c r="BJ15" s="135"/>
    </row>
    <row r="16" spans="2:63" s="91" customFormat="1" ht="66.75" customHeight="1" thickBot="1" x14ac:dyDescent="0.3">
      <c r="B16" s="226"/>
      <c r="C16" s="199"/>
      <c r="D16" s="201"/>
      <c r="E16" s="201"/>
      <c r="F16" s="199"/>
      <c r="G16" s="202"/>
      <c r="H16" s="155"/>
      <c r="I16" s="383"/>
      <c r="J16" s="383"/>
      <c r="K16" s="155"/>
      <c r="L16" s="386"/>
      <c r="M16" s="184"/>
      <c r="N16" s="199"/>
      <c r="O16" s="199"/>
      <c r="P16" s="184"/>
      <c r="Q16" s="190"/>
      <c r="R16" s="362"/>
      <c r="S16" s="363"/>
      <c r="T16" s="122"/>
      <c r="U16" s="123">
        <f t="shared" si="11"/>
        <v>0</v>
      </c>
      <c r="V16" s="122"/>
      <c r="W16" s="123">
        <f t="shared" si="12"/>
        <v>0</v>
      </c>
      <c r="X16" s="122"/>
      <c r="Y16" s="123">
        <f t="shared" si="13"/>
        <v>0</v>
      </c>
      <c r="Z16" s="122"/>
      <c r="AA16" s="123">
        <f t="shared" si="14"/>
        <v>0</v>
      </c>
      <c r="AB16" s="122"/>
      <c r="AC16" s="123">
        <f t="shared" si="15"/>
        <v>0</v>
      </c>
      <c r="AD16" s="122"/>
      <c r="AE16" s="123">
        <f t="shared" si="16"/>
        <v>0</v>
      </c>
      <c r="AF16" s="122"/>
      <c r="AG16" s="123">
        <f t="shared" si="17"/>
        <v>0</v>
      </c>
      <c r="AH16" s="126">
        <f t="shared" si="0"/>
        <v>0</v>
      </c>
      <c r="AI16" s="126" t="str">
        <f t="shared" si="21"/>
        <v/>
      </c>
      <c r="AJ16" s="127"/>
      <c r="AK16" s="126" t="str">
        <f t="shared" si="18"/>
        <v/>
      </c>
      <c r="AL16" s="126" t="str">
        <f t="shared" si="19"/>
        <v/>
      </c>
      <c r="AM16" s="126" t="str">
        <f>IFERROR(VLOOKUP(AL16,FORMULAS!$B$69:$D$77,3,FALSE),"")</f>
        <v/>
      </c>
      <c r="AN16" s="126" t="str">
        <f t="shared" si="20"/>
        <v/>
      </c>
      <c r="AO16" s="126" t="str">
        <f>IFERROR(VLOOKUP(AL16,FORMULAS!$B$69:$C$77,2,FALSE),"")</f>
        <v/>
      </c>
      <c r="AP16" s="196"/>
      <c r="AQ16" s="196"/>
      <c r="AR16" s="194"/>
      <c r="AS16" s="194"/>
      <c r="AT16" s="196"/>
      <c r="AU16" s="196"/>
      <c r="AV16" s="196"/>
      <c r="AW16" s="379"/>
      <c r="AX16" s="199"/>
      <c r="AY16" s="184"/>
      <c r="AZ16" s="186"/>
      <c r="BA16" s="190"/>
      <c r="BB16" s="137"/>
      <c r="BC16" s="138"/>
      <c r="BD16" s="138"/>
      <c r="BE16" s="112"/>
      <c r="BF16" s="163"/>
      <c r="BG16" s="113"/>
      <c r="BH16" s="138"/>
      <c r="BI16" s="138"/>
      <c r="BJ16" s="140"/>
    </row>
    <row r="17" spans="2:62" s="91" customFormat="1" ht="44.25" customHeight="1" x14ac:dyDescent="0.25">
      <c r="B17" s="224" t="s">
        <v>75</v>
      </c>
      <c r="C17" s="197">
        <v>3</v>
      </c>
      <c r="D17" s="201" t="s">
        <v>443</v>
      </c>
      <c r="E17" s="201" t="s">
        <v>444</v>
      </c>
      <c r="F17" s="197" t="s">
        <v>90</v>
      </c>
      <c r="G17" s="200"/>
      <c r="H17" s="200" t="s">
        <v>329</v>
      </c>
      <c r="I17" s="381"/>
      <c r="J17" s="381"/>
      <c r="K17" s="154" t="s">
        <v>348</v>
      </c>
      <c r="L17" s="384" t="s">
        <v>446</v>
      </c>
      <c r="M17" s="183" t="str">
        <f>IF(F17="gestion","impacto",IF(F17="corrupcion","impactocorrupcion",IF(F17="seguridad_de_la_informacion","impacto","")))</f>
        <v>impactocorrupcion</v>
      </c>
      <c r="N17" s="197" t="s">
        <v>18</v>
      </c>
      <c r="O17" s="197" t="s">
        <v>23</v>
      </c>
      <c r="P17" s="183" t="str">
        <f>N17&amp;O17</f>
        <v>PosibleModerado</v>
      </c>
      <c r="Q17" s="188" t="str">
        <f>IFERROR(VLOOKUP(P17,FORMULAS!$B$37:$C$61,2,FALSE),"")</f>
        <v>Riesgo alto</v>
      </c>
      <c r="R17" s="358" t="s">
        <v>447</v>
      </c>
      <c r="S17" s="359"/>
      <c r="T17" s="116" t="s">
        <v>285</v>
      </c>
      <c r="U17" s="117">
        <f>IF(T17="Asignado",15,0)</f>
        <v>15</v>
      </c>
      <c r="V17" s="116" t="s">
        <v>286</v>
      </c>
      <c r="W17" s="117">
        <f>IF(V17="Adecuado",15,0)</f>
        <v>15</v>
      </c>
      <c r="X17" s="116" t="s">
        <v>287</v>
      </c>
      <c r="Y17" s="117">
        <f>IF(X17="Oportuna",15,0)</f>
        <v>15</v>
      </c>
      <c r="Z17" s="116" t="s">
        <v>290</v>
      </c>
      <c r="AA17" s="117">
        <f>IF(Z17="Prevenir",15,IF(Z17="Detectar",10,0))</f>
        <v>15</v>
      </c>
      <c r="AB17" s="116" t="s">
        <v>289</v>
      </c>
      <c r="AC17" s="117">
        <f>IF(AB17="Confiable",15,0)</f>
        <v>15</v>
      </c>
      <c r="AD17" s="116" t="s">
        <v>291</v>
      </c>
      <c r="AE17" s="117">
        <f>IF(AD17="Se investigan y resuelven oportunamente",15,0)</f>
        <v>15</v>
      </c>
      <c r="AF17" s="116" t="s">
        <v>288</v>
      </c>
      <c r="AG17" s="117">
        <f>IF(AF17="Completa",10,IF(AF17="incompleta",5,0))</f>
        <v>10</v>
      </c>
      <c r="AH17" s="120">
        <f t="shared" si="0"/>
        <v>100</v>
      </c>
      <c r="AI17" s="120" t="str">
        <f>IF(AH17&gt;=96,"Fuerte",IF(AH17&gt;=86,"Moderado",IF(AH17&gt;=1,"Débil","")))</f>
        <v>Fuerte</v>
      </c>
      <c r="AJ17" s="121" t="s">
        <v>292</v>
      </c>
      <c r="AK17" s="120" t="str">
        <f>IF(AJ17="Siempre se ejecuta","Fuerte",IF(AJ17="Algunas veces","Moderado",IF(AJ17="no se ejecuta","Débil","")))</f>
        <v>Fuerte</v>
      </c>
      <c r="AL17" s="120" t="str">
        <f>AI17&amp;AK17</f>
        <v>FuerteFuerte</v>
      </c>
      <c r="AM17" s="120" t="str">
        <f>IFERROR(VLOOKUP(AL17,FORMULAS!$B$69:$D$77,3,FALSE),"")</f>
        <v>Fuerte</v>
      </c>
      <c r="AN17" s="120">
        <f>IF(AM17="fuerte",100,IF(AM17="Moderado",50,IF(AM17="débil",0,"")))</f>
        <v>100</v>
      </c>
      <c r="AO17" s="120" t="str">
        <f>IFERROR(VLOOKUP(AL17,FORMULAS!$B$69:$D$77,2,FALSE),"")</f>
        <v>No</v>
      </c>
      <c r="AP17" s="195">
        <f>IFERROR(AVERAGE(AN17:AN20),0)</f>
        <v>100</v>
      </c>
      <c r="AQ17" s="195" t="str">
        <f>IF(AP17&gt;=100,"Fuerte",IF(AP17&gt;=50,"Moderado",IF(AP17&gt;=1,"Débil","")))</f>
        <v>Fuerte</v>
      </c>
      <c r="AR17" s="193" t="s">
        <v>160</v>
      </c>
      <c r="AS17" s="193" t="s">
        <v>160</v>
      </c>
      <c r="AT17" s="195" t="str">
        <f>+AQ17&amp;AR17&amp;AS17</f>
        <v>FuerteDirectamenteDirectamente</v>
      </c>
      <c r="AU17" s="195">
        <f>IFERROR(VLOOKUP(AT17,FORMULAS!$B$94:$D$101,2,FALSE),0)</f>
        <v>2</v>
      </c>
      <c r="AV17" s="195">
        <f>IFERROR(VLOOKUP(AT17,FORMULAS!$B$94:$D$101,3,FALSE),0)</f>
        <v>2</v>
      </c>
      <c r="AW17" s="197" t="s">
        <v>134</v>
      </c>
      <c r="AX17" s="197" t="s">
        <v>21</v>
      </c>
      <c r="AY17" s="183" t="str">
        <f>AW17&amp;AX17</f>
        <v>Rara vezInsignificante</v>
      </c>
      <c r="AZ17" s="185" t="str">
        <f>IFERROR(VLOOKUP(AY17,FORMULAS!$B$37:$C$61,2,FALSE),"")</f>
        <v>Riesgo bajo</v>
      </c>
      <c r="BA17" s="188" t="s">
        <v>166</v>
      </c>
      <c r="BB17" s="159"/>
      <c r="BC17" s="159"/>
      <c r="BD17" s="159"/>
      <c r="BE17" s="162"/>
      <c r="BF17" s="163"/>
      <c r="BG17" s="168"/>
      <c r="BH17" s="159"/>
      <c r="BI17" s="159"/>
      <c r="BJ17" s="171"/>
    </row>
    <row r="18" spans="2:62" s="91" customFormat="1" ht="44.25" customHeight="1" x14ac:dyDescent="0.25">
      <c r="B18" s="225"/>
      <c r="C18" s="198"/>
      <c r="D18" s="201"/>
      <c r="E18" s="201"/>
      <c r="F18" s="198"/>
      <c r="G18" s="201"/>
      <c r="H18" s="201"/>
      <c r="I18" s="385"/>
      <c r="J18" s="385"/>
      <c r="K18" s="158"/>
      <c r="L18" s="158"/>
      <c r="M18" s="213"/>
      <c r="N18" s="198"/>
      <c r="O18" s="198"/>
      <c r="P18" s="213"/>
      <c r="Q18" s="189"/>
      <c r="R18" s="360"/>
      <c r="S18" s="361"/>
      <c r="T18" s="102"/>
      <c r="U18" s="105">
        <f t="shared" ref="U18:U20" si="22">IF(T18="Asignado",15,0)</f>
        <v>0</v>
      </c>
      <c r="V18" s="102"/>
      <c r="W18" s="105">
        <f t="shared" ref="W18:W20" si="23">IF(V18="Adecuado",15,0)</f>
        <v>0</v>
      </c>
      <c r="X18" s="102"/>
      <c r="Y18" s="105">
        <f t="shared" ref="Y18:Y20" si="24">IF(X18="Oportuna",15,0)</f>
        <v>0</v>
      </c>
      <c r="Z18" s="102"/>
      <c r="AA18" s="105">
        <f t="shared" ref="AA18:AA20" si="25">IF(Z18="Prevenir",15,IF(Z18="Detectar",10,0))</f>
        <v>0</v>
      </c>
      <c r="AB18" s="102"/>
      <c r="AC18" s="105">
        <f t="shared" ref="AC18:AC20" si="26">IF(AB18="Confiable",15,0)</f>
        <v>0</v>
      </c>
      <c r="AD18" s="102"/>
      <c r="AE18" s="105">
        <f t="shared" ref="AE18:AE20" si="27">IF(AD18="Se investigan y resuelven oportunamente",15,0)</f>
        <v>0</v>
      </c>
      <c r="AF18" s="102"/>
      <c r="AG18" s="105">
        <f t="shared" ref="AG18:AG20" si="28">IF(AF18="Completa",10,IF(AF18="incompleta",5,0))</f>
        <v>0</v>
      </c>
      <c r="AH18" s="104">
        <f t="shared" si="0"/>
        <v>0</v>
      </c>
      <c r="AI18" s="104" t="str">
        <f>IF(AH18&gt;=96,"Fuerte",IF(AH18&gt;=86,"Moderado",IF(AH18&gt;=1,"Débil","")))</f>
        <v/>
      </c>
      <c r="AJ18" s="106"/>
      <c r="AK18" s="104" t="str">
        <f t="shared" ref="AK18:AK20" si="29">IF(AJ18="Siempre se ejecuta","Fuerte",IF(AJ18="Algunas veces","Moderado",IF(AJ18="no se ejecuta","Débil","")))</f>
        <v/>
      </c>
      <c r="AL18" s="104" t="str">
        <f t="shared" ref="AL18:AL20" si="30">AI18&amp;AK18</f>
        <v/>
      </c>
      <c r="AM18" s="104" t="str">
        <f>IFERROR(VLOOKUP(AL18,FORMULAS!$B$69:$D$77,3,FALSE),"")</f>
        <v/>
      </c>
      <c r="AN18" s="104" t="str">
        <f t="shared" ref="AN18:AN20" si="31">IF(AM18="fuerte",100,IF(AM18="Moderado",50,IF(AM18="débil",0,"")))</f>
        <v/>
      </c>
      <c r="AO18" s="104" t="str">
        <f>IFERROR(VLOOKUP(AL18,FORMULAS!$B$69:$C$77,2,FALSE),"")</f>
        <v/>
      </c>
      <c r="AP18" s="212"/>
      <c r="AQ18" s="212"/>
      <c r="AR18" s="230"/>
      <c r="AS18" s="230"/>
      <c r="AT18" s="212"/>
      <c r="AU18" s="212"/>
      <c r="AV18" s="212"/>
      <c r="AW18" s="198"/>
      <c r="AX18" s="198"/>
      <c r="AY18" s="213"/>
      <c r="AZ18" s="211"/>
      <c r="BA18" s="189"/>
      <c r="BB18" s="160"/>
      <c r="BC18" s="160"/>
      <c r="BD18" s="160"/>
      <c r="BE18" s="163"/>
      <c r="BF18" s="163"/>
      <c r="BG18" s="169"/>
      <c r="BH18" s="160"/>
      <c r="BI18" s="160"/>
      <c r="BJ18" s="172"/>
    </row>
    <row r="19" spans="2:62" s="91" customFormat="1" ht="44.25" customHeight="1" x14ac:dyDescent="0.25">
      <c r="B19" s="225"/>
      <c r="C19" s="198"/>
      <c r="D19" s="201"/>
      <c r="E19" s="201"/>
      <c r="F19" s="198"/>
      <c r="G19" s="201"/>
      <c r="H19" s="201"/>
      <c r="I19" s="385"/>
      <c r="J19" s="385"/>
      <c r="K19" s="158"/>
      <c r="L19" s="158"/>
      <c r="M19" s="213"/>
      <c r="N19" s="198"/>
      <c r="O19" s="198"/>
      <c r="P19" s="213"/>
      <c r="Q19" s="189"/>
      <c r="R19" s="360"/>
      <c r="S19" s="361"/>
      <c r="T19" s="102"/>
      <c r="U19" s="105">
        <f t="shared" si="22"/>
        <v>0</v>
      </c>
      <c r="V19" s="102"/>
      <c r="W19" s="105">
        <f t="shared" si="23"/>
        <v>0</v>
      </c>
      <c r="X19" s="102"/>
      <c r="Y19" s="105">
        <f t="shared" si="24"/>
        <v>0</v>
      </c>
      <c r="Z19" s="102"/>
      <c r="AA19" s="105">
        <f t="shared" si="25"/>
        <v>0</v>
      </c>
      <c r="AB19" s="102"/>
      <c r="AC19" s="105">
        <f t="shared" si="26"/>
        <v>0</v>
      </c>
      <c r="AD19" s="102"/>
      <c r="AE19" s="105">
        <f t="shared" si="27"/>
        <v>0</v>
      </c>
      <c r="AF19" s="102"/>
      <c r="AG19" s="105">
        <f t="shared" si="28"/>
        <v>0</v>
      </c>
      <c r="AH19" s="104">
        <f t="shared" si="0"/>
        <v>0</v>
      </c>
      <c r="AI19" s="104" t="str">
        <f t="shared" ref="AI19:AI20" si="32">IF(AH19&gt;=96,"Fuerte",IF(AH19&gt;=86,"Moderado",IF(AH19&gt;=1,"Débil","")))</f>
        <v/>
      </c>
      <c r="AJ19" s="106"/>
      <c r="AK19" s="104" t="str">
        <f t="shared" si="29"/>
        <v/>
      </c>
      <c r="AL19" s="104" t="str">
        <f t="shared" si="30"/>
        <v/>
      </c>
      <c r="AM19" s="104" t="str">
        <f>IFERROR(VLOOKUP(AL19,FORMULAS!$B$69:$D$77,3,FALSE),"")</f>
        <v/>
      </c>
      <c r="AN19" s="104" t="str">
        <f t="shared" si="31"/>
        <v/>
      </c>
      <c r="AO19" s="104" t="str">
        <f>IFERROR(VLOOKUP(AL19,FORMULAS!$B$69:$C$77,2,FALSE),"")</f>
        <v/>
      </c>
      <c r="AP19" s="212"/>
      <c r="AQ19" s="212"/>
      <c r="AR19" s="230"/>
      <c r="AS19" s="230"/>
      <c r="AT19" s="212"/>
      <c r="AU19" s="212"/>
      <c r="AV19" s="212"/>
      <c r="AW19" s="198"/>
      <c r="AX19" s="198"/>
      <c r="AY19" s="213"/>
      <c r="AZ19" s="211"/>
      <c r="BA19" s="189"/>
      <c r="BB19" s="160"/>
      <c r="BC19" s="160"/>
      <c r="BD19" s="160"/>
      <c r="BE19" s="163"/>
      <c r="BF19" s="163"/>
      <c r="BG19" s="169"/>
      <c r="BH19" s="160"/>
      <c r="BI19" s="160"/>
      <c r="BJ19" s="172"/>
    </row>
    <row r="20" spans="2:62" s="91" customFormat="1" ht="44.25" customHeight="1" thickBot="1" x14ac:dyDescent="0.3">
      <c r="B20" s="226"/>
      <c r="C20" s="199"/>
      <c r="D20" s="201"/>
      <c r="E20" s="201"/>
      <c r="F20" s="199"/>
      <c r="G20" s="202"/>
      <c r="H20" s="202"/>
      <c r="I20" s="383"/>
      <c r="J20" s="383"/>
      <c r="K20" s="155"/>
      <c r="L20" s="386"/>
      <c r="M20" s="184"/>
      <c r="N20" s="199"/>
      <c r="O20" s="199"/>
      <c r="P20" s="184"/>
      <c r="Q20" s="190"/>
      <c r="R20" s="362"/>
      <c r="S20" s="363"/>
      <c r="T20" s="122"/>
      <c r="U20" s="123">
        <f t="shared" si="22"/>
        <v>0</v>
      </c>
      <c r="V20" s="122"/>
      <c r="W20" s="123">
        <f t="shared" si="23"/>
        <v>0</v>
      </c>
      <c r="X20" s="122"/>
      <c r="Y20" s="123">
        <f t="shared" si="24"/>
        <v>0</v>
      </c>
      <c r="Z20" s="122"/>
      <c r="AA20" s="123">
        <f t="shared" si="25"/>
        <v>0</v>
      </c>
      <c r="AB20" s="122"/>
      <c r="AC20" s="123">
        <f t="shared" si="26"/>
        <v>0</v>
      </c>
      <c r="AD20" s="122"/>
      <c r="AE20" s="123">
        <f t="shared" si="27"/>
        <v>0</v>
      </c>
      <c r="AF20" s="122"/>
      <c r="AG20" s="123">
        <f t="shared" si="28"/>
        <v>0</v>
      </c>
      <c r="AH20" s="126">
        <f t="shared" si="0"/>
        <v>0</v>
      </c>
      <c r="AI20" s="126" t="str">
        <f t="shared" si="32"/>
        <v/>
      </c>
      <c r="AJ20" s="127"/>
      <c r="AK20" s="126" t="str">
        <f t="shared" si="29"/>
        <v/>
      </c>
      <c r="AL20" s="126" t="str">
        <f t="shared" si="30"/>
        <v/>
      </c>
      <c r="AM20" s="126" t="str">
        <f>IFERROR(VLOOKUP(AL20,FORMULAS!$B$69:$D$77,3,FALSE),"")</f>
        <v/>
      </c>
      <c r="AN20" s="126" t="str">
        <f t="shared" si="31"/>
        <v/>
      </c>
      <c r="AO20" s="126" t="str">
        <f>IFERROR(VLOOKUP(AL20,FORMULAS!$B$69:$C$77,2,FALSE),"")</f>
        <v/>
      </c>
      <c r="AP20" s="196"/>
      <c r="AQ20" s="196"/>
      <c r="AR20" s="194"/>
      <c r="AS20" s="194"/>
      <c r="AT20" s="196"/>
      <c r="AU20" s="196"/>
      <c r="AV20" s="196"/>
      <c r="AW20" s="199"/>
      <c r="AX20" s="199"/>
      <c r="AY20" s="184"/>
      <c r="AZ20" s="186"/>
      <c r="BA20" s="190"/>
      <c r="BB20" s="161"/>
      <c r="BC20" s="161"/>
      <c r="BD20" s="161"/>
      <c r="BE20" s="164"/>
      <c r="BF20" s="164"/>
      <c r="BG20" s="170"/>
      <c r="BH20" s="161"/>
      <c r="BI20" s="161"/>
      <c r="BJ20" s="173"/>
    </row>
    <row r="21" spans="2:62" s="91" customFormat="1" ht="45.75" customHeight="1" x14ac:dyDescent="0.25">
      <c r="B21" s="224" t="s">
        <v>81</v>
      </c>
      <c r="C21" s="197">
        <v>4</v>
      </c>
      <c r="D21" s="200" t="s">
        <v>471</v>
      </c>
      <c r="E21" s="200" t="s">
        <v>473</v>
      </c>
      <c r="F21" s="197" t="s">
        <v>90</v>
      </c>
      <c r="G21" s="200"/>
      <c r="H21" s="200" t="s">
        <v>329</v>
      </c>
      <c r="I21" s="381"/>
      <c r="J21" s="381"/>
      <c r="K21" s="154" t="s">
        <v>475</v>
      </c>
      <c r="L21" s="154" t="s">
        <v>477</v>
      </c>
      <c r="M21" s="183" t="str">
        <f>IF(F21="gestion","impacto",IF(F21="corrupcion","impactocorrupcion",IF(F21="seguridad_de_la_informacion","impacto","")))</f>
        <v>impactocorrupcion</v>
      </c>
      <c r="N21" s="197" t="s">
        <v>134</v>
      </c>
      <c r="O21" s="197" t="s">
        <v>23</v>
      </c>
      <c r="P21" s="183" t="str">
        <f>N21&amp;O21</f>
        <v>Rara vezModerado</v>
      </c>
      <c r="Q21" s="188" t="str">
        <f>IFERROR(VLOOKUP(P21,FORMULAS!$B$37:$C$61,2,FALSE),"")</f>
        <v>Riesgo moderado</v>
      </c>
      <c r="R21" s="366" t="s">
        <v>479</v>
      </c>
      <c r="S21" s="367"/>
      <c r="T21" s="116" t="s">
        <v>285</v>
      </c>
      <c r="U21" s="117">
        <f>IF(T21="Asignado",15,0)</f>
        <v>15</v>
      </c>
      <c r="V21" s="116" t="s">
        <v>286</v>
      </c>
      <c r="W21" s="117">
        <f>IF(V21="Adecuado",15,0)</f>
        <v>15</v>
      </c>
      <c r="X21" s="116" t="s">
        <v>287</v>
      </c>
      <c r="Y21" s="117">
        <f>IF(X21="Oportuna",15,0)</f>
        <v>15</v>
      </c>
      <c r="Z21" s="116" t="s">
        <v>290</v>
      </c>
      <c r="AA21" s="117">
        <f>IF(Z21="Prevenir",15,IF(Z21="Detectar",10,0))</f>
        <v>15</v>
      </c>
      <c r="AB21" s="116" t="s">
        <v>289</v>
      </c>
      <c r="AC21" s="117">
        <f>IF(AB21="Confiable",15,0)</f>
        <v>15</v>
      </c>
      <c r="AD21" s="116" t="s">
        <v>291</v>
      </c>
      <c r="AE21" s="117">
        <f>IF(AD21="Se investigan y resuelven oportunamente",15,0)</f>
        <v>15</v>
      </c>
      <c r="AF21" s="116" t="s">
        <v>288</v>
      </c>
      <c r="AG21" s="117">
        <f>IF(AF21="Completa",10,IF(AF21="incompleta",5,0))</f>
        <v>10</v>
      </c>
      <c r="AH21" s="120">
        <f t="shared" si="0"/>
        <v>100</v>
      </c>
      <c r="AI21" s="120" t="str">
        <f>IF(AH21&gt;=96,"Fuerte",IF(AH21&gt;=86,"Moderado",IF(AH21&gt;=1,"Débil","")))</f>
        <v>Fuerte</v>
      </c>
      <c r="AJ21" s="121" t="s">
        <v>292</v>
      </c>
      <c r="AK21" s="120" t="str">
        <f>IF(AJ21="Siempre se ejecuta","Fuerte",IF(AJ21="Algunas veces","Moderado",IF(AJ21="no se ejecuta","Débil","")))</f>
        <v>Fuerte</v>
      </c>
      <c r="AL21" s="120" t="str">
        <f>AI21&amp;AK21</f>
        <v>FuerteFuerte</v>
      </c>
      <c r="AM21" s="120" t="str">
        <f>IFERROR(VLOOKUP(AL21,FORMULAS!$B$69:$D$77,3,FALSE),"")</f>
        <v>Fuerte</v>
      </c>
      <c r="AN21" s="120">
        <f>IF(AM21="fuerte",100,IF(AM21="Moderado",50,IF(AM21="débil",0,"")))</f>
        <v>100</v>
      </c>
      <c r="AO21" s="120" t="str">
        <f>IFERROR(VLOOKUP(AL21,FORMULAS!$B$69:$D$77,2,FALSE),"")</f>
        <v>No</v>
      </c>
      <c r="AP21" s="195">
        <f>IFERROR(AVERAGE(AN21:AN24),0)</f>
        <v>100</v>
      </c>
      <c r="AQ21" s="195" t="str">
        <f>IF(AP21&gt;=100,"Fuerte",IF(AP21&gt;=50,"Moderado",IF(AP21&gt;=1,"Débil","")))</f>
        <v>Fuerte</v>
      </c>
      <c r="AR21" s="193" t="s">
        <v>160</v>
      </c>
      <c r="AS21" s="193" t="s">
        <v>162</v>
      </c>
      <c r="AT21" s="195" t="str">
        <f>+AQ21&amp;AR21&amp;AS21</f>
        <v>FuerteDirectamenteIndirectamente</v>
      </c>
      <c r="AU21" s="195">
        <f>IFERROR(VLOOKUP(AT21,FORMULAS!$B$94:$D$101,2,FALSE),0)</f>
        <v>2</v>
      </c>
      <c r="AV21" s="195">
        <f>IFERROR(VLOOKUP(AT21,FORMULAS!$B$94:$D$101,3,FALSE),0)</f>
        <v>1</v>
      </c>
      <c r="AW21" s="197" t="s">
        <v>134</v>
      </c>
      <c r="AX21" s="197" t="s">
        <v>23</v>
      </c>
      <c r="AY21" s="183" t="str">
        <f>AW21&amp;AX21</f>
        <v>Rara vezModerado</v>
      </c>
      <c r="AZ21" s="185" t="str">
        <f>IFERROR(VLOOKUP(AY21,FORMULAS!$B$37:$C$61,2,FALSE),"")</f>
        <v>Riesgo moderado</v>
      </c>
      <c r="BA21" s="188" t="s">
        <v>167</v>
      </c>
      <c r="BB21" s="109" t="s">
        <v>482</v>
      </c>
      <c r="BC21" s="110" t="s">
        <v>483</v>
      </c>
      <c r="BD21" s="131" t="s">
        <v>485</v>
      </c>
      <c r="BE21" s="141" t="s">
        <v>487</v>
      </c>
      <c r="BF21" s="133" t="s">
        <v>489</v>
      </c>
      <c r="BG21" s="110" t="s">
        <v>490</v>
      </c>
      <c r="BH21" s="86" t="s">
        <v>491</v>
      </c>
      <c r="BI21" s="86" t="s">
        <v>492</v>
      </c>
      <c r="BJ21" s="129" t="s">
        <v>493</v>
      </c>
    </row>
    <row r="22" spans="2:62" s="91" customFormat="1" ht="45.75" customHeight="1" x14ac:dyDescent="0.25">
      <c r="B22" s="225"/>
      <c r="C22" s="198"/>
      <c r="D22" s="201"/>
      <c r="E22" s="201"/>
      <c r="F22" s="198"/>
      <c r="G22" s="201"/>
      <c r="H22" s="201"/>
      <c r="I22" s="385"/>
      <c r="J22" s="385"/>
      <c r="K22" s="158"/>
      <c r="L22" s="158"/>
      <c r="M22" s="213"/>
      <c r="N22" s="198"/>
      <c r="O22" s="198"/>
      <c r="P22" s="213"/>
      <c r="Q22" s="189"/>
      <c r="R22" s="368"/>
      <c r="S22" s="369"/>
      <c r="T22" s="102"/>
      <c r="U22" s="105">
        <f t="shared" ref="U22:U24" si="33">IF(T22="Asignado",15,0)</f>
        <v>0</v>
      </c>
      <c r="V22" s="102"/>
      <c r="W22" s="105">
        <f t="shared" ref="W22:W24" si="34">IF(V22="Adecuado",15,0)</f>
        <v>0</v>
      </c>
      <c r="X22" s="102"/>
      <c r="Y22" s="105">
        <f t="shared" ref="Y22:Y24" si="35">IF(X22="Oportuna",15,0)</f>
        <v>0</v>
      </c>
      <c r="Z22" s="102"/>
      <c r="AA22" s="105">
        <f t="shared" ref="AA22:AA24" si="36">IF(Z22="Prevenir",15,IF(Z22="Detectar",10,0))</f>
        <v>0</v>
      </c>
      <c r="AB22" s="102"/>
      <c r="AC22" s="105">
        <f t="shared" ref="AC22:AC24" si="37">IF(AB22="Confiable",15,0)</f>
        <v>0</v>
      </c>
      <c r="AD22" s="102"/>
      <c r="AE22" s="105">
        <f t="shared" ref="AE22:AE24" si="38">IF(AD22="Se investigan y resuelven oportunamente",15,0)</f>
        <v>0</v>
      </c>
      <c r="AF22" s="102"/>
      <c r="AG22" s="105">
        <f t="shared" ref="AG22:AG24" si="39">IF(AF22="Completa",10,IF(AF22="incompleta",5,0))</f>
        <v>0</v>
      </c>
      <c r="AH22" s="104">
        <f t="shared" si="0"/>
        <v>0</v>
      </c>
      <c r="AI22" s="104" t="str">
        <f>IF(AH22&gt;=96,"Fuerte",IF(AH22&gt;=86,"Moderado",IF(AH22&gt;=1,"Débil","")))</f>
        <v/>
      </c>
      <c r="AJ22" s="106"/>
      <c r="AK22" s="104" t="str">
        <f t="shared" ref="AK22:AK24" si="40">IF(AJ22="Siempre se ejecuta","Fuerte",IF(AJ22="Algunas veces","Moderado",IF(AJ22="no se ejecuta","Débil","")))</f>
        <v/>
      </c>
      <c r="AL22" s="104" t="str">
        <f t="shared" ref="AL22:AL24" si="41">AI22&amp;AK22</f>
        <v/>
      </c>
      <c r="AM22" s="104" t="str">
        <f>IFERROR(VLOOKUP(AL22,FORMULAS!$B$69:$D$77,3,FALSE),"")</f>
        <v/>
      </c>
      <c r="AN22" s="104" t="str">
        <f t="shared" ref="AN22:AN24" si="42">IF(AM22="fuerte",100,IF(AM22="Moderado",50,IF(AM22="débil",0,"")))</f>
        <v/>
      </c>
      <c r="AO22" s="104" t="str">
        <f>IFERROR(VLOOKUP(AL22,FORMULAS!$B$69:$C$77,2,FALSE),"")</f>
        <v/>
      </c>
      <c r="AP22" s="212"/>
      <c r="AQ22" s="212"/>
      <c r="AR22" s="230"/>
      <c r="AS22" s="230"/>
      <c r="AT22" s="212"/>
      <c r="AU22" s="212"/>
      <c r="AV22" s="212"/>
      <c r="AW22" s="198"/>
      <c r="AX22" s="198"/>
      <c r="AY22" s="213"/>
      <c r="AZ22" s="211"/>
      <c r="BA22" s="189"/>
      <c r="BB22" s="86"/>
      <c r="BC22" s="87"/>
      <c r="BD22" s="87"/>
      <c r="BE22" s="129"/>
      <c r="BF22" s="90"/>
      <c r="BG22" s="89"/>
      <c r="BH22" s="87"/>
      <c r="BI22" s="87"/>
      <c r="BJ22" s="135"/>
    </row>
    <row r="23" spans="2:62" s="91" customFormat="1" ht="45.75" customHeight="1" x14ac:dyDescent="0.25">
      <c r="B23" s="225"/>
      <c r="C23" s="198"/>
      <c r="D23" s="201"/>
      <c r="E23" s="201"/>
      <c r="F23" s="198"/>
      <c r="G23" s="201"/>
      <c r="H23" s="201"/>
      <c r="I23" s="385"/>
      <c r="J23" s="385"/>
      <c r="K23" s="158"/>
      <c r="L23" s="158"/>
      <c r="M23" s="213"/>
      <c r="N23" s="198"/>
      <c r="O23" s="198"/>
      <c r="P23" s="213"/>
      <c r="Q23" s="189"/>
      <c r="R23" s="368"/>
      <c r="S23" s="369"/>
      <c r="T23" s="102"/>
      <c r="U23" s="105">
        <f t="shared" si="33"/>
        <v>0</v>
      </c>
      <c r="V23" s="102"/>
      <c r="W23" s="105">
        <f t="shared" si="34"/>
        <v>0</v>
      </c>
      <c r="X23" s="102"/>
      <c r="Y23" s="105">
        <f t="shared" si="35"/>
        <v>0</v>
      </c>
      <c r="Z23" s="102"/>
      <c r="AA23" s="105">
        <f t="shared" si="36"/>
        <v>0</v>
      </c>
      <c r="AB23" s="102"/>
      <c r="AC23" s="105">
        <f t="shared" si="37"/>
        <v>0</v>
      </c>
      <c r="AD23" s="102"/>
      <c r="AE23" s="105">
        <f t="shared" si="38"/>
        <v>0</v>
      </c>
      <c r="AF23" s="102"/>
      <c r="AG23" s="105">
        <f t="shared" si="39"/>
        <v>0</v>
      </c>
      <c r="AH23" s="104">
        <f t="shared" si="0"/>
        <v>0</v>
      </c>
      <c r="AI23" s="104" t="str">
        <f t="shared" ref="AI23:AI24" si="43">IF(AH23&gt;=96,"Fuerte",IF(AH23&gt;=86,"Moderado",IF(AH23&gt;=1,"Débil","")))</f>
        <v/>
      </c>
      <c r="AJ23" s="106"/>
      <c r="AK23" s="104" t="str">
        <f t="shared" si="40"/>
        <v/>
      </c>
      <c r="AL23" s="104" t="str">
        <f t="shared" si="41"/>
        <v/>
      </c>
      <c r="AM23" s="104" t="str">
        <f>IFERROR(VLOOKUP(AL23,FORMULAS!$B$69:$D$77,3,FALSE),"")</f>
        <v/>
      </c>
      <c r="AN23" s="104" t="str">
        <f t="shared" si="42"/>
        <v/>
      </c>
      <c r="AO23" s="104" t="str">
        <f>IFERROR(VLOOKUP(AL23,FORMULAS!$B$69:$C$77,2,FALSE),"")</f>
        <v/>
      </c>
      <c r="AP23" s="212"/>
      <c r="AQ23" s="212"/>
      <c r="AR23" s="230"/>
      <c r="AS23" s="230"/>
      <c r="AT23" s="212"/>
      <c r="AU23" s="212"/>
      <c r="AV23" s="212"/>
      <c r="AW23" s="198"/>
      <c r="AX23" s="198"/>
      <c r="AY23" s="213"/>
      <c r="AZ23" s="211"/>
      <c r="BA23" s="189"/>
      <c r="BB23" s="86"/>
      <c r="BC23" s="87"/>
      <c r="BD23" s="87"/>
      <c r="BE23" s="129"/>
      <c r="BF23" s="90"/>
      <c r="BG23" s="89"/>
      <c r="BH23" s="87"/>
      <c r="BI23" s="87"/>
      <c r="BJ23" s="135"/>
    </row>
    <row r="24" spans="2:62" s="91" customFormat="1" ht="45.75" customHeight="1" thickBot="1" x14ac:dyDescent="0.3">
      <c r="B24" s="226"/>
      <c r="C24" s="199"/>
      <c r="D24" s="202"/>
      <c r="E24" s="202"/>
      <c r="F24" s="199"/>
      <c r="G24" s="202"/>
      <c r="H24" s="202"/>
      <c r="I24" s="383"/>
      <c r="J24" s="383"/>
      <c r="K24" s="155"/>
      <c r="L24" s="155"/>
      <c r="M24" s="184"/>
      <c r="N24" s="199"/>
      <c r="O24" s="199"/>
      <c r="P24" s="184"/>
      <c r="Q24" s="190"/>
      <c r="R24" s="370"/>
      <c r="S24" s="371"/>
      <c r="T24" s="122"/>
      <c r="U24" s="123">
        <f t="shared" si="33"/>
        <v>0</v>
      </c>
      <c r="V24" s="122"/>
      <c r="W24" s="123">
        <f t="shared" si="34"/>
        <v>0</v>
      </c>
      <c r="X24" s="122"/>
      <c r="Y24" s="123">
        <f t="shared" si="35"/>
        <v>0</v>
      </c>
      <c r="Z24" s="122"/>
      <c r="AA24" s="123">
        <f t="shared" si="36"/>
        <v>0</v>
      </c>
      <c r="AB24" s="122"/>
      <c r="AC24" s="123">
        <f t="shared" si="37"/>
        <v>0</v>
      </c>
      <c r="AD24" s="122"/>
      <c r="AE24" s="123">
        <f t="shared" si="38"/>
        <v>0</v>
      </c>
      <c r="AF24" s="122"/>
      <c r="AG24" s="123">
        <f t="shared" si="39"/>
        <v>0</v>
      </c>
      <c r="AH24" s="126">
        <f t="shared" si="0"/>
        <v>0</v>
      </c>
      <c r="AI24" s="126" t="str">
        <f t="shared" si="43"/>
        <v/>
      </c>
      <c r="AJ24" s="127"/>
      <c r="AK24" s="126" t="str">
        <f t="shared" si="40"/>
        <v/>
      </c>
      <c r="AL24" s="126" t="str">
        <f t="shared" si="41"/>
        <v/>
      </c>
      <c r="AM24" s="126" t="str">
        <f>IFERROR(VLOOKUP(AL24,FORMULAS!$B$69:$D$77,3,FALSE),"")</f>
        <v/>
      </c>
      <c r="AN24" s="126" t="str">
        <f t="shared" si="42"/>
        <v/>
      </c>
      <c r="AO24" s="126" t="str">
        <f>IFERROR(VLOOKUP(AL24,FORMULAS!$B$69:$C$77,2,FALSE),"")</f>
        <v/>
      </c>
      <c r="AP24" s="196"/>
      <c r="AQ24" s="196"/>
      <c r="AR24" s="194"/>
      <c r="AS24" s="194"/>
      <c r="AT24" s="196"/>
      <c r="AU24" s="196"/>
      <c r="AV24" s="196"/>
      <c r="AW24" s="199"/>
      <c r="AX24" s="199"/>
      <c r="AY24" s="184"/>
      <c r="AZ24" s="186"/>
      <c r="BA24" s="190"/>
      <c r="BB24" s="137"/>
      <c r="BC24" s="138"/>
      <c r="BD24" s="138"/>
      <c r="BE24" s="112"/>
      <c r="BF24" s="139"/>
      <c r="BG24" s="113"/>
      <c r="BH24" s="138"/>
      <c r="BI24" s="138"/>
      <c r="BJ24" s="140"/>
    </row>
    <row r="25" spans="2:62" s="91" customFormat="1" ht="38.25" customHeight="1" x14ac:dyDescent="0.25">
      <c r="B25" s="224" t="s">
        <v>81</v>
      </c>
      <c r="C25" s="197">
        <v>5</v>
      </c>
      <c r="D25" s="200" t="s">
        <v>472</v>
      </c>
      <c r="E25" s="200" t="s">
        <v>474</v>
      </c>
      <c r="F25" s="197" t="s">
        <v>90</v>
      </c>
      <c r="G25" s="200"/>
      <c r="H25" s="200" t="s">
        <v>329</v>
      </c>
      <c r="I25" s="381"/>
      <c r="J25" s="381"/>
      <c r="K25" s="154" t="s">
        <v>476</v>
      </c>
      <c r="L25" s="154" t="s">
        <v>478</v>
      </c>
      <c r="M25" s="183" t="str">
        <f>IF(F25="gestion","impacto",IF(F25="corrupcion","impactocorrupcion",IF(F25="seguridad_de_la_informacion","impacto","")))</f>
        <v>impactocorrupcion</v>
      </c>
      <c r="N25" s="197" t="s">
        <v>134</v>
      </c>
      <c r="O25" s="197" t="s">
        <v>23</v>
      </c>
      <c r="P25" s="183" t="str">
        <f>N25&amp;O25</f>
        <v>Rara vezModerado</v>
      </c>
      <c r="Q25" s="188" t="str">
        <f>IFERROR(VLOOKUP(P25,FORMULAS!$B$37:$C$61,2,FALSE),"")</f>
        <v>Riesgo moderado</v>
      </c>
      <c r="R25" s="366" t="s">
        <v>480</v>
      </c>
      <c r="S25" s="367"/>
      <c r="T25" s="116" t="s">
        <v>285</v>
      </c>
      <c r="U25" s="117">
        <f>IF(T25="Asignado",15,0)</f>
        <v>15</v>
      </c>
      <c r="V25" s="116" t="s">
        <v>286</v>
      </c>
      <c r="W25" s="117">
        <f>IF(V25="Adecuado",15,0)</f>
        <v>15</v>
      </c>
      <c r="X25" s="116" t="s">
        <v>287</v>
      </c>
      <c r="Y25" s="117">
        <f>IF(X25="Oportuna",15,0)</f>
        <v>15</v>
      </c>
      <c r="Z25" s="116" t="s">
        <v>290</v>
      </c>
      <c r="AA25" s="117">
        <f>IF(Z25="Prevenir",15,IF(Z25="Detectar",10,0))</f>
        <v>15</v>
      </c>
      <c r="AB25" s="116" t="s">
        <v>289</v>
      </c>
      <c r="AC25" s="117">
        <f>IF(AB25="Confiable",15,0)</f>
        <v>15</v>
      </c>
      <c r="AD25" s="116" t="s">
        <v>291</v>
      </c>
      <c r="AE25" s="117">
        <f>IF(AD25="Se investigan y resuelven oportunamente",15,0)</f>
        <v>15</v>
      </c>
      <c r="AF25" s="116" t="s">
        <v>288</v>
      </c>
      <c r="AG25" s="117">
        <f>IF(AF25="Completa",10,IF(AF25="incompleta",5,0))</f>
        <v>10</v>
      </c>
      <c r="AH25" s="120">
        <f t="shared" ref="AH25:AH28" si="44">U25+W25+Y25+AA25+AC25+AE25+AG25</f>
        <v>100</v>
      </c>
      <c r="AI25" s="120" t="str">
        <f>IF(AH25&gt;=96,"Fuerte",IF(AH25&gt;=86,"Moderado",IF(AH25&gt;=1,"Débil","")))</f>
        <v>Fuerte</v>
      </c>
      <c r="AJ25" s="121" t="s">
        <v>292</v>
      </c>
      <c r="AK25" s="120" t="str">
        <f>IF(AJ25="Siempre se ejecuta","Fuerte",IF(AJ25="Algunas veces","Moderado",IF(AJ25="no se ejecuta","Débil","")))</f>
        <v>Fuerte</v>
      </c>
      <c r="AL25" s="120" t="str">
        <f>AI25&amp;AK25</f>
        <v>FuerteFuerte</v>
      </c>
      <c r="AM25" s="120" t="str">
        <f>IFERROR(VLOOKUP(AL25,FORMULAS!$B$69:$D$77,3,FALSE),"")</f>
        <v>Fuerte</v>
      </c>
      <c r="AN25" s="120">
        <f>IF(AM25="fuerte",100,IF(AM25="Moderado",50,IF(AM25="débil",0,"")))</f>
        <v>100</v>
      </c>
      <c r="AO25" s="120" t="str">
        <f>IFERROR(VLOOKUP(AL25,FORMULAS!$B$69:$D$77,2,FALSE),"")</f>
        <v>No</v>
      </c>
      <c r="AP25" s="195">
        <f>IFERROR(AVERAGE(AN25:AN28),0)</f>
        <v>100</v>
      </c>
      <c r="AQ25" s="195" t="str">
        <f>IF(AP25&gt;=100,"Fuerte",IF(AP25&gt;=50,"Moderado",IF(AP25&gt;=1,"Débil","")))</f>
        <v>Fuerte</v>
      </c>
      <c r="AR25" s="193" t="s">
        <v>160</v>
      </c>
      <c r="AS25" s="193" t="s">
        <v>162</v>
      </c>
      <c r="AT25" s="195" t="str">
        <f>+AQ25&amp;AR25&amp;AS25</f>
        <v>FuerteDirectamenteIndirectamente</v>
      </c>
      <c r="AU25" s="195">
        <f>IFERROR(VLOOKUP(AT25,FORMULAS!$B$94:$D$101,2,FALSE),0)</f>
        <v>2</v>
      </c>
      <c r="AV25" s="195">
        <f>IFERROR(VLOOKUP(AT25,FORMULAS!$B$94:$D$101,3,FALSE),0)</f>
        <v>1</v>
      </c>
      <c r="AW25" s="197" t="s">
        <v>134</v>
      </c>
      <c r="AX25" s="197" t="s">
        <v>22</v>
      </c>
      <c r="AY25" s="183" t="str">
        <f>AW25&amp;AX25</f>
        <v>Rara vezMenor</v>
      </c>
      <c r="AZ25" s="185" t="str">
        <f>IFERROR(VLOOKUP(AY25,FORMULAS!$B$37:$C$61,2,FALSE),"")</f>
        <v>Riesgo bajo</v>
      </c>
      <c r="BA25" s="188" t="s">
        <v>167</v>
      </c>
      <c r="BB25" s="109" t="s">
        <v>481</v>
      </c>
      <c r="BC25" s="110" t="s">
        <v>484</v>
      </c>
      <c r="BD25" s="131" t="s">
        <v>486</v>
      </c>
      <c r="BE25" s="141" t="s">
        <v>488</v>
      </c>
      <c r="BF25" s="133" t="s">
        <v>489</v>
      </c>
      <c r="BG25" s="110" t="s">
        <v>490</v>
      </c>
      <c r="BH25" s="86" t="s">
        <v>491</v>
      </c>
      <c r="BI25" s="86" t="s">
        <v>492</v>
      </c>
      <c r="BJ25" s="129" t="s">
        <v>493</v>
      </c>
    </row>
    <row r="26" spans="2:62" s="91" customFormat="1" ht="38.25" customHeight="1" x14ac:dyDescent="0.25">
      <c r="B26" s="225"/>
      <c r="C26" s="198"/>
      <c r="D26" s="201"/>
      <c r="E26" s="201"/>
      <c r="F26" s="198"/>
      <c r="G26" s="201"/>
      <c r="H26" s="201"/>
      <c r="I26" s="385"/>
      <c r="J26" s="385"/>
      <c r="K26" s="158"/>
      <c r="L26" s="158"/>
      <c r="M26" s="213"/>
      <c r="N26" s="198"/>
      <c r="O26" s="198"/>
      <c r="P26" s="213"/>
      <c r="Q26" s="189"/>
      <c r="R26" s="368"/>
      <c r="S26" s="369"/>
      <c r="T26" s="102"/>
      <c r="U26" s="105">
        <f t="shared" ref="U26:U28" si="45">IF(T26="Asignado",15,0)</f>
        <v>0</v>
      </c>
      <c r="V26" s="102"/>
      <c r="W26" s="105">
        <f t="shared" ref="W26:W28" si="46">IF(V26="Adecuado",15,0)</f>
        <v>0</v>
      </c>
      <c r="X26" s="102"/>
      <c r="Y26" s="105">
        <f t="shared" ref="Y26:Y28" si="47">IF(X26="Oportuna",15,0)</f>
        <v>0</v>
      </c>
      <c r="Z26" s="102"/>
      <c r="AA26" s="105">
        <f t="shared" ref="AA26:AA28" si="48">IF(Z26="Prevenir",15,IF(Z26="Detectar",10,0))</f>
        <v>0</v>
      </c>
      <c r="AB26" s="102"/>
      <c r="AC26" s="105">
        <f t="shared" ref="AC26:AC28" si="49">IF(AB26="Confiable",15,0)</f>
        <v>0</v>
      </c>
      <c r="AD26" s="102"/>
      <c r="AE26" s="105">
        <f t="shared" ref="AE26:AE28" si="50">IF(AD26="Se investigan y resuelven oportunamente",15,0)</f>
        <v>0</v>
      </c>
      <c r="AF26" s="102"/>
      <c r="AG26" s="105">
        <f t="shared" ref="AG26:AG28" si="51">IF(AF26="Completa",10,IF(AF26="incompleta",5,0))</f>
        <v>0</v>
      </c>
      <c r="AH26" s="104">
        <f t="shared" si="44"/>
        <v>0</v>
      </c>
      <c r="AI26" s="104" t="str">
        <f>IF(AH26&gt;=96,"Fuerte",IF(AH26&gt;=86,"Moderado",IF(AH26&gt;=1,"Débil","")))</f>
        <v/>
      </c>
      <c r="AJ26" s="106"/>
      <c r="AK26" s="104" t="str">
        <f t="shared" ref="AK26:AK28" si="52">IF(AJ26="Siempre se ejecuta","Fuerte",IF(AJ26="Algunas veces","Moderado",IF(AJ26="no se ejecuta","Débil","")))</f>
        <v/>
      </c>
      <c r="AL26" s="104" t="str">
        <f t="shared" ref="AL26:AL28" si="53">AI26&amp;AK26</f>
        <v/>
      </c>
      <c r="AM26" s="104" t="str">
        <f>IFERROR(VLOOKUP(AL26,FORMULAS!$B$69:$D$77,3,FALSE),"")</f>
        <v/>
      </c>
      <c r="AN26" s="104" t="str">
        <f t="shared" ref="AN26:AN28" si="54">IF(AM26="fuerte",100,IF(AM26="Moderado",50,IF(AM26="débil",0,"")))</f>
        <v/>
      </c>
      <c r="AO26" s="104" t="str">
        <f>IFERROR(VLOOKUP(AL26,FORMULAS!$B$69:$C$77,2,FALSE),"")</f>
        <v/>
      </c>
      <c r="AP26" s="212"/>
      <c r="AQ26" s="212"/>
      <c r="AR26" s="230"/>
      <c r="AS26" s="230"/>
      <c r="AT26" s="212"/>
      <c r="AU26" s="212"/>
      <c r="AV26" s="212"/>
      <c r="AW26" s="198"/>
      <c r="AX26" s="198"/>
      <c r="AY26" s="213"/>
      <c r="AZ26" s="211"/>
      <c r="BA26" s="189"/>
      <c r="BB26" s="86"/>
      <c r="BC26" s="87"/>
      <c r="BD26" s="87"/>
      <c r="BE26" s="129"/>
      <c r="BF26" s="90"/>
      <c r="BG26" s="89"/>
      <c r="BH26" s="87"/>
      <c r="BI26" s="87"/>
      <c r="BJ26" s="135"/>
    </row>
    <row r="27" spans="2:62" s="91" customFormat="1" ht="38.25" customHeight="1" x14ac:dyDescent="0.25">
      <c r="B27" s="225"/>
      <c r="C27" s="198"/>
      <c r="D27" s="201"/>
      <c r="E27" s="201"/>
      <c r="F27" s="198"/>
      <c r="G27" s="201"/>
      <c r="H27" s="201"/>
      <c r="I27" s="385"/>
      <c r="J27" s="385"/>
      <c r="K27" s="158"/>
      <c r="L27" s="158"/>
      <c r="M27" s="213"/>
      <c r="N27" s="198"/>
      <c r="O27" s="198"/>
      <c r="P27" s="213"/>
      <c r="Q27" s="189"/>
      <c r="R27" s="368"/>
      <c r="S27" s="369"/>
      <c r="T27" s="102"/>
      <c r="U27" s="105">
        <f t="shared" si="45"/>
        <v>0</v>
      </c>
      <c r="V27" s="102"/>
      <c r="W27" s="105">
        <f t="shared" si="46"/>
        <v>0</v>
      </c>
      <c r="X27" s="102"/>
      <c r="Y27" s="105">
        <f t="shared" si="47"/>
        <v>0</v>
      </c>
      <c r="Z27" s="102"/>
      <c r="AA27" s="105">
        <f t="shared" si="48"/>
        <v>0</v>
      </c>
      <c r="AB27" s="102"/>
      <c r="AC27" s="105">
        <f t="shared" si="49"/>
        <v>0</v>
      </c>
      <c r="AD27" s="102"/>
      <c r="AE27" s="105">
        <f t="shared" si="50"/>
        <v>0</v>
      </c>
      <c r="AF27" s="102"/>
      <c r="AG27" s="105">
        <f t="shared" si="51"/>
        <v>0</v>
      </c>
      <c r="AH27" s="104">
        <f t="shared" si="44"/>
        <v>0</v>
      </c>
      <c r="AI27" s="104" t="str">
        <f t="shared" ref="AI27:AI28" si="55">IF(AH27&gt;=96,"Fuerte",IF(AH27&gt;=86,"Moderado",IF(AH27&gt;=1,"Débil","")))</f>
        <v/>
      </c>
      <c r="AJ27" s="106"/>
      <c r="AK27" s="104" t="str">
        <f t="shared" si="52"/>
        <v/>
      </c>
      <c r="AL27" s="104" t="str">
        <f t="shared" si="53"/>
        <v/>
      </c>
      <c r="AM27" s="104" t="str">
        <f>IFERROR(VLOOKUP(AL27,FORMULAS!$B$69:$D$77,3,FALSE),"")</f>
        <v/>
      </c>
      <c r="AN27" s="104" t="str">
        <f t="shared" si="54"/>
        <v/>
      </c>
      <c r="AO27" s="104" t="str">
        <f>IFERROR(VLOOKUP(AL27,FORMULAS!$B$69:$C$77,2,FALSE),"")</f>
        <v/>
      </c>
      <c r="AP27" s="212"/>
      <c r="AQ27" s="212"/>
      <c r="AR27" s="230"/>
      <c r="AS27" s="230"/>
      <c r="AT27" s="212"/>
      <c r="AU27" s="212"/>
      <c r="AV27" s="212"/>
      <c r="AW27" s="198"/>
      <c r="AX27" s="198"/>
      <c r="AY27" s="213"/>
      <c r="AZ27" s="211"/>
      <c r="BA27" s="189"/>
      <c r="BB27" s="86"/>
      <c r="BC27" s="87"/>
      <c r="BD27" s="87"/>
      <c r="BE27" s="129"/>
      <c r="BF27" s="90"/>
      <c r="BG27" s="89"/>
      <c r="BH27" s="87"/>
      <c r="BI27" s="87"/>
      <c r="BJ27" s="135"/>
    </row>
    <row r="28" spans="2:62" s="91" customFormat="1" ht="38.25" customHeight="1" thickBot="1" x14ac:dyDescent="0.3">
      <c r="B28" s="226"/>
      <c r="C28" s="199"/>
      <c r="D28" s="202"/>
      <c r="E28" s="202"/>
      <c r="F28" s="199"/>
      <c r="G28" s="202"/>
      <c r="H28" s="202"/>
      <c r="I28" s="383"/>
      <c r="J28" s="383"/>
      <c r="K28" s="155"/>
      <c r="L28" s="155"/>
      <c r="M28" s="184"/>
      <c r="N28" s="199"/>
      <c r="O28" s="199"/>
      <c r="P28" s="184"/>
      <c r="Q28" s="190"/>
      <c r="R28" s="370"/>
      <c r="S28" s="371"/>
      <c r="T28" s="122"/>
      <c r="U28" s="123">
        <f t="shared" si="45"/>
        <v>0</v>
      </c>
      <c r="V28" s="122"/>
      <c r="W28" s="123">
        <f t="shared" si="46"/>
        <v>0</v>
      </c>
      <c r="X28" s="122"/>
      <c r="Y28" s="123">
        <f t="shared" si="47"/>
        <v>0</v>
      </c>
      <c r="Z28" s="122"/>
      <c r="AA28" s="123">
        <f t="shared" si="48"/>
        <v>0</v>
      </c>
      <c r="AB28" s="122"/>
      <c r="AC28" s="123">
        <f t="shared" si="49"/>
        <v>0</v>
      </c>
      <c r="AD28" s="122"/>
      <c r="AE28" s="123">
        <f t="shared" si="50"/>
        <v>0</v>
      </c>
      <c r="AF28" s="122"/>
      <c r="AG28" s="123">
        <f t="shared" si="51"/>
        <v>0</v>
      </c>
      <c r="AH28" s="126">
        <f t="shared" si="44"/>
        <v>0</v>
      </c>
      <c r="AI28" s="126" t="str">
        <f t="shared" si="55"/>
        <v/>
      </c>
      <c r="AJ28" s="127"/>
      <c r="AK28" s="126" t="str">
        <f t="shared" si="52"/>
        <v/>
      </c>
      <c r="AL28" s="126" t="str">
        <f t="shared" si="53"/>
        <v/>
      </c>
      <c r="AM28" s="126" t="str">
        <f>IFERROR(VLOOKUP(AL28,FORMULAS!$B$69:$D$77,3,FALSE),"")</f>
        <v/>
      </c>
      <c r="AN28" s="126" t="str">
        <f t="shared" si="54"/>
        <v/>
      </c>
      <c r="AO28" s="126" t="str">
        <f>IFERROR(VLOOKUP(AL28,FORMULAS!$B$69:$C$77,2,FALSE),"")</f>
        <v/>
      </c>
      <c r="AP28" s="196"/>
      <c r="AQ28" s="196"/>
      <c r="AR28" s="194"/>
      <c r="AS28" s="194"/>
      <c r="AT28" s="196"/>
      <c r="AU28" s="196"/>
      <c r="AV28" s="196"/>
      <c r="AW28" s="199"/>
      <c r="AX28" s="199"/>
      <c r="AY28" s="184"/>
      <c r="AZ28" s="186"/>
      <c r="BA28" s="190"/>
      <c r="BB28" s="137"/>
      <c r="BC28" s="138"/>
      <c r="BD28" s="138"/>
      <c r="BE28" s="112"/>
      <c r="BF28" s="139"/>
      <c r="BG28" s="113"/>
      <c r="BH28" s="138"/>
      <c r="BI28" s="138"/>
      <c r="BJ28" s="140"/>
    </row>
    <row r="29" spans="2:62" s="91" customFormat="1" ht="60" x14ac:dyDescent="0.25">
      <c r="B29" s="224" t="s">
        <v>79</v>
      </c>
      <c r="C29" s="197">
        <v>6</v>
      </c>
      <c r="D29" s="200" t="s">
        <v>449</v>
      </c>
      <c r="E29" s="200" t="s">
        <v>451</v>
      </c>
      <c r="F29" s="197" t="s">
        <v>90</v>
      </c>
      <c r="G29" s="197"/>
      <c r="H29" s="200" t="s">
        <v>329</v>
      </c>
      <c r="I29" s="381"/>
      <c r="J29" s="381"/>
      <c r="K29" s="107" t="s">
        <v>453</v>
      </c>
      <c r="L29" s="154" t="s">
        <v>454</v>
      </c>
      <c r="M29" s="183" t="str">
        <f>IF(F29="gestion","impacto",IF(F29="corrupcion","impactocorrupcion",IF(F29="seguridad_de_la_informacion","impacto","")))</f>
        <v>impactocorrupcion</v>
      </c>
      <c r="N29" s="197" t="s">
        <v>134</v>
      </c>
      <c r="O29" s="197" t="s">
        <v>23</v>
      </c>
      <c r="P29" s="183" t="str">
        <f>N29&amp;O29</f>
        <v>Rara vezModerado</v>
      </c>
      <c r="Q29" s="188" t="str">
        <f>IFERROR(VLOOKUP(P29,FORMULAS!$B$37:$C$61,2,FALSE),"")</f>
        <v>Riesgo moderado</v>
      </c>
      <c r="R29" s="200" t="s">
        <v>456</v>
      </c>
      <c r="S29" s="200"/>
      <c r="T29" s="116" t="s">
        <v>285</v>
      </c>
      <c r="U29" s="117">
        <f>IF(T29="Asignado",15,0)</f>
        <v>15</v>
      </c>
      <c r="V29" s="116" t="s">
        <v>286</v>
      </c>
      <c r="W29" s="117">
        <f>IF(V29="Adecuado",15,0)</f>
        <v>15</v>
      </c>
      <c r="X29" s="116" t="s">
        <v>287</v>
      </c>
      <c r="Y29" s="117">
        <f>IF(X29="Oportuna",15,0)</f>
        <v>15</v>
      </c>
      <c r="Z29" s="116" t="s">
        <v>290</v>
      </c>
      <c r="AA29" s="117">
        <f>IF(Z29="Prevenir",15,IF(Z29="Detectar",10,0))</f>
        <v>15</v>
      </c>
      <c r="AB29" s="116" t="s">
        <v>289</v>
      </c>
      <c r="AC29" s="117">
        <f>IF(AB29="Confiable",15,0)</f>
        <v>15</v>
      </c>
      <c r="AD29" s="116" t="s">
        <v>291</v>
      </c>
      <c r="AE29" s="117">
        <f>IF(AD29="Se investigan y resuelven oportunamente",15,0)</f>
        <v>15</v>
      </c>
      <c r="AF29" s="116" t="s">
        <v>458</v>
      </c>
      <c r="AG29" s="117">
        <f>IF(AF29="Completa",10,IF(AF29="incompleta",5,0))</f>
        <v>5</v>
      </c>
      <c r="AH29" s="120">
        <f t="shared" si="0"/>
        <v>95</v>
      </c>
      <c r="AI29" s="120" t="str">
        <f>IF(AH29&gt;=96,"Fuerte",IF(AH29&gt;=86,"Moderado",IF(AH29&gt;=1,"Débil","")))</f>
        <v>Moderado</v>
      </c>
      <c r="AJ29" s="121" t="s">
        <v>292</v>
      </c>
      <c r="AK29" s="120" t="str">
        <f>IF(AJ29="Siempre se ejecuta","Fuerte",IF(AJ29="Algunas veces","Moderado",IF(AJ29="no se ejecuta","Débil","")))</f>
        <v>Fuerte</v>
      </c>
      <c r="AL29" s="120" t="str">
        <f>AI29&amp;AK29</f>
        <v>ModeradoFuerte</v>
      </c>
      <c r="AM29" s="120" t="str">
        <f>IFERROR(VLOOKUP(AL29,FORMULAS!$B$69:$D$77,3,FALSE),"")</f>
        <v>Moderado</v>
      </c>
      <c r="AN29" s="120">
        <f>IF(AM29="fuerte",100,IF(AM29="Moderado",50,IF(AM29="débil",0,"")))</f>
        <v>50</v>
      </c>
      <c r="AO29" s="120" t="str">
        <f>IFERROR(VLOOKUP(AL29,FORMULAS!$B$69:$D$77,2,FALSE),"")</f>
        <v>Sí</v>
      </c>
      <c r="AP29" s="195">
        <f>IFERROR(AVERAGE(AN29:AN32),0)</f>
        <v>50</v>
      </c>
      <c r="AQ29" s="195" t="str">
        <f>IF(AP29&gt;=100,"Fuerte",IF(AP29&gt;=50,"Moderado",IF(AP29&gt;=1,"Débil","")))</f>
        <v>Moderado</v>
      </c>
      <c r="AR29" s="193" t="s">
        <v>160</v>
      </c>
      <c r="AS29" s="193" t="s">
        <v>160</v>
      </c>
      <c r="AT29" s="195" t="str">
        <f>+AQ29&amp;AR29&amp;AS29</f>
        <v>ModeradoDirectamenteDirectamente</v>
      </c>
      <c r="AU29" s="195">
        <f>IFERROR(VLOOKUP(AT29,FORMULAS!$B$94:$D$101,2,FALSE),0)</f>
        <v>1</v>
      </c>
      <c r="AV29" s="195">
        <f>IFERROR(VLOOKUP(AT29,FORMULAS!$B$94:$D$101,3,FALSE),0)</f>
        <v>1</v>
      </c>
      <c r="AW29" s="197" t="s">
        <v>134</v>
      </c>
      <c r="AX29" s="377" t="s">
        <v>23</v>
      </c>
      <c r="AY29" s="183" t="str">
        <f>AW29&amp;AX29</f>
        <v>Rara vezModerado</v>
      </c>
      <c r="AZ29" s="185" t="str">
        <f>IFERROR(VLOOKUP(AY29,FORMULAS!$B$37:$C$61,2,FALSE),"")</f>
        <v>Riesgo moderado</v>
      </c>
      <c r="BA29" s="188" t="s">
        <v>167</v>
      </c>
      <c r="BB29" s="147" t="s">
        <v>459</v>
      </c>
      <c r="BC29" s="109" t="s">
        <v>400</v>
      </c>
      <c r="BD29" s="110" t="s">
        <v>465</v>
      </c>
      <c r="BE29" s="141">
        <v>43830</v>
      </c>
      <c r="BF29" s="162" t="s">
        <v>466</v>
      </c>
      <c r="BG29" s="110" t="s">
        <v>469</v>
      </c>
      <c r="BH29" s="110" t="s">
        <v>470</v>
      </c>
      <c r="BI29" s="109" t="s">
        <v>408</v>
      </c>
      <c r="BJ29" s="134" t="s">
        <v>405</v>
      </c>
    </row>
    <row r="30" spans="2:62" s="91" customFormat="1" ht="12" x14ac:dyDescent="0.25">
      <c r="B30" s="225"/>
      <c r="C30" s="198"/>
      <c r="D30" s="201"/>
      <c r="E30" s="201"/>
      <c r="F30" s="198"/>
      <c r="G30" s="198"/>
      <c r="H30" s="201"/>
      <c r="I30" s="385"/>
      <c r="J30" s="385"/>
      <c r="K30" s="128"/>
      <c r="L30" s="158"/>
      <c r="M30" s="213"/>
      <c r="N30" s="198"/>
      <c r="O30" s="198"/>
      <c r="P30" s="213"/>
      <c r="Q30" s="189"/>
      <c r="R30" s="201"/>
      <c r="S30" s="201"/>
      <c r="T30" s="102"/>
      <c r="U30" s="105">
        <f t="shared" ref="U30:U32" si="56">IF(T30="Asignado",15,0)</f>
        <v>0</v>
      </c>
      <c r="V30" s="102"/>
      <c r="W30" s="105">
        <f t="shared" ref="W30:W32" si="57">IF(V30="Adecuado",15,0)</f>
        <v>0</v>
      </c>
      <c r="X30" s="102"/>
      <c r="Y30" s="105">
        <f t="shared" ref="Y30:Y32" si="58">IF(X30="Oportuna",15,0)</f>
        <v>0</v>
      </c>
      <c r="Z30" s="102"/>
      <c r="AA30" s="105">
        <f t="shared" ref="AA30:AA32" si="59">IF(Z30="Prevenir",15,IF(Z30="Detectar",10,0))</f>
        <v>0</v>
      </c>
      <c r="AB30" s="102"/>
      <c r="AC30" s="105">
        <f t="shared" ref="AC30:AC32" si="60">IF(AB30="Confiable",15,0)</f>
        <v>0</v>
      </c>
      <c r="AD30" s="102"/>
      <c r="AE30" s="105">
        <f t="shared" ref="AE30:AE32" si="61">IF(AD30="Se investigan y resuelven oportunamente",15,0)</f>
        <v>0</v>
      </c>
      <c r="AF30" s="102"/>
      <c r="AG30" s="105">
        <f t="shared" ref="AG30:AG32" si="62">IF(AF30="Completa",10,IF(AF30="incompleta",5,0))</f>
        <v>0</v>
      </c>
      <c r="AH30" s="104">
        <f t="shared" si="0"/>
        <v>0</v>
      </c>
      <c r="AI30" s="104" t="str">
        <f>IF(AH30&gt;=96,"Fuerte",IF(AH30&gt;=86,"Moderado",IF(AH30&gt;=1,"Débil","")))</f>
        <v/>
      </c>
      <c r="AJ30" s="106"/>
      <c r="AK30" s="104" t="str">
        <f t="shared" ref="AK30:AK32" si="63">IF(AJ30="Siempre se ejecuta","Fuerte",IF(AJ30="Algunas veces","Moderado",IF(AJ30="no se ejecuta","Débil","")))</f>
        <v/>
      </c>
      <c r="AL30" s="104" t="str">
        <f t="shared" ref="AL30:AL32" si="64">AI30&amp;AK30</f>
        <v/>
      </c>
      <c r="AM30" s="104" t="str">
        <f>IFERROR(VLOOKUP(AL30,FORMULAS!$B$69:$D$77,3,FALSE),"")</f>
        <v/>
      </c>
      <c r="AN30" s="104" t="str">
        <f t="shared" ref="AN30:AN32" si="65">IF(AM30="fuerte",100,IF(AM30="Moderado",50,IF(AM30="débil",0,"")))</f>
        <v/>
      </c>
      <c r="AO30" s="104" t="str">
        <f>IFERROR(VLOOKUP(AL30,FORMULAS!$B$69:$C$77,2,FALSE),"")</f>
        <v/>
      </c>
      <c r="AP30" s="212"/>
      <c r="AQ30" s="212"/>
      <c r="AR30" s="230"/>
      <c r="AS30" s="230"/>
      <c r="AT30" s="212"/>
      <c r="AU30" s="212"/>
      <c r="AV30" s="212"/>
      <c r="AW30" s="198"/>
      <c r="AX30" s="378"/>
      <c r="AY30" s="213"/>
      <c r="AZ30" s="211"/>
      <c r="BA30" s="189"/>
      <c r="BB30" s="146"/>
      <c r="BC30" s="86"/>
      <c r="BD30" s="86"/>
      <c r="BE30" s="129"/>
      <c r="BF30" s="163"/>
      <c r="BG30" s="89"/>
      <c r="BH30" s="89"/>
      <c r="BI30" s="86"/>
      <c r="BJ30" s="135"/>
    </row>
    <row r="31" spans="2:62" s="91" customFormat="1" ht="12" x14ac:dyDescent="0.25">
      <c r="B31" s="225"/>
      <c r="C31" s="198"/>
      <c r="D31" s="201"/>
      <c r="E31" s="201"/>
      <c r="F31" s="198"/>
      <c r="G31" s="198"/>
      <c r="H31" s="201"/>
      <c r="I31" s="385"/>
      <c r="J31" s="385"/>
      <c r="K31" s="128"/>
      <c r="L31" s="158"/>
      <c r="M31" s="213"/>
      <c r="N31" s="198"/>
      <c r="O31" s="198"/>
      <c r="P31" s="213"/>
      <c r="Q31" s="189"/>
      <c r="R31" s="201"/>
      <c r="S31" s="201"/>
      <c r="T31" s="102"/>
      <c r="U31" s="105">
        <f t="shared" si="56"/>
        <v>0</v>
      </c>
      <c r="V31" s="102"/>
      <c r="W31" s="105">
        <f t="shared" si="57"/>
        <v>0</v>
      </c>
      <c r="X31" s="102"/>
      <c r="Y31" s="105">
        <f t="shared" si="58"/>
        <v>0</v>
      </c>
      <c r="Z31" s="102"/>
      <c r="AA31" s="105">
        <f t="shared" si="59"/>
        <v>0</v>
      </c>
      <c r="AB31" s="102"/>
      <c r="AC31" s="105">
        <f t="shared" si="60"/>
        <v>0</v>
      </c>
      <c r="AD31" s="102"/>
      <c r="AE31" s="105">
        <f t="shared" si="61"/>
        <v>0</v>
      </c>
      <c r="AF31" s="102"/>
      <c r="AG31" s="105">
        <f t="shared" si="62"/>
        <v>0</v>
      </c>
      <c r="AH31" s="104">
        <f t="shared" si="0"/>
        <v>0</v>
      </c>
      <c r="AI31" s="104" t="str">
        <f t="shared" ref="AI31:AI32" si="66">IF(AH31&gt;=96,"Fuerte",IF(AH31&gt;=86,"Moderado",IF(AH31&gt;=1,"Débil","")))</f>
        <v/>
      </c>
      <c r="AJ31" s="106"/>
      <c r="AK31" s="104" t="str">
        <f t="shared" si="63"/>
        <v/>
      </c>
      <c r="AL31" s="104" t="str">
        <f t="shared" si="64"/>
        <v/>
      </c>
      <c r="AM31" s="104" t="str">
        <f>IFERROR(VLOOKUP(AL31,FORMULAS!$B$69:$D$77,3,FALSE),"")</f>
        <v/>
      </c>
      <c r="AN31" s="104" t="str">
        <f t="shared" si="65"/>
        <v/>
      </c>
      <c r="AO31" s="104" t="str">
        <f>IFERROR(VLOOKUP(AL31,FORMULAS!$B$69:$C$77,2,FALSE),"")</f>
        <v/>
      </c>
      <c r="AP31" s="212"/>
      <c r="AQ31" s="212"/>
      <c r="AR31" s="230"/>
      <c r="AS31" s="230"/>
      <c r="AT31" s="212"/>
      <c r="AU31" s="212"/>
      <c r="AV31" s="212"/>
      <c r="AW31" s="198"/>
      <c r="AX31" s="378"/>
      <c r="AY31" s="213"/>
      <c r="AZ31" s="211"/>
      <c r="BA31" s="189"/>
      <c r="BB31" s="146"/>
      <c r="BC31" s="86"/>
      <c r="BD31" s="86"/>
      <c r="BE31" s="129"/>
      <c r="BF31" s="163"/>
      <c r="BG31" s="89"/>
      <c r="BH31" s="89"/>
      <c r="BI31" s="89"/>
      <c r="BJ31" s="135"/>
    </row>
    <row r="32" spans="2:62" s="91" customFormat="1" ht="20.100000000000001" customHeight="1" thickBot="1" x14ac:dyDescent="0.3">
      <c r="B32" s="226"/>
      <c r="C32" s="199"/>
      <c r="D32" s="202"/>
      <c r="E32" s="202"/>
      <c r="F32" s="199"/>
      <c r="G32" s="199"/>
      <c r="H32" s="202"/>
      <c r="I32" s="383"/>
      <c r="J32" s="383"/>
      <c r="K32" s="108"/>
      <c r="L32" s="155"/>
      <c r="M32" s="184"/>
      <c r="N32" s="199"/>
      <c r="O32" s="199"/>
      <c r="P32" s="184"/>
      <c r="Q32" s="190"/>
      <c r="R32" s="202"/>
      <c r="S32" s="202"/>
      <c r="T32" s="122"/>
      <c r="U32" s="123">
        <f t="shared" si="56"/>
        <v>0</v>
      </c>
      <c r="V32" s="122"/>
      <c r="W32" s="123">
        <f t="shared" si="57"/>
        <v>0</v>
      </c>
      <c r="X32" s="122"/>
      <c r="Y32" s="123">
        <f t="shared" si="58"/>
        <v>0</v>
      </c>
      <c r="Z32" s="122"/>
      <c r="AA32" s="123">
        <f t="shared" si="59"/>
        <v>0</v>
      </c>
      <c r="AB32" s="122"/>
      <c r="AC32" s="123">
        <f t="shared" si="60"/>
        <v>0</v>
      </c>
      <c r="AD32" s="122"/>
      <c r="AE32" s="123">
        <f t="shared" si="61"/>
        <v>0</v>
      </c>
      <c r="AF32" s="122"/>
      <c r="AG32" s="123">
        <f t="shared" si="62"/>
        <v>0</v>
      </c>
      <c r="AH32" s="126">
        <f t="shared" si="0"/>
        <v>0</v>
      </c>
      <c r="AI32" s="126" t="str">
        <f t="shared" si="66"/>
        <v/>
      </c>
      <c r="AJ32" s="127"/>
      <c r="AK32" s="126" t="str">
        <f t="shared" si="63"/>
        <v/>
      </c>
      <c r="AL32" s="126" t="str">
        <f t="shared" si="64"/>
        <v/>
      </c>
      <c r="AM32" s="126" t="str">
        <f>IFERROR(VLOOKUP(AL32,FORMULAS!$B$69:$D$77,3,FALSE),"")</f>
        <v/>
      </c>
      <c r="AN32" s="126" t="str">
        <f t="shared" si="65"/>
        <v/>
      </c>
      <c r="AO32" s="126" t="str">
        <f>IFERROR(VLOOKUP(AL32,FORMULAS!$B$69:$C$77,2,FALSE),"")</f>
        <v/>
      </c>
      <c r="AP32" s="196"/>
      <c r="AQ32" s="196"/>
      <c r="AR32" s="194"/>
      <c r="AS32" s="194"/>
      <c r="AT32" s="196"/>
      <c r="AU32" s="196"/>
      <c r="AV32" s="196"/>
      <c r="AW32" s="199"/>
      <c r="AX32" s="379"/>
      <c r="AY32" s="184"/>
      <c r="AZ32" s="186"/>
      <c r="BA32" s="190"/>
      <c r="BB32" s="112"/>
      <c r="BC32" s="112"/>
      <c r="BD32" s="112"/>
      <c r="BE32" s="112"/>
      <c r="BF32" s="164"/>
      <c r="BG32" s="113"/>
      <c r="BH32" s="113"/>
      <c r="BI32" s="112"/>
      <c r="BJ32" s="140"/>
    </row>
    <row r="33" spans="2:62" s="91" customFormat="1" ht="72" x14ac:dyDescent="0.25">
      <c r="B33" s="224" t="s">
        <v>79</v>
      </c>
      <c r="C33" s="197">
        <v>7</v>
      </c>
      <c r="D33" s="200" t="s">
        <v>450</v>
      </c>
      <c r="E33" s="200" t="s">
        <v>452</v>
      </c>
      <c r="F33" s="197" t="s">
        <v>90</v>
      </c>
      <c r="G33" s="197"/>
      <c r="H33" s="200" t="s">
        <v>329</v>
      </c>
      <c r="I33" s="381"/>
      <c r="J33" s="381"/>
      <c r="K33" s="107" t="s">
        <v>453</v>
      </c>
      <c r="L33" s="154" t="s">
        <v>455</v>
      </c>
      <c r="M33" s="183" t="str">
        <f>IF(F33="gestion","impacto",IF(F33="corrupcion","impactocorrupcion",IF(F33="seguridad_de_la_informacion","impacto","")))</f>
        <v>impactocorrupcion</v>
      </c>
      <c r="N33" s="197" t="s">
        <v>134</v>
      </c>
      <c r="O33" s="197" t="s">
        <v>25</v>
      </c>
      <c r="P33" s="183" t="str">
        <f>N33&amp;O33</f>
        <v>Rara vezCatastrófico</v>
      </c>
      <c r="Q33" s="188" t="str">
        <f>IFERROR(VLOOKUP(P33,FORMULAS!$B$37:$C$61,2,FALSE),"")</f>
        <v>Riesgo extremo</v>
      </c>
      <c r="R33" s="200" t="s">
        <v>457</v>
      </c>
      <c r="S33" s="200"/>
      <c r="T33" s="116" t="s">
        <v>285</v>
      </c>
      <c r="U33" s="117">
        <f>IF(T33="Asignado",15,0)</f>
        <v>15</v>
      </c>
      <c r="V33" s="116" t="s">
        <v>286</v>
      </c>
      <c r="W33" s="117">
        <f>IF(V33="Adecuado",15,0)</f>
        <v>15</v>
      </c>
      <c r="X33" s="116" t="s">
        <v>287</v>
      </c>
      <c r="Y33" s="117">
        <f>IF(X33="Oportuna",15,0)</f>
        <v>15</v>
      </c>
      <c r="Z33" s="116" t="s">
        <v>439</v>
      </c>
      <c r="AA33" s="117">
        <f>IF(Z33="Prevenir",15,IF(Z33="Detectar",10,0))</f>
        <v>10</v>
      </c>
      <c r="AB33" s="116" t="s">
        <v>289</v>
      </c>
      <c r="AC33" s="117">
        <f>IF(AB33="Confiable",15,0)</f>
        <v>15</v>
      </c>
      <c r="AD33" s="116" t="s">
        <v>291</v>
      </c>
      <c r="AE33" s="117">
        <f>IF(AD33="Se investigan y resuelven oportunamente",15,0)</f>
        <v>15</v>
      </c>
      <c r="AF33" s="116" t="s">
        <v>288</v>
      </c>
      <c r="AG33" s="117">
        <f>IF(AF33="Completa",10,IF(AF33="incompleta",5,0))</f>
        <v>10</v>
      </c>
      <c r="AH33" s="120">
        <f t="shared" si="0"/>
        <v>95</v>
      </c>
      <c r="AI33" s="120" t="str">
        <f>IF(AH33&gt;=96,"Fuerte",IF(AH33&gt;=86,"Moderado",IF(AH33&gt;=1,"Débil","")))</f>
        <v>Moderado</v>
      </c>
      <c r="AJ33" s="121" t="s">
        <v>292</v>
      </c>
      <c r="AK33" s="120" t="str">
        <f>IF(AJ33="Siempre se ejecuta","Fuerte",IF(AJ33="Algunas veces","Moderado",IF(AJ33="no se ejecuta","Débil","")))</f>
        <v>Fuerte</v>
      </c>
      <c r="AL33" s="120" t="str">
        <f>AI33&amp;AK33</f>
        <v>ModeradoFuerte</v>
      </c>
      <c r="AM33" s="120" t="str">
        <f>IFERROR(VLOOKUP(AL33,FORMULAS!$B$69:$D$77,3,FALSE),"")</f>
        <v>Moderado</v>
      </c>
      <c r="AN33" s="120">
        <f>IF(AM33="fuerte",100,IF(AM33="Moderado",50,IF(AM33="débil",0,"")))</f>
        <v>50</v>
      </c>
      <c r="AO33" s="120" t="str">
        <f>IFERROR(VLOOKUP(AL33,FORMULAS!$B$69:$D$77,2,FALSE),"")</f>
        <v>Sí</v>
      </c>
      <c r="AP33" s="195">
        <f>IFERROR(AVERAGE(AN33:AN36),0)</f>
        <v>50</v>
      </c>
      <c r="AQ33" s="195" t="str">
        <f>IF(AP33&gt;=100,"Fuerte",IF(AP33&gt;=50,"Moderado",IF(AP33&gt;=1,"Débil","")))</f>
        <v>Moderado</v>
      </c>
      <c r="AR33" s="193" t="s">
        <v>160</v>
      </c>
      <c r="AS33" s="193" t="s">
        <v>160</v>
      </c>
      <c r="AT33" s="195" t="str">
        <f>+AQ33&amp;AR33&amp;AS33</f>
        <v>ModeradoDirectamenteDirectamente</v>
      </c>
      <c r="AU33" s="195">
        <f>IFERROR(VLOOKUP(AT33,FORMULAS!$B$94:$D$101,2,FALSE),0)</f>
        <v>1</v>
      </c>
      <c r="AV33" s="195">
        <f>IFERROR(VLOOKUP(AT33,FORMULAS!$B$94:$D$101,3,FALSE),0)</f>
        <v>1</v>
      </c>
      <c r="AW33" s="197" t="s">
        <v>134</v>
      </c>
      <c r="AX33" s="197" t="s">
        <v>24</v>
      </c>
      <c r="AY33" s="183" t="str">
        <f>AW33&amp;AX33</f>
        <v>Rara vezMayor</v>
      </c>
      <c r="AZ33" s="185" t="str">
        <f>IFERROR(VLOOKUP(AY33,FORMULAS!$B$37:$C$61,2,FALSE),"")</f>
        <v>Riesgo alto</v>
      </c>
      <c r="BA33" s="188" t="s">
        <v>168</v>
      </c>
      <c r="BB33" s="86" t="s">
        <v>460</v>
      </c>
      <c r="BC33" s="86" t="s">
        <v>462</v>
      </c>
      <c r="BD33" s="86" t="s">
        <v>415</v>
      </c>
      <c r="BE33" s="129">
        <v>43800</v>
      </c>
      <c r="BF33" s="133" t="s">
        <v>467</v>
      </c>
      <c r="BG33" s="110" t="s">
        <v>417</v>
      </c>
      <c r="BH33" s="110" t="s">
        <v>403</v>
      </c>
      <c r="BI33" s="110" t="s">
        <v>404</v>
      </c>
      <c r="BJ33" s="134" t="s">
        <v>418</v>
      </c>
    </row>
    <row r="34" spans="2:62" s="91" customFormat="1" ht="132" x14ac:dyDescent="0.25">
      <c r="B34" s="225"/>
      <c r="C34" s="198"/>
      <c r="D34" s="201"/>
      <c r="E34" s="201"/>
      <c r="F34" s="198"/>
      <c r="G34" s="198"/>
      <c r="H34" s="201"/>
      <c r="I34" s="385"/>
      <c r="J34" s="385"/>
      <c r="K34" s="128"/>
      <c r="L34" s="158"/>
      <c r="M34" s="213"/>
      <c r="N34" s="198"/>
      <c r="O34" s="198"/>
      <c r="P34" s="213"/>
      <c r="Q34" s="189"/>
      <c r="R34" s="201"/>
      <c r="S34" s="201"/>
      <c r="T34" s="102"/>
      <c r="U34" s="105">
        <f t="shared" ref="U34:U36" si="67">IF(T34="Asignado",15,0)</f>
        <v>0</v>
      </c>
      <c r="V34" s="102"/>
      <c r="W34" s="105">
        <f t="shared" ref="W34:W36" si="68">IF(V34="Adecuado",15,0)</f>
        <v>0</v>
      </c>
      <c r="X34" s="102"/>
      <c r="Y34" s="105">
        <f t="shared" ref="Y34:Y36" si="69">IF(X34="Oportuna",15,0)</f>
        <v>0</v>
      </c>
      <c r="Z34" s="102"/>
      <c r="AA34" s="105">
        <f t="shared" ref="AA34:AA36" si="70">IF(Z34="Prevenir",15,IF(Z34="Detectar",10,0))</f>
        <v>0</v>
      </c>
      <c r="AB34" s="102"/>
      <c r="AC34" s="105">
        <f t="shared" ref="AC34:AC36" si="71">IF(AB34="Confiable",15,0)</f>
        <v>0</v>
      </c>
      <c r="AD34" s="102"/>
      <c r="AE34" s="105">
        <f t="shared" ref="AE34:AE36" si="72">IF(AD34="Se investigan y resuelven oportunamente",15,0)</f>
        <v>0</v>
      </c>
      <c r="AF34" s="102"/>
      <c r="AG34" s="105">
        <f t="shared" ref="AG34:AG36" si="73">IF(AF34="Completa",10,IF(AF34="incompleta",5,0))</f>
        <v>0</v>
      </c>
      <c r="AH34" s="104">
        <f t="shared" si="0"/>
        <v>0</v>
      </c>
      <c r="AI34" s="104" t="str">
        <f>IF(AH34&gt;=96,"Fuerte",IF(AH34&gt;=86,"Moderado",IF(AH34&gt;=1,"Débil","")))</f>
        <v/>
      </c>
      <c r="AJ34" s="106"/>
      <c r="AK34" s="104" t="str">
        <f t="shared" ref="AK34:AK36" si="74">IF(AJ34="Siempre se ejecuta","Fuerte",IF(AJ34="Algunas veces","Moderado",IF(AJ34="no se ejecuta","Débil","")))</f>
        <v/>
      </c>
      <c r="AL34" s="104" t="str">
        <f t="shared" ref="AL34:AL36" si="75">AI34&amp;AK34</f>
        <v/>
      </c>
      <c r="AM34" s="104" t="str">
        <f>IFERROR(VLOOKUP(AL34,FORMULAS!$B$69:$D$77,3,FALSE),"")</f>
        <v/>
      </c>
      <c r="AN34" s="104" t="str">
        <f t="shared" ref="AN34:AN36" si="76">IF(AM34="fuerte",100,IF(AM34="Moderado",50,IF(AM34="débil",0,"")))</f>
        <v/>
      </c>
      <c r="AO34" s="104" t="str">
        <f>IFERROR(VLOOKUP(AL34,FORMULAS!$B$69:$C$77,2,FALSE),"")</f>
        <v/>
      </c>
      <c r="AP34" s="212"/>
      <c r="AQ34" s="212"/>
      <c r="AR34" s="230"/>
      <c r="AS34" s="230"/>
      <c r="AT34" s="212"/>
      <c r="AU34" s="212"/>
      <c r="AV34" s="212"/>
      <c r="AW34" s="198"/>
      <c r="AX34" s="198"/>
      <c r="AY34" s="213"/>
      <c r="AZ34" s="211"/>
      <c r="BA34" s="189"/>
      <c r="BB34" s="86" t="s">
        <v>461</v>
      </c>
      <c r="BC34" s="86" t="s">
        <v>463</v>
      </c>
      <c r="BD34" s="86" t="s">
        <v>464</v>
      </c>
      <c r="BE34" s="129">
        <v>43830</v>
      </c>
      <c r="BF34" s="92" t="s">
        <v>468</v>
      </c>
      <c r="BG34" s="89"/>
      <c r="BH34" s="87"/>
      <c r="BI34" s="87"/>
      <c r="BJ34" s="135"/>
    </row>
    <row r="35" spans="2:62" s="91" customFormat="1" ht="15" customHeight="1" x14ac:dyDescent="0.25">
      <c r="B35" s="225"/>
      <c r="C35" s="198"/>
      <c r="D35" s="201"/>
      <c r="E35" s="201"/>
      <c r="F35" s="198"/>
      <c r="G35" s="198"/>
      <c r="H35" s="201"/>
      <c r="I35" s="385"/>
      <c r="J35" s="385"/>
      <c r="K35" s="85"/>
      <c r="L35" s="158"/>
      <c r="M35" s="213"/>
      <c r="N35" s="198"/>
      <c r="O35" s="198"/>
      <c r="P35" s="213"/>
      <c r="Q35" s="189"/>
      <c r="R35" s="201"/>
      <c r="S35" s="201"/>
      <c r="T35" s="102"/>
      <c r="U35" s="105">
        <f t="shared" si="67"/>
        <v>0</v>
      </c>
      <c r="V35" s="102"/>
      <c r="W35" s="105">
        <f t="shared" si="68"/>
        <v>0</v>
      </c>
      <c r="X35" s="102"/>
      <c r="Y35" s="105">
        <f t="shared" si="69"/>
        <v>0</v>
      </c>
      <c r="Z35" s="102"/>
      <c r="AA35" s="105">
        <f t="shared" si="70"/>
        <v>0</v>
      </c>
      <c r="AB35" s="102"/>
      <c r="AC35" s="105">
        <f t="shared" si="71"/>
        <v>0</v>
      </c>
      <c r="AD35" s="102"/>
      <c r="AE35" s="105">
        <f t="shared" si="72"/>
        <v>0</v>
      </c>
      <c r="AF35" s="102"/>
      <c r="AG35" s="105">
        <f t="shared" si="73"/>
        <v>0</v>
      </c>
      <c r="AH35" s="104">
        <f t="shared" si="0"/>
        <v>0</v>
      </c>
      <c r="AI35" s="104" t="str">
        <f t="shared" ref="AI35:AI36" si="77">IF(AH35&gt;=96,"Fuerte",IF(AH35&gt;=86,"Moderado",IF(AH35&gt;=1,"Débil","")))</f>
        <v/>
      </c>
      <c r="AJ35" s="106"/>
      <c r="AK35" s="104" t="str">
        <f t="shared" si="74"/>
        <v/>
      </c>
      <c r="AL35" s="104" t="str">
        <f t="shared" si="75"/>
        <v/>
      </c>
      <c r="AM35" s="104" t="str">
        <f>IFERROR(VLOOKUP(AL35,FORMULAS!$B$69:$D$77,3,FALSE),"")</f>
        <v/>
      </c>
      <c r="AN35" s="104" t="str">
        <f t="shared" si="76"/>
        <v/>
      </c>
      <c r="AO35" s="104" t="str">
        <f>IFERROR(VLOOKUP(AL35,FORMULAS!$B$69:$C$77,2,FALSE),"")</f>
        <v/>
      </c>
      <c r="AP35" s="212"/>
      <c r="AQ35" s="212"/>
      <c r="AR35" s="230"/>
      <c r="AS35" s="230"/>
      <c r="AT35" s="212"/>
      <c r="AU35" s="212"/>
      <c r="AV35" s="212"/>
      <c r="AW35" s="198"/>
      <c r="AX35" s="198"/>
      <c r="AY35" s="213"/>
      <c r="AZ35" s="211"/>
      <c r="BA35" s="189"/>
      <c r="BB35" s="86"/>
      <c r="BC35" s="87"/>
      <c r="BD35" s="87"/>
      <c r="BE35" s="129"/>
      <c r="BF35" s="364"/>
      <c r="BG35" s="89"/>
      <c r="BH35" s="87"/>
      <c r="BI35" s="87"/>
      <c r="BJ35" s="135"/>
    </row>
    <row r="36" spans="2:62" s="91" customFormat="1" ht="15.75" customHeight="1" thickBot="1" x14ac:dyDescent="0.3">
      <c r="B36" s="226"/>
      <c r="C36" s="199"/>
      <c r="D36" s="202"/>
      <c r="E36" s="202"/>
      <c r="F36" s="199"/>
      <c r="G36" s="199"/>
      <c r="H36" s="202"/>
      <c r="I36" s="383"/>
      <c r="J36" s="383"/>
      <c r="K36" s="136"/>
      <c r="L36" s="155"/>
      <c r="M36" s="184"/>
      <c r="N36" s="199"/>
      <c r="O36" s="199"/>
      <c r="P36" s="184"/>
      <c r="Q36" s="190"/>
      <c r="R36" s="202"/>
      <c r="S36" s="202"/>
      <c r="T36" s="122"/>
      <c r="U36" s="123">
        <f t="shared" si="67"/>
        <v>0</v>
      </c>
      <c r="V36" s="122"/>
      <c r="W36" s="123">
        <f t="shared" si="68"/>
        <v>0</v>
      </c>
      <c r="X36" s="122"/>
      <c r="Y36" s="123">
        <f t="shared" si="69"/>
        <v>0</v>
      </c>
      <c r="Z36" s="122"/>
      <c r="AA36" s="123">
        <f t="shared" si="70"/>
        <v>0</v>
      </c>
      <c r="AB36" s="122"/>
      <c r="AC36" s="123">
        <f t="shared" si="71"/>
        <v>0</v>
      </c>
      <c r="AD36" s="122"/>
      <c r="AE36" s="123">
        <f t="shared" si="72"/>
        <v>0</v>
      </c>
      <c r="AF36" s="122"/>
      <c r="AG36" s="123">
        <f t="shared" si="73"/>
        <v>0</v>
      </c>
      <c r="AH36" s="126">
        <f t="shared" si="0"/>
        <v>0</v>
      </c>
      <c r="AI36" s="126" t="str">
        <f t="shared" si="77"/>
        <v/>
      </c>
      <c r="AJ36" s="127"/>
      <c r="AK36" s="126" t="str">
        <f t="shared" si="74"/>
        <v/>
      </c>
      <c r="AL36" s="126" t="str">
        <f t="shared" si="75"/>
        <v/>
      </c>
      <c r="AM36" s="126" t="str">
        <f>IFERROR(VLOOKUP(AL36,FORMULAS!$B$69:$D$77,3,FALSE),"")</f>
        <v/>
      </c>
      <c r="AN36" s="126" t="str">
        <f t="shared" si="76"/>
        <v/>
      </c>
      <c r="AO36" s="126" t="str">
        <f>IFERROR(VLOOKUP(AL36,FORMULAS!$B$69:$C$77,2,FALSE),"")</f>
        <v/>
      </c>
      <c r="AP36" s="196"/>
      <c r="AQ36" s="196"/>
      <c r="AR36" s="194"/>
      <c r="AS36" s="194"/>
      <c r="AT36" s="196"/>
      <c r="AU36" s="196"/>
      <c r="AV36" s="196"/>
      <c r="AW36" s="199"/>
      <c r="AX36" s="199"/>
      <c r="AY36" s="184"/>
      <c r="AZ36" s="186"/>
      <c r="BA36" s="190"/>
      <c r="BB36" s="137"/>
      <c r="BC36" s="138"/>
      <c r="BD36" s="138"/>
      <c r="BE36" s="112"/>
      <c r="BF36" s="365"/>
      <c r="BG36" s="113"/>
      <c r="BH36" s="138"/>
      <c r="BI36" s="138"/>
      <c r="BJ36" s="140"/>
    </row>
    <row r="37" spans="2:62" s="91" customFormat="1" ht="84" x14ac:dyDescent="0.25">
      <c r="B37" s="224" t="s">
        <v>78</v>
      </c>
      <c r="C37" s="197">
        <v>8</v>
      </c>
      <c r="D37" s="200" t="s">
        <v>494</v>
      </c>
      <c r="E37" s="200" t="s">
        <v>495</v>
      </c>
      <c r="F37" s="197" t="s">
        <v>90</v>
      </c>
      <c r="G37" s="197"/>
      <c r="H37" s="200" t="s">
        <v>329</v>
      </c>
      <c r="I37" s="381"/>
      <c r="J37" s="381"/>
      <c r="K37" s="128" t="s">
        <v>496</v>
      </c>
      <c r="L37" s="154" t="s">
        <v>499</v>
      </c>
      <c r="M37" s="183" t="str">
        <f>IF(F37="gestion","impacto",IF(F37="corrupcion","impactocorrupcion",IF(F37="seguridad_de_la_informacion","impacto","")))</f>
        <v>impactocorrupcion</v>
      </c>
      <c r="N37" s="197" t="s">
        <v>18</v>
      </c>
      <c r="O37" s="197" t="s">
        <v>24</v>
      </c>
      <c r="P37" s="183" t="str">
        <f>N37&amp;O37</f>
        <v>PosibleMayor</v>
      </c>
      <c r="Q37" s="188" t="str">
        <f>IFERROR(VLOOKUP(P37,FORMULAS!$B$37:$C$61,2,FALSE),"")</f>
        <v>Riesgo extremo</v>
      </c>
      <c r="R37" s="372" t="s">
        <v>500</v>
      </c>
      <c r="S37" s="372"/>
      <c r="T37" s="116" t="s">
        <v>285</v>
      </c>
      <c r="U37" s="117">
        <f>IF(T37="Asignado",15,0)</f>
        <v>15</v>
      </c>
      <c r="V37" s="116" t="s">
        <v>286</v>
      </c>
      <c r="W37" s="117">
        <f>IF(V37="Adecuado",15,0)</f>
        <v>15</v>
      </c>
      <c r="X37" s="116" t="s">
        <v>287</v>
      </c>
      <c r="Y37" s="117">
        <f>IF(X37="Oportuna",15,0)</f>
        <v>15</v>
      </c>
      <c r="Z37" s="116" t="s">
        <v>290</v>
      </c>
      <c r="AA37" s="117">
        <f>IF(Z37="Prevenir",15,IF(Z37="Detectar",10,0))</f>
        <v>15</v>
      </c>
      <c r="AB37" s="116" t="s">
        <v>289</v>
      </c>
      <c r="AC37" s="117">
        <f>IF(AB37="Confiable",15,0)</f>
        <v>15</v>
      </c>
      <c r="AD37" s="115" t="s">
        <v>291</v>
      </c>
      <c r="AE37" s="117">
        <f>IF(AD37="Se investigan y resuelven oportunamente",15,0)</f>
        <v>15</v>
      </c>
      <c r="AF37" s="116" t="s">
        <v>288</v>
      </c>
      <c r="AG37" s="117">
        <f>IF(AF37="Completa",10,IF(AF37="incompleta",5,0))</f>
        <v>10</v>
      </c>
      <c r="AH37" s="120">
        <f t="shared" si="0"/>
        <v>100</v>
      </c>
      <c r="AI37" s="120" t="str">
        <f>IF(AH37&gt;=96,"Fuerte",IF(AH37&gt;=86,"Moderado",IF(AH37&gt;=1,"Débil","")))</f>
        <v>Fuerte</v>
      </c>
      <c r="AJ37" s="121" t="s">
        <v>503</v>
      </c>
      <c r="AK37" s="120" t="str">
        <f>IF(AJ37="Siempre se ejecuta","Fuerte",IF(AJ37="Algunas veces","Moderado",IF(AJ37="no se ejecuta","Débil","")))</f>
        <v>Moderado</v>
      </c>
      <c r="AL37" s="120" t="str">
        <f>AI37&amp;AK37</f>
        <v>FuerteModerado</v>
      </c>
      <c r="AM37" s="120" t="str">
        <f>IFERROR(VLOOKUP(AL37,FORMULAS!$B$69:$D$77,3,FALSE),"")</f>
        <v>Moderado</v>
      </c>
      <c r="AN37" s="120">
        <f>IF(AM37="fuerte",100,IF(AM37="Moderado",50,IF(AM37="débil",0,"")))</f>
        <v>50</v>
      </c>
      <c r="AO37" s="120" t="str">
        <f>IFERROR(VLOOKUP(AL37,FORMULAS!$B$69:$D$77,2,FALSE),"")</f>
        <v>Sí</v>
      </c>
      <c r="AP37" s="195">
        <f>IFERROR(AVERAGE(AN37:AN40),0)</f>
        <v>83.333333333333329</v>
      </c>
      <c r="AQ37" s="195" t="str">
        <f>IF(AP37&gt;=100,"Fuerte",IF(AP37&gt;=50,"Moderado",IF(AP37&gt;=1,"Débil","")))</f>
        <v>Moderado</v>
      </c>
      <c r="AR37" s="193" t="s">
        <v>160</v>
      </c>
      <c r="AS37" s="193" t="s">
        <v>160</v>
      </c>
      <c r="AT37" s="195" t="str">
        <f>+AQ37&amp;AR37&amp;AS37</f>
        <v>ModeradoDirectamenteDirectamente</v>
      </c>
      <c r="AU37" s="195">
        <f>IFERROR(VLOOKUP(AT37,FORMULAS!$B$94:$D$101,2,FALSE),0)</f>
        <v>1</v>
      </c>
      <c r="AV37" s="195">
        <f>IFERROR(VLOOKUP(AT37,FORMULAS!$B$94:$D$101,3,FALSE),0)</f>
        <v>1</v>
      </c>
      <c r="AW37" s="197" t="s">
        <v>17</v>
      </c>
      <c r="AX37" s="197" t="s">
        <v>23</v>
      </c>
      <c r="AY37" s="183" t="str">
        <f>AW37&amp;AX37</f>
        <v>ImprobableModerado</v>
      </c>
      <c r="AZ37" s="185" t="str">
        <f>IFERROR(VLOOKUP(AY37,FORMULAS!$B$37:$C$61,2,FALSE),"")</f>
        <v>Riesgo moderado</v>
      </c>
      <c r="BA37" s="188" t="s">
        <v>167</v>
      </c>
      <c r="BB37" s="86" t="s">
        <v>378</v>
      </c>
      <c r="BC37" s="89" t="s">
        <v>379</v>
      </c>
      <c r="BD37" s="89" t="s">
        <v>370</v>
      </c>
      <c r="BE37" s="142" t="s">
        <v>366</v>
      </c>
      <c r="BF37" s="90" t="s">
        <v>380</v>
      </c>
      <c r="BG37" s="89" t="s">
        <v>381</v>
      </c>
      <c r="BH37" s="89" t="s">
        <v>382</v>
      </c>
      <c r="BI37" s="89" t="s">
        <v>370</v>
      </c>
      <c r="BJ37" s="90" t="s">
        <v>371</v>
      </c>
    </row>
    <row r="38" spans="2:62" s="91" customFormat="1" ht="72" x14ac:dyDescent="0.25">
      <c r="B38" s="225"/>
      <c r="C38" s="198"/>
      <c r="D38" s="201"/>
      <c r="E38" s="201"/>
      <c r="F38" s="198"/>
      <c r="G38" s="198"/>
      <c r="H38" s="201"/>
      <c r="I38" s="385"/>
      <c r="J38" s="385"/>
      <c r="K38" s="128" t="s">
        <v>497</v>
      </c>
      <c r="L38" s="158"/>
      <c r="M38" s="213"/>
      <c r="N38" s="198"/>
      <c r="O38" s="198"/>
      <c r="P38" s="213"/>
      <c r="Q38" s="189"/>
      <c r="R38" s="372" t="s">
        <v>501</v>
      </c>
      <c r="S38" s="372"/>
      <c r="T38" s="102" t="s">
        <v>285</v>
      </c>
      <c r="U38" s="105">
        <f t="shared" ref="U38:U40" si="78">IF(T38="Asignado",15,0)</f>
        <v>15</v>
      </c>
      <c r="V38" s="102" t="s">
        <v>286</v>
      </c>
      <c r="W38" s="105">
        <f t="shared" ref="W38:W40" si="79">IF(V38="Adecuado",15,0)</f>
        <v>15</v>
      </c>
      <c r="X38" s="102" t="s">
        <v>287</v>
      </c>
      <c r="Y38" s="105">
        <f t="shared" ref="Y38:Y40" si="80">IF(X38="Oportuna",15,0)</f>
        <v>15</v>
      </c>
      <c r="Z38" s="102" t="s">
        <v>290</v>
      </c>
      <c r="AA38" s="105">
        <f t="shared" ref="AA38:AA40" si="81">IF(Z38="Prevenir",15,IF(Z38="Detectar",10,0))</f>
        <v>15</v>
      </c>
      <c r="AB38" s="102" t="s">
        <v>289</v>
      </c>
      <c r="AC38" s="105">
        <f t="shared" ref="AC38:AC40" si="82">IF(AB38="Confiable",15,0)</f>
        <v>15</v>
      </c>
      <c r="AD38" s="103" t="s">
        <v>291</v>
      </c>
      <c r="AE38" s="105">
        <f t="shared" ref="AE38:AE40" si="83">IF(AD38="Se investigan y resuelven oportunamente",15,0)</f>
        <v>15</v>
      </c>
      <c r="AF38" s="102" t="s">
        <v>288</v>
      </c>
      <c r="AG38" s="105">
        <f t="shared" ref="AG38:AG40" si="84">IF(AF38="Completa",10,IF(AF38="incompleta",5,0))</f>
        <v>10</v>
      </c>
      <c r="AH38" s="104">
        <f t="shared" si="0"/>
        <v>100</v>
      </c>
      <c r="AI38" s="104" t="str">
        <f>IF(AH38&gt;=96,"Fuerte",IF(AH38&gt;=86,"Moderado",IF(AH38&gt;=1,"Débil","")))</f>
        <v>Fuerte</v>
      </c>
      <c r="AJ38" s="106" t="s">
        <v>292</v>
      </c>
      <c r="AK38" s="104" t="str">
        <f t="shared" ref="AK38:AK40" si="85">IF(AJ38="Siempre se ejecuta","Fuerte",IF(AJ38="Algunas veces","Moderado",IF(AJ38="no se ejecuta","Débil","")))</f>
        <v>Fuerte</v>
      </c>
      <c r="AL38" s="104" t="str">
        <f t="shared" ref="AL38:AL40" si="86">AI38&amp;AK38</f>
        <v>FuerteFuerte</v>
      </c>
      <c r="AM38" s="104" t="str">
        <f>IFERROR(VLOOKUP(AL38,FORMULAS!$B$69:$D$77,3,FALSE),"")</f>
        <v>Fuerte</v>
      </c>
      <c r="AN38" s="104">
        <f t="shared" ref="AN38:AN40" si="87">IF(AM38="fuerte",100,IF(AM38="Moderado",50,IF(AM38="débil",0,"")))</f>
        <v>100</v>
      </c>
      <c r="AO38" s="104" t="str">
        <f>IFERROR(VLOOKUP(AL38,FORMULAS!$B$69:$C$77,2,FALSE),"")</f>
        <v>No</v>
      </c>
      <c r="AP38" s="212"/>
      <c r="AQ38" s="212"/>
      <c r="AR38" s="230"/>
      <c r="AS38" s="230"/>
      <c r="AT38" s="212"/>
      <c r="AU38" s="212"/>
      <c r="AV38" s="212"/>
      <c r="AW38" s="198"/>
      <c r="AX38" s="198"/>
      <c r="AY38" s="213"/>
      <c r="AZ38" s="211"/>
      <c r="BA38" s="189"/>
      <c r="BB38" s="86" t="s">
        <v>504</v>
      </c>
      <c r="BC38" s="89" t="s">
        <v>384</v>
      </c>
      <c r="BD38" s="89" t="s">
        <v>370</v>
      </c>
      <c r="BE38" s="142" t="s">
        <v>366</v>
      </c>
      <c r="BF38" s="90" t="s">
        <v>385</v>
      </c>
      <c r="BG38" s="373" t="s">
        <v>386</v>
      </c>
      <c r="BH38" s="89" t="s">
        <v>387</v>
      </c>
      <c r="BI38" s="89" t="s">
        <v>370</v>
      </c>
      <c r="BJ38" s="90" t="s">
        <v>371</v>
      </c>
    </row>
    <row r="39" spans="2:62" s="91" customFormat="1" ht="120" x14ac:dyDescent="0.25">
      <c r="B39" s="225"/>
      <c r="C39" s="198"/>
      <c r="D39" s="201"/>
      <c r="E39" s="201"/>
      <c r="F39" s="198"/>
      <c r="G39" s="198"/>
      <c r="H39" s="201"/>
      <c r="I39" s="385"/>
      <c r="J39" s="385"/>
      <c r="K39" s="128" t="s">
        <v>498</v>
      </c>
      <c r="L39" s="158"/>
      <c r="M39" s="213"/>
      <c r="N39" s="198"/>
      <c r="O39" s="198"/>
      <c r="P39" s="213"/>
      <c r="Q39" s="189"/>
      <c r="R39" s="372" t="s">
        <v>502</v>
      </c>
      <c r="S39" s="372"/>
      <c r="T39" s="102" t="s">
        <v>285</v>
      </c>
      <c r="U39" s="105">
        <f t="shared" si="78"/>
        <v>15</v>
      </c>
      <c r="V39" s="102" t="s">
        <v>286</v>
      </c>
      <c r="W39" s="105">
        <f t="shared" si="79"/>
        <v>15</v>
      </c>
      <c r="X39" s="102" t="s">
        <v>287</v>
      </c>
      <c r="Y39" s="105">
        <f t="shared" si="80"/>
        <v>15</v>
      </c>
      <c r="Z39" s="102" t="s">
        <v>290</v>
      </c>
      <c r="AA39" s="105">
        <f t="shared" si="81"/>
        <v>15</v>
      </c>
      <c r="AB39" s="102" t="s">
        <v>289</v>
      </c>
      <c r="AC39" s="105">
        <f t="shared" si="82"/>
        <v>15</v>
      </c>
      <c r="AD39" s="103" t="s">
        <v>291</v>
      </c>
      <c r="AE39" s="105">
        <f t="shared" si="83"/>
        <v>15</v>
      </c>
      <c r="AF39" s="102" t="s">
        <v>288</v>
      </c>
      <c r="AG39" s="105">
        <f t="shared" si="84"/>
        <v>10</v>
      </c>
      <c r="AH39" s="104">
        <f t="shared" si="0"/>
        <v>100</v>
      </c>
      <c r="AI39" s="104" t="str">
        <f t="shared" ref="AI39:AI40" si="88">IF(AH39&gt;=96,"Fuerte",IF(AH39&gt;=86,"Moderado",IF(AH39&gt;=1,"Débil","")))</f>
        <v>Fuerte</v>
      </c>
      <c r="AJ39" s="106" t="s">
        <v>292</v>
      </c>
      <c r="AK39" s="104" t="str">
        <f t="shared" si="85"/>
        <v>Fuerte</v>
      </c>
      <c r="AL39" s="104" t="str">
        <f t="shared" si="86"/>
        <v>FuerteFuerte</v>
      </c>
      <c r="AM39" s="104" t="str">
        <f>IFERROR(VLOOKUP(AL39,FORMULAS!$B$69:$D$77,3,FALSE),"")</f>
        <v>Fuerte</v>
      </c>
      <c r="AN39" s="104">
        <f t="shared" si="87"/>
        <v>100</v>
      </c>
      <c r="AO39" s="104" t="str">
        <f>IFERROR(VLOOKUP(AL39,FORMULAS!$B$69:$C$77,2,FALSE),"")</f>
        <v>No</v>
      </c>
      <c r="AP39" s="212"/>
      <c r="AQ39" s="212"/>
      <c r="AR39" s="230"/>
      <c r="AS39" s="230"/>
      <c r="AT39" s="212"/>
      <c r="AU39" s="212"/>
      <c r="AV39" s="212"/>
      <c r="AW39" s="198"/>
      <c r="AX39" s="198"/>
      <c r="AY39" s="213"/>
      <c r="AZ39" s="211"/>
      <c r="BA39" s="189"/>
      <c r="BB39" s="86" t="s">
        <v>505</v>
      </c>
      <c r="BC39" s="89" t="s">
        <v>364</v>
      </c>
      <c r="BD39" s="89" t="s">
        <v>365</v>
      </c>
      <c r="BE39" s="142" t="s">
        <v>366</v>
      </c>
      <c r="BF39" s="92" t="s">
        <v>367</v>
      </c>
      <c r="BG39" s="89" t="s">
        <v>368</v>
      </c>
      <c r="BH39" s="89" t="s">
        <v>369</v>
      </c>
      <c r="BI39" s="89" t="s">
        <v>370</v>
      </c>
      <c r="BJ39" s="90" t="s">
        <v>371</v>
      </c>
    </row>
    <row r="40" spans="2:62" s="91" customFormat="1" ht="15.75" customHeight="1" thickBot="1" x14ac:dyDescent="0.3">
      <c r="B40" s="226"/>
      <c r="C40" s="199"/>
      <c r="D40" s="202"/>
      <c r="E40" s="202"/>
      <c r="F40" s="199"/>
      <c r="G40" s="199"/>
      <c r="H40" s="202"/>
      <c r="I40" s="383"/>
      <c r="J40" s="383"/>
      <c r="K40" s="136"/>
      <c r="L40" s="155"/>
      <c r="M40" s="184"/>
      <c r="N40" s="199"/>
      <c r="O40" s="199"/>
      <c r="P40" s="184"/>
      <c r="Q40" s="190"/>
      <c r="R40" s="202"/>
      <c r="S40" s="202"/>
      <c r="T40" s="122"/>
      <c r="U40" s="123">
        <f t="shared" si="78"/>
        <v>0</v>
      </c>
      <c r="V40" s="122"/>
      <c r="W40" s="123">
        <f t="shared" si="79"/>
        <v>0</v>
      </c>
      <c r="X40" s="122"/>
      <c r="Y40" s="123">
        <f t="shared" si="80"/>
        <v>0</v>
      </c>
      <c r="Z40" s="122"/>
      <c r="AA40" s="123">
        <f t="shared" si="81"/>
        <v>0</v>
      </c>
      <c r="AB40" s="122"/>
      <c r="AC40" s="123">
        <f t="shared" si="82"/>
        <v>0</v>
      </c>
      <c r="AD40" s="122"/>
      <c r="AE40" s="123">
        <f t="shared" si="83"/>
        <v>0</v>
      </c>
      <c r="AF40" s="122"/>
      <c r="AG40" s="123">
        <f t="shared" si="84"/>
        <v>0</v>
      </c>
      <c r="AH40" s="126">
        <f t="shared" si="0"/>
        <v>0</v>
      </c>
      <c r="AI40" s="126" t="str">
        <f t="shared" si="88"/>
        <v/>
      </c>
      <c r="AJ40" s="127"/>
      <c r="AK40" s="126" t="str">
        <f t="shared" si="85"/>
        <v/>
      </c>
      <c r="AL40" s="126" t="str">
        <f t="shared" si="86"/>
        <v/>
      </c>
      <c r="AM40" s="126" t="str">
        <f>IFERROR(VLOOKUP(AL40,FORMULAS!$B$69:$D$77,3,FALSE),"")</f>
        <v/>
      </c>
      <c r="AN40" s="126" t="str">
        <f t="shared" si="87"/>
        <v/>
      </c>
      <c r="AO40" s="126" t="str">
        <f>IFERROR(VLOOKUP(AL40,FORMULAS!$B$69:$C$77,2,FALSE),"")</f>
        <v/>
      </c>
      <c r="AP40" s="196"/>
      <c r="AQ40" s="196"/>
      <c r="AR40" s="194"/>
      <c r="AS40" s="194"/>
      <c r="AT40" s="196"/>
      <c r="AU40" s="196"/>
      <c r="AV40" s="196"/>
      <c r="AW40" s="199"/>
      <c r="AX40" s="199"/>
      <c r="AY40" s="184"/>
      <c r="AZ40" s="186"/>
      <c r="BA40" s="190"/>
      <c r="BB40" s="137"/>
      <c r="BC40" s="138"/>
      <c r="BD40" s="138"/>
      <c r="BE40" s="112"/>
      <c r="BF40" s="153"/>
      <c r="BG40" s="113"/>
      <c r="BH40" s="138"/>
      <c r="BI40" s="138"/>
      <c r="BJ40" s="140"/>
    </row>
    <row r="41" spans="2:62" s="91" customFormat="1" ht="84" x14ac:dyDescent="0.25">
      <c r="B41" s="224" t="s">
        <v>86</v>
      </c>
      <c r="C41" s="197">
        <v>9</v>
      </c>
      <c r="D41" s="200" t="s">
        <v>506</v>
      </c>
      <c r="E41" s="200" t="s">
        <v>507</v>
      </c>
      <c r="F41" s="197" t="s">
        <v>90</v>
      </c>
      <c r="G41" s="197"/>
      <c r="H41" s="200" t="s">
        <v>329</v>
      </c>
      <c r="I41" s="381"/>
      <c r="J41" s="381"/>
      <c r="K41" s="128" t="s">
        <v>420</v>
      </c>
      <c r="L41" s="154" t="s">
        <v>509</v>
      </c>
      <c r="M41" s="183" t="str">
        <f>IF(F41="gestion","impacto",IF(F41="corrupcion","impactocorrupcion",IF(F41="seguridad_de_la_informacion","impacto","")))</f>
        <v>impactocorrupcion</v>
      </c>
      <c r="N41" s="197" t="s">
        <v>19</v>
      </c>
      <c r="O41" s="197" t="s">
        <v>24</v>
      </c>
      <c r="P41" s="183" t="str">
        <f>N41&amp;O41</f>
        <v>ProbableMayor</v>
      </c>
      <c r="Q41" s="188" t="str">
        <f>IFERROR(VLOOKUP(P41,FORMULAS!$B$37:$C$61,2,FALSE),"")</f>
        <v>Riesgo extremo</v>
      </c>
      <c r="R41" s="201" t="s">
        <v>510</v>
      </c>
      <c r="S41" s="201"/>
      <c r="T41" s="116" t="s">
        <v>285</v>
      </c>
      <c r="U41" s="117">
        <f>IF(T41="Asignado",15,0)</f>
        <v>15</v>
      </c>
      <c r="V41" s="116" t="s">
        <v>286</v>
      </c>
      <c r="W41" s="117">
        <f>IF(V41="Adecuado",15,0)</f>
        <v>15</v>
      </c>
      <c r="X41" s="116" t="s">
        <v>287</v>
      </c>
      <c r="Y41" s="117">
        <f>IF(X41="Oportuna",15,0)</f>
        <v>15</v>
      </c>
      <c r="Z41" s="116" t="s">
        <v>290</v>
      </c>
      <c r="AA41" s="117">
        <f>IF(Z41="Prevenir",15,IF(Z41="Detectar",10,0))</f>
        <v>15</v>
      </c>
      <c r="AB41" s="116" t="s">
        <v>289</v>
      </c>
      <c r="AC41" s="117">
        <f>IF(AB41="Confiable",15,0)</f>
        <v>15</v>
      </c>
      <c r="AD41" s="116" t="s">
        <v>291</v>
      </c>
      <c r="AE41" s="117">
        <f>IF(AD41="Se investigan y resuelven oportunamente",15,0)</f>
        <v>15</v>
      </c>
      <c r="AF41" s="116" t="s">
        <v>288</v>
      </c>
      <c r="AG41" s="117">
        <f>IF(AF41="Completa",10,IF(AF41="incompleta",5,0))</f>
        <v>10</v>
      </c>
      <c r="AH41" s="120">
        <f t="shared" ref="AH41:AH44" si="89">U41+W41+Y41+AA41+AC41+AE41+AG41</f>
        <v>100</v>
      </c>
      <c r="AI41" s="120" t="str">
        <f>IF(AH41&gt;=96,"Fuerte",IF(AH41&gt;=86,"Moderado",IF(AH41&gt;=1,"Débil","")))</f>
        <v>Fuerte</v>
      </c>
      <c r="AJ41" s="121" t="s">
        <v>292</v>
      </c>
      <c r="AK41" s="120" t="str">
        <f>IF(AJ41="Siempre se ejecuta","Fuerte",IF(AJ41="Algunas veces","Moderado",IF(AJ41="no se ejecuta","Débil","")))</f>
        <v>Fuerte</v>
      </c>
      <c r="AL41" s="120" t="str">
        <f>AI41&amp;AK41</f>
        <v>FuerteFuerte</v>
      </c>
      <c r="AM41" s="120" t="str">
        <f>IFERROR(VLOOKUP(AL41,FORMULAS!$B$69:$D$77,3,FALSE),"")</f>
        <v>Fuerte</v>
      </c>
      <c r="AN41" s="120">
        <f>IF(AM41="fuerte",100,IF(AM41="Moderado",50,IF(AM41="débil",0,"")))</f>
        <v>100</v>
      </c>
      <c r="AO41" s="120" t="str">
        <f>IFERROR(VLOOKUP(AL41,FORMULAS!$B$69:$D$77,2,FALSE),"")</f>
        <v>No</v>
      </c>
      <c r="AP41" s="195">
        <f>IFERROR(AVERAGE(AN41:AN44),0)</f>
        <v>100</v>
      </c>
      <c r="AQ41" s="195" t="str">
        <f>IF(AP41&gt;=100,"Fuerte",IF(AP41&gt;=50,"Moderado",IF(AP41&gt;=1,"Débil","")))</f>
        <v>Fuerte</v>
      </c>
      <c r="AR41" s="193" t="s">
        <v>160</v>
      </c>
      <c r="AS41" s="193" t="s">
        <v>162</v>
      </c>
      <c r="AT41" s="195" t="str">
        <f>+AQ41&amp;AR41&amp;AS41</f>
        <v>FuerteDirectamenteIndirectamente</v>
      </c>
      <c r="AU41" s="195">
        <f>IFERROR(VLOOKUP(AT41,FORMULAS!$B$94:$D$101,2,FALSE),0)</f>
        <v>2</v>
      </c>
      <c r="AV41" s="195">
        <f>IFERROR(VLOOKUP(AT41,FORMULAS!$B$94:$D$101,3,FALSE),0)</f>
        <v>1</v>
      </c>
      <c r="AW41" s="197" t="s">
        <v>17</v>
      </c>
      <c r="AX41" s="197" t="s">
        <v>23</v>
      </c>
      <c r="AY41" s="183" t="str">
        <f>AW41&amp;AX41</f>
        <v>ImprobableModerado</v>
      </c>
      <c r="AZ41" s="185" t="str">
        <f>IFERROR(VLOOKUP(AY41,FORMULAS!$B$37:$C$61,2,FALSE),"")</f>
        <v>Riesgo moderado</v>
      </c>
      <c r="BA41" s="188" t="s">
        <v>167</v>
      </c>
      <c r="BB41" s="109" t="s">
        <v>422</v>
      </c>
      <c r="BC41" s="109" t="s">
        <v>423</v>
      </c>
      <c r="BD41" s="109" t="s">
        <v>424</v>
      </c>
      <c r="BE41" s="141" t="s">
        <v>425</v>
      </c>
      <c r="BF41" s="141" t="s">
        <v>426</v>
      </c>
      <c r="BG41" s="159" t="s">
        <v>427</v>
      </c>
      <c r="BH41" s="159" t="s">
        <v>403</v>
      </c>
      <c r="BI41" s="159" t="s">
        <v>428</v>
      </c>
      <c r="BJ41" s="375" t="s">
        <v>429</v>
      </c>
    </row>
    <row r="42" spans="2:62" s="91" customFormat="1" ht="60" x14ac:dyDescent="0.25">
      <c r="B42" s="225"/>
      <c r="C42" s="198"/>
      <c r="D42" s="201"/>
      <c r="E42" s="201"/>
      <c r="F42" s="198"/>
      <c r="G42" s="198"/>
      <c r="H42" s="201"/>
      <c r="I42" s="385"/>
      <c r="J42" s="385"/>
      <c r="K42" s="128" t="s">
        <v>508</v>
      </c>
      <c r="L42" s="158"/>
      <c r="M42" s="213"/>
      <c r="N42" s="198"/>
      <c r="O42" s="198"/>
      <c r="P42" s="213"/>
      <c r="Q42" s="189"/>
      <c r="R42" s="201" t="s">
        <v>511</v>
      </c>
      <c r="S42" s="201"/>
      <c r="T42" s="102" t="s">
        <v>285</v>
      </c>
      <c r="U42" s="105">
        <f t="shared" ref="U42:U44" si="90">IF(T42="Asignado",15,0)</f>
        <v>15</v>
      </c>
      <c r="V42" s="102" t="s">
        <v>286</v>
      </c>
      <c r="W42" s="105">
        <f t="shared" ref="W42:W44" si="91">IF(V42="Adecuado",15,0)</f>
        <v>15</v>
      </c>
      <c r="X42" s="102" t="s">
        <v>287</v>
      </c>
      <c r="Y42" s="105">
        <f t="shared" ref="Y42:Y44" si="92">IF(X42="Oportuna",15,0)</f>
        <v>15</v>
      </c>
      <c r="Z42" s="102" t="s">
        <v>290</v>
      </c>
      <c r="AA42" s="105">
        <f t="shared" ref="AA42:AA44" si="93">IF(Z42="Prevenir",15,IF(Z42="Detectar",10,0))</f>
        <v>15</v>
      </c>
      <c r="AB42" s="102" t="s">
        <v>289</v>
      </c>
      <c r="AC42" s="105">
        <f t="shared" ref="AC42:AC44" si="94">IF(AB42="Confiable",15,0)</f>
        <v>15</v>
      </c>
      <c r="AD42" s="102" t="s">
        <v>291</v>
      </c>
      <c r="AE42" s="105">
        <f t="shared" ref="AE42:AE44" si="95">IF(AD42="Se investigan y resuelven oportunamente",15,0)</f>
        <v>15</v>
      </c>
      <c r="AF42" s="102" t="s">
        <v>288</v>
      </c>
      <c r="AG42" s="105">
        <f t="shared" ref="AG42:AG44" si="96">IF(AF42="Completa",10,IF(AF42="incompleta",5,0))</f>
        <v>10</v>
      </c>
      <c r="AH42" s="104">
        <f t="shared" si="89"/>
        <v>100</v>
      </c>
      <c r="AI42" s="104" t="str">
        <f>IF(AH42&gt;=96,"Fuerte",IF(AH42&gt;=86,"Moderado",IF(AH42&gt;=1,"Débil","")))</f>
        <v>Fuerte</v>
      </c>
      <c r="AJ42" s="106" t="s">
        <v>292</v>
      </c>
      <c r="AK42" s="104" t="str">
        <f t="shared" ref="AK42:AK44" si="97">IF(AJ42="Siempre se ejecuta","Fuerte",IF(AJ42="Algunas veces","Moderado",IF(AJ42="no se ejecuta","Débil","")))</f>
        <v>Fuerte</v>
      </c>
      <c r="AL42" s="104" t="str">
        <f t="shared" ref="AL42:AL44" si="98">AI42&amp;AK42</f>
        <v>FuerteFuerte</v>
      </c>
      <c r="AM42" s="104" t="str">
        <f>IFERROR(VLOOKUP(AL42,FORMULAS!$B$69:$D$77,3,FALSE),"")</f>
        <v>Fuerte</v>
      </c>
      <c r="AN42" s="104">
        <f t="shared" ref="AN42:AN44" si="99">IF(AM42="fuerte",100,IF(AM42="Moderado",50,IF(AM42="débil",0,"")))</f>
        <v>100</v>
      </c>
      <c r="AO42" s="104" t="str">
        <f>IFERROR(VLOOKUP(AL42,FORMULAS!$B$69:$C$77,2,FALSE),"")</f>
        <v>No</v>
      </c>
      <c r="AP42" s="212"/>
      <c r="AQ42" s="212"/>
      <c r="AR42" s="230"/>
      <c r="AS42" s="230"/>
      <c r="AT42" s="212"/>
      <c r="AU42" s="212"/>
      <c r="AV42" s="212"/>
      <c r="AW42" s="198"/>
      <c r="AX42" s="198"/>
      <c r="AY42" s="213"/>
      <c r="AZ42" s="211"/>
      <c r="BA42" s="189"/>
      <c r="BB42" s="86" t="s">
        <v>430</v>
      </c>
      <c r="BC42" s="86" t="s">
        <v>431</v>
      </c>
      <c r="BD42" s="86" t="s">
        <v>424</v>
      </c>
      <c r="BE42" s="129" t="s">
        <v>425</v>
      </c>
      <c r="BF42" s="129" t="s">
        <v>432</v>
      </c>
      <c r="BG42" s="374"/>
      <c r="BH42" s="374"/>
      <c r="BI42" s="374"/>
      <c r="BJ42" s="376"/>
    </row>
    <row r="43" spans="2:62" s="91" customFormat="1" ht="15" customHeight="1" x14ac:dyDescent="0.25">
      <c r="B43" s="225"/>
      <c r="C43" s="198"/>
      <c r="D43" s="201"/>
      <c r="E43" s="201"/>
      <c r="F43" s="198"/>
      <c r="G43" s="198"/>
      <c r="H43" s="201"/>
      <c r="I43" s="385"/>
      <c r="J43" s="385"/>
      <c r="K43" s="85"/>
      <c r="L43" s="158"/>
      <c r="M43" s="213"/>
      <c r="N43" s="198"/>
      <c r="O43" s="198"/>
      <c r="P43" s="213"/>
      <c r="Q43" s="189"/>
      <c r="R43" s="201"/>
      <c r="S43" s="201"/>
      <c r="T43" s="102"/>
      <c r="U43" s="105">
        <f t="shared" si="90"/>
        <v>0</v>
      </c>
      <c r="V43" s="102"/>
      <c r="W43" s="105">
        <f t="shared" si="91"/>
        <v>0</v>
      </c>
      <c r="X43" s="102"/>
      <c r="Y43" s="105">
        <f t="shared" si="92"/>
        <v>0</v>
      </c>
      <c r="Z43" s="102"/>
      <c r="AA43" s="105">
        <f t="shared" si="93"/>
        <v>0</v>
      </c>
      <c r="AB43" s="102"/>
      <c r="AC43" s="105">
        <f t="shared" si="94"/>
        <v>0</v>
      </c>
      <c r="AD43" s="102"/>
      <c r="AE43" s="105">
        <f t="shared" si="95"/>
        <v>0</v>
      </c>
      <c r="AF43" s="102"/>
      <c r="AG43" s="105">
        <f t="shared" si="96"/>
        <v>0</v>
      </c>
      <c r="AH43" s="104">
        <f t="shared" si="89"/>
        <v>0</v>
      </c>
      <c r="AI43" s="104" t="str">
        <f t="shared" ref="AI43:AI44" si="100">IF(AH43&gt;=96,"Fuerte",IF(AH43&gt;=86,"Moderado",IF(AH43&gt;=1,"Débil","")))</f>
        <v/>
      </c>
      <c r="AJ43" s="106"/>
      <c r="AK43" s="104" t="str">
        <f t="shared" si="97"/>
        <v/>
      </c>
      <c r="AL43" s="104" t="str">
        <f t="shared" si="98"/>
        <v/>
      </c>
      <c r="AM43" s="104" t="str">
        <f>IFERROR(VLOOKUP(AL43,FORMULAS!$B$69:$D$77,3,FALSE),"")</f>
        <v/>
      </c>
      <c r="AN43" s="104" t="str">
        <f t="shared" si="99"/>
        <v/>
      </c>
      <c r="AO43" s="104" t="str">
        <f>IFERROR(VLOOKUP(AL43,FORMULAS!$B$69:$C$77,2,FALSE),"")</f>
        <v/>
      </c>
      <c r="AP43" s="212"/>
      <c r="AQ43" s="212"/>
      <c r="AR43" s="230"/>
      <c r="AS43" s="230"/>
      <c r="AT43" s="212"/>
      <c r="AU43" s="212"/>
      <c r="AV43" s="212"/>
      <c r="AW43" s="198"/>
      <c r="AX43" s="198"/>
      <c r="AY43" s="213"/>
      <c r="AZ43" s="211"/>
      <c r="BA43" s="189"/>
      <c r="BB43" s="86"/>
      <c r="BC43" s="87"/>
      <c r="BD43" s="87"/>
      <c r="BE43" s="129"/>
      <c r="BF43" s="129"/>
      <c r="BG43" s="89"/>
      <c r="BH43" s="87"/>
      <c r="BI43" s="87"/>
      <c r="BJ43" s="135"/>
    </row>
    <row r="44" spans="2:62" s="91" customFormat="1" ht="15.75" customHeight="1" thickBot="1" x14ac:dyDescent="0.3">
      <c r="B44" s="226"/>
      <c r="C44" s="199"/>
      <c r="D44" s="202"/>
      <c r="E44" s="202"/>
      <c r="F44" s="199"/>
      <c r="G44" s="199"/>
      <c r="H44" s="202"/>
      <c r="I44" s="383"/>
      <c r="J44" s="383"/>
      <c r="K44" s="136"/>
      <c r="L44" s="155"/>
      <c r="M44" s="184"/>
      <c r="N44" s="199"/>
      <c r="O44" s="199"/>
      <c r="P44" s="184"/>
      <c r="Q44" s="190"/>
      <c r="R44" s="202"/>
      <c r="S44" s="202"/>
      <c r="T44" s="122"/>
      <c r="U44" s="123">
        <f t="shared" si="90"/>
        <v>0</v>
      </c>
      <c r="V44" s="122"/>
      <c r="W44" s="123">
        <f t="shared" si="91"/>
        <v>0</v>
      </c>
      <c r="X44" s="122"/>
      <c r="Y44" s="123">
        <f t="shared" si="92"/>
        <v>0</v>
      </c>
      <c r="Z44" s="122"/>
      <c r="AA44" s="123">
        <f t="shared" si="93"/>
        <v>0</v>
      </c>
      <c r="AB44" s="122"/>
      <c r="AC44" s="123">
        <f t="shared" si="94"/>
        <v>0</v>
      </c>
      <c r="AD44" s="122"/>
      <c r="AE44" s="123">
        <f t="shared" si="95"/>
        <v>0</v>
      </c>
      <c r="AF44" s="122"/>
      <c r="AG44" s="123">
        <f t="shared" si="96"/>
        <v>0</v>
      </c>
      <c r="AH44" s="126">
        <f t="shared" si="89"/>
        <v>0</v>
      </c>
      <c r="AI44" s="126" t="str">
        <f t="shared" si="100"/>
        <v/>
      </c>
      <c r="AJ44" s="127"/>
      <c r="AK44" s="126" t="str">
        <f t="shared" si="97"/>
        <v/>
      </c>
      <c r="AL44" s="126" t="str">
        <f t="shared" si="98"/>
        <v/>
      </c>
      <c r="AM44" s="126" t="str">
        <f>IFERROR(VLOOKUP(AL44,FORMULAS!$B$69:$D$77,3,FALSE),"")</f>
        <v/>
      </c>
      <c r="AN44" s="126" t="str">
        <f t="shared" si="99"/>
        <v/>
      </c>
      <c r="AO44" s="126" t="str">
        <f>IFERROR(VLOOKUP(AL44,FORMULAS!$B$69:$C$77,2,FALSE),"")</f>
        <v/>
      </c>
      <c r="AP44" s="196"/>
      <c r="AQ44" s="196"/>
      <c r="AR44" s="194"/>
      <c r="AS44" s="194"/>
      <c r="AT44" s="196"/>
      <c r="AU44" s="196"/>
      <c r="AV44" s="196"/>
      <c r="AW44" s="199"/>
      <c r="AX44" s="199"/>
      <c r="AY44" s="184"/>
      <c r="AZ44" s="186"/>
      <c r="BA44" s="190"/>
      <c r="BB44" s="137"/>
      <c r="BC44" s="138"/>
      <c r="BD44" s="138"/>
      <c r="BE44" s="112"/>
      <c r="BF44" s="153"/>
      <c r="BG44" s="113"/>
      <c r="BH44" s="138"/>
      <c r="BI44" s="138"/>
      <c r="BJ44" s="140"/>
    </row>
    <row r="45" spans="2:62" x14ac:dyDescent="0.25">
      <c r="AR45" s="19"/>
    </row>
    <row r="46" spans="2:62" x14ac:dyDescent="0.25">
      <c r="E46" s="23"/>
      <c r="H46" s="23"/>
      <c r="I46" s="23"/>
      <c r="J46" s="23"/>
      <c r="AR46" s="19"/>
    </row>
    <row r="47" spans="2:62" x14ac:dyDescent="0.25">
      <c r="E47" s="23"/>
      <c r="H47" s="23"/>
      <c r="I47" s="23"/>
      <c r="J47" s="23"/>
    </row>
    <row r="48" spans="2:62" x14ac:dyDescent="0.25">
      <c r="E48" s="23"/>
      <c r="H48" s="23"/>
      <c r="I48" s="23"/>
      <c r="J48" s="23"/>
    </row>
    <row r="49" spans="5:10" x14ac:dyDescent="0.25">
      <c r="E49" s="23"/>
      <c r="H49" s="23"/>
      <c r="I49" s="23"/>
      <c r="J49" s="23"/>
    </row>
    <row r="50" spans="5:10" x14ac:dyDescent="0.25">
      <c r="E50" s="23"/>
      <c r="H50" s="23"/>
      <c r="I50" s="23"/>
      <c r="J50" s="23"/>
    </row>
    <row r="51" spans="5:10" x14ac:dyDescent="0.25">
      <c r="E51" s="23"/>
      <c r="H51" s="23"/>
      <c r="I51" s="23"/>
      <c r="J51" s="23"/>
    </row>
    <row r="52" spans="5:10" x14ac:dyDescent="0.25">
      <c r="E52" s="23"/>
      <c r="H52" s="23"/>
      <c r="I52" s="23"/>
      <c r="J52" s="23"/>
    </row>
    <row r="53" spans="5:10" x14ac:dyDescent="0.25">
      <c r="E53" s="23"/>
      <c r="H53" s="23"/>
      <c r="I53" s="23"/>
      <c r="J53" s="23"/>
    </row>
    <row r="54" spans="5:10" x14ac:dyDescent="0.25">
      <c r="E54" s="23"/>
      <c r="H54" s="23"/>
      <c r="I54" s="23"/>
      <c r="J54" s="23"/>
    </row>
    <row r="55" spans="5:10" x14ac:dyDescent="0.25">
      <c r="E55" s="23"/>
      <c r="H55" s="23"/>
      <c r="I55" s="23"/>
      <c r="J55" s="23"/>
    </row>
    <row r="56" spans="5:10" x14ac:dyDescent="0.25">
      <c r="E56" s="23"/>
      <c r="H56" s="23"/>
      <c r="I56" s="23"/>
      <c r="J56" s="23"/>
    </row>
    <row r="57" spans="5:10" x14ac:dyDescent="0.25">
      <c r="E57" s="23"/>
      <c r="H57" s="23"/>
      <c r="I57" s="23"/>
      <c r="J57" s="23"/>
    </row>
    <row r="58" spans="5:10" x14ac:dyDescent="0.25">
      <c r="E58" s="23"/>
      <c r="H58" s="23"/>
      <c r="I58" s="23"/>
      <c r="J58" s="23"/>
    </row>
    <row r="59" spans="5:10" x14ac:dyDescent="0.25">
      <c r="E59" s="23"/>
      <c r="H59" s="23"/>
      <c r="I59" s="23"/>
      <c r="J59" s="23"/>
    </row>
    <row r="60" spans="5:10" x14ac:dyDescent="0.25">
      <c r="E60" s="23"/>
      <c r="H60" s="23"/>
      <c r="I60" s="23"/>
      <c r="J60" s="23"/>
    </row>
    <row r="61" spans="5:10" x14ac:dyDescent="0.25">
      <c r="E61" s="23"/>
      <c r="H61" s="23"/>
      <c r="I61" s="23"/>
      <c r="J61" s="23"/>
    </row>
    <row r="62" spans="5:10" x14ac:dyDescent="0.25">
      <c r="E62" s="23"/>
      <c r="H62" s="23"/>
      <c r="I62" s="23"/>
      <c r="J62" s="23"/>
    </row>
    <row r="63" spans="5:10" x14ac:dyDescent="0.25">
      <c r="E63" s="23"/>
      <c r="H63" s="23"/>
      <c r="I63" s="23"/>
      <c r="J63" s="23"/>
    </row>
    <row r="64" spans="5:10" x14ac:dyDescent="0.25">
      <c r="E64" s="23"/>
      <c r="H64" s="23"/>
      <c r="I64" s="23"/>
      <c r="J64" s="23"/>
    </row>
    <row r="65" spans="5:10" x14ac:dyDescent="0.25">
      <c r="E65" s="23"/>
      <c r="H65" s="23"/>
      <c r="I65" s="23"/>
      <c r="J65" s="23"/>
    </row>
  </sheetData>
  <sheetProtection selectLockedCells="1"/>
  <mergeCells count="346">
    <mergeCell ref="BG41:BG42"/>
    <mergeCell ref="BH41:BH42"/>
    <mergeCell ref="BI41:BI42"/>
    <mergeCell ref="BJ41:BJ42"/>
    <mergeCell ref="AY41:AY44"/>
    <mergeCell ref="AZ41:AZ44"/>
    <mergeCell ref="BA41:BA44"/>
    <mergeCell ref="R42:S42"/>
    <mergeCell ref="R43:S43"/>
    <mergeCell ref="R44:S44"/>
    <mergeCell ref="AS41:AS44"/>
    <mergeCell ref="AT41:AT44"/>
    <mergeCell ref="AU41:AU44"/>
    <mergeCell ref="AV41:AV44"/>
    <mergeCell ref="AW41:AW44"/>
    <mergeCell ref="AX41:AX44"/>
    <mergeCell ref="P41:P44"/>
    <mergeCell ref="Q41:Q44"/>
    <mergeCell ref="R41:S41"/>
    <mergeCell ref="AP41:AP44"/>
    <mergeCell ref="AQ41:AQ44"/>
    <mergeCell ref="AR41:AR44"/>
    <mergeCell ref="H41:H44"/>
    <mergeCell ref="I41:I44"/>
    <mergeCell ref="J41:J44"/>
    <mergeCell ref="M41:M44"/>
    <mergeCell ref="N41:N44"/>
    <mergeCell ref="O41:O44"/>
    <mergeCell ref="L41:L44"/>
    <mergeCell ref="B41:B44"/>
    <mergeCell ref="C41:C44"/>
    <mergeCell ref="D41:D44"/>
    <mergeCell ref="E41:E44"/>
    <mergeCell ref="F41:F44"/>
    <mergeCell ref="G41:G44"/>
    <mergeCell ref="AY37:AY40"/>
    <mergeCell ref="AZ37:AZ40"/>
    <mergeCell ref="BA37:BA40"/>
    <mergeCell ref="R38:S38"/>
    <mergeCell ref="R39:S39"/>
    <mergeCell ref="R40:S40"/>
    <mergeCell ref="AS37:AS40"/>
    <mergeCell ref="AT37:AT40"/>
    <mergeCell ref="AU37:AU40"/>
    <mergeCell ref="AV37:AV40"/>
    <mergeCell ref="AW37:AW40"/>
    <mergeCell ref="AX37:AX40"/>
    <mergeCell ref="P37:P40"/>
    <mergeCell ref="Q37:Q40"/>
    <mergeCell ref="R37:S37"/>
    <mergeCell ref="AP37:AP40"/>
    <mergeCell ref="AQ37:AQ40"/>
    <mergeCell ref="AR37:AR40"/>
    <mergeCell ref="H37:H40"/>
    <mergeCell ref="I37:I40"/>
    <mergeCell ref="J37:J40"/>
    <mergeCell ref="M37:M40"/>
    <mergeCell ref="N37:N40"/>
    <mergeCell ref="O37:O40"/>
    <mergeCell ref="L37:L40"/>
    <mergeCell ref="B37:B40"/>
    <mergeCell ref="C37:C40"/>
    <mergeCell ref="D37:D40"/>
    <mergeCell ref="E37:E40"/>
    <mergeCell ref="F37:F40"/>
    <mergeCell ref="G37:G40"/>
    <mergeCell ref="AY33:AY36"/>
    <mergeCell ref="AZ33:AZ36"/>
    <mergeCell ref="BA33:BA36"/>
    <mergeCell ref="R34:S34"/>
    <mergeCell ref="R35:S35"/>
    <mergeCell ref="R36:S36"/>
    <mergeCell ref="AS33:AS36"/>
    <mergeCell ref="AT33:AT36"/>
    <mergeCell ref="AU33:AU36"/>
    <mergeCell ref="AV33:AV36"/>
    <mergeCell ref="AW33:AW36"/>
    <mergeCell ref="AX33:AX36"/>
    <mergeCell ref="P33:P36"/>
    <mergeCell ref="Q33:Q36"/>
    <mergeCell ref="R33:S33"/>
    <mergeCell ref="AP33:AP36"/>
    <mergeCell ref="AQ33:AQ36"/>
    <mergeCell ref="AR33:AR36"/>
    <mergeCell ref="H33:H36"/>
    <mergeCell ref="I33:I36"/>
    <mergeCell ref="J33:J36"/>
    <mergeCell ref="M33:M36"/>
    <mergeCell ref="N33:N36"/>
    <mergeCell ref="O33:O36"/>
    <mergeCell ref="L33:L36"/>
    <mergeCell ref="B33:B36"/>
    <mergeCell ref="C33:C36"/>
    <mergeCell ref="D33:D36"/>
    <mergeCell ref="E33:E36"/>
    <mergeCell ref="F33:F36"/>
    <mergeCell ref="G33:G36"/>
    <mergeCell ref="AY29:AY32"/>
    <mergeCell ref="AZ29:AZ32"/>
    <mergeCell ref="BA29:BA32"/>
    <mergeCell ref="BF29:BF32"/>
    <mergeCell ref="R30:S30"/>
    <mergeCell ref="R31:S31"/>
    <mergeCell ref="R32:S32"/>
    <mergeCell ref="AS29:AS32"/>
    <mergeCell ref="AT29:AT32"/>
    <mergeCell ref="AU29:AU32"/>
    <mergeCell ref="AV29:AV32"/>
    <mergeCell ref="AW29:AW32"/>
    <mergeCell ref="AX29:AX32"/>
    <mergeCell ref="P29:P32"/>
    <mergeCell ref="Q29:Q32"/>
    <mergeCell ref="R29:S29"/>
    <mergeCell ref="AP29:AP32"/>
    <mergeCell ref="AQ29:AQ32"/>
    <mergeCell ref="AR29:AR32"/>
    <mergeCell ref="H29:H32"/>
    <mergeCell ref="I29:I32"/>
    <mergeCell ref="J29:J32"/>
    <mergeCell ref="M29:M32"/>
    <mergeCell ref="N29:N32"/>
    <mergeCell ref="O29:O32"/>
    <mergeCell ref="L29:L32"/>
    <mergeCell ref="B29:B32"/>
    <mergeCell ref="C29:C32"/>
    <mergeCell ref="D29:D32"/>
    <mergeCell ref="E29:E32"/>
    <mergeCell ref="F29:F32"/>
    <mergeCell ref="G29:G32"/>
    <mergeCell ref="AY25:AY28"/>
    <mergeCell ref="AZ25:AZ28"/>
    <mergeCell ref="BA25:BA28"/>
    <mergeCell ref="R25:S28"/>
    <mergeCell ref="AS25:AS28"/>
    <mergeCell ref="AT25:AT28"/>
    <mergeCell ref="AU25:AU28"/>
    <mergeCell ref="AV25:AV28"/>
    <mergeCell ref="AW25:AW28"/>
    <mergeCell ref="AX25:AX28"/>
    <mergeCell ref="P25:P28"/>
    <mergeCell ref="Q25:Q28"/>
    <mergeCell ref="AP25:AP28"/>
    <mergeCell ref="AQ25:AQ28"/>
    <mergeCell ref="AR25:AR28"/>
    <mergeCell ref="H25:H28"/>
    <mergeCell ref="I25:I28"/>
    <mergeCell ref="J25:J28"/>
    <mergeCell ref="M25:M28"/>
    <mergeCell ref="N25:N28"/>
    <mergeCell ref="O25:O28"/>
    <mergeCell ref="K25:K28"/>
    <mergeCell ref="L25:L28"/>
    <mergeCell ref="B25:B28"/>
    <mergeCell ref="C25:C28"/>
    <mergeCell ref="D25:D28"/>
    <mergeCell ref="E25:E28"/>
    <mergeCell ref="F25:F28"/>
    <mergeCell ref="G25:G28"/>
    <mergeCell ref="AY21:AY24"/>
    <mergeCell ref="AZ21:AZ24"/>
    <mergeCell ref="BA21:BA24"/>
    <mergeCell ref="R21:S24"/>
    <mergeCell ref="AS21:AS24"/>
    <mergeCell ref="AT21:AT24"/>
    <mergeCell ref="AU21:AU24"/>
    <mergeCell ref="AV21:AV24"/>
    <mergeCell ref="AW21:AW24"/>
    <mergeCell ref="AX21:AX24"/>
    <mergeCell ref="P21:P24"/>
    <mergeCell ref="Q21:Q24"/>
    <mergeCell ref="AP21:AP24"/>
    <mergeCell ref="AQ21:AQ24"/>
    <mergeCell ref="AR21:AR24"/>
    <mergeCell ref="H21:H24"/>
    <mergeCell ref="I21:I24"/>
    <mergeCell ref="J21:J24"/>
    <mergeCell ref="M21:M24"/>
    <mergeCell ref="N21:N24"/>
    <mergeCell ref="O21:O24"/>
    <mergeCell ref="K21:K24"/>
    <mergeCell ref="L21:L24"/>
    <mergeCell ref="BJ17:BJ20"/>
    <mergeCell ref="B21:B24"/>
    <mergeCell ref="C21:C24"/>
    <mergeCell ref="D21:D24"/>
    <mergeCell ref="E21:E24"/>
    <mergeCell ref="F21:F24"/>
    <mergeCell ref="G21:G24"/>
    <mergeCell ref="BD17:BD20"/>
    <mergeCell ref="BE17:BE20"/>
    <mergeCell ref="BG17:BG20"/>
    <mergeCell ref="BH17:BH20"/>
    <mergeCell ref="BI17:BI20"/>
    <mergeCell ref="BF13:BF20"/>
    <mergeCell ref="AX17:AX20"/>
    <mergeCell ref="AY17:AY20"/>
    <mergeCell ref="AZ17:AZ20"/>
    <mergeCell ref="BA17:BA20"/>
    <mergeCell ref="BB17:BB20"/>
    <mergeCell ref="BC17:BC20"/>
    <mergeCell ref="AR17:AR20"/>
    <mergeCell ref="AS17:AS20"/>
    <mergeCell ref="AT17:AT20"/>
    <mergeCell ref="AU17:AU20"/>
    <mergeCell ref="AV17:AV20"/>
    <mergeCell ref="AW17:AW20"/>
    <mergeCell ref="O17:O20"/>
    <mergeCell ref="P17:P20"/>
    <mergeCell ref="Q17:Q20"/>
    <mergeCell ref="AP17:AP20"/>
    <mergeCell ref="AQ17:AQ20"/>
    <mergeCell ref="R17:S20"/>
    <mergeCell ref="H17:H20"/>
    <mergeCell ref="I17:I20"/>
    <mergeCell ref="J17:J20"/>
    <mergeCell ref="K17:K20"/>
    <mergeCell ref="M17:M20"/>
    <mergeCell ref="N17:N20"/>
    <mergeCell ref="L17:L20"/>
    <mergeCell ref="BA13:BA16"/>
    <mergeCell ref="B17:B20"/>
    <mergeCell ref="C17:C20"/>
    <mergeCell ref="D17:D20"/>
    <mergeCell ref="E17:E20"/>
    <mergeCell ref="F17:F20"/>
    <mergeCell ref="G17:G20"/>
    <mergeCell ref="AU13:AU16"/>
    <mergeCell ref="AV13:AV16"/>
    <mergeCell ref="AW13:AW16"/>
    <mergeCell ref="AX13:AX16"/>
    <mergeCell ref="AY13:AY16"/>
    <mergeCell ref="AZ13:AZ16"/>
    <mergeCell ref="AP13:AP16"/>
    <mergeCell ref="AQ13:AQ16"/>
    <mergeCell ref="AR13:AR16"/>
    <mergeCell ref="AS13:AS16"/>
    <mergeCell ref="AT13:AT16"/>
    <mergeCell ref="R13:S16"/>
    <mergeCell ref="J13:J16"/>
    <mergeCell ref="M13:M16"/>
    <mergeCell ref="N13:N16"/>
    <mergeCell ref="O13:O16"/>
    <mergeCell ref="P13:P16"/>
    <mergeCell ref="Q13:Q16"/>
    <mergeCell ref="K13:K16"/>
    <mergeCell ref="L13:L16"/>
    <mergeCell ref="BJ11:BJ12"/>
    <mergeCell ref="R12:S12"/>
    <mergeCell ref="B13:B16"/>
    <mergeCell ref="C13:C16"/>
    <mergeCell ref="D13:D16"/>
    <mergeCell ref="E13:E16"/>
    <mergeCell ref="F13:F16"/>
    <mergeCell ref="G13:G16"/>
    <mergeCell ref="H13:H16"/>
    <mergeCell ref="I13:I16"/>
    <mergeCell ref="AZ11:AZ12"/>
    <mergeCell ref="BA11:BA12"/>
    <mergeCell ref="BF11:BF12"/>
    <mergeCell ref="BG11:BG12"/>
    <mergeCell ref="BH11:BH12"/>
    <mergeCell ref="BI11:BI12"/>
    <mergeCell ref="AT11:AT12"/>
    <mergeCell ref="AU11:AU12"/>
    <mergeCell ref="AV11:AV12"/>
    <mergeCell ref="AW11:AW12"/>
    <mergeCell ref="AX11:AX12"/>
    <mergeCell ref="AY11:AY12"/>
    <mergeCell ref="Q11:Q12"/>
    <mergeCell ref="R11:S11"/>
    <mergeCell ref="AP11:AP12"/>
    <mergeCell ref="AQ11:AQ12"/>
    <mergeCell ref="AR11:AR12"/>
    <mergeCell ref="AS11:AS12"/>
    <mergeCell ref="J11:J12"/>
    <mergeCell ref="L11:L12"/>
    <mergeCell ref="M11:M12"/>
    <mergeCell ref="N11:N12"/>
    <mergeCell ref="O11:O12"/>
    <mergeCell ref="P11:P12"/>
    <mergeCell ref="BI9:BI10"/>
    <mergeCell ref="BJ9:BJ10"/>
    <mergeCell ref="B11:B12"/>
    <mergeCell ref="C11:C12"/>
    <mergeCell ref="D11:D12"/>
    <mergeCell ref="E11:E12"/>
    <mergeCell ref="F11:F12"/>
    <mergeCell ref="G11:G12"/>
    <mergeCell ref="H11:H12"/>
    <mergeCell ref="I11:I12"/>
    <mergeCell ref="BC9:BC10"/>
    <mergeCell ref="BD9:BD10"/>
    <mergeCell ref="BE9:BE10"/>
    <mergeCell ref="BF9:BF10"/>
    <mergeCell ref="BG9:BG10"/>
    <mergeCell ref="BH9:BH10"/>
    <mergeCell ref="AU9:AV9"/>
    <mergeCell ref="AW9:AW10"/>
    <mergeCell ref="AX9:AX10"/>
    <mergeCell ref="AY9:AY10"/>
    <mergeCell ref="AZ9:AZ10"/>
    <mergeCell ref="BB9:BB10"/>
    <mergeCell ref="AJ9:AK10"/>
    <mergeCell ref="AM9:AN10"/>
    <mergeCell ref="AO9:AO10"/>
    <mergeCell ref="AP9:AQ10"/>
    <mergeCell ref="AR9:AR10"/>
    <mergeCell ref="AS9:AS10"/>
    <mergeCell ref="BG8:BJ8"/>
    <mergeCell ref="N9:N10"/>
    <mergeCell ref="O9:O10"/>
    <mergeCell ref="Q9:Q10"/>
    <mergeCell ref="R9:S10"/>
    <mergeCell ref="T9:T10"/>
    <mergeCell ref="V9:V10"/>
    <mergeCell ref="X9:X10"/>
    <mergeCell ref="Z9:Z10"/>
    <mergeCell ref="AB9:AB10"/>
    <mergeCell ref="N8:O8"/>
    <mergeCell ref="P8:P10"/>
    <mergeCell ref="R8:AV8"/>
    <mergeCell ref="AW8:AZ8"/>
    <mergeCell ref="BA8:BA10"/>
    <mergeCell ref="BB8:BF8"/>
    <mergeCell ref="AD9:AD10"/>
    <mergeCell ref="AF9:AF10"/>
    <mergeCell ref="AH9:AH10"/>
    <mergeCell ref="AI9:AI10"/>
    <mergeCell ref="H8:H10"/>
    <mergeCell ref="I8:I10"/>
    <mergeCell ref="J8:J10"/>
    <mergeCell ref="K8:K10"/>
    <mergeCell ref="L8:L10"/>
    <mergeCell ref="M8:M10"/>
    <mergeCell ref="B8:B10"/>
    <mergeCell ref="C8:C10"/>
    <mergeCell ref="D8:D10"/>
    <mergeCell ref="E8:E10"/>
    <mergeCell ref="F8:F10"/>
    <mergeCell ref="G8:G10"/>
    <mergeCell ref="B2:S2"/>
    <mergeCell ref="T2:AQ2"/>
    <mergeCell ref="AR2:BJ2"/>
    <mergeCell ref="B3:S4"/>
    <mergeCell ref="T3:AQ4"/>
    <mergeCell ref="AR3:BJ4"/>
  </mergeCells>
  <conditionalFormatting sqref="Q11:Q12 BF11">
    <cfRule type="containsText" dxfId="376" priority="374" operator="containsText" text="RIESGO EXTREMO">
      <formula>NOT(ISERROR(SEARCH("RIESGO EXTREMO",Q11)))</formula>
    </cfRule>
    <cfRule type="containsText" dxfId="375" priority="375" operator="containsText" text="RIESGO ALTO">
      <formula>NOT(ISERROR(SEARCH("RIESGO ALTO",Q11)))</formula>
    </cfRule>
    <cfRule type="containsText" dxfId="374" priority="376" operator="containsText" text="RIESGO MODERADO">
      <formula>NOT(ISERROR(SEARCH("RIESGO MODERADO",Q11)))</formula>
    </cfRule>
    <cfRule type="containsText" dxfId="373" priority="377" operator="containsText" text="RIESGO BAJO">
      <formula>NOT(ISERROR(SEARCH("RIESGO BAJO",Q11)))</formula>
    </cfRule>
  </conditionalFormatting>
  <conditionalFormatting sqref="I11:I12">
    <cfRule type="expression" dxfId="372" priority="373">
      <formula>EXACT(F11,"Seguridad_de_la_informacion")</formula>
    </cfRule>
  </conditionalFormatting>
  <conditionalFormatting sqref="J11:J12">
    <cfRule type="expression" dxfId="371" priority="372">
      <formula>EXACT(F11,"Seguridad_de_la_informacion")</formula>
    </cfRule>
  </conditionalFormatting>
  <conditionalFormatting sqref="AZ11:AZ12">
    <cfRule type="containsText" dxfId="370" priority="368" operator="containsText" text="RIESGO EXTREMO">
      <formula>NOT(ISERROR(SEARCH("RIESGO EXTREMO",AZ11)))</formula>
    </cfRule>
    <cfRule type="containsText" dxfId="369" priority="369" operator="containsText" text="RIESGO ALTO">
      <formula>NOT(ISERROR(SEARCH("RIESGO ALTO",AZ11)))</formula>
    </cfRule>
    <cfRule type="containsText" dxfId="368" priority="370" operator="containsText" text="RIESGO MODERADO">
      <formula>NOT(ISERROR(SEARCH("RIESGO MODERADO",AZ11)))</formula>
    </cfRule>
    <cfRule type="containsText" dxfId="367" priority="371" operator="containsText" text="RIESGO BAJO">
      <formula>NOT(ISERROR(SEARCH("RIESGO BAJO",AZ11)))</formula>
    </cfRule>
  </conditionalFormatting>
  <conditionalFormatting sqref="Q13:Q15">
    <cfRule type="containsText" dxfId="366" priority="364" operator="containsText" text="RIESGO EXTREMO">
      <formula>NOT(ISERROR(SEARCH("RIESGO EXTREMO",Q13)))</formula>
    </cfRule>
    <cfRule type="containsText" dxfId="365" priority="365" operator="containsText" text="RIESGO ALTO">
      <formula>NOT(ISERROR(SEARCH("RIESGO ALTO",Q13)))</formula>
    </cfRule>
    <cfRule type="containsText" dxfId="364" priority="366" operator="containsText" text="RIESGO MODERADO">
      <formula>NOT(ISERROR(SEARCH("RIESGO MODERADO",Q13)))</formula>
    </cfRule>
    <cfRule type="containsText" dxfId="363" priority="367" operator="containsText" text="RIESGO BAJO">
      <formula>NOT(ISERROR(SEARCH("RIESGO BAJO",Q13)))</formula>
    </cfRule>
  </conditionalFormatting>
  <conditionalFormatting sqref="I13:I14">
    <cfRule type="expression" dxfId="362" priority="363">
      <formula>EXACT(F13,"Seguridad_de_la_informacion")</formula>
    </cfRule>
  </conditionalFormatting>
  <conditionalFormatting sqref="J13:J16">
    <cfRule type="expression" dxfId="361" priority="362">
      <formula>EXACT(F13,"Seguridad_de_la_informacion")</formula>
    </cfRule>
  </conditionalFormatting>
  <conditionalFormatting sqref="AZ13:AZ15">
    <cfRule type="containsText" dxfId="360" priority="358" operator="containsText" text="RIESGO EXTREMO">
      <formula>NOT(ISERROR(SEARCH("RIESGO EXTREMO",AZ13)))</formula>
    </cfRule>
    <cfRule type="containsText" dxfId="359" priority="359" operator="containsText" text="RIESGO ALTO">
      <formula>NOT(ISERROR(SEARCH("RIESGO ALTO",AZ13)))</formula>
    </cfRule>
    <cfRule type="containsText" dxfId="358" priority="360" operator="containsText" text="RIESGO MODERADO">
      <formula>NOT(ISERROR(SEARCH("RIESGO MODERADO",AZ13)))</formula>
    </cfRule>
    <cfRule type="containsText" dxfId="357" priority="361" operator="containsText" text="RIESGO BAJO">
      <formula>NOT(ISERROR(SEARCH("RIESGO BAJO",AZ13)))</formula>
    </cfRule>
  </conditionalFormatting>
  <conditionalFormatting sqref="Q17:Q19">
    <cfRule type="containsText" dxfId="356" priority="354" operator="containsText" text="RIESGO EXTREMO">
      <formula>NOT(ISERROR(SEARCH("RIESGO EXTREMO",Q17)))</formula>
    </cfRule>
    <cfRule type="containsText" dxfId="355" priority="355" operator="containsText" text="RIESGO ALTO">
      <formula>NOT(ISERROR(SEARCH("RIESGO ALTO",Q17)))</formula>
    </cfRule>
    <cfRule type="containsText" dxfId="354" priority="356" operator="containsText" text="RIESGO MODERADO">
      <formula>NOT(ISERROR(SEARCH("RIESGO MODERADO",Q17)))</formula>
    </cfRule>
    <cfRule type="containsText" dxfId="353" priority="357" operator="containsText" text="RIESGO BAJO">
      <formula>NOT(ISERROR(SEARCH("RIESGO BAJO",Q17)))</formula>
    </cfRule>
  </conditionalFormatting>
  <conditionalFormatting sqref="I17:I18">
    <cfRule type="expression" dxfId="352" priority="353">
      <formula>EXACT(F17,"Seguridad_de_la_informacion")</formula>
    </cfRule>
  </conditionalFormatting>
  <conditionalFormatting sqref="J17:J20">
    <cfRule type="expression" dxfId="351" priority="352">
      <formula>EXACT(F17,"Seguridad_de_la_informacion")</formula>
    </cfRule>
  </conditionalFormatting>
  <conditionalFormatting sqref="AZ17:AZ19">
    <cfRule type="containsText" dxfId="350" priority="348" operator="containsText" text="RIESGO EXTREMO">
      <formula>NOT(ISERROR(SEARCH("RIESGO EXTREMO",AZ17)))</formula>
    </cfRule>
    <cfRule type="containsText" dxfId="349" priority="349" operator="containsText" text="RIESGO ALTO">
      <formula>NOT(ISERROR(SEARCH("RIESGO ALTO",AZ17)))</formula>
    </cfRule>
    <cfRule type="containsText" dxfId="348" priority="350" operator="containsText" text="RIESGO MODERADO">
      <formula>NOT(ISERROR(SEARCH("RIESGO MODERADO",AZ17)))</formula>
    </cfRule>
    <cfRule type="containsText" dxfId="347" priority="351" operator="containsText" text="RIESGO BAJO">
      <formula>NOT(ISERROR(SEARCH("RIESGO BAJO",AZ17)))</formula>
    </cfRule>
  </conditionalFormatting>
  <conditionalFormatting sqref="Q21:Q23">
    <cfRule type="containsText" dxfId="346" priority="344" operator="containsText" text="RIESGO EXTREMO">
      <formula>NOT(ISERROR(SEARCH("RIESGO EXTREMO",Q21)))</formula>
    </cfRule>
    <cfRule type="containsText" dxfId="345" priority="345" operator="containsText" text="RIESGO ALTO">
      <formula>NOT(ISERROR(SEARCH("RIESGO ALTO",Q21)))</formula>
    </cfRule>
    <cfRule type="containsText" dxfId="344" priority="346" operator="containsText" text="RIESGO MODERADO">
      <formula>NOT(ISERROR(SEARCH("RIESGO MODERADO",Q21)))</formula>
    </cfRule>
    <cfRule type="containsText" dxfId="343" priority="347" operator="containsText" text="RIESGO BAJO">
      <formula>NOT(ISERROR(SEARCH("RIESGO BAJO",Q21)))</formula>
    </cfRule>
  </conditionalFormatting>
  <conditionalFormatting sqref="I21:I22">
    <cfRule type="expression" dxfId="342" priority="343">
      <formula>EXACT(F21,"Seguridad_de_la_informacion")</formula>
    </cfRule>
  </conditionalFormatting>
  <conditionalFormatting sqref="AZ21:AZ23">
    <cfRule type="containsText" dxfId="341" priority="339" operator="containsText" text="RIESGO EXTREMO">
      <formula>NOT(ISERROR(SEARCH("RIESGO EXTREMO",AZ21)))</formula>
    </cfRule>
    <cfRule type="containsText" dxfId="340" priority="340" operator="containsText" text="RIESGO ALTO">
      <formula>NOT(ISERROR(SEARCH("RIESGO ALTO",AZ21)))</formula>
    </cfRule>
    <cfRule type="containsText" dxfId="339" priority="341" operator="containsText" text="RIESGO MODERADO">
      <formula>NOT(ISERROR(SEARCH("RIESGO MODERADO",AZ21)))</formula>
    </cfRule>
    <cfRule type="containsText" dxfId="338" priority="342" operator="containsText" text="RIESGO BAJO">
      <formula>NOT(ISERROR(SEARCH("RIESGO BAJO",AZ21)))</formula>
    </cfRule>
  </conditionalFormatting>
  <conditionalFormatting sqref="Q29:Q31">
    <cfRule type="containsText" dxfId="327" priority="325" operator="containsText" text="RIESGO EXTREMO">
      <formula>NOT(ISERROR(SEARCH("RIESGO EXTREMO",Q29)))</formula>
    </cfRule>
    <cfRule type="containsText" dxfId="326" priority="326" operator="containsText" text="RIESGO ALTO">
      <formula>NOT(ISERROR(SEARCH("RIESGO ALTO",Q29)))</formula>
    </cfRule>
    <cfRule type="containsText" dxfId="325" priority="327" operator="containsText" text="RIESGO MODERADO">
      <formula>NOT(ISERROR(SEARCH("RIESGO MODERADO",Q29)))</formula>
    </cfRule>
    <cfRule type="containsText" dxfId="324" priority="328" operator="containsText" text="RIESGO BAJO">
      <formula>NOT(ISERROR(SEARCH("RIESGO BAJO",Q29)))</formula>
    </cfRule>
  </conditionalFormatting>
  <conditionalFormatting sqref="I29:I30">
    <cfRule type="expression" dxfId="323" priority="324">
      <formula>EXACT(F29,"Seguridad_de_la_informacion")</formula>
    </cfRule>
  </conditionalFormatting>
  <conditionalFormatting sqref="J29:J32">
    <cfRule type="expression" dxfId="322" priority="323">
      <formula>EXACT(F29,"Seguridad_de_la_informacion")</formula>
    </cfRule>
  </conditionalFormatting>
  <conditionalFormatting sqref="AZ29:AZ31">
    <cfRule type="containsText" dxfId="321" priority="319" operator="containsText" text="RIESGO EXTREMO">
      <formula>NOT(ISERROR(SEARCH("RIESGO EXTREMO",AZ29)))</formula>
    </cfRule>
    <cfRule type="containsText" dxfId="320" priority="320" operator="containsText" text="RIESGO ALTO">
      <formula>NOT(ISERROR(SEARCH("RIESGO ALTO",AZ29)))</formula>
    </cfRule>
    <cfRule type="containsText" dxfId="319" priority="321" operator="containsText" text="RIESGO MODERADO">
      <formula>NOT(ISERROR(SEARCH("RIESGO MODERADO",AZ29)))</formula>
    </cfRule>
    <cfRule type="containsText" dxfId="318" priority="322" operator="containsText" text="RIESGO BAJO">
      <formula>NOT(ISERROR(SEARCH("RIESGO BAJO",AZ29)))</formula>
    </cfRule>
  </conditionalFormatting>
  <conditionalFormatting sqref="Q33:Q35">
    <cfRule type="containsText" dxfId="317" priority="315" operator="containsText" text="RIESGO EXTREMO">
      <formula>NOT(ISERROR(SEARCH("RIESGO EXTREMO",Q33)))</formula>
    </cfRule>
    <cfRule type="containsText" dxfId="316" priority="316" operator="containsText" text="RIESGO ALTO">
      <formula>NOT(ISERROR(SEARCH("RIESGO ALTO",Q33)))</formula>
    </cfRule>
    <cfRule type="containsText" dxfId="315" priority="317" operator="containsText" text="RIESGO MODERADO">
      <formula>NOT(ISERROR(SEARCH("RIESGO MODERADO",Q33)))</formula>
    </cfRule>
    <cfRule type="containsText" dxfId="314" priority="318" operator="containsText" text="RIESGO BAJO">
      <formula>NOT(ISERROR(SEARCH("RIESGO BAJO",Q33)))</formula>
    </cfRule>
  </conditionalFormatting>
  <conditionalFormatting sqref="I33:I34">
    <cfRule type="expression" dxfId="313" priority="314">
      <formula>EXACT(F33,"Seguridad_de_la_informacion")</formula>
    </cfRule>
  </conditionalFormatting>
  <conditionalFormatting sqref="J33:J36">
    <cfRule type="expression" dxfId="312" priority="313">
      <formula>EXACT(F33,"Seguridad_de_la_informacion")</formula>
    </cfRule>
  </conditionalFormatting>
  <conditionalFormatting sqref="AZ33:AZ35">
    <cfRule type="containsText" dxfId="311" priority="309" operator="containsText" text="RIESGO EXTREMO">
      <formula>NOT(ISERROR(SEARCH("RIESGO EXTREMO",AZ33)))</formula>
    </cfRule>
    <cfRule type="containsText" dxfId="310" priority="310" operator="containsText" text="RIESGO ALTO">
      <formula>NOT(ISERROR(SEARCH("RIESGO ALTO",AZ33)))</formula>
    </cfRule>
    <cfRule type="containsText" dxfId="309" priority="311" operator="containsText" text="RIESGO MODERADO">
      <formula>NOT(ISERROR(SEARCH("RIESGO MODERADO",AZ33)))</formula>
    </cfRule>
    <cfRule type="containsText" dxfId="308" priority="312" operator="containsText" text="RIESGO BAJO">
      <formula>NOT(ISERROR(SEARCH("RIESGO BAJO",AZ33)))</formula>
    </cfRule>
  </conditionalFormatting>
  <conditionalFormatting sqref="Q37:Q39">
    <cfRule type="containsText" dxfId="307" priority="305" operator="containsText" text="RIESGO EXTREMO">
      <formula>NOT(ISERROR(SEARCH("RIESGO EXTREMO",Q37)))</formula>
    </cfRule>
    <cfRule type="containsText" dxfId="306" priority="306" operator="containsText" text="RIESGO ALTO">
      <formula>NOT(ISERROR(SEARCH("RIESGO ALTO",Q37)))</formula>
    </cfRule>
    <cfRule type="containsText" dxfId="305" priority="307" operator="containsText" text="RIESGO MODERADO">
      <formula>NOT(ISERROR(SEARCH("RIESGO MODERADO",Q37)))</formula>
    </cfRule>
    <cfRule type="containsText" dxfId="304" priority="308" operator="containsText" text="RIESGO BAJO">
      <formula>NOT(ISERROR(SEARCH("RIESGO BAJO",Q37)))</formula>
    </cfRule>
  </conditionalFormatting>
  <conditionalFormatting sqref="I37:I38">
    <cfRule type="expression" dxfId="303" priority="304">
      <formula>EXACT(F37,"Seguridad_de_la_informacion")</formula>
    </cfRule>
  </conditionalFormatting>
  <conditionalFormatting sqref="J37:J40">
    <cfRule type="expression" dxfId="302" priority="303">
      <formula>EXACT(F37,"Seguridad_de_la_informacion")</formula>
    </cfRule>
  </conditionalFormatting>
  <conditionalFormatting sqref="AZ37:AZ39">
    <cfRule type="containsText" dxfId="301" priority="299" operator="containsText" text="RIESGO EXTREMO">
      <formula>NOT(ISERROR(SEARCH("RIESGO EXTREMO",AZ37)))</formula>
    </cfRule>
    <cfRule type="containsText" dxfId="300" priority="300" operator="containsText" text="RIESGO ALTO">
      <formula>NOT(ISERROR(SEARCH("RIESGO ALTO",AZ37)))</formula>
    </cfRule>
    <cfRule type="containsText" dxfId="299" priority="301" operator="containsText" text="RIESGO MODERADO">
      <formula>NOT(ISERROR(SEARCH("RIESGO MODERADO",AZ37)))</formula>
    </cfRule>
    <cfRule type="containsText" dxfId="298" priority="302" operator="containsText" text="RIESGO BAJO">
      <formula>NOT(ISERROR(SEARCH("RIESGO BAJO",AZ37)))</formula>
    </cfRule>
  </conditionalFormatting>
  <conditionalFormatting sqref="G11:G12">
    <cfRule type="expression" dxfId="297" priority="298">
      <formula>EXACT(E11,"Seguridad_de_la_informacion")</formula>
    </cfRule>
  </conditionalFormatting>
  <conditionalFormatting sqref="BA11">
    <cfRule type="containsText" dxfId="296" priority="294" operator="containsText" text="RIESGO EXTREMO">
      <formula>NOT(ISERROR(SEARCH("RIESGO EXTREMO",BA11)))</formula>
    </cfRule>
    <cfRule type="containsText" dxfId="295" priority="295" operator="containsText" text="RIESGO ALTO">
      <formula>NOT(ISERROR(SEARCH("RIESGO ALTO",BA11)))</formula>
    </cfRule>
    <cfRule type="containsText" dxfId="294" priority="296" operator="containsText" text="RIESGO MODERADO">
      <formula>NOT(ISERROR(SEARCH("RIESGO MODERADO",BA11)))</formula>
    </cfRule>
    <cfRule type="containsText" dxfId="293" priority="297" operator="containsText" text="RIESGO BAJO">
      <formula>NOT(ISERROR(SEARCH("RIESGO BAJO",BA11)))</formula>
    </cfRule>
  </conditionalFormatting>
  <conditionalFormatting sqref="BB11:BE12">
    <cfRule type="containsText" dxfId="292" priority="290" operator="containsText" text="RIESGO EXTREMO">
      <formula>NOT(ISERROR(SEARCH("RIESGO EXTREMO",BB11)))</formula>
    </cfRule>
    <cfRule type="containsText" dxfId="291" priority="291" operator="containsText" text="RIESGO ALTO">
      <formula>NOT(ISERROR(SEARCH("RIESGO ALTO",BB11)))</formula>
    </cfRule>
    <cfRule type="containsText" dxfId="290" priority="292" operator="containsText" text="RIESGO MODERADO">
      <formula>NOT(ISERROR(SEARCH("RIESGO MODERADO",BB11)))</formula>
    </cfRule>
    <cfRule type="containsText" dxfId="289" priority="293" operator="containsText" text="RIESGO BAJO">
      <formula>NOT(ISERROR(SEARCH("RIESGO BAJO",BB11)))</formula>
    </cfRule>
  </conditionalFormatting>
  <conditionalFormatting sqref="BG11">
    <cfRule type="containsText" dxfId="288" priority="286" operator="containsText" text="RIESGO EXTREMO">
      <formula>NOT(ISERROR(SEARCH("RIESGO EXTREMO",BG11)))</formula>
    </cfRule>
    <cfRule type="containsText" dxfId="287" priority="287" operator="containsText" text="RIESGO ALTO">
      <formula>NOT(ISERROR(SEARCH("RIESGO ALTO",BG11)))</formula>
    </cfRule>
    <cfRule type="containsText" dxfId="286" priority="288" operator="containsText" text="RIESGO MODERADO">
      <formula>NOT(ISERROR(SEARCH("RIESGO MODERADO",BG11)))</formula>
    </cfRule>
    <cfRule type="containsText" dxfId="285" priority="289" operator="containsText" text="RIESGO BAJO">
      <formula>NOT(ISERROR(SEARCH("RIESGO BAJO",BG11)))</formula>
    </cfRule>
  </conditionalFormatting>
  <conditionalFormatting sqref="BH11:BJ11">
    <cfRule type="containsText" dxfId="284" priority="282" operator="containsText" text="RIESGO EXTREMO">
      <formula>NOT(ISERROR(SEARCH("RIESGO EXTREMO",BH11)))</formula>
    </cfRule>
    <cfRule type="containsText" dxfId="283" priority="283" operator="containsText" text="RIESGO ALTO">
      <formula>NOT(ISERROR(SEARCH("RIESGO ALTO",BH11)))</formula>
    </cfRule>
    <cfRule type="containsText" dxfId="282" priority="284" operator="containsText" text="RIESGO MODERADO">
      <formula>NOT(ISERROR(SEARCH("RIESGO MODERADO",BH11)))</formula>
    </cfRule>
    <cfRule type="containsText" dxfId="281" priority="285" operator="containsText" text="RIESGO BAJO">
      <formula>NOT(ISERROR(SEARCH("RIESGO BAJO",BH11)))</formula>
    </cfRule>
  </conditionalFormatting>
  <conditionalFormatting sqref="BA13">
    <cfRule type="containsText" dxfId="280" priority="278" operator="containsText" text="RIESGO EXTREMO">
      <formula>NOT(ISERROR(SEARCH("RIESGO EXTREMO",BA13)))</formula>
    </cfRule>
    <cfRule type="containsText" dxfId="279" priority="279" operator="containsText" text="RIESGO ALTO">
      <formula>NOT(ISERROR(SEARCH("RIESGO ALTO",BA13)))</formula>
    </cfRule>
    <cfRule type="containsText" dxfId="278" priority="280" operator="containsText" text="RIESGO MODERADO">
      <formula>NOT(ISERROR(SEARCH("RIESGO MODERADO",BA13)))</formula>
    </cfRule>
    <cfRule type="containsText" dxfId="277" priority="281" operator="containsText" text="RIESGO BAJO">
      <formula>NOT(ISERROR(SEARCH("RIESGO BAJO",BA13)))</formula>
    </cfRule>
  </conditionalFormatting>
  <conditionalFormatting sqref="BC13:BD14 BB13:BB16 BE13:BE16">
    <cfRule type="containsText" dxfId="276" priority="274" operator="containsText" text="RIESGO EXTREMO">
      <formula>NOT(ISERROR(SEARCH("RIESGO EXTREMO",BB13)))</formula>
    </cfRule>
    <cfRule type="containsText" dxfId="275" priority="275" operator="containsText" text="RIESGO ALTO">
      <formula>NOT(ISERROR(SEARCH("RIESGO ALTO",BB13)))</formula>
    </cfRule>
    <cfRule type="containsText" dxfId="274" priority="276" operator="containsText" text="RIESGO MODERADO">
      <formula>NOT(ISERROR(SEARCH("RIESGO MODERADO",BB13)))</formula>
    </cfRule>
    <cfRule type="containsText" dxfId="273" priority="277" operator="containsText" text="RIESGO BAJO">
      <formula>NOT(ISERROR(SEARCH("RIESGO BAJO",BB13)))</formula>
    </cfRule>
  </conditionalFormatting>
  <conditionalFormatting sqref="BH13:BI14 BG13 BJ13">
    <cfRule type="containsText" dxfId="272" priority="270" operator="containsText" text="RIESGO EXTREMO">
      <formula>NOT(ISERROR(SEARCH("RIESGO EXTREMO",BG13)))</formula>
    </cfRule>
    <cfRule type="containsText" dxfId="271" priority="271" operator="containsText" text="RIESGO ALTO">
      <formula>NOT(ISERROR(SEARCH("RIESGO ALTO",BG13)))</formula>
    </cfRule>
    <cfRule type="containsText" dxfId="270" priority="272" operator="containsText" text="RIESGO MODERADO">
      <formula>NOT(ISERROR(SEARCH("RIESGO MODERADO",BG13)))</formula>
    </cfRule>
    <cfRule type="containsText" dxfId="269" priority="273" operator="containsText" text="RIESGO BAJO">
      <formula>NOT(ISERROR(SEARCH("RIESGO BAJO",BG13)))</formula>
    </cfRule>
  </conditionalFormatting>
  <conditionalFormatting sqref="BA17">
    <cfRule type="containsText" dxfId="268" priority="266" operator="containsText" text="RIESGO EXTREMO">
      <formula>NOT(ISERROR(SEARCH("RIESGO EXTREMO",BA17)))</formula>
    </cfRule>
    <cfRule type="containsText" dxfId="267" priority="267" operator="containsText" text="RIESGO ALTO">
      <formula>NOT(ISERROR(SEARCH("RIESGO ALTO",BA17)))</formula>
    </cfRule>
    <cfRule type="containsText" dxfId="266" priority="268" operator="containsText" text="RIESGO MODERADO">
      <formula>NOT(ISERROR(SEARCH("RIESGO MODERADO",BA17)))</formula>
    </cfRule>
    <cfRule type="containsText" dxfId="265" priority="269" operator="containsText" text="RIESGO BAJO">
      <formula>NOT(ISERROR(SEARCH("RIESGO BAJO",BA17)))</formula>
    </cfRule>
  </conditionalFormatting>
  <conditionalFormatting sqref="BB17:BE17">
    <cfRule type="containsText" dxfId="264" priority="262" operator="containsText" text="RIESGO EXTREMO">
      <formula>NOT(ISERROR(SEARCH("RIESGO EXTREMO",BB17)))</formula>
    </cfRule>
    <cfRule type="containsText" dxfId="263" priority="263" operator="containsText" text="RIESGO ALTO">
      <formula>NOT(ISERROR(SEARCH("RIESGO ALTO",BB17)))</formula>
    </cfRule>
    <cfRule type="containsText" dxfId="262" priority="264" operator="containsText" text="RIESGO MODERADO">
      <formula>NOT(ISERROR(SEARCH("RIESGO MODERADO",BB17)))</formula>
    </cfRule>
    <cfRule type="containsText" dxfId="261" priority="265" operator="containsText" text="RIESGO BAJO">
      <formula>NOT(ISERROR(SEARCH("RIESGO BAJO",BB17)))</formula>
    </cfRule>
  </conditionalFormatting>
  <conditionalFormatting sqref="BG17">
    <cfRule type="containsText" dxfId="260" priority="258" operator="containsText" text="RIESGO EXTREMO">
      <formula>NOT(ISERROR(SEARCH("RIESGO EXTREMO",BG17)))</formula>
    </cfRule>
    <cfRule type="containsText" dxfId="259" priority="259" operator="containsText" text="RIESGO ALTO">
      <formula>NOT(ISERROR(SEARCH("RIESGO ALTO",BG17)))</formula>
    </cfRule>
    <cfRule type="containsText" dxfId="258" priority="260" operator="containsText" text="RIESGO MODERADO">
      <formula>NOT(ISERROR(SEARCH("RIESGO MODERADO",BG17)))</formula>
    </cfRule>
    <cfRule type="containsText" dxfId="257" priority="261" operator="containsText" text="RIESGO BAJO">
      <formula>NOT(ISERROR(SEARCH("RIESGO BAJO",BG17)))</formula>
    </cfRule>
  </conditionalFormatting>
  <conditionalFormatting sqref="BH17:BJ17">
    <cfRule type="containsText" dxfId="256" priority="254" operator="containsText" text="RIESGO EXTREMO">
      <formula>NOT(ISERROR(SEARCH("RIESGO EXTREMO",BH17)))</formula>
    </cfRule>
    <cfRule type="containsText" dxfId="255" priority="255" operator="containsText" text="RIESGO ALTO">
      <formula>NOT(ISERROR(SEARCH("RIESGO ALTO",BH17)))</formula>
    </cfRule>
    <cfRule type="containsText" dxfId="254" priority="256" operator="containsText" text="RIESGO MODERADO">
      <formula>NOT(ISERROR(SEARCH("RIESGO MODERADO",BH17)))</formula>
    </cfRule>
    <cfRule type="containsText" dxfId="253" priority="257" operator="containsText" text="RIESGO BAJO">
      <formula>NOT(ISERROR(SEARCH("RIESGO BAJO",BH17)))</formula>
    </cfRule>
  </conditionalFormatting>
  <conditionalFormatting sqref="J21:J24">
    <cfRule type="expression" dxfId="252" priority="253">
      <formula>EXACT(H21,"Seguridad_de_la_informacion")</formula>
    </cfRule>
  </conditionalFormatting>
  <conditionalFormatting sqref="BA21">
    <cfRule type="containsText" dxfId="251" priority="249" operator="containsText" text="RIESGO EXTREMO">
      <formula>NOT(ISERROR(SEARCH("RIESGO EXTREMO",BA21)))</formula>
    </cfRule>
    <cfRule type="containsText" dxfId="250" priority="250" operator="containsText" text="RIESGO ALTO">
      <formula>NOT(ISERROR(SEARCH("RIESGO ALTO",BA21)))</formula>
    </cfRule>
    <cfRule type="containsText" dxfId="249" priority="251" operator="containsText" text="RIESGO MODERADO">
      <formula>NOT(ISERROR(SEARCH("RIESGO MODERADO",BA21)))</formula>
    </cfRule>
    <cfRule type="containsText" dxfId="248" priority="252" operator="containsText" text="RIESGO BAJO">
      <formula>NOT(ISERROR(SEARCH("RIESGO BAJO",BA21)))</formula>
    </cfRule>
  </conditionalFormatting>
  <conditionalFormatting sqref="BC21:BD22 BB21:BB24 BE21:BE24">
    <cfRule type="containsText" dxfId="247" priority="245" operator="containsText" text="RIESGO EXTREMO">
      <formula>NOT(ISERROR(SEARCH("RIESGO EXTREMO",BB21)))</formula>
    </cfRule>
    <cfRule type="containsText" dxfId="246" priority="246" operator="containsText" text="RIESGO ALTO">
      <formula>NOT(ISERROR(SEARCH("RIESGO ALTO",BB21)))</formula>
    </cfRule>
    <cfRule type="containsText" dxfId="245" priority="247" operator="containsText" text="RIESGO MODERADO">
      <formula>NOT(ISERROR(SEARCH("RIESGO MODERADO",BB21)))</formula>
    </cfRule>
    <cfRule type="containsText" dxfId="244" priority="248" operator="containsText" text="RIESGO BAJO">
      <formula>NOT(ISERROR(SEARCH("RIESGO BAJO",BB21)))</formula>
    </cfRule>
  </conditionalFormatting>
  <conditionalFormatting sqref="BH22:BI22 BG21">
    <cfRule type="containsText" dxfId="243" priority="241" operator="containsText" text="RIESGO EXTREMO">
      <formula>NOT(ISERROR(SEARCH("RIESGO EXTREMO",BG21)))</formula>
    </cfRule>
    <cfRule type="containsText" dxfId="242" priority="242" operator="containsText" text="RIESGO ALTO">
      <formula>NOT(ISERROR(SEARCH("RIESGO ALTO",BG21)))</formula>
    </cfRule>
    <cfRule type="containsText" dxfId="241" priority="243" operator="containsText" text="RIESGO MODERADO">
      <formula>NOT(ISERROR(SEARCH("RIESGO MODERADO",BG21)))</formula>
    </cfRule>
    <cfRule type="containsText" dxfId="240" priority="244" operator="containsText" text="RIESGO BAJO">
      <formula>NOT(ISERROR(SEARCH("RIESGO BAJO",BG21)))</formula>
    </cfRule>
  </conditionalFormatting>
  <conditionalFormatting sqref="BA29">
    <cfRule type="containsText" dxfId="227" priority="225" operator="containsText" text="RIESGO EXTREMO">
      <formula>NOT(ISERROR(SEARCH("RIESGO EXTREMO",BA29)))</formula>
    </cfRule>
    <cfRule type="containsText" dxfId="226" priority="226" operator="containsText" text="RIESGO ALTO">
      <formula>NOT(ISERROR(SEARCH("RIESGO ALTO",BA29)))</formula>
    </cfRule>
    <cfRule type="containsText" dxfId="225" priority="227" operator="containsText" text="RIESGO MODERADO">
      <formula>NOT(ISERROR(SEARCH("RIESGO MODERADO",BA29)))</formula>
    </cfRule>
    <cfRule type="containsText" dxfId="224" priority="228" operator="containsText" text="RIESGO BAJO">
      <formula>NOT(ISERROR(SEARCH("RIESGO BAJO",BA29)))</formula>
    </cfRule>
  </conditionalFormatting>
  <conditionalFormatting sqref="BB29:BB32 BC29:BE29 BE30:BE32 BD30 BC30:BC32">
    <cfRule type="containsText" dxfId="223" priority="221" operator="containsText" text="RIESGO EXTREMO">
      <formula>NOT(ISERROR(SEARCH("RIESGO EXTREMO",BB29)))</formula>
    </cfRule>
    <cfRule type="containsText" dxfId="222" priority="222" operator="containsText" text="RIESGO ALTO">
      <formula>NOT(ISERROR(SEARCH("RIESGO ALTO",BB29)))</formula>
    </cfRule>
    <cfRule type="containsText" dxfId="221" priority="223" operator="containsText" text="RIESGO MODERADO">
      <formula>NOT(ISERROR(SEARCH("RIESGO MODERADO",BB29)))</formula>
    </cfRule>
    <cfRule type="containsText" dxfId="220" priority="224" operator="containsText" text="RIESGO BAJO">
      <formula>NOT(ISERROR(SEARCH("RIESGO BAJO",BB29)))</formula>
    </cfRule>
  </conditionalFormatting>
  <conditionalFormatting sqref="BH29:BI30 BG29 BJ29">
    <cfRule type="containsText" dxfId="219" priority="217" operator="containsText" text="RIESGO EXTREMO">
      <formula>NOT(ISERROR(SEARCH("RIESGO EXTREMO",BG29)))</formula>
    </cfRule>
    <cfRule type="containsText" dxfId="218" priority="218" operator="containsText" text="RIESGO ALTO">
      <formula>NOT(ISERROR(SEARCH("RIESGO ALTO",BG29)))</formula>
    </cfRule>
    <cfRule type="containsText" dxfId="217" priority="219" operator="containsText" text="RIESGO MODERADO">
      <formula>NOT(ISERROR(SEARCH("RIESGO MODERADO",BG29)))</formula>
    </cfRule>
    <cfRule type="containsText" dxfId="216" priority="220" operator="containsText" text="RIESGO BAJO">
      <formula>NOT(ISERROR(SEARCH("RIESGO BAJO",BG29)))</formula>
    </cfRule>
  </conditionalFormatting>
  <conditionalFormatting sqref="BA33">
    <cfRule type="containsText" dxfId="215" priority="213" operator="containsText" text="RIESGO EXTREMO">
      <formula>NOT(ISERROR(SEARCH("RIESGO EXTREMO",BA33)))</formula>
    </cfRule>
    <cfRule type="containsText" dxfId="214" priority="214" operator="containsText" text="RIESGO ALTO">
      <formula>NOT(ISERROR(SEARCH("RIESGO ALTO",BA33)))</formula>
    </cfRule>
    <cfRule type="containsText" dxfId="213" priority="215" operator="containsText" text="RIESGO MODERADO">
      <formula>NOT(ISERROR(SEARCH("RIESGO MODERADO",BA33)))</formula>
    </cfRule>
    <cfRule type="containsText" dxfId="212" priority="216" operator="containsText" text="RIESGO BAJO">
      <formula>NOT(ISERROR(SEARCH("RIESGO BAJO",BA33)))</formula>
    </cfRule>
  </conditionalFormatting>
  <conditionalFormatting sqref="BB35:BB36 BE35:BE36">
    <cfRule type="containsText" dxfId="211" priority="209" operator="containsText" text="RIESGO EXTREMO">
      <formula>NOT(ISERROR(SEARCH("RIESGO EXTREMO",BB35)))</formula>
    </cfRule>
    <cfRule type="containsText" dxfId="210" priority="210" operator="containsText" text="RIESGO ALTO">
      <formula>NOT(ISERROR(SEARCH("RIESGO ALTO",BB35)))</formula>
    </cfRule>
    <cfRule type="containsText" dxfId="209" priority="211" operator="containsText" text="RIESGO MODERADO">
      <formula>NOT(ISERROR(SEARCH("RIESGO MODERADO",BB35)))</formula>
    </cfRule>
    <cfRule type="containsText" dxfId="208" priority="212" operator="containsText" text="RIESGO BAJO">
      <formula>NOT(ISERROR(SEARCH("RIESGO BAJO",BB35)))</formula>
    </cfRule>
  </conditionalFormatting>
  <conditionalFormatting sqref="BH33:BI34 BG33 BJ33">
    <cfRule type="containsText" dxfId="207" priority="205" operator="containsText" text="RIESGO EXTREMO">
      <formula>NOT(ISERROR(SEARCH("RIESGO EXTREMO",BG33)))</formula>
    </cfRule>
    <cfRule type="containsText" dxfId="206" priority="206" operator="containsText" text="RIESGO ALTO">
      <formula>NOT(ISERROR(SEARCH("RIESGO ALTO",BG33)))</formula>
    </cfRule>
    <cfRule type="containsText" dxfId="205" priority="207" operator="containsText" text="RIESGO MODERADO">
      <formula>NOT(ISERROR(SEARCH("RIESGO MODERADO",BG33)))</formula>
    </cfRule>
    <cfRule type="containsText" dxfId="204" priority="208" operator="containsText" text="RIESGO BAJO">
      <formula>NOT(ISERROR(SEARCH("RIESGO BAJO",BG33)))</formula>
    </cfRule>
  </conditionalFormatting>
  <conditionalFormatting sqref="BA37">
    <cfRule type="containsText" dxfId="203" priority="201" operator="containsText" text="RIESGO EXTREMO">
      <formula>NOT(ISERROR(SEARCH("RIESGO EXTREMO",BA37)))</formula>
    </cfRule>
    <cfRule type="containsText" dxfId="202" priority="202" operator="containsText" text="RIESGO ALTO">
      <formula>NOT(ISERROR(SEARCH("RIESGO ALTO",BA37)))</formula>
    </cfRule>
    <cfRule type="containsText" dxfId="201" priority="203" operator="containsText" text="RIESGO MODERADO">
      <formula>NOT(ISERROR(SEARCH("RIESGO MODERADO",BA37)))</formula>
    </cfRule>
    <cfRule type="containsText" dxfId="200" priority="204" operator="containsText" text="RIESGO BAJO">
      <formula>NOT(ISERROR(SEARCH("RIESGO BAJO",BA37)))</formula>
    </cfRule>
  </conditionalFormatting>
  <conditionalFormatting sqref="BB40 BE40">
    <cfRule type="containsText" dxfId="199" priority="197" operator="containsText" text="RIESGO EXTREMO">
      <formula>NOT(ISERROR(SEARCH("RIESGO EXTREMO",BB40)))</formula>
    </cfRule>
    <cfRule type="containsText" dxfId="198" priority="198" operator="containsText" text="RIESGO ALTO">
      <formula>NOT(ISERROR(SEARCH("RIESGO ALTO",BB40)))</formula>
    </cfRule>
    <cfRule type="containsText" dxfId="197" priority="199" operator="containsText" text="RIESGO MODERADO">
      <formula>NOT(ISERROR(SEARCH("RIESGO MODERADO",BB40)))</formula>
    </cfRule>
    <cfRule type="containsText" dxfId="196" priority="200" operator="containsText" text="RIESGO BAJO">
      <formula>NOT(ISERROR(SEARCH("RIESGO BAJO",BB40)))</formula>
    </cfRule>
  </conditionalFormatting>
  <conditionalFormatting sqref="Q25:Q27">
    <cfRule type="containsText" dxfId="139" priority="137" operator="containsText" text="RIESGO EXTREMO">
      <formula>NOT(ISERROR(SEARCH("RIESGO EXTREMO",Q25)))</formula>
    </cfRule>
    <cfRule type="containsText" dxfId="138" priority="138" operator="containsText" text="RIESGO ALTO">
      <formula>NOT(ISERROR(SEARCH("RIESGO ALTO",Q25)))</formula>
    </cfRule>
    <cfRule type="containsText" dxfId="137" priority="139" operator="containsText" text="RIESGO MODERADO">
      <formula>NOT(ISERROR(SEARCH("RIESGO MODERADO",Q25)))</formula>
    </cfRule>
    <cfRule type="containsText" dxfId="136" priority="140" operator="containsText" text="RIESGO BAJO">
      <formula>NOT(ISERROR(SEARCH("RIESGO BAJO",Q25)))</formula>
    </cfRule>
  </conditionalFormatting>
  <conditionalFormatting sqref="I25:I26">
    <cfRule type="expression" dxfId="135" priority="136">
      <formula>EXACT(F25,"Seguridad_de_la_informacion")</formula>
    </cfRule>
  </conditionalFormatting>
  <conditionalFormatting sqref="AZ25:AZ27">
    <cfRule type="containsText" dxfId="134" priority="132" operator="containsText" text="RIESGO EXTREMO">
      <formula>NOT(ISERROR(SEARCH("RIESGO EXTREMO",AZ25)))</formula>
    </cfRule>
    <cfRule type="containsText" dxfId="133" priority="133" operator="containsText" text="RIESGO ALTO">
      <formula>NOT(ISERROR(SEARCH("RIESGO ALTO",AZ25)))</formula>
    </cfRule>
    <cfRule type="containsText" dxfId="132" priority="134" operator="containsText" text="RIESGO MODERADO">
      <formula>NOT(ISERROR(SEARCH("RIESGO MODERADO",AZ25)))</formula>
    </cfRule>
    <cfRule type="containsText" dxfId="131" priority="135" operator="containsText" text="RIESGO BAJO">
      <formula>NOT(ISERROR(SEARCH("RIESGO BAJO",AZ25)))</formula>
    </cfRule>
  </conditionalFormatting>
  <conditionalFormatting sqref="J25:J28">
    <cfRule type="expression" dxfId="130" priority="131">
      <formula>EXACT(H25,"Seguridad_de_la_informacion")</formula>
    </cfRule>
  </conditionalFormatting>
  <conditionalFormatting sqref="BA25">
    <cfRule type="containsText" dxfId="129" priority="127" operator="containsText" text="RIESGO EXTREMO">
      <formula>NOT(ISERROR(SEARCH("RIESGO EXTREMO",BA25)))</formula>
    </cfRule>
    <cfRule type="containsText" dxfId="128" priority="128" operator="containsText" text="RIESGO ALTO">
      <formula>NOT(ISERROR(SEARCH("RIESGO ALTO",BA25)))</formula>
    </cfRule>
    <cfRule type="containsText" dxfId="127" priority="129" operator="containsText" text="RIESGO MODERADO">
      <formula>NOT(ISERROR(SEARCH("RIESGO MODERADO",BA25)))</formula>
    </cfRule>
    <cfRule type="containsText" dxfId="126" priority="130" operator="containsText" text="RIESGO BAJO">
      <formula>NOT(ISERROR(SEARCH("RIESGO BAJO",BA25)))</formula>
    </cfRule>
  </conditionalFormatting>
  <conditionalFormatting sqref="BC25:BD26 BB25:BB28 BE25:BE28">
    <cfRule type="containsText" dxfId="125" priority="123" operator="containsText" text="RIESGO EXTREMO">
      <formula>NOT(ISERROR(SEARCH("RIESGO EXTREMO",BB25)))</formula>
    </cfRule>
    <cfRule type="containsText" dxfId="124" priority="124" operator="containsText" text="RIESGO ALTO">
      <formula>NOT(ISERROR(SEARCH("RIESGO ALTO",BB25)))</formula>
    </cfRule>
    <cfRule type="containsText" dxfId="123" priority="125" operator="containsText" text="RIESGO MODERADO">
      <formula>NOT(ISERROR(SEARCH("RIESGO MODERADO",BB25)))</formula>
    </cfRule>
    <cfRule type="containsText" dxfId="122" priority="126" operator="containsText" text="RIESGO BAJO">
      <formula>NOT(ISERROR(SEARCH("RIESGO BAJO",BB25)))</formula>
    </cfRule>
  </conditionalFormatting>
  <conditionalFormatting sqref="BH26:BI26 BG25">
    <cfRule type="containsText" dxfId="121" priority="119" operator="containsText" text="RIESGO EXTREMO">
      <formula>NOT(ISERROR(SEARCH("RIESGO EXTREMO",BG25)))</formula>
    </cfRule>
    <cfRule type="containsText" dxfId="120" priority="120" operator="containsText" text="RIESGO ALTO">
      <formula>NOT(ISERROR(SEARCH("RIESGO ALTO",BG25)))</formula>
    </cfRule>
    <cfRule type="containsText" dxfId="119" priority="121" operator="containsText" text="RIESGO MODERADO">
      <formula>NOT(ISERROR(SEARCH("RIESGO MODERADO",BG25)))</formula>
    </cfRule>
    <cfRule type="containsText" dxfId="118" priority="122" operator="containsText" text="RIESGO BAJO">
      <formula>NOT(ISERROR(SEARCH("RIESGO BAJO",BG25)))</formula>
    </cfRule>
  </conditionalFormatting>
  <conditionalFormatting sqref="BB33">
    <cfRule type="containsText" dxfId="117" priority="115" operator="containsText" text="RIESGO EXTREMO">
      <formula>NOT(ISERROR(SEARCH("RIESGO EXTREMO",BB33)))</formula>
    </cfRule>
    <cfRule type="containsText" dxfId="116" priority="116" operator="containsText" text="RIESGO ALTO">
      <formula>NOT(ISERROR(SEARCH("RIESGO ALTO",BB33)))</formula>
    </cfRule>
    <cfRule type="containsText" dxfId="115" priority="117" operator="containsText" text="RIESGO MODERADO">
      <formula>NOT(ISERROR(SEARCH("RIESGO MODERADO",BB33)))</formula>
    </cfRule>
    <cfRule type="containsText" dxfId="114" priority="118" operator="containsText" text="RIESGO BAJO">
      <formula>NOT(ISERROR(SEARCH("RIESGO BAJO",BB33)))</formula>
    </cfRule>
  </conditionalFormatting>
  <conditionalFormatting sqref="BB34">
    <cfRule type="containsText" dxfId="113" priority="111" operator="containsText" text="RIESGO EXTREMO">
      <formula>NOT(ISERROR(SEARCH("RIESGO EXTREMO",BB34)))</formula>
    </cfRule>
    <cfRule type="containsText" dxfId="112" priority="112" operator="containsText" text="RIESGO ALTO">
      <formula>NOT(ISERROR(SEARCH("RIESGO ALTO",BB34)))</formula>
    </cfRule>
    <cfRule type="containsText" dxfId="111" priority="113" operator="containsText" text="RIESGO MODERADO">
      <formula>NOT(ISERROR(SEARCH("RIESGO MODERADO",BB34)))</formula>
    </cfRule>
    <cfRule type="containsText" dxfId="110" priority="114" operator="containsText" text="RIESGO BAJO">
      <formula>NOT(ISERROR(SEARCH("RIESGO BAJO",BB34)))</formula>
    </cfRule>
  </conditionalFormatting>
  <conditionalFormatting sqref="BC33:BC34">
    <cfRule type="containsText" dxfId="109" priority="107" operator="containsText" text="RIESGO EXTREMO">
      <formula>NOT(ISERROR(SEARCH("RIESGO EXTREMO",BC33)))</formula>
    </cfRule>
    <cfRule type="containsText" dxfId="108" priority="108" operator="containsText" text="RIESGO ALTO">
      <formula>NOT(ISERROR(SEARCH("RIESGO ALTO",BC33)))</formula>
    </cfRule>
    <cfRule type="containsText" dxfId="107" priority="109" operator="containsText" text="RIESGO MODERADO">
      <formula>NOT(ISERROR(SEARCH("RIESGO MODERADO",BC33)))</formula>
    </cfRule>
    <cfRule type="containsText" dxfId="106" priority="110" operator="containsText" text="RIESGO BAJO">
      <formula>NOT(ISERROR(SEARCH("RIESGO BAJO",BC33)))</formula>
    </cfRule>
  </conditionalFormatting>
  <conditionalFormatting sqref="BD33:BD34">
    <cfRule type="containsText" dxfId="105" priority="103" operator="containsText" text="RIESGO EXTREMO">
      <formula>NOT(ISERROR(SEARCH("RIESGO EXTREMO",BD33)))</formula>
    </cfRule>
    <cfRule type="containsText" dxfId="104" priority="104" operator="containsText" text="RIESGO ALTO">
      <formula>NOT(ISERROR(SEARCH("RIESGO ALTO",BD33)))</formula>
    </cfRule>
    <cfRule type="containsText" dxfId="103" priority="105" operator="containsText" text="RIESGO MODERADO">
      <formula>NOT(ISERROR(SEARCH("RIESGO MODERADO",BD33)))</formula>
    </cfRule>
    <cfRule type="containsText" dxfId="102" priority="106" operator="containsText" text="RIESGO BAJO">
      <formula>NOT(ISERROR(SEARCH("RIESGO BAJO",BD33)))</formula>
    </cfRule>
  </conditionalFormatting>
  <conditionalFormatting sqref="BE33:BE34">
    <cfRule type="containsText" dxfId="101" priority="99" operator="containsText" text="RIESGO EXTREMO">
      <formula>NOT(ISERROR(SEARCH("RIESGO EXTREMO",BE33)))</formula>
    </cfRule>
    <cfRule type="containsText" dxfId="100" priority="100" operator="containsText" text="RIESGO ALTO">
      <formula>NOT(ISERROR(SEARCH("RIESGO ALTO",BE33)))</formula>
    </cfRule>
    <cfRule type="containsText" dxfId="99" priority="101" operator="containsText" text="RIESGO MODERADO">
      <formula>NOT(ISERROR(SEARCH("RIESGO MODERADO",BE33)))</formula>
    </cfRule>
    <cfRule type="containsText" dxfId="98" priority="102" operator="containsText" text="RIESGO BAJO">
      <formula>NOT(ISERROR(SEARCH("RIESGO BAJO",BE33)))</formula>
    </cfRule>
  </conditionalFormatting>
  <conditionalFormatting sqref="BH25:BI25">
    <cfRule type="containsText" dxfId="97" priority="95" operator="containsText" text="RIESGO EXTREMO">
      <formula>NOT(ISERROR(SEARCH("RIESGO EXTREMO",BH25)))</formula>
    </cfRule>
    <cfRule type="containsText" dxfId="96" priority="96" operator="containsText" text="RIESGO ALTO">
      <formula>NOT(ISERROR(SEARCH("RIESGO ALTO",BH25)))</formula>
    </cfRule>
    <cfRule type="containsText" dxfId="95" priority="97" operator="containsText" text="RIESGO MODERADO">
      <formula>NOT(ISERROR(SEARCH("RIESGO MODERADO",BH25)))</formula>
    </cfRule>
    <cfRule type="containsText" dxfId="94" priority="98" operator="containsText" text="RIESGO BAJO">
      <formula>NOT(ISERROR(SEARCH("RIESGO BAJO",BH25)))</formula>
    </cfRule>
  </conditionalFormatting>
  <conditionalFormatting sqref="BJ25">
    <cfRule type="containsText" dxfId="93" priority="91" operator="containsText" text="RIESGO EXTREMO">
      <formula>NOT(ISERROR(SEARCH("RIESGO EXTREMO",BJ25)))</formula>
    </cfRule>
    <cfRule type="containsText" dxfId="92" priority="92" operator="containsText" text="RIESGO ALTO">
      <formula>NOT(ISERROR(SEARCH("RIESGO ALTO",BJ25)))</formula>
    </cfRule>
    <cfRule type="containsText" dxfId="91" priority="93" operator="containsText" text="RIESGO MODERADO">
      <formula>NOT(ISERROR(SEARCH("RIESGO MODERADO",BJ25)))</formula>
    </cfRule>
    <cfRule type="containsText" dxfId="90" priority="94" operator="containsText" text="RIESGO BAJO">
      <formula>NOT(ISERROR(SEARCH("RIESGO BAJO",BJ25)))</formula>
    </cfRule>
  </conditionalFormatting>
  <conditionalFormatting sqref="Q41:Q43">
    <cfRule type="containsText" dxfId="89" priority="87" operator="containsText" text="RIESGO EXTREMO">
      <formula>NOT(ISERROR(SEARCH("RIESGO EXTREMO",Q41)))</formula>
    </cfRule>
    <cfRule type="containsText" dxfId="88" priority="88" operator="containsText" text="RIESGO ALTO">
      <formula>NOT(ISERROR(SEARCH("RIESGO ALTO",Q41)))</formula>
    </cfRule>
    <cfRule type="containsText" dxfId="87" priority="89" operator="containsText" text="RIESGO MODERADO">
      <formula>NOT(ISERROR(SEARCH("RIESGO MODERADO",Q41)))</formula>
    </cfRule>
    <cfRule type="containsText" dxfId="86" priority="90" operator="containsText" text="RIESGO BAJO">
      <formula>NOT(ISERROR(SEARCH("RIESGO BAJO",Q41)))</formula>
    </cfRule>
  </conditionalFormatting>
  <conditionalFormatting sqref="I41:I42">
    <cfRule type="expression" dxfId="85" priority="86">
      <formula>EXACT(F41,"Seguridad_de_la_informacion")</formula>
    </cfRule>
  </conditionalFormatting>
  <conditionalFormatting sqref="J41:J44">
    <cfRule type="expression" dxfId="84" priority="85">
      <formula>EXACT(F41,"Seguridad_de_la_informacion")</formula>
    </cfRule>
  </conditionalFormatting>
  <conditionalFormatting sqref="AZ41:AZ43">
    <cfRule type="containsText" dxfId="83" priority="81" operator="containsText" text="RIESGO EXTREMO">
      <formula>NOT(ISERROR(SEARCH("RIESGO EXTREMO",AZ41)))</formula>
    </cfRule>
    <cfRule type="containsText" dxfId="82" priority="82" operator="containsText" text="RIESGO ALTO">
      <formula>NOT(ISERROR(SEARCH("RIESGO ALTO",AZ41)))</formula>
    </cfRule>
    <cfRule type="containsText" dxfId="81" priority="83" operator="containsText" text="RIESGO MODERADO">
      <formula>NOT(ISERROR(SEARCH("RIESGO MODERADO",AZ41)))</formula>
    </cfRule>
    <cfRule type="containsText" dxfId="80" priority="84" operator="containsText" text="RIESGO BAJO">
      <formula>NOT(ISERROR(SEARCH("RIESGO BAJO",AZ41)))</formula>
    </cfRule>
  </conditionalFormatting>
  <conditionalFormatting sqref="BA41">
    <cfRule type="containsText" dxfId="79" priority="77" operator="containsText" text="RIESGO EXTREMO">
      <formula>NOT(ISERROR(SEARCH("RIESGO EXTREMO",BA41)))</formula>
    </cfRule>
    <cfRule type="containsText" dxfId="78" priority="78" operator="containsText" text="RIESGO ALTO">
      <formula>NOT(ISERROR(SEARCH("RIESGO ALTO",BA41)))</formula>
    </cfRule>
    <cfRule type="containsText" dxfId="77" priority="79" operator="containsText" text="RIESGO MODERADO">
      <formula>NOT(ISERROR(SEARCH("RIESGO MODERADO",BA41)))</formula>
    </cfRule>
    <cfRule type="containsText" dxfId="76" priority="80" operator="containsText" text="RIESGO BAJO">
      <formula>NOT(ISERROR(SEARCH("RIESGO BAJO",BA41)))</formula>
    </cfRule>
  </conditionalFormatting>
  <conditionalFormatting sqref="BB43:BB44 BE43:BE44">
    <cfRule type="containsText" dxfId="75" priority="73" operator="containsText" text="RIESGO EXTREMO">
      <formula>NOT(ISERROR(SEARCH("RIESGO EXTREMO",BB43)))</formula>
    </cfRule>
    <cfRule type="containsText" dxfId="74" priority="74" operator="containsText" text="RIESGO ALTO">
      <formula>NOT(ISERROR(SEARCH("RIESGO ALTO",BB43)))</formula>
    </cfRule>
    <cfRule type="containsText" dxfId="73" priority="75" operator="containsText" text="RIESGO MODERADO">
      <formula>NOT(ISERROR(SEARCH("RIESGO MODERADO",BB43)))</formula>
    </cfRule>
    <cfRule type="containsText" dxfId="72" priority="76" operator="containsText" text="RIESGO BAJO">
      <formula>NOT(ISERROR(SEARCH("RIESGO BAJO",BB43)))</formula>
    </cfRule>
  </conditionalFormatting>
  <conditionalFormatting sqref="BC41">
    <cfRule type="containsText" dxfId="67" priority="65" operator="containsText" text="RIESGO EXTREMO">
      <formula>NOT(ISERROR(SEARCH("RIESGO EXTREMO",BC41)))</formula>
    </cfRule>
    <cfRule type="containsText" dxfId="66" priority="66" operator="containsText" text="RIESGO ALTO">
      <formula>NOT(ISERROR(SEARCH("RIESGO ALTO",BC41)))</formula>
    </cfRule>
    <cfRule type="containsText" dxfId="65" priority="67" operator="containsText" text="RIESGO MODERADO">
      <formula>NOT(ISERROR(SEARCH("RIESGO MODERADO",BC41)))</formula>
    </cfRule>
    <cfRule type="containsText" dxfId="64" priority="68" operator="containsText" text="RIESGO BAJO">
      <formula>NOT(ISERROR(SEARCH("RIESGO BAJO",BC41)))</formula>
    </cfRule>
  </conditionalFormatting>
  <conditionalFormatting sqref="BB41">
    <cfRule type="containsText" dxfId="63" priority="61" operator="containsText" text="RIESGO EXTREMO">
      <formula>NOT(ISERROR(SEARCH("RIESGO EXTREMO",BB41)))</formula>
    </cfRule>
    <cfRule type="containsText" dxfId="62" priority="62" operator="containsText" text="RIESGO ALTO">
      <formula>NOT(ISERROR(SEARCH("RIESGO ALTO",BB41)))</formula>
    </cfRule>
    <cfRule type="containsText" dxfId="61" priority="63" operator="containsText" text="RIESGO MODERADO">
      <formula>NOT(ISERROR(SEARCH("RIESGO MODERADO",BB41)))</formula>
    </cfRule>
    <cfRule type="containsText" dxfId="60" priority="64" operator="containsText" text="RIESGO BAJO">
      <formula>NOT(ISERROR(SEARCH("RIESGO BAJO",BB41)))</formula>
    </cfRule>
  </conditionalFormatting>
  <conditionalFormatting sqref="BB42">
    <cfRule type="containsText" dxfId="59" priority="57" operator="containsText" text="RIESGO EXTREMO">
      <formula>NOT(ISERROR(SEARCH("RIESGO EXTREMO",BB42)))</formula>
    </cfRule>
    <cfRule type="containsText" dxfId="58" priority="58" operator="containsText" text="RIESGO ALTO">
      <formula>NOT(ISERROR(SEARCH("RIESGO ALTO",BB42)))</formula>
    </cfRule>
    <cfRule type="containsText" dxfId="57" priority="59" operator="containsText" text="RIESGO MODERADO">
      <formula>NOT(ISERROR(SEARCH("RIESGO MODERADO",BB42)))</formula>
    </cfRule>
    <cfRule type="containsText" dxfId="56" priority="60" operator="containsText" text="RIESGO BAJO">
      <formula>NOT(ISERROR(SEARCH("RIESGO BAJO",BB42)))</formula>
    </cfRule>
  </conditionalFormatting>
  <conditionalFormatting sqref="BC42">
    <cfRule type="containsText" dxfId="55" priority="53" operator="containsText" text="RIESGO EXTREMO">
      <formula>NOT(ISERROR(SEARCH("RIESGO EXTREMO",BC42)))</formula>
    </cfRule>
    <cfRule type="containsText" dxfId="54" priority="54" operator="containsText" text="RIESGO ALTO">
      <formula>NOT(ISERROR(SEARCH("RIESGO ALTO",BC42)))</formula>
    </cfRule>
    <cfRule type="containsText" dxfId="53" priority="55" operator="containsText" text="RIESGO MODERADO">
      <formula>NOT(ISERROR(SEARCH("RIESGO MODERADO",BC42)))</formula>
    </cfRule>
    <cfRule type="containsText" dxfId="52" priority="56" operator="containsText" text="RIESGO BAJO">
      <formula>NOT(ISERROR(SEARCH("RIESGO BAJO",BC42)))</formula>
    </cfRule>
  </conditionalFormatting>
  <conditionalFormatting sqref="BD41">
    <cfRule type="containsText" dxfId="51" priority="49" operator="containsText" text="RIESGO EXTREMO">
      <formula>NOT(ISERROR(SEARCH("RIESGO EXTREMO",BD41)))</formula>
    </cfRule>
    <cfRule type="containsText" dxfId="50" priority="50" operator="containsText" text="RIESGO ALTO">
      <formula>NOT(ISERROR(SEARCH("RIESGO ALTO",BD41)))</formula>
    </cfRule>
    <cfRule type="containsText" dxfId="49" priority="51" operator="containsText" text="RIESGO MODERADO">
      <formula>NOT(ISERROR(SEARCH("RIESGO MODERADO",BD41)))</formula>
    </cfRule>
    <cfRule type="containsText" dxfId="48" priority="52" operator="containsText" text="RIESGO BAJO">
      <formula>NOT(ISERROR(SEARCH("RIESGO BAJO",BD41)))</formula>
    </cfRule>
  </conditionalFormatting>
  <conditionalFormatting sqref="BD42">
    <cfRule type="containsText" dxfId="47" priority="45" operator="containsText" text="RIESGO EXTREMO">
      <formula>NOT(ISERROR(SEARCH("RIESGO EXTREMO",BD42)))</formula>
    </cfRule>
    <cfRule type="containsText" dxfId="46" priority="46" operator="containsText" text="RIESGO ALTO">
      <formula>NOT(ISERROR(SEARCH("RIESGO ALTO",BD42)))</formula>
    </cfRule>
    <cfRule type="containsText" dxfId="45" priority="47" operator="containsText" text="RIESGO MODERADO">
      <formula>NOT(ISERROR(SEARCH("RIESGO MODERADO",BD42)))</formula>
    </cfRule>
    <cfRule type="containsText" dxfId="44" priority="48" operator="containsText" text="RIESGO BAJO">
      <formula>NOT(ISERROR(SEARCH("RIESGO BAJO",BD42)))</formula>
    </cfRule>
  </conditionalFormatting>
  <conditionalFormatting sqref="BE41">
    <cfRule type="containsText" dxfId="43" priority="41" operator="containsText" text="RIESGO EXTREMO">
      <formula>NOT(ISERROR(SEARCH("RIESGO EXTREMO",BE41)))</formula>
    </cfRule>
    <cfRule type="containsText" dxfId="42" priority="42" operator="containsText" text="RIESGO ALTO">
      <formula>NOT(ISERROR(SEARCH("RIESGO ALTO",BE41)))</formula>
    </cfRule>
    <cfRule type="containsText" dxfId="41" priority="43" operator="containsText" text="RIESGO MODERADO">
      <formula>NOT(ISERROR(SEARCH("RIESGO MODERADO",BE41)))</formula>
    </cfRule>
    <cfRule type="containsText" dxfId="40" priority="44" operator="containsText" text="RIESGO BAJO">
      <formula>NOT(ISERROR(SEARCH("RIESGO BAJO",BE41)))</formula>
    </cfRule>
  </conditionalFormatting>
  <conditionalFormatting sqref="BE42">
    <cfRule type="containsText" dxfId="39" priority="37" operator="containsText" text="RIESGO EXTREMO">
      <formula>NOT(ISERROR(SEARCH("RIESGO EXTREMO",BE42)))</formula>
    </cfRule>
    <cfRule type="containsText" dxfId="38" priority="38" operator="containsText" text="RIESGO ALTO">
      <formula>NOT(ISERROR(SEARCH("RIESGO ALTO",BE42)))</formula>
    </cfRule>
    <cfRule type="containsText" dxfId="37" priority="39" operator="containsText" text="RIESGO MODERADO">
      <formula>NOT(ISERROR(SEARCH("RIESGO MODERADO",BE42)))</formula>
    </cfRule>
    <cfRule type="containsText" dxfId="36" priority="40" operator="containsText" text="RIESGO BAJO">
      <formula>NOT(ISERROR(SEARCH("RIESGO BAJO",BE42)))</formula>
    </cfRule>
  </conditionalFormatting>
  <conditionalFormatting sqref="BF41">
    <cfRule type="containsText" dxfId="35" priority="33" operator="containsText" text="RIESGO EXTREMO">
      <formula>NOT(ISERROR(SEARCH("RIESGO EXTREMO",BF41)))</formula>
    </cfRule>
    <cfRule type="containsText" dxfId="34" priority="34" operator="containsText" text="RIESGO ALTO">
      <formula>NOT(ISERROR(SEARCH("RIESGO ALTO",BF41)))</formula>
    </cfRule>
    <cfRule type="containsText" dxfId="33" priority="35" operator="containsText" text="RIESGO MODERADO">
      <formula>NOT(ISERROR(SEARCH("RIESGO MODERADO",BF41)))</formula>
    </cfRule>
    <cfRule type="containsText" dxfId="32" priority="36" operator="containsText" text="RIESGO BAJO">
      <formula>NOT(ISERROR(SEARCH("RIESGO BAJO",BF41)))</formula>
    </cfRule>
  </conditionalFormatting>
  <conditionalFormatting sqref="BG41">
    <cfRule type="containsText" dxfId="31" priority="29" operator="containsText" text="RIESGO EXTREMO">
      <formula>NOT(ISERROR(SEARCH("RIESGO EXTREMO",BG41)))</formula>
    </cfRule>
    <cfRule type="containsText" dxfId="30" priority="30" operator="containsText" text="RIESGO ALTO">
      <formula>NOT(ISERROR(SEARCH("RIESGO ALTO",BG41)))</formula>
    </cfRule>
    <cfRule type="containsText" dxfId="29" priority="31" operator="containsText" text="RIESGO MODERADO">
      <formula>NOT(ISERROR(SEARCH("RIESGO MODERADO",BG41)))</formula>
    </cfRule>
    <cfRule type="containsText" dxfId="28" priority="32" operator="containsText" text="RIESGO BAJO">
      <formula>NOT(ISERROR(SEARCH("RIESGO BAJO",BG41)))</formula>
    </cfRule>
  </conditionalFormatting>
  <conditionalFormatting sqref="BH41">
    <cfRule type="containsText" dxfId="27" priority="25" operator="containsText" text="RIESGO EXTREMO">
      <formula>NOT(ISERROR(SEARCH("RIESGO EXTREMO",BH41)))</formula>
    </cfRule>
    <cfRule type="containsText" dxfId="26" priority="26" operator="containsText" text="RIESGO ALTO">
      <formula>NOT(ISERROR(SEARCH("RIESGO ALTO",BH41)))</formula>
    </cfRule>
    <cfRule type="containsText" dxfId="25" priority="27" operator="containsText" text="RIESGO MODERADO">
      <formula>NOT(ISERROR(SEARCH("RIESGO MODERADO",BH41)))</formula>
    </cfRule>
    <cfRule type="containsText" dxfId="24" priority="28" operator="containsText" text="RIESGO BAJO">
      <formula>NOT(ISERROR(SEARCH("RIESGO BAJO",BH41)))</formula>
    </cfRule>
  </conditionalFormatting>
  <conditionalFormatting sqref="BI41">
    <cfRule type="containsText" dxfId="23" priority="21" operator="containsText" text="RIESGO EXTREMO">
      <formula>NOT(ISERROR(SEARCH("RIESGO EXTREMO",BI41)))</formula>
    </cfRule>
    <cfRule type="containsText" dxfId="22" priority="22" operator="containsText" text="RIESGO ALTO">
      <formula>NOT(ISERROR(SEARCH("RIESGO ALTO",BI41)))</formula>
    </cfRule>
    <cfRule type="containsText" dxfId="21" priority="23" operator="containsText" text="RIESGO MODERADO">
      <formula>NOT(ISERROR(SEARCH("RIESGO MODERADO",BI41)))</formula>
    </cfRule>
    <cfRule type="containsText" dxfId="20" priority="24" operator="containsText" text="RIESGO BAJO">
      <formula>NOT(ISERROR(SEARCH("RIESGO BAJO",BI41)))</formula>
    </cfRule>
  </conditionalFormatting>
  <conditionalFormatting sqref="BJ41">
    <cfRule type="containsText" dxfId="19" priority="17" operator="containsText" text="RIESGO EXTREMO">
      <formula>NOT(ISERROR(SEARCH("RIESGO EXTREMO",BJ41)))</formula>
    </cfRule>
    <cfRule type="containsText" dxfId="18" priority="18" operator="containsText" text="RIESGO ALTO">
      <formula>NOT(ISERROR(SEARCH("RIESGO ALTO",BJ41)))</formula>
    </cfRule>
    <cfRule type="containsText" dxfId="17" priority="19" operator="containsText" text="RIESGO MODERADO">
      <formula>NOT(ISERROR(SEARCH("RIESGO MODERADO",BJ41)))</formula>
    </cfRule>
    <cfRule type="containsText" dxfId="16" priority="20" operator="containsText" text="RIESGO BAJO">
      <formula>NOT(ISERROR(SEARCH("RIESGO BAJO",BJ41)))</formula>
    </cfRule>
  </conditionalFormatting>
  <conditionalFormatting sqref="BB37">
    <cfRule type="containsText" dxfId="15" priority="13" operator="containsText" text="RIESGO EXTREMO">
      <formula>NOT(ISERROR(SEARCH("RIESGO EXTREMO",BB37)))</formula>
    </cfRule>
    <cfRule type="containsText" dxfId="14" priority="14" operator="containsText" text="RIESGO ALTO">
      <formula>NOT(ISERROR(SEARCH("RIESGO ALTO",BB37)))</formula>
    </cfRule>
    <cfRule type="containsText" dxfId="13" priority="15" operator="containsText" text="RIESGO MODERADO">
      <formula>NOT(ISERROR(SEARCH("RIESGO MODERADO",BB37)))</formula>
    </cfRule>
    <cfRule type="containsText" dxfId="12" priority="16" operator="containsText" text="RIESGO BAJO">
      <formula>NOT(ISERROR(SEARCH("RIESGO BAJO",BB37)))</formula>
    </cfRule>
  </conditionalFormatting>
  <conditionalFormatting sqref="BB38">
    <cfRule type="containsText" dxfId="11" priority="9" operator="containsText" text="RIESGO EXTREMO">
      <formula>NOT(ISERROR(SEARCH("RIESGO EXTREMO",BB38)))</formula>
    </cfRule>
    <cfRule type="containsText" dxfId="10" priority="10" operator="containsText" text="RIESGO ALTO">
      <formula>NOT(ISERROR(SEARCH("RIESGO ALTO",BB38)))</formula>
    </cfRule>
    <cfRule type="containsText" dxfId="9" priority="11" operator="containsText" text="RIESGO MODERADO">
      <formula>NOT(ISERROR(SEARCH("RIESGO MODERADO",BB38)))</formula>
    </cfRule>
    <cfRule type="containsText" dxfId="8" priority="12" operator="containsText" text="RIESGO BAJO">
      <formula>NOT(ISERROR(SEARCH("RIESGO BAJO",BB38)))</formula>
    </cfRule>
  </conditionalFormatting>
  <conditionalFormatting sqref="BB39:BD39">
    <cfRule type="containsText" dxfId="7" priority="5" operator="containsText" text="RIESGO EXTREMO">
      <formula>NOT(ISERROR(SEARCH("RIESGO EXTREMO",BB39)))</formula>
    </cfRule>
    <cfRule type="containsText" dxfId="6" priority="6" operator="containsText" text="RIESGO ALTO">
      <formula>NOT(ISERROR(SEARCH("RIESGO ALTO",BB39)))</formula>
    </cfRule>
    <cfRule type="containsText" dxfId="5" priority="7" operator="containsText" text="RIESGO MODERADO">
      <formula>NOT(ISERROR(SEARCH("RIESGO MODERADO",BB39)))</formula>
    </cfRule>
    <cfRule type="containsText" dxfId="4" priority="8" operator="containsText" text="RIESGO BAJO">
      <formula>NOT(ISERROR(SEARCH("RIESGO BAJO",BB39)))</formula>
    </cfRule>
  </conditionalFormatting>
  <conditionalFormatting sqref="BG39:BJ39">
    <cfRule type="containsText" dxfId="3" priority="1" operator="containsText" text="RIESGO EXTREMO">
      <formula>NOT(ISERROR(SEARCH("RIESGO EXTREMO",BG39)))</formula>
    </cfRule>
    <cfRule type="containsText" dxfId="2" priority="2" operator="containsText" text="RIESGO ALTO">
      <formula>NOT(ISERROR(SEARCH("RIESGO ALTO",BG39)))</formula>
    </cfRule>
    <cfRule type="containsText" dxfId="1" priority="3" operator="containsText" text="RIESGO MODERADO">
      <formula>NOT(ISERROR(SEARCH("RIESGO MODERADO",BG39)))</formula>
    </cfRule>
    <cfRule type="containsText" dxfId="0" priority="4" operator="containsText" text="RIESGO BAJO">
      <formula>NOT(ISERROR(SEARCH("RIESGO BAJO",BG39)))</formula>
    </cfRule>
  </conditionalFormatting>
  <dataValidations count="27">
    <dataValidation type="list" allowBlank="1" showInputMessage="1" showErrorMessage="1" prompt="Seleccione la tipología conforme al tipo de riesgo." sqref="G29:G44">
      <formula1>INDIRECT(F29)</formula1>
    </dataValidation>
    <dataValidation type="list" allowBlank="1" showInputMessage="1" showErrorMessage="1" sqref="AX37:AX44 AX11:AX12">
      <formula1>INDIRECT(#REF!)</formula1>
    </dataValidation>
    <dataValidation type="list" allowBlank="1" showInputMessage="1" showErrorMessage="1" sqref="AX13:AX36">
      <formula1>INDIRECT($I$11)</formula1>
    </dataValidation>
    <dataValidation type="list" allowBlank="1" showInputMessage="1" showErrorMessage="1" sqref="BA11:BA44">
      <formula1>opciondelriesgo</formula1>
    </dataValidation>
    <dataValidation type="list" allowBlank="1" showInputMessage="1" showErrorMessage="1" sqref="AR11:AR44">
      <formula1>"Directamente,No disminuye"</formula1>
    </dataValidation>
    <dataValidation type="list" allowBlank="1" showInputMessage="1" showErrorMessage="1" sqref="AS11:AS44">
      <formula1>"Directamente,Indirectamente,No disminuye"</formula1>
    </dataValidation>
    <dataValidation type="list" allowBlank="1" showInputMessage="1" showErrorMessage="1" sqref="AJ11:AJ44">
      <formula1>"Siempre se ejecuta,Algunas veces,No se ejecuta"</formula1>
    </dataValidation>
    <dataValidation type="list" allowBlank="1" showInputMessage="1" showErrorMessage="1" sqref="AF11:AF44">
      <formula1>"Completa,Incompleta,No existe"</formula1>
    </dataValidation>
    <dataValidation type="list" allowBlank="1" showInputMessage="1" showErrorMessage="1" sqref="AD11:AD44">
      <formula1>"Se investigan y resuelven oportunamente,No se investigan y no se resuelven oportunamente"</formula1>
    </dataValidation>
    <dataValidation type="list" allowBlank="1" showInputMessage="1" showErrorMessage="1" sqref="AB11:AB44">
      <formula1>"Confiable,No confiable"</formula1>
    </dataValidation>
    <dataValidation type="list" allowBlank="1" showInputMessage="1" showErrorMessage="1" sqref="Z11:Z44">
      <formula1>"Prevenir,Detectar,No es un control"</formula1>
    </dataValidation>
    <dataValidation type="list" allowBlank="1" showInputMessage="1" showErrorMessage="1" sqref="X11:X44">
      <formula1>"Oportuna,Inoportuna"</formula1>
    </dataValidation>
    <dataValidation type="list" allowBlank="1" showInputMessage="1" showErrorMessage="1" sqref="V11:V44">
      <formula1>"Adecuado,Inadecuado"</formula1>
    </dataValidation>
    <dataValidation type="list" allowBlank="1" showInputMessage="1" showErrorMessage="1" sqref="T11:T44">
      <formula1>"Asignado,No asignado"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7 H13 K13 K21 K25 K29:K40 K43:K44"/>
    <dataValidation type="list" allowBlank="1" showInputMessage="1" showErrorMessage="1" prompt="Seleccione la amenaza de acuerdo con el tipo seleccionado" sqref="J11:J20 J29:J44">
      <formula1>INDIRECT($I$11)</formula1>
    </dataValidation>
    <dataValidation type="list" allowBlank="1" showInputMessage="1" showErrorMessage="1" prompt="Solo aplica para los riesgos tipificados como seguridad de la información" sqref="I11:I44">
      <formula1>tipo_de_amenaza</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44"/>
    <dataValidation type="list" allowBlank="1" showInputMessage="1" showErrorMessage="1" sqref="B11:B44">
      <formula1>procesos</formula1>
    </dataValidation>
    <dataValidation type="list" allowBlank="1" showInputMessage="1" showErrorMessage="1" sqref="N11:N44 AW11:AW44">
      <formula1>probabilidad</formula1>
    </dataValidation>
    <dataValidation type="list" allowBlank="1" showInputMessage="1" showErrorMessage="1" prompt="Seleccione la amenaza de acuerdo con el tipo seleccionado" sqref="G11:G12 J21:J28">
      <formula1>INDIRECT(#REF!)</formula1>
    </dataValidation>
    <dataValidation allowBlank="1" showInputMessage="1" showErrorMessage="1" prompt="Causa: todos aquellos factores internos y externos que solos o en combinación de otros, pueden producir la materialización del riesgo._x000a_Vulnerabilidad: representa la debilidad de un activo o un control que puede ser explotada por una o mas amenazas." sqref="K11:K12"/>
    <dataValidation allowBlank="1" showInputMessage="1" showErrorMessage="1" prompt="Para cada causa debe existir un control" sqref="S29 R21 S11:S12 R42:R44 S32:S33 R11:R13 R17 R25 S44 S36:S37 R29:R40 S40 R41:S41"/>
    <dataValidation allowBlank="1" showInputMessage="1" showErrorMessage="1" prompt="Relacione el activo de información donde el nivel de criticidad corresponde a &quot;Crítico&quot;" sqref="G13:G28 H11:H12 H17:H44"/>
    <dataValidation type="list" allowBlank="1" showInputMessage="1" showErrorMessage="1" prompt="Seleccione el tipo de riesgo conforme a las categorias." sqref="F11:F44">
      <formula1>tipo_de_riesgos</formula1>
    </dataValidation>
    <dataValidation allowBlank="1" showInputMessage="1" showErrorMessage="1" prompt="La descripción del riesgo se puede realizar a través de estas preguntas:_x000a_¿Qué puede suceder?_x000a_¿Cómo puede suceder?_x000a_¿Qué consecuencias tendría su materialización?" sqref="E11:E44"/>
    <dataValidation type="list" allowBlank="1" showInputMessage="1" showErrorMessage="1" sqref="O11:O44">
      <formula1>INDIRECT($M$11)</formula1>
    </dataValidation>
  </dataValidations>
  <printOptions horizontalCentered="1"/>
  <pageMargins left="0.44270833333333331" right="0.94208333333333338" top="0.74803149606299213" bottom="0.74803149606299213" header="0.31496062992125984" footer="0.31496062992125984"/>
  <pageSetup paperSize="5" scale="34" orientation="landscape" r:id="rId1"/>
  <headerFooter>
    <oddHeader xml:space="preserve">&amp;L&amp;G
&amp;C&amp;"Arial,Negrita"&amp;18
FORMATO MAPA DE RIESGOS INSTITUCIONAL
&amp;"Arial,Normal"&amp;12
CÓDIGO: DESI-FM-017
FECHA DE APLICACIÓN: ENERO  DE 2019&amp;R
VERSIÓN : 1
 </oddHeader>
    <oddFooter>&amp;L&amp;"Arial,Normal"&amp;18     Calle 26 No. 57-41 Torre 8, Pisos 7-8 CEMSA - C.P. 111321
     Pbx: 3779555 – Información: Línea 195 
     www.umv.gov.co&amp;C&amp;"Arial,Normal"&amp;18DESI-FM-017
&amp;P de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5"/>
  <sheetViews>
    <sheetView showGridLines="0" zoomScale="70" zoomScaleNormal="70" zoomScaleSheetLayoutView="70" zoomScalePageLayoutView="68" workbookViewId="0">
      <selection activeCell="C11" sqref="C11:C12"/>
    </sheetView>
  </sheetViews>
  <sheetFormatPr baseColWidth="10" defaultColWidth="11.42578125" defaultRowHeight="11.25" x14ac:dyDescent="0.25"/>
  <cols>
    <col min="1" max="1" width="4.28515625" style="22" customWidth="1"/>
    <col min="2" max="2" width="20.7109375" style="22" customWidth="1"/>
    <col min="3" max="3" width="10.5703125" style="22" customWidth="1"/>
    <col min="4" max="4" width="32.42578125" style="22" customWidth="1"/>
    <col min="5" max="5" width="52.42578125" style="22" hidden="1" customWidth="1"/>
    <col min="6" max="6" width="23.42578125" style="22" customWidth="1"/>
    <col min="7" max="7" width="26.7109375" style="22" hidden="1" customWidth="1"/>
    <col min="8" max="8" width="23.5703125" style="22" customWidth="1"/>
    <col min="9" max="9" width="32.140625" style="22" hidden="1" customWidth="1"/>
    <col min="10" max="10" width="33.140625" style="22" customWidth="1"/>
    <col min="11" max="11" width="26.7109375" style="22" customWidth="1"/>
    <col min="12" max="13" width="26.7109375" style="22" hidden="1" customWidth="1"/>
    <col min="14" max="14" width="24" style="22" hidden="1" customWidth="1" collapsed="1"/>
    <col min="15" max="17" width="22.5703125" style="22" hidden="1" customWidth="1"/>
    <col min="18" max="18" width="28.85546875" style="22" hidden="1" customWidth="1" collapsed="1"/>
    <col min="19" max="19" width="20.140625" style="22" hidden="1" customWidth="1"/>
    <col min="20" max="20" width="34.42578125" style="22" hidden="1" customWidth="1"/>
    <col min="21" max="21" width="23.28515625" style="22" hidden="1" customWidth="1"/>
    <col min="22" max="22" width="34.5703125" style="22" hidden="1" customWidth="1"/>
    <col min="23" max="23" width="23.28515625" style="22" hidden="1" customWidth="1"/>
    <col min="24" max="24" width="39.7109375" style="22" hidden="1" customWidth="1"/>
    <col min="25" max="25" width="23.28515625" style="22" hidden="1" customWidth="1"/>
    <col min="26" max="26" width="39.7109375" style="22" hidden="1" customWidth="1"/>
    <col min="27" max="27" width="23.28515625" style="22" hidden="1" customWidth="1"/>
    <col min="28" max="28" width="36.28515625" style="22" hidden="1" customWidth="1"/>
    <col min="29" max="29" width="23.28515625" style="22" hidden="1" customWidth="1"/>
    <col min="30" max="30" width="39.7109375" style="22" hidden="1" customWidth="1"/>
    <col min="31" max="31" width="20" style="22" hidden="1" customWidth="1"/>
    <col min="32" max="32" width="34.5703125" style="22" hidden="1" customWidth="1"/>
    <col min="33" max="33" width="20" style="22" hidden="1" customWidth="1"/>
    <col min="34" max="34" width="14.5703125" style="22" hidden="1" customWidth="1"/>
    <col min="35" max="35" width="20" style="22" hidden="1" customWidth="1"/>
    <col min="36" max="36" width="23" style="22" hidden="1" customWidth="1"/>
    <col min="37" max="37" width="22.42578125" style="22" hidden="1" customWidth="1"/>
    <col min="38" max="40" width="17.28515625" style="22" hidden="1" customWidth="1"/>
    <col min="41" max="41" width="27" style="22" hidden="1" customWidth="1"/>
    <col min="42" max="42" width="12.28515625" style="22" hidden="1" customWidth="1"/>
    <col min="43" max="43" width="14.5703125" style="22" hidden="1" customWidth="1"/>
    <col min="44" max="45" width="23.28515625" style="22" hidden="1" customWidth="1"/>
    <col min="46" max="46" width="17.28515625" style="22" hidden="1" customWidth="1"/>
    <col min="47" max="48" width="20" style="22" hidden="1" customWidth="1"/>
    <col min="49" max="49" width="25.5703125" style="22" customWidth="1"/>
    <col min="50" max="50" width="23" style="22" customWidth="1"/>
    <col min="51" max="51" width="19.7109375" style="22" hidden="1" customWidth="1"/>
    <col min="52" max="53" width="19.7109375" style="22" customWidth="1"/>
    <col min="54" max="54" width="27.28515625" style="22" customWidth="1"/>
    <col min="55" max="56" width="20.42578125" style="22" customWidth="1"/>
    <col min="57" max="59" width="27.28515625" style="22" customWidth="1"/>
    <col min="60" max="60" width="22.7109375" style="22" customWidth="1"/>
    <col min="61" max="61" width="21.5703125" style="22" customWidth="1"/>
    <col min="62" max="62" width="15.28515625" style="22" customWidth="1"/>
    <col min="63" max="16384" width="11.42578125" style="22"/>
  </cols>
  <sheetData>
    <row r="1" spans="2:63" x14ac:dyDescent="0.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2:63" s="25" customFormat="1" ht="7.5" customHeight="1" x14ac:dyDescent="0.25">
      <c r="B2" s="241"/>
      <c r="C2" s="241"/>
      <c r="D2" s="241"/>
      <c r="E2" s="241"/>
      <c r="F2" s="241"/>
      <c r="G2" s="241"/>
      <c r="H2" s="241"/>
      <c r="I2" s="241"/>
      <c r="J2" s="241"/>
      <c r="K2" s="241"/>
      <c r="L2" s="241"/>
      <c r="M2" s="241"/>
      <c r="N2" s="241"/>
      <c r="O2" s="241"/>
      <c r="P2" s="241"/>
      <c r="Q2" s="241"/>
      <c r="R2" s="241"/>
      <c r="S2" s="241"/>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row>
    <row r="3" spans="2:63" s="25" customFormat="1" ht="7.5" customHeight="1" x14ac:dyDescent="0.25">
      <c r="B3" s="242"/>
      <c r="C3" s="242"/>
      <c r="D3" s="242"/>
      <c r="E3" s="242"/>
      <c r="F3" s="242"/>
      <c r="G3" s="242"/>
      <c r="H3" s="242"/>
      <c r="I3" s="242"/>
      <c r="J3" s="242"/>
      <c r="K3" s="242"/>
      <c r="L3" s="242"/>
      <c r="M3" s="242"/>
      <c r="N3" s="242"/>
      <c r="O3" s="242"/>
      <c r="P3" s="242"/>
      <c r="Q3" s="242"/>
      <c r="R3" s="242"/>
      <c r="S3" s="242"/>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row>
    <row r="4" spans="2:63" s="25" customFormat="1" ht="7.5" customHeight="1" x14ac:dyDescent="0.25">
      <c r="B4" s="242"/>
      <c r="C4" s="242"/>
      <c r="D4" s="242"/>
      <c r="E4" s="242"/>
      <c r="F4" s="242"/>
      <c r="G4" s="242"/>
      <c r="H4" s="242"/>
      <c r="I4" s="242"/>
      <c r="J4" s="242"/>
      <c r="K4" s="242"/>
      <c r="L4" s="242"/>
      <c r="M4" s="242"/>
      <c r="N4" s="242"/>
      <c r="O4" s="242"/>
      <c r="P4" s="242"/>
      <c r="Q4" s="242"/>
      <c r="R4" s="242"/>
      <c r="S4" s="242"/>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row>
    <row r="5" spans="2:63" s="25" customFormat="1" ht="7.5" customHeight="1" x14ac:dyDescent="0.25"/>
    <row r="6" spans="2:63" s="25" customFormat="1" ht="7.5" customHeight="1" x14ac:dyDescent="0.25"/>
    <row r="7" spans="2:63" s="16" customFormat="1" ht="7.5" customHeight="1" thickBot="1" x14ac:dyDescent="0.3">
      <c r="M7" s="20"/>
      <c r="P7" s="21"/>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row>
    <row r="8" spans="2:63" s="16" customFormat="1" ht="25.5" customHeight="1" x14ac:dyDescent="0.25">
      <c r="B8" s="187" t="s">
        <v>176</v>
      </c>
      <c r="C8" s="180" t="s">
        <v>177</v>
      </c>
      <c r="D8" s="180" t="s">
        <v>178</v>
      </c>
      <c r="E8" s="219" t="s">
        <v>179</v>
      </c>
      <c r="F8" s="180" t="s">
        <v>181</v>
      </c>
      <c r="G8" s="219" t="s">
        <v>182</v>
      </c>
      <c r="H8" s="180" t="s">
        <v>180</v>
      </c>
      <c r="I8" s="219" t="s">
        <v>183</v>
      </c>
      <c r="J8" s="180" t="s">
        <v>184</v>
      </c>
      <c r="K8" s="180" t="s">
        <v>185</v>
      </c>
      <c r="L8" s="219" t="s">
        <v>186</v>
      </c>
      <c r="M8" s="229"/>
      <c r="N8" s="219" t="s">
        <v>0</v>
      </c>
      <c r="O8" s="219"/>
      <c r="P8" s="219"/>
      <c r="Q8" s="93" t="s">
        <v>325</v>
      </c>
      <c r="R8" s="219" t="s">
        <v>1</v>
      </c>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08" t="s">
        <v>326</v>
      </c>
      <c r="AX8" s="209"/>
      <c r="AY8" s="209"/>
      <c r="AZ8" s="210"/>
      <c r="BA8" s="205" t="s">
        <v>7</v>
      </c>
      <c r="BB8" s="187" t="s">
        <v>170</v>
      </c>
      <c r="BC8" s="180"/>
      <c r="BD8" s="180"/>
      <c r="BE8" s="180"/>
      <c r="BF8" s="180"/>
      <c r="BG8" s="180" t="s">
        <v>175</v>
      </c>
      <c r="BH8" s="180"/>
      <c r="BI8" s="180"/>
      <c r="BJ8" s="180"/>
    </row>
    <row r="9" spans="2:63" s="16" customFormat="1" ht="33.75" customHeight="1" x14ac:dyDescent="0.25">
      <c r="B9" s="227"/>
      <c r="C9" s="178"/>
      <c r="D9" s="178"/>
      <c r="E9" s="214"/>
      <c r="F9" s="178"/>
      <c r="G9" s="214"/>
      <c r="H9" s="178"/>
      <c r="I9" s="214"/>
      <c r="J9" s="178"/>
      <c r="K9" s="178"/>
      <c r="L9" s="214"/>
      <c r="M9" s="203"/>
      <c r="N9" s="214" t="s">
        <v>3</v>
      </c>
      <c r="O9" s="214" t="s">
        <v>4</v>
      </c>
      <c r="P9" s="214"/>
      <c r="Q9" s="220" t="s">
        <v>5</v>
      </c>
      <c r="R9" s="214" t="s">
        <v>69</v>
      </c>
      <c r="S9" s="214"/>
      <c r="T9" s="214" t="s">
        <v>143</v>
      </c>
      <c r="U9" s="94"/>
      <c r="V9" s="214" t="s">
        <v>144</v>
      </c>
      <c r="W9" s="94"/>
      <c r="X9" s="214" t="s">
        <v>145</v>
      </c>
      <c r="Y9" s="94"/>
      <c r="Z9" s="214" t="s">
        <v>146</v>
      </c>
      <c r="AA9" s="94"/>
      <c r="AB9" s="214" t="s">
        <v>147</v>
      </c>
      <c r="AC9" s="94"/>
      <c r="AD9" s="214" t="s">
        <v>148</v>
      </c>
      <c r="AE9" s="94"/>
      <c r="AF9" s="214" t="s">
        <v>149</v>
      </c>
      <c r="AG9" s="94"/>
      <c r="AH9" s="214" t="s">
        <v>6</v>
      </c>
      <c r="AI9" s="214" t="s">
        <v>150</v>
      </c>
      <c r="AJ9" s="214" t="s">
        <v>151</v>
      </c>
      <c r="AK9" s="214"/>
      <c r="AL9" s="95"/>
      <c r="AM9" s="214" t="s">
        <v>157</v>
      </c>
      <c r="AN9" s="214"/>
      <c r="AO9" s="214" t="s">
        <v>156</v>
      </c>
      <c r="AP9" s="214" t="s">
        <v>294</v>
      </c>
      <c r="AQ9" s="214"/>
      <c r="AR9" s="214" t="s">
        <v>158</v>
      </c>
      <c r="AS9" s="214" t="s">
        <v>159</v>
      </c>
      <c r="AT9" s="94"/>
      <c r="AU9" s="214" t="s">
        <v>2</v>
      </c>
      <c r="AV9" s="214"/>
      <c r="AW9" s="178" t="s">
        <v>3</v>
      </c>
      <c r="AX9" s="178" t="s">
        <v>4</v>
      </c>
      <c r="AY9" s="203"/>
      <c r="AZ9" s="178" t="s">
        <v>5</v>
      </c>
      <c r="BA9" s="206"/>
      <c r="BB9" s="227" t="s">
        <v>174</v>
      </c>
      <c r="BC9" s="178" t="s">
        <v>295</v>
      </c>
      <c r="BD9" s="178" t="s">
        <v>171</v>
      </c>
      <c r="BE9" s="178" t="s">
        <v>172</v>
      </c>
      <c r="BF9" s="178" t="s">
        <v>173</v>
      </c>
      <c r="BG9" s="178" t="s">
        <v>68</v>
      </c>
      <c r="BH9" s="178" t="s">
        <v>295</v>
      </c>
      <c r="BI9" s="178" t="s">
        <v>171</v>
      </c>
      <c r="BJ9" s="178" t="s">
        <v>172</v>
      </c>
      <c r="BK9" s="91"/>
    </row>
    <row r="10" spans="2:63" s="16" customFormat="1" ht="48" customHeight="1" thickBot="1" x14ac:dyDescent="0.3">
      <c r="B10" s="228"/>
      <c r="C10" s="179"/>
      <c r="D10" s="179"/>
      <c r="E10" s="215"/>
      <c r="F10" s="179"/>
      <c r="G10" s="215"/>
      <c r="H10" s="179"/>
      <c r="I10" s="215"/>
      <c r="J10" s="179"/>
      <c r="K10" s="179"/>
      <c r="L10" s="215"/>
      <c r="M10" s="204"/>
      <c r="N10" s="215"/>
      <c r="O10" s="215"/>
      <c r="P10" s="215"/>
      <c r="Q10" s="221"/>
      <c r="R10" s="215"/>
      <c r="S10" s="215"/>
      <c r="T10" s="215"/>
      <c r="U10" s="96"/>
      <c r="V10" s="215"/>
      <c r="W10" s="96"/>
      <c r="X10" s="215"/>
      <c r="Y10" s="96"/>
      <c r="Z10" s="215"/>
      <c r="AA10" s="96"/>
      <c r="AB10" s="215"/>
      <c r="AC10" s="96"/>
      <c r="AD10" s="215"/>
      <c r="AE10" s="96"/>
      <c r="AF10" s="215"/>
      <c r="AG10" s="96"/>
      <c r="AH10" s="215"/>
      <c r="AI10" s="215"/>
      <c r="AJ10" s="215"/>
      <c r="AK10" s="215"/>
      <c r="AL10" s="97"/>
      <c r="AM10" s="215"/>
      <c r="AN10" s="215"/>
      <c r="AO10" s="215"/>
      <c r="AP10" s="215"/>
      <c r="AQ10" s="215"/>
      <c r="AR10" s="215"/>
      <c r="AS10" s="215"/>
      <c r="AT10" s="97"/>
      <c r="AU10" s="97" t="s">
        <v>163</v>
      </c>
      <c r="AV10" s="97" t="s">
        <v>164</v>
      </c>
      <c r="AW10" s="179"/>
      <c r="AX10" s="179"/>
      <c r="AY10" s="204"/>
      <c r="AZ10" s="179"/>
      <c r="BA10" s="207"/>
      <c r="BB10" s="228"/>
      <c r="BC10" s="179"/>
      <c r="BD10" s="179"/>
      <c r="BE10" s="179"/>
      <c r="BF10" s="179"/>
      <c r="BG10" s="179"/>
      <c r="BH10" s="179"/>
      <c r="BI10" s="179"/>
      <c r="BJ10" s="179"/>
      <c r="BK10" s="91"/>
    </row>
    <row r="11" spans="2:63" s="91" customFormat="1" ht="72" x14ac:dyDescent="0.25">
      <c r="B11" s="222" t="s">
        <v>74</v>
      </c>
      <c r="C11" s="174">
        <v>1</v>
      </c>
      <c r="D11" s="154" t="s">
        <v>328</v>
      </c>
      <c r="E11" s="174"/>
      <c r="F11" s="174" t="s">
        <v>90</v>
      </c>
      <c r="G11" s="176"/>
      <c r="H11" s="154" t="s">
        <v>329</v>
      </c>
      <c r="I11" s="216" t="s">
        <v>128</v>
      </c>
      <c r="J11" s="216"/>
      <c r="K11" s="107" t="s">
        <v>330</v>
      </c>
      <c r="L11" s="174" t="s">
        <v>134</v>
      </c>
      <c r="M11" s="174" t="s">
        <v>23</v>
      </c>
      <c r="N11" s="197" t="s">
        <v>17</v>
      </c>
      <c r="O11" s="197" t="s">
        <v>23</v>
      </c>
      <c r="P11" s="183" t="str">
        <f>N11&amp;O11</f>
        <v>ImprobableModerado</v>
      </c>
      <c r="Q11" s="188" t="str">
        <f>IFERROR(VLOOKUP(P11,FORMULAS!$B$37:$C$61,2,FALSE),"")</f>
        <v>Riesgo moderado</v>
      </c>
      <c r="R11" s="200" t="s">
        <v>324</v>
      </c>
      <c r="S11" s="200"/>
      <c r="T11" s="116" t="s">
        <v>285</v>
      </c>
      <c r="U11" s="117">
        <f>IF(T11="Asignado",15,0)</f>
        <v>15</v>
      </c>
      <c r="V11" s="116" t="s">
        <v>286</v>
      </c>
      <c r="W11" s="117">
        <f>IF(V11="Adecuado",15,0)</f>
        <v>15</v>
      </c>
      <c r="X11" s="116" t="s">
        <v>287</v>
      </c>
      <c r="Y11" s="117">
        <f>IF(X11="Oportuna",15,0)</f>
        <v>15</v>
      </c>
      <c r="Z11" s="116" t="s">
        <v>290</v>
      </c>
      <c r="AA11" s="117">
        <f>IF(Z11="Prevenir",15,IF(Z11="Detectar",10,0))</f>
        <v>15</v>
      </c>
      <c r="AB11" s="116" t="s">
        <v>289</v>
      </c>
      <c r="AC11" s="117">
        <f>IF(AB11="Confiable",15,0)</f>
        <v>15</v>
      </c>
      <c r="AD11" s="116" t="s">
        <v>291</v>
      </c>
      <c r="AE11" s="117">
        <f>IF(AD11="Se investigan y resuelven oportunamente",15,0)</f>
        <v>15</v>
      </c>
      <c r="AF11" s="116" t="s">
        <v>288</v>
      </c>
      <c r="AG11" s="117">
        <f>IF(AF11="Completa",10,IF(AF11="incompleta",5,0))</f>
        <v>10</v>
      </c>
      <c r="AH11" s="118">
        <f t="shared" ref="AH11:AH40" si="0">U11+W11+Y11+AA11+AC11+AE11+AG11</f>
        <v>100</v>
      </c>
      <c r="AI11" s="118" t="str">
        <f>IF(AH11&gt;=96,"Fuerte",IF(AH11&gt;=86,"Moderado",IF(AH11&gt;=1,"Débil","")))</f>
        <v>Fuerte</v>
      </c>
      <c r="AJ11" s="119" t="s">
        <v>292</v>
      </c>
      <c r="AK11" s="118" t="str">
        <f>IF(AJ11="Siempre se ejecuta","Fuerte",IF(AJ11="Algunas veces","Moderado",IF(AJ11="no se ejecuta","Débil","")))</f>
        <v>Fuerte</v>
      </c>
      <c r="AL11" s="118" t="str">
        <f>AI11&amp;AK11</f>
        <v>FuerteFuerte</v>
      </c>
      <c r="AM11" s="118" t="str">
        <f>IFERROR(VLOOKUP(AL11,FORMULAS!$B$69:$D$77,3,FALSE),"")</f>
        <v>Fuerte</v>
      </c>
      <c r="AN11" s="118">
        <f>IF(AM11="fuerte",100,IF(AM11="Moderado",50,IF(AM11="débil",0,"")))</f>
        <v>100</v>
      </c>
      <c r="AO11" s="118" t="str">
        <f>IFERROR(VLOOKUP(AL11,FORMULAS!$B$69:$D$77,2,FALSE),"")</f>
        <v>No</v>
      </c>
      <c r="AP11" s="195">
        <f>IFERROR(AVERAGE(AN11:AN12),0)</f>
        <v>100</v>
      </c>
      <c r="AQ11" s="195" t="str">
        <f>IF(AP11&gt;=100,"Fuerte",IF(AP11&gt;=50,"Moderado",IF(AP11&gt;=1,"Débil","")))</f>
        <v>Fuerte</v>
      </c>
      <c r="AR11" s="193" t="s">
        <v>160</v>
      </c>
      <c r="AS11" s="193" t="s">
        <v>162</v>
      </c>
      <c r="AT11" s="195" t="str">
        <f>+AQ11&amp;AR11&amp;AS11</f>
        <v>FuerteDirectamenteIndirectamente</v>
      </c>
      <c r="AU11" s="195">
        <f>IFERROR(VLOOKUP(AT11,FORMULAS!$B$94:$D$101,2,FALSE),0)</f>
        <v>2</v>
      </c>
      <c r="AV11" s="195">
        <f>IFERROR(VLOOKUP(AT11,FORMULAS!$B$94:$D$101,3,FALSE),0)</f>
        <v>1</v>
      </c>
      <c r="AW11" s="174" t="s">
        <v>134</v>
      </c>
      <c r="AX11" s="174" t="s">
        <v>23</v>
      </c>
      <c r="AY11" s="183" t="str">
        <f>AW11&amp;AX11</f>
        <v>Rara vezModerado</v>
      </c>
      <c r="AZ11" s="185" t="str">
        <f>IFERROR(VLOOKUP(AY11,FORMULAS!$B$37:$C$61,2,FALSE),"")</f>
        <v>Riesgo moderado</v>
      </c>
      <c r="BA11" s="181" t="s">
        <v>167</v>
      </c>
      <c r="BB11" s="109" t="s">
        <v>332</v>
      </c>
      <c r="BC11" s="110" t="s">
        <v>333</v>
      </c>
      <c r="BD11" s="110" t="s">
        <v>334</v>
      </c>
      <c r="BE11" s="111" t="s">
        <v>335</v>
      </c>
      <c r="BF11" s="156" t="s">
        <v>344</v>
      </c>
      <c r="BG11" s="191" t="s">
        <v>340</v>
      </c>
      <c r="BH11" s="159" t="s">
        <v>341</v>
      </c>
      <c r="BI11" s="159" t="s">
        <v>342</v>
      </c>
      <c r="BJ11" s="171" t="s">
        <v>343</v>
      </c>
    </row>
    <row r="12" spans="2:63" s="91" customFormat="1" ht="72.75" thickBot="1" x14ac:dyDescent="0.3">
      <c r="B12" s="223"/>
      <c r="C12" s="175"/>
      <c r="D12" s="155"/>
      <c r="E12" s="175"/>
      <c r="F12" s="175"/>
      <c r="G12" s="177"/>
      <c r="H12" s="155"/>
      <c r="I12" s="218"/>
      <c r="J12" s="218"/>
      <c r="K12" s="108" t="s">
        <v>331</v>
      </c>
      <c r="L12" s="175"/>
      <c r="M12" s="175"/>
      <c r="N12" s="199"/>
      <c r="O12" s="199"/>
      <c r="P12" s="184"/>
      <c r="Q12" s="190"/>
      <c r="R12" s="202" t="s">
        <v>293</v>
      </c>
      <c r="S12" s="202"/>
      <c r="T12" s="122" t="s">
        <v>285</v>
      </c>
      <c r="U12" s="123">
        <f t="shared" ref="U12" si="1">IF(T12="Asignado",15,0)</f>
        <v>15</v>
      </c>
      <c r="V12" s="122" t="s">
        <v>286</v>
      </c>
      <c r="W12" s="123">
        <f t="shared" ref="W12" si="2">IF(V12="Adecuado",15,0)</f>
        <v>15</v>
      </c>
      <c r="X12" s="122" t="s">
        <v>287</v>
      </c>
      <c r="Y12" s="123">
        <f t="shared" ref="Y12" si="3">IF(X12="Oportuna",15,0)</f>
        <v>15</v>
      </c>
      <c r="Z12" s="122" t="s">
        <v>290</v>
      </c>
      <c r="AA12" s="123">
        <f t="shared" ref="AA12" si="4">IF(Z12="Prevenir",15,IF(Z12="Detectar",10,0))</f>
        <v>15</v>
      </c>
      <c r="AB12" s="122" t="s">
        <v>289</v>
      </c>
      <c r="AC12" s="123">
        <f t="shared" ref="AC12" si="5">IF(AB12="Confiable",15,0)</f>
        <v>15</v>
      </c>
      <c r="AD12" s="122" t="s">
        <v>291</v>
      </c>
      <c r="AE12" s="123">
        <f t="shared" ref="AE12" si="6">IF(AD12="Se investigan y resuelven oportunamente",15,0)</f>
        <v>15</v>
      </c>
      <c r="AF12" s="122" t="s">
        <v>288</v>
      </c>
      <c r="AG12" s="123">
        <f t="shared" ref="AG12" si="7">IF(AF12="Completa",10,IF(AF12="incompleta",5,0))</f>
        <v>10</v>
      </c>
      <c r="AH12" s="124">
        <f t="shared" si="0"/>
        <v>100</v>
      </c>
      <c r="AI12" s="124" t="str">
        <f>IF(AH12&gt;=96,"Fuerte",IF(AH12&gt;=86,"Moderado",IF(AH12&gt;=1,"Débil","")))</f>
        <v>Fuerte</v>
      </c>
      <c r="AJ12" s="125" t="s">
        <v>292</v>
      </c>
      <c r="AK12" s="124" t="str">
        <f t="shared" ref="AK12" si="8">IF(AJ12="Siempre se ejecuta","Fuerte",IF(AJ12="Algunas veces","Moderado",IF(AJ12="no se ejecuta","Débil","")))</f>
        <v>Fuerte</v>
      </c>
      <c r="AL12" s="124" t="str">
        <f t="shared" ref="AL12" si="9">AI12&amp;AK12</f>
        <v>FuerteFuerte</v>
      </c>
      <c r="AM12" s="124" t="str">
        <f>IFERROR(VLOOKUP(AL12,FORMULAS!$B$69:$D$77,3,FALSE),"")</f>
        <v>Fuerte</v>
      </c>
      <c r="AN12" s="124">
        <f t="shared" ref="AN12" si="10">IF(AM12="fuerte",100,IF(AM12="Moderado",50,IF(AM12="débil",0,"")))</f>
        <v>100</v>
      </c>
      <c r="AO12" s="124" t="str">
        <f>IFERROR(VLOOKUP(AL12,FORMULAS!$B$69:$C$77,2,FALSE),"")</f>
        <v>No</v>
      </c>
      <c r="AP12" s="196"/>
      <c r="AQ12" s="196"/>
      <c r="AR12" s="194"/>
      <c r="AS12" s="194"/>
      <c r="AT12" s="196"/>
      <c r="AU12" s="196"/>
      <c r="AV12" s="196"/>
      <c r="AW12" s="175"/>
      <c r="AX12" s="175"/>
      <c r="AY12" s="184"/>
      <c r="AZ12" s="186"/>
      <c r="BA12" s="182"/>
      <c r="BB12" s="112" t="s">
        <v>336</v>
      </c>
      <c r="BC12" s="113" t="s">
        <v>337</v>
      </c>
      <c r="BD12" s="113" t="s">
        <v>338</v>
      </c>
      <c r="BE12" s="114" t="s">
        <v>339</v>
      </c>
      <c r="BF12" s="157"/>
      <c r="BG12" s="192"/>
      <c r="BH12" s="161"/>
      <c r="BI12" s="161"/>
      <c r="BJ12" s="173"/>
    </row>
    <row r="13" spans="2:63" s="91" customFormat="1" ht="20.100000000000001" customHeight="1" x14ac:dyDescent="0.25">
      <c r="B13" s="224" t="s">
        <v>75</v>
      </c>
      <c r="C13" s="197">
        <v>2</v>
      </c>
      <c r="D13" s="200" t="s">
        <v>345</v>
      </c>
      <c r="E13" s="197" t="s">
        <v>90</v>
      </c>
      <c r="F13" s="197" t="s">
        <v>90</v>
      </c>
      <c r="G13" s="200"/>
      <c r="H13" s="154" t="s">
        <v>329</v>
      </c>
      <c r="I13" s="216"/>
      <c r="J13" s="216"/>
      <c r="K13" s="107" t="s">
        <v>346</v>
      </c>
      <c r="L13" s="130"/>
      <c r="M13" s="183" t="str">
        <f>IF(F13="gestion","impacto",IF(F13="corrupcion","impactocorrupcion",IF(F13="seguridad_de_la_informacion","impacto","")))</f>
        <v>impactocorrupcion</v>
      </c>
      <c r="N13" s="197" t="s">
        <v>19</v>
      </c>
      <c r="O13" s="197" t="s">
        <v>24</v>
      </c>
      <c r="P13" s="183" t="str">
        <f>N13&amp;O13</f>
        <v>ProbableMayor</v>
      </c>
      <c r="Q13" s="188" t="str">
        <f>IFERROR(VLOOKUP(P13,FORMULAS!$B$37:$C$61,2,FALSE),"")</f>
        <v>Riesgo extremo</v>
      </c>
      <c r="R13" s="200"/>
      <c r="S13" s="200"/>
      <c r="T13" s="116" t="s">
        <v>327</v>
      </c>
      <c r="U13" s="117">
        <f>IF(T13="Asignado",15,0)</f>
        <v>0</v>
      </c>
      <c r="V13" s="116" t="s">
        <v>286</v>
      </c>
      <c r="W13" s="117">
        <f>IF(V13="Adecuado",15,0)</f>
        <v>15</v>
      </c>
      <c r="X13" s="116"/>
      <c r="Y13" s="117">
        <f>IF(X13="Oportuna",15,0)</f>
        <v>0</v>
      </c>
      <c r="Z13" s="116"/>
      <c r="AA13" s="117">
        <f>IF(Z13="Prevenir",15,IF(Z13="Detectar",10,0))</f>
        <v>0</v>
      </c>
      <c r="AB13" s="116"/>
      <c r="AC13" s="117">
        <f>IF(AB13="Confiable",15,0)</f>
        <v>0</v>
      </c>
      <c r="AD13" s="116"/>
      <c r="AE13" s="117">
        <f>IF(AD13="Se investigan y resuelven oportunamente",15,0)</f>
        <v>0</v>
      </c>
      <c r="AF13" s="116"/>
      <c r="AG13" s="117">
        <f>IF(AF13="Completa",10,IF(AF13="incompleta",5,0))</f>
        <v>0</v>
      </c>
      <c r="AH13" s="118">
        <f t="shared" si="0"/>
        <v>15</v>
      </c>
      <c r="AI13" s="118" t="str">
        <f>IF(AH13&gt;=96,"Fuerte",IF(AH13&gt;=86,"Moderado",IF(AH13&gt;=1,"Débil","")))</f>
        <v>Débil</v>
      </c>
      <c r="AJ13" s="119"/>
      <c r="AK13" s="118" t="str">
        <f>IF(AJ13="Siempre se ejecuta","Fuerte",IF(AJ13="Algunas veces","Moderado",IF(AJ13="no se ejecuta","Débil","")))</f>
        <v/>
      </c>
      <c r="AL13" s="118" t="str">
        <f>AI13&amp;AK13</f>
        <v>Débil</v>
      </c>
      <c r="AM13" s="118" t="str">
        <f>IFERROR(VLOOKUP(AL13,FORMULAS!$B$69:$D$77,3,FALSE),"")</f>
        <v/>
      </c>
      <c r="AN13" s="118" t="str">
        <f>IF(AM13="fuerte",100,IF(AM13="Moderado",50,IF(AM13="débil",0,"")))</f>
        <v/>
      </c>
      <c r="AO13" s="118" t="str">
        <f>IFERROR(VLOOKUP(AL13,FORMULAS!$B$69:$D$77,2,FALSE),"")</f>
        <v/>
      </c>
      <c r="AP13" s="195">
        <f>IFERROR(AVERAGE(AN13:AN16),0)</f>
        <v>0</v>
      </c>
      <c r="AQ13" s="195" t="str">
        <f>IF(AP13&gt;=100,"Fuerte",IF(AP13&gt;=50,"Moderado",IF(AP13&gt;=1,"Débil","")))</f>
        <v/>
      </c>
      <c r="AR13" s="193"/>
      <c r="AS13" s="193"/>
      <c r="AT13" s="195" t="str">
        <f>+AQ13&amp;AR13&amp;AS13</f>
        <v/>
      </c>
      <c r="AU13" s="195">
        <f>IFERROR(VLOOKUP(AT13,FORMULAS!$B$94:$D$101,2,FALSE),0)</f>
        <v>0</v>
      </c>
      <c r="AV13" s="195">
        <f>IFERROR(VLOOKUP(AT13,FORMULAS!$B$94:$D$101,3,FALSE),0)</f>
        <v>0</v>
      </c>
      <c r="AW13" s="197" t="s">
        <v>134</v>
      </c>
      <c r="AX13" s="197" t="s">
        <v>22</v>
      </c>
      <c r="AY13" s="183" t="str">
        <f>AW13&amp;AX13</f>
        <v>Rara vezMenor</v>
      </c>
      <c r="AZ13" s="185" t="str">
        <f>IFERROR(VLOOKUP(AY13,FORMULAS!$B$37:$C$61,2,FALSE),"")</f>
        <v>Riesgo bajo</v>
      </c>
      <c r="BA13" s="188" t="s">
        <v>166</v>
      </c>
      <c r="BB13" s="109"/>
      <c r="BC13" s="131"/>
      <c r="BD13" s="131"/>
      <c r="BE13" s="132"/>
      <c r="BF13" s="133"/>
      <c r="BG13" s="110"/>
      <c r="BH13" s="131"/>
      <c r="BI13" s="131"/>
      <c r="BJ13" s="134"/>
    </row>
    <row r="14" spans="2:63" s="91" customFormat="1" ht="20.100000000000001" customHeight="1" x14ac:dyDescent="0.25">
      <c r="B14" s="225"/>
      <c r="C14" s="198"/>
      <c r="D14" s="201"/>
      <c r="E14" s="198"/>
      <c r="F14" s="198"/>
      <c r="G14" s="201"/>
      <c r="H14" s="158"/>
      <c r="I14" s="217"/>
      <c r="J14" s="217"/>
      <c r="K14" s="85"/>
      <c r="L14" s="85"/>
      <c r="M14" s="213"/>
      <c r="N14" s="198"/>
      <c r="O14" s="198"/>
      <c r="P14" s="213"/>
      <c r="Q14" s="189"/>
      <c r="R14" s="201"/>
      <c r="S14" s="201"/>
      <c r="T14" s="99"/>
      <c r="U14" s="98">
        <f t="shared" ref="U14:U16" si="11">IF(T14="Asignado",15,0)</f>
        <v>0</v>
      </c>
      <c r="V14" s="99"/>
      <c r="W14" s="98">
        <f t="shared" ref="W14:W16" si="12">IF(V14="Adecuado",15,0)</f>
        <v>0</v>
      </c>
      <c r="X14" s="99"/>
      <c r="Y14" s="98">
        <f t="shared" ref="Y14:Y16" si="13">IF(X14="Oportuna",15,0)</f>
        <v>0</v>
      </c>
      <c r="Z14" s="99"/>
      <c r="AA14" s="98">
        <f t="shared" ref="AA14:AA16" si="14">IF(Z14="Prevenir",15,IF(Z14="Detectar",10,0))</f>
        <v>0</v>
      </c>
      <c r="AB14" s="99"/>
      <c r="AC14" s="98">
        <f t="shared" ref="AC14:AC16" si="15">IF(AB14="Confiable",15,0)</f>
        <v>0</v>
      </c>
      <c r="AD14" s="99"/>
      <c r="AE14" s="98">
        <f t="shared" ref="AE14:AE16" si="16">IF(AD14="Se investigan y resuelven oportunamente",15,0)</f>
        <v>0</v>
      </c>
      <c r="AF14" s="99"/>
      <c r="AG14" s="98">
        <f t="shared" ref="AG14:AG16" si="17">IF(AF14="Completa",10,IF(AF14="incompleta",5,0))</f>
        <v>0</v>
      </c>
      <c r="AH14" s="101">
        <f t="shared" si="0"/>
        <v>0</v>
      </c>
      <c r="AI14" s="101" t="str">
        <f>IF(AH14&gt;=96,"Fuerte",IF(AH14&gt;=86,"Moderado",IF(AH14&gt;=1,"Débil","")))</f>
        <v/>
      </c>
      <c r="AJ14" s="100"/>
      <c r="AK14" s="101" t="str">
        <f t="shared" ref="AK14:AK16" si="18">IF(AJ14="Siempre se ejecuta","Fuerte",IF(AJ14="Algunas veces","Moderado",IF(AJ14="no se ejecuta","Débil","")))</f>
        <v/>
      </c>
      <c r="AL14" s="101" t="str">
        <f t="shared" ref="AL14:AL16" si="19">AI14&amp;AK14</f>
        <v/>
      </c>
      <c r="AM14" s="101" t="str">
        <f>IFERROR(VLOOKUP(AL14,FORMULAS!$B$69:$D$77,3,FALSE),"")</f>
        <v/>
      </c>
      <c r="AN14" s="101" t="str">
        <f t="shared" ref="AN14:AN16" si="20">IF(AM14="fuerte",100,IF(AM14="Moderado",50,IF(AM14="débil",0,"")))</f>
        <v/>
      </c>
      <c r="AO14" s="101" t="str">
        <f>IFERROR(VLOOKUP(AL14,FORMULAS!$B$69:$C$77,2,FALSE),"")</f>
        <v/>
      </c>
      <c r="AP14" s="212"/>
      <c r="AQ14" s="212"/>
      <c r="AR14" s="230"/>
      <c r="AS14" s="230"/>
      <c r="AT14" s="212"/>
      <c r="AU14" s="212"/>
      <c r="AV14" s="212"/>
      <c r="AW14" s="198"/>
      <c r="AX14" s="198"/>
      <c r="AY14" s="213"/>
      <c r="AZ14" s="211"/>
      <c r="BA14" s="189"/>
      <c r="BB14" s="86"/>
      <c r="BC14" s="87"/>
      <c r="BD14" s="87"/>
      <c r="BE14" s="88"/>
      <c r="BF14" s="90"/>
      <c r="BG14" s="89"/>
      <c r="BH14" s="87"/>
      <c r="BI14" s="87"/>
      <c r="BJ14" s="135"/>
    </row>
    <row r="15" spans="2:63" s="91" customFormat="1" ht="20.100000000000001" customHeight="1" x14ac:dyDescent="0.25">
      <c r="B15" s="225"/>
      <c r="C15" s="198"/>
      <c r="D15" s="201"/>
      <c r="E15" s="198"/>
      <c r="F15" s="198"/>
      <c r="G15" s="201"/>
      <c r="H15" s="158"/>
      <c r="I15" s="217"/>
      <c r="J15" s="217"/>
      <c r="K15" s="85"/>
      <c r="L15" s="85"/>
      <c r="M15" s="213"/>
      <c r="N15" s="198"/>
      <c r="O15" s="198"/>
      <c r="P15" s="213"/>
      <c r="Q15" s="189"/>
      <c r="R15" s="201"/>
      <c r="S15" s="201"/>
      <c r="T15" s="99"/>
      <c r="U15" s="98">
        <f t="shared" si="11"/>
        <v>0</v>
      </c>
      <c r="V15" s="99"/>
      <c r="W15" s="98">
        <f t="shared" si="12"/>
        <v>0</v>
      </c>
      <c r="X15" s="99"/>
      <c r="Y15" s="98">
        <f t="shared" si="13"/>
        <v>0</v>
      </c>
      <c r="Z15" s="99"/>
      <c r="AA15" s="98">
        <f t="shared" si="14"/>
        <v>0</v>
      </c>
      <c r="AB15" s="99"/>
      <c r="AC15" s="98">
        <f t="shared" si="15"/>
        <v>0</v>
      </c>
      <c r="AD15" s="99"/>
      <c r="AE15" s="98">
        <f t="shared" si="16"/>
        <v>0</v>
      </c>
      <c r="AF15" s="99"/>
      <c r="AG15" s="98">
        <f t="shared" si="17"/>
        <v>0</v>
      </c>
      <c r="AH15" s="101">
        <f t="shared" si="0"/>
        <v>0</v>
      </c>
      <c r="AI15" s="101" t="str">
        <f t="shared" ref="AI15:AI16" si="21">IF(AH15&gt;=96,"Fuerte",IF(AH15&gt;=86,"Moderado",IF(AH15&gt;=1,"Débil","")))</f>
        <v/>
      </c>
      <c r="AJ15" s="100"/>
      <c r="AK15" s="101" t="str">
        <f t="shared" si="18"/>
        <v/>
      </c>
      <c r="AL15" s="101" t="str">
        <f t="shared" si="19"/>
        <v/>
      </c>
      <c r="AM15" s="101" t="str">
        <f>IFERROR(VLOOKUP(AL15,FORMULAS!$B$69:$D$77,3,FALSE),"")</f>
        <v/>
      </c>
      <c r="AN15" s="101" t="str">
        <f t="shared" si="20"/>
        <v/>
      </c>
      <c r="AO15" s="101" t="str">
        <f>IFERROR(VLOOKUP(AL15,FORMULAS!$B$69:$C$77,2,FALSE),"")</f>
        <v/>
      </c>
      <c r="AP15" s="212"/>
      <c r="AQ15" s="212"/>
      <c r="AR15" s="230"/>
      <c r="AS15" s="230"/>
      <c r="AT15" s="212"/>
      <c r="AU15" s="212"/>
      <c r="AV15" s="212"/>
      <c r="AW15" s="198"/>
      <c r="AX15" s="198"/>
      <c r="AY15" s="213"/>
      <c r="AZ15" s="211"/>
      <c r="BA15" s="189"/>
      <c r="BB15" s="86"/>
      <c r="BC15" s="87"/>
      <c r="BD15" s="87"/>
      <c r="BE15" s="88"/>
      <c r="BF15" s="90"/>
      <c r="BG15" s="89"/>
      <c r="BH15" s="87"/>
      <c r="BI15" s="87"/>
      <c r="BJ15" s="135"/>
    </row>
    <row r="16" spans="2:63" s="91" customFormat="1" ht="20.100000000000001" customHeight="1" thickBot="1" x14ac:dyDescent="0.3">
      <c r="B16" s="226"/>
      <c r="C16" s="199"/>
      <c r="D16" s="202"/>
      <c r="E16" s="199"/>
      <c r="F16" s="199"/>
      <c r="G16" s="202"/>
      <c r="H16" s="155"/>
      <c r="I16" s="218"/>
      <c r="J16" s="218"/>
      <c r="K16" s="136"/>
      <c r="L16" s="136"/>
      <c r="M16" s="184"/>
      <c r="N16" s="199"/>
      <c r="O16" s="199"/>
      <c r="P16" s="184"/>
      <c r="Q16" s="190"/>
      <c r="R16" s="202"/>
      <c r="S16" s="202"/>
      <c r="T16" s="122"/>
      <c r="U16" s="123">
        <f t="shared" si="11"/>
        <v>0</v>
      </c>
      <c r="V16" s="122"/>
      <c r="W16" s="123">
        <f t="shared" si="12"/>
        <v>0</v>
      </c>
      <c r="X16" s="122"/>
      <c r="Y16" s="123">
        <f t="shared" si="13"/>
        <v>0</v>
      </c>
      <c r="Z16" s="122"/>
      <c r="AA16" s="123">
        <f t="shared" si="14"/>
        <v>0</v>
      </c>
      <c r="AB16" s="122"/>
      <c r="AC16" s="123">
        <f t="shared" si="15"/>
        <v>0</v>
      </c>
      <c r="AD16" s="122"/>
      <c r="AE16" s="123">
        <f t="shared" si="16"/>
        <v>0</v>
      </c>
      <c r="AF16" s="122"/>
      <c r="AG16" s="123">
        <f t="shared" si="17"/>
        <v>0</v>
      </c>
      <c r="AH16" s="124">
        <f t="shared" si="0"/>
        <v>0</v>
      </c>
      <c r="AI16" s="124" t="str">
        <f t="shared" si="21"/>
        <v/>
      </c>
      <c r="AJ16" s="125"/>
      <c r="AK16" s="124" t="str">
        <f t="shared" si="18"/>
        <v/>
      </c>
      <c r="AL16" s="124" t="str">
        <f t="shared" si="19"/>
        <v/>
      </c>
      <c r="AM16" s="124" t="str">
        <f>IFERROR(VLOOKUP(AL16,FORMULAS!$B$69:$D$77,3,FALSE),"")</f>
        <v/>
      </c>
      <c r="AN16" s="124" t="str">
        <f t="shared" si="20"/>
        <v/>
      </c>
      <c r="AO16" s="124" t="str">
        <f>IFERROR(VLOOKUP(AL16,FORMULAS!$B$69:$C$77,2,FALSE),"")</f>
        <v/>
      </c>
      <c r="AP16" s="196"/>
      <c r="AQ16" s="196"/>
      <c r="AR16" s="194"/>
      <c r="AS16" s="194"/>
      <c r="AT16" s="196"/>
      <c r="AU16" s="196"/>
      <c r="AV16" s="196"/>
      <c r="AW16" s="199"/>
      <c r="AX16" s="199"/>
      <c r="AY16" s="184"/>
      <c r="AZ16" s="186"/>
      <c r="BA16" s="190"/>
      <c r="BB16" s="137"/>
      <c r="BC16" s="138"/>
      <c r="BD16" s="138"/>
      <c r="BE16" s="112"/>
      <c r="BF16" s="139"/>
      <c r="BG16" s="113"/>
      <c r="BH16" s="138"/>
      <c r="BI16" s="138"/>
      <c r="BJ16" s="140"/>
    </row>
    <row r="17" spans="2:62" s="91" customFormat="1" ht="20.100000000000001" customHeight="1" x14ac:dyDescent="0.25">
      <c r="B17" s="224" t="s">
        <v>75</v>
      </c>
      <c r="C17" s="197">
        <v>3</v>
      </c>
      <c r="D17" s="200" t="s">
        <v>347</v>
      </c>
      <c r="E17" s="197" t="s">
        <v>90</v>
      </c>
      <c r="F17" s="197" t="s">
        <v>90</v>
      </c>
      <c r="G17" s="200"/>
      <c r="H17" s="200" t="s">
        <v>329</v>
      </c>
      <c r="I17" s="216"/>
      <c r="J17" s="216"/>
      <c r="K17" s="154" t="s">
        <v>348</v>
      </c>
      <c r="L17" s="130"/>
      <c r="M17" s="183" t="str">
        <f>IF(F17="gestion","impacto",IF(F17="corrupcion","impactocorrupcion",IF(F17="seguridad_de_la_informacion","impacto","")))</f>
        <v>impactocorrupcion</v>
      </c>
      <c r="N17" s="197"/>
      <c r="O17" s="197"/>
      <c r="P17" s="183" t="str">
        <f>N17&amp;O17</f>
        <v/>
      </c>
      <c r="Q17" s="188" t="str">
        <f>IFERROR(VLOOKUP(P17,FORMULAS!$B$37:$C$61,2,FALSE),"")</f>
        <v/>
      </c>
      <c r="R17" s="200"/>
      <c r="S17" s="200"/>
      <c r="T17" s="116"/>
      <c r="U17" s="117">
        <f>IF(T17="Asignado",15,0)</f>
        <v>0</v>
      </c>
      <c r="V17" s="116"/>
      <c r="W17" s="117">
        <f>IF(V17="Adecuado",15,0)</f>
        <v>0</v>
      </c>
      <c r="X17" s="116"/>
      <c r="Y17" s="117">
        <f>IF(X17="Oportuna",15,0)</f>
        <v>0</v>
      </c>
      <c r="Z17" s="116"/>
      <c r="AA17" s="117">
        <f>IF(Z17="Prevenir",15,IF(Z17="Detectar",10,0))</f>
        <v>0</v>
      </c>
      <c r="AB17" s="116"/>
      <c r="AC17" s="117">
        <f>IF(AB17="Confiable",15,0)</f>
        <v>0</v>
      </c>
      <c r="AD17" s="116"/>
      <c r="AE17" s="117">
        <f>IF(AD17="Se investigan y resuelven oportunamente",15,0)</f>
        <v>0</v>
      </c>
      <c r="AF17" s="116"/>
      <c r="AG17" s="117">
        <f>IF(AF17="Completa",10,IF(AF17="incompleta",5,0))</f>
        <v>0</v>
      </c>
      <c r="AH17" s="118">
        <f t="shared" si="0"/>
        <v>0</v>
      </c>
      <c r="AI17" s="118" t="str">
        <f>IF(AH17&gt;=96,"Fuerte",IF(AH17&gt;=86,"Moderado",IF(AH17&gt;=1,"Débil","")))</f>
        <v/>
      </c>
      <c r="AJ17" s="119"/>
      <c r="AK17" s="118" t="str">
        <f>IF(AJ17="Siempre se ejecuta","Fuerte",IF(AJ17="Algunas veces","Moderado",IF(AJ17="no se ejecuta","Débil","")))</f>
        <v/>
      </c>
      <c r="AL17" s="118" t="str">
        <f>AI17&amp;AK17</f>
        <v/>
      </c>
      <c r="AM17" s="118" t="str">
        <f>IFERROR(VLOOKUP(AL17,FORMULAS!$B$69:$D$77,3,FALSE),"")</f>
        <v/>
      </c>
      <c r="AN17" s="118" t="str">
        <f>IF(AM17="fuerte",100,IF(AM17="Moderado",50,IF(AM17="débil",0,"")))</f>
        <v/>
      </c>
      <c r="AO17" s="118" t="str">
        <f>IFERROR(VLOOKUP(AL17,FORMULAS!$B$69:$D$77,2,FALSE),"")</f>
        <v/>
      </c>
      <c r="AP17" s="195">
        <f>IFERROR(AVERAGE(AN17:AN20),0)</f>
        <v>0</v>
      </c>
      <c r="AQ17" s="195" t="str">
        <f>IF(AP17&gt;=100,"Fuerte",IF(AP17&gt;=50,"Moderado",IF(AP17&gt;=1,"Débil","")))</f>
        <v/>
      </c>
      <c r="AR17" s="193"/>
      <c r="AS17" s="193"/>
      <c r="AT17" s="195" t="str">
        <f>+AQ17&amp;AR17&amp;AS17</f>
        <v/>
      </c>
      <c r="AU17" s="195">
        <f>IFERROR(VLOOKUP(AT17,FORMULAS!$B$94:$D$101,2,FALSE),0)</f>
        <v>0</v>
      </c>
      <c r="AV17" s="195">
        <f>IFERROR(VLOOKUP(AT17,FORMULAS!$B$94:$D$101,3,FALSE),0)</f>
        <v>0</v>
      </c>
      <c r="AW17" s="197" t="s">
        <v>18</v>
      </c>
      <c r="AX17" s="197" t="s">
        <v>22</v>
      </c>
      <c r="AY17" s="183" t="str">
        <f>AW17&amp;AX17</f>
        <v>PosibleMenor</v>
      </c>
      <c r="AZ17" s="185" t="str">
        <f>IFERROR(VLOOKUP(AY17,FORMULAS!$B$37:$C$61,2,FALSE),"")</f>
        <v>Riesgo moderado</v>
      </c>
      <c r="BA17" s="188" t="s">
        <v>166</v>
      </c>
      <c r="BB17" s="159" t="s">
        <v>349</v>
      </c>
      <c r="BC17" s="159" t="s">
        <v>350</v>
      </c>
      <c r="BD17" s="159" t="s">
        <v>351</v>
      </c>
      <c r="BE17" s="162" t="s">
        <v>352</v>
      </c>
      <c r="BF17" s="165" t="s">
        <v>353</v>
      </c>
      <c r="BG17" s="168" t="s">
        <v>354</v>
      </c>
      <c r="BH17" s="159" t="s">
        <v>355</v>
      </c>
      <c r="BI17" s="159" t="s">
        <v>356</v>
      </c>
      <c r="BJ17" s="171" t="s">
        <v>357</v>
      </c>
    </row>
    <row r="18" spans="2:62" s="91" customFormat="1" ht="20.100000000000001" customHeight="1" x14ac:dyDescent="0.25">
      <c r="B18" s="225"/>
      <c r="C18" s="198"/>
      <c r="D18" s="201"/>
      <c r="E18" s="198"/>
      <c r="F18" s="198"/>
      <c r="G18" s="201"/>
      <c r="H18" s="201"/>
      <c r="I18" s="217"/>
      <c r="J18" s="217"/>
      <c r="K18" s="158"/>
      <c r="L18" s="85"/>
      <c r="M18" s="213"/>
      <c r="N18" s="198"/>
      <c r="O18" s="198"/>
      <c r="P18" s="213"/>
      <c r="Q18" s="189"/>
      <c r="R18" s="201"/>
      <c r="S18" s="201"/>
      <c r="T18" s="99"/>
      <c r="U18" s="98">
        <f t="shared" ref="U18:U20" si="22">IF(T18="Asignado",15,0)</f>
        <v>0</v>
      </c>
      <c r="V18" s="99"/>
      <c r="W18" s="98">
        <f t="shared" ref="W18:W20" si="23">IF(V18="Adecuado",15,0)</f>
        <v>0</v>
      </c>
      <c r="X18" s="99"/>
      <c r="Y18" s="98">
        <f t="shared" ref="Y18:Y20" si="24">IF(X18="Oportuna",15,0)</f>
        <v>0</v>
      </c>
      <c r="Z18" s="99"/>
      <c r="AA18" s="98">
        <f t="shared" ref="AA18:AA20" si="25">IF(Z18="Prevenir",15,IF(Z18="Detectar",10,0))</f>
        <v>0</v>
      </c>
      <c r="AB18" s="99"/>
      <c r="AC18" s="98">
        <f t="shared" ref="AC18:AC20" si="26">IF(AB18="Confiable",15,0)</f>
        <v>0</v>
      </c>
      <c r="AD18" s="99"/>
      <c r="AE18" s="98">
        <f t="shared" ref="AE18:AE20" si="27">IF(AD18="Se investigan y resuelven oportunamente",15,0)</f>
        <v>0</v>
      </c>
      <c r="AF18" s="99"/>
      <c r="AG18" s="98">
        <f t="shared" ref="AG18:AG20" si="28">IF(AF18="Completa",10,IF(AF18="incompleta",5,0))</f>
        <v>0</v>
      </c>
      <c r="AH18" s="101">
        <f t="shared" si="0"/>
        <v>0</v>
      </c>
      <c r="AI18" s="101" t="str">
        <f>IF(AH18&gt;=96,"Fuerte",IF(AH18&gt;=86,"Moderado",IF(AH18&gt;=1,"Débil","")))</f>
        <v/>
      </c>
      <c r="AJ18" s="100"/>
      <c r="AK18" s="101" t="str">
        <f t="shared" ref="AK18:AK20" si="29">IF(AJ18="Siempre se ejecuta","Fuerte",IF(AJ18="Algunas veces","Moderado",IF(AJ18="no se ejecuta","Débil","")))</f>
        <v/>
      </c>
      <c r="AL18" s="101" t="str">
        <f t="shared" ref="AL18:AL20" si="30">AI18&amp;AK18</f>
        <v/>
      </c>
      <c r="AM18" s="101" t="str">
        <f>IFERROR(VLOOKUP(AL18,FORMULAS!$B$69:$D$77,3,FALSE),"")</f>
        <v/>
      </c>
      <c r="AN18" s="101" t="str">
        <f t="shared" ref="AN18:AN20" si="31">IF(AM18="fuerte",100,IF(AM18="Moderado",50,IF(AM18="débil",0,"")))</f>
        <v/>
      </c>
      <c r="AO18" s="101" t="str">
        <f>IFERROR(VLOOKUP(AL18,FORMULAS!$B$69:$C$77,2,FALSE),"")</f>
        <v/>
      </c>
      <c r="AP18" s="212"/>
      <c r="AQ18" s="212"/>
      <c r="AR18" s="230"/>
      <c r="AS18" s="230"/>
      <c r="AT18" s="212"/>
      <c r="AU18" s="212"/>
      <c r="AV18" s="212"/>
      <c r="AW18" s="198"/>
      <c r="AX18" s="198"/>
      <c r="AY18" s="213"/>
      <c r="AZ18" s="211"/>
      <c r="BA18" s="189"/>
      <c r="BB18" s="160"/>
      <c r="BC18" s="160"/>
      <c r="BD18" s="160"/>
      <c r="BE18" s="163"/>
      <c r="BF18" s="166"/>
      <c r="BG18" s="169"/>
      <c r="BH18" s="160"/>
      <c r="BI18" s="160"/>
      <c r="BJ18" s="172"/>
    </row>
    <row r="19" spans="2:62" s="91" customFormat="1" ht="20.100000000000001" customHeight="1" x14ac:dyDescent="0.25">
      <c r="B19" s="225"/>
      <c r="C19" s="198"/>
      <c r="D19" s="201"/>
      <c r="E19" s="198"/>
      <c r="F19" s="198"/>
      <c r="G19" s="201"/>
      <c r="H19" s="201"/>
      <c r="I19" s="217"/>
      <c r="J19" s="217"/>
      <c r="K19" s="158"/>
      <c r="L19" s="85"/>
      <c r="M19" s="213"/>
      <c r="N19" s="198"/>
      <c r="O19" s="198"/>
      <c r="P19" s="213"/>
      <c r="Q19" s="189"/>
      <c r="R19" s="201"/>
      <c r="S19" s="201"/>
      <c r="T19" s="99"/>
      <c r="U19" s="98">
        <f t="shared" si="22"/>
        <v>0</v>
      </c>
      <c r="V19" s="99"/>
      <c r="W19" s="98">
        <f t="shared" si="23"/>
        <v>0</v>
      </c>
      <c r="X19" s="99"/>
      <c r="Y19" s="98">
        <f t="shared" si="24"/>
        <v>0</v>
      </c>
      <c r="Z19" s="99"/>
      <c r="AA19" s="98">
        <f t="shared" si="25"/>
        <v>0</v>
      </c>
      <c r="AB19" s="99"/>
      <c r="AC19" s="98">
        <f t="shared" si="26"/>
        <v>0</v>
      </c>
      <c r="AD19" s="99"/>
      <c r="AE19" s="98">
        <f t="shared" si="27"/>
        <v>0</v>
      </c>
      <c r="AF19" s="99"/>
      <c r="AG19" s="98">
        <f t="shared" si="28"/>
        <v>0</v>
      </c>
      <c r="AH19" s="101">
        <f t="shared" si="0"/>
        <v>0</v>
      </c>
      <c r="AI19" s="101" t="str">
        <f t="shared" ref="AI19:AI20" si="32">IF(AH19&gt;=96,"Fuerte",IF(AH19&gt;=86,"Moderado",IF(AH19&gt;=1,"Débil","")))</f>
        <v/>
      </c>
      <c r="AJ19" s="100"/>
      <c r="AK19" s="101" t="str">
        <f t="shared" si="29"/>
        <v/>
      </c>
      <c r="AL19" s="101" t="str">
        <f t="shared" si="30"/>
        <v/>
      </c>
      <c r="AM19" s="101" t="str">
        <f>IFERROR(VLOOKUP(AL19,FORMULAS!$B$69:$D$77,3,FALSE),"")</f>
        <v/>
      </c>
      <c r="AN19" s="101" t="str">
        <f t="shared" si="31"/>
        <v/>
      </c>
      <c r="AO19" s="101" t="str">
        <f>IFERROR(VLOOKUP(AL19,FORMULAS!$B$69:$C$77,2,FALSE),"")</f>
        <v/>
      </c>
      <c r="AP19" s="212"/>
      <c r="AQ19" s="212"/>
      <c r="AR19" s="230"/>
      <c r="AS19" s="230"/>
      <c r="AT19" s="212"/>
      <c r="AU19" s="212"/>
      <c r="AV19" s="212"/>
      <c r="AW19" s="198"/>
      <c r="AX19" s="198"/>
      <c r="AY19" s="213"/>
      <c r="AZ19" s="211"/>
      <c r="BA19" s="189"/>
      <c r="BB19" s="160"/>
      <c r="BC19" s="160"/>
      <c r="BD19" s="160"/>
      <c r="BE19" s="163"/>
      <c r="BF19" s="166"/>
      <c r="BG19" s="169"/>
      <c r="BH19" s="160"/>
      <c r="BI19" s="160"/>
      <c r="BJ19" s="172"/>
    </row>
    <row r="20" spans="2:62" s="91" customFormat="1" ht="20.100000000000001" customHeight="1" thickBot="1" x14ac:dyDescent="0.3">
      <c r="B20" s="226"/>
      <c r="C20" s="199"/>
      <c r="D20" s="202"/>
      <c r="E20" s="199"/>
      <c r="F20" s="199"/>
      <c r="G20" s="202"/>
      <c r="H20" s="202"/>
      <c r="I20" s="218"/>
      <c r="J20" s="218"/>
      <c r="K20" s="155"/>
      <c r="L20" s="136"/>
      <c r="M20" s="184"/>
      <c r="N20" s="199"/>
      <c r="O20" s="199"/>
      <c r="P20" s="184"/>
      <c r="Q20" s="190"/>
      <c r="R20" s="202"/>
      <c r="S20" s="202"/>
      <c r="T20" s="122"/>
      <c r="U20" s="123">
        <f t="shared" si="22"/>
        <v>0</v>
      </c>
      <c r="V20" s="122"/>
      <c r="W20" s="123">
        <f t="shared" si="23"/>
        <v>0</v>
      </c>
      <c r="X20" s="122"/>
      <c r="Y20" s="123">
        <f t="shared" si="24"/>
        <v>0</v>
      </c>
      <c r="Z20" s="122"/>
      <c r="AA20" s="123">
        <f t="shared" si="25"/>
        <v>0</v>
      </c>
      <c r="AB20" s="122"/>
      <c r="AC20" s="123">
        <f t="shared" si="26"/>
        <v>0</v>
      </c>
      <c r="AD20" s="122"/>
      <c r="AE20" s="123">
        <f t="shared" si="27"/>
        <v>0</v>
      </c>
      <c r="AF20" s="122"/>
      <c r="AG20" s="123">
        <f t="shared" si="28"/>
        <v>0</v>
      </c>
      <c r="AH20" s="124">
        <f t="shared" si="0"/>
        <v>0</v>
      </c>
      <c r="AI20" s="124" t="str">
        <f t="shared" si="32"/>
        <v/>
      </c>
      <c r="AJ20" s="125"/>
      <c r="AK20" s="124" t="str">
        <f t="shared" si="29"/>
        <v/>
      </c>
      <c r="AL20" s="124" t="str">
        <f t="shared" si="30"/>
        <v/>
      </c>
      <c r="AM20" s="124" t="str">
        <f>IFERROR(VLOOKUP(AL20,FORMULAS!$B$69:$D$77,3,FALSE),"")</f>
        <v/>
      </c>
      <c r="AN20" s="124" t="str">
        <f t="shared" si="31"/>
        <v/>
      </c>
      <c r="AO20" s="124" t="str">
        <f>IFERROR(VLOOKUP(AL20,FORMULAS!$B$69:$C$77,2,FALSE),"")</f>
        <v/>
      </c>
      <c r="AP20" s="196"/>
      <c r="AQ20" s="196"/>
      <c r="AR20" s="194"/>
      <c r="AS20" s="194"/>
      <c r="AT20" s="196"/>
      <c r="AU20" s="196"/>
      <c r="AV20" s="196"/>
      <c r="AW20" s="199"/>
      <c r="AX20" s="199"/>
      <c r="AY20" s="184"/>
      <c r="AZ20" s="186"/>
      <c r="BA20" s="190"/>
      <c r="BB20" s="161"/>
      <c r="BC20" s="161"/>
      <c r="BD20" s="161"/>
      <c r="BE20" s="164"/>
      <c r="BF20" s="167"/>
      <c r="BG20" s="170"/>
      <c r="BH20" s="161"/>
      <c r="BI20" s="161"/>
      <c r="BJ20" s="173"/>
    </row>
    <row r="21" spans="2:62" s="91" customFormat="1" ht="20.100000000000001" customHeight="1" x14ac:dyDescent="0.25">
      <c r="B21" s="224" t="s">
        <v>75</v>
      </c>
      <c r="C21" s="197">
        <v>4</v>
      </c>
      <c r="D21" s="200" t="s">
        <v>347</v>
      </c>
      <c r="E21" s="200"/>
      <c r="F21" s="197" t="s">
        <v>90</v>
      </c>
      <c r="G21" s="200"/>
      <c r="H21" s="200" t="s">
        <v>329</v>
      </c>
      <c r="I21" s="216"/>
      <c r="J21" s="216"/>
      <c r="K21" s="107" t="s">
        <v>348</v>
      </c>
      <c r="L21" s="130"/>
      <c r="M21" s="183" t="str">
        <f>IF(F21="gestion","impacto",IF(F21="corrupcion","impactocorrupcion",IF(F21="seguridad_de_la_informacion","impacto","")))</f>
        <v>impactocorrupcion</v>
      </c>
      <c r="N21" s="197"/>
      <c r="O21" s="197"/>
      <c r="P21" s="183" t="str">
        <f>N21&amp;O21</f>
        <v/>
      </c>
      <c r="Q21" s="188" t="str">
        <f>IFERROR(VLOOKUP(P21,FORMULAS!$B$37:$C$61,2,FALSE),"")</f>
        <v/>
      </c>
      <c r="R21" s="200"/>
      <c r="S21" s="200"/>
      <c r="T21" s="116"/>
      <c r="U21" s="117">
        <f>IF(T21="Asignado",15,0)</f>
        <v>0</v>
      </c>
      <c r="V21" s="116"/>
      <c r="W21" s="117">
        <f>IF(V21="Adecuado",15,0)</f>
        <v>0</v>
      </c>
      <c r="X21" s="116"/>
      <c r="Y21" s="117">
        <f>IF(X21="Oportuna",15,0)</f>
        <v>0</v>
      </c>
      <c r="Z21" s="116"/>
      <c r="AA21" s="117">
        <f>IF(Z21="Prevenir",15,IF(Z21="Detectar",10,0))</f>
        <v>0</v>
      </c>
      <c r="AB21" s="116"/>
      <c r="AC21" s="117">
        <f>IF(AB21="Confiable",15,0)</f>
        <v>0</v>
      </c>
      <c r="AD21" s="116"/>
      <c r="AE21" s="117">
        <f>IF(AD21="Se investigan y resuelven oportunamente",15,0)</f>
        <v>0</v>
      </c>
      <c r="AF21" s="116"/>
      <c r="AG21" s="117">
        <f>IF(AF21="Completa",10,IF(AF21="incompleta",5,0))</f>
        <v>0</v>
      </c>
      <c r="AH21" s="118">
        <f t="shared" si="0"/>
        <v>0</v>
      </c>
      <c r="AI21" s="118" t="str">
        <f>IF(AH21&gt;=96,"Fuerte",IF(AH21&gt;=86,"Moderado",IF(AH21&gt;=1,"Débil","")))</f>
        <v/>
      </c>
      <c r="AJ21" s="119"/>
      <c r="AK21" s="118" t="str">
        <f>IF(AJ21="Siempre se ejecuta","Fuerte",IF(AJ21="Algunas veces","Moderado",IF(AJ21="no se ejecuta","Débil","")))</f>
        <v/>
      </c>
      <c r="AL21" s="118" t="str">
        <f>AI21&amp;AK21</f>
        <v/>
      </c>
      <c r="AM21" s="118" t="str">
        <f>IFERROR(VLOOKUP(AL21,FORMULAS!$B$69:$D$77,3,FALSE),"")</f>
        <v/>
      </c>
      <c r="AN21" s="118" t="str">
        <f>IF(AM21="fuerte",100,IF(AM21="Moderado",50,IF(AM21="débil",0,"")))</f>
        <v/>
      </c>
      <c r="AO21" s="118" t="str">
        <f>IFERROR(VLOOKUP(AL21,FORMULAS!$B$69:$D$77,2,FALSE),"")</f>
        <v/>
      </c>
      <c r="AP21" s="195">
        <f>IFERROR(AVERAGE(AN21:AN24),0)</f>
        <v>0</v>
      </c>
      <c r="AQ21" s="195" t="str">
        <f>IF(AP21&gt;=100,"Fuerte",IF(AP21&gt;=50,"Moderado",IF(AP21&gt;=1,"Débil","")))</f>
        <v/>
      </c>
      <c r="AR21" s="193"/>
      <c r="AS21" s="193"/>
      <c r="AT21" s="195" t="str">
        <f>+AQ21&amp;AR21&amp;AS21</f>
        <v/>
      </c>
      <c r="AU21" s="195">
        <f>IFERROR(VLOOKUP(AT21,FORMULAS!$B$94:$D$101,2,FALSE),0)</f>
        <v>0</v>
      </c>
      <c r="AV21" s="195">
        <f>IFERROR(VLOOKUP(AT21,FORMULAS!$B$94:$D$101,3,FALSE),0)</f>
        <v>0</v>
      </c>
      <c r="AW21" s="200" t="s">
        <v>134</v>
      </c>
      <c r="AX21" s="200" t="s">
        <v>21</v>
      </c>
      <c r="AY21" s="183" t="str">
        <f>AW21&amp;AX21</f>
        <v>Rara vezInsignificante</v>
      </c>
      <c r="AZ21" s="185" t="str">
        <f>IFERROR(VLOOKUP(AY21,FORMULAS!$B$37:$C$61,2,FALSE),"")</f>
        <v>Riesgo bajo</v>
      </c>
      <c r="BA21" s="188" t="s">
        <v>166</v>
      </c>
      <c r="BB21" s="109"/>
      <c r="BC21" s="131"/>
      <c r="BD21" s="131"/>
      <c r="BE21" s="132"/>
      <c r="BF21" s="133"/>
      <c r="BG21" s="110"/>
      <c r="BH21" s="131"/>
      <c r="BI21" s="131"/>
      <c r="BJ21" s="134"/>
    </row>
    <row r="22" spans="2:62" s="91" customFormat="1" ht="20.100000000000001" customHeight="1" x14ac:dyDescent="0.25">
      <c r="B22" s="225"/>
      <c r="C22" s="198"/>
      <c r="D22" s="201"/>
      <c r="E22" s="201"/>
      <c r="F22" s="198"/>
      <c r="G22" s="201"/>
      <c r="H22" s="201"/>
      <c r="I22" s="217"/>
      <c r="J22" s="217"/>
      <c r="K22" s="85"/>
      <c r="L22" s="85"/>
      <c r="M22" s="213"/>
      <c r="N22" s="198"/>
      <c r="O22" s="198"/>
      <c r="P22" s="213"/>
      <c r="Q22" s="189"/>
      <c r="R22" s="201"/>
      <c r="S22" s="201"/>
      <c r="T22" s="99"/>
      <c r="U22" s="98">
        <f t="shared" ref="U22:U24" si="33">IF(T22="Asignado",15,0)</f>
        <v>0</v>
      </c>
      <c r="V22" s="99"/>
      <c r="W22" s="98">
        <f t="shared" ref="W22:W24" si="34">IF(V22="Adecuado",15,0)</f>
        <v>0</v>
      </c>
      <c r="X22" s="99"/>
      <c r="Y22" s="98">
        <f t="shared" ref="Y22:Y24" si="35">IF(X22="Oportuna",15,0)</f>
        <v>0</v>
      </c>
      <c r="Z22" s="99"/>
      <c r="AA22" s="98">
        <f t="shared" ref="AA22:AA24" si="36">IF(Z22="Prevenir",15,IF(Z22="Detectar",10,0))</f>
        <v>0</v>
      </c>
      <c r="AB22" s="99"/>
      <c r="AC22" s="98">
        <f t="shared" ref="AC22:AC24" si="37">IF(AB22="Confiable",15,0)</f>
        <v>0</v>
      </c>
      <c r="AD22" s="99"/>
      <c r="AE22" s="98">
        <f t="shared" ref="AE22:AE24" si="38">IF(AD22="Se investigan y resuelven oportunamente",15,0)</f>
        <v>0</v>
      </c>
      <c r="AF22" s="99"/>
      <c r="AG22" s="98">
        <f t="shared" ref="AG22:AG24" si="39">IF(AF22="Completa",10,IF(AF22="incompleta",5,0))</f>
        <v>0</v>
      </c>
      <c r="AH22" s="101">
        <f t="shared" si="0"/>
        <v>0</v>
      </c>
      <c r="AI22" s="101" t="str">
        <f>IF(AH22&gt;=96,"Fuerte",IF(AH22&gt;=86,"Moderado",IF(AH22&gt;=1,"Débil","")))</f>
        <v/>
      </c>
      <c r="AJ22" s="100"/>
      <c r="AK22" s="101" t="str">
        <f t="shared" ref="AK22:AK24" si="40">IF(AJ22="Siempre se ejecuta","Fuerte",IF(AJ22="Algunas veces","Moderado",IF(AJ22="no se ejecuta","Débil","")))</f>
        <v/>
      </c>
      <c r="AL22" s="101" t="str">
        <f t="shared" ref="AL22:AL24" si="41">AI22&amp;AK22</f>
        <v/>
      </c>
      <c r="AM22" s="101" t="str">
        <f>IFERROR(VLOOKUP(AL22,FORMULAS!$B$69:$D$77,3,FALSE),"")</f>
        <v/>
      </c>
      <c r="AN22" s="101" t="str">
        <f t="shared" ref="AN22:AN24" si="42">IF(AM22="fuerte",100,IF(AM22="Moderado",50,IF(AM22="débil",0,"")))</f>
        <v/>
      </c>
      <c r="AO22" s="101" t="str">
        <f>IFERROR(VLOOKUP(AL22,FORMULAS!$B$69:$C$77,2,FALSE),"")</f>
        <v/>
      </c>
      <c r="AP22" s="212"/>
      <c r="AQ22" s="212"/>
      <c r="AR22" s="230"/>
      <c r="AS22" s="230"/>
      <c r="AT22" s="212"/>
      <c r="AU22" s="212"/>
      <c r="AV22" s="212"/>
      <c r="AW22" s="201"/>
      <c r="AX22" s="201"/>
      <c r="AY22" s="213"/>
      <c r="AZ22" s="211"/>
      <c r="BA22" s="189"/>
      <c r="BB22" s="86"/>
      <c r="BC22" s="87"/>
      <c r="BD22" s="87"/>
      <c r="BE22" s="88"/>
      <c r="BF22" s="90"/>
      <c r="BG22" s="89"/>
      <c r="BH22" s="87"/>
      <c r="BI22" s="87"/>
      <c r="BJ22" s="135"/>
    </row>
    <row r="23" spans="2:62" s="91" customFormat="1" ht="20.100000000000001" customHeight="1" x14ac:dyDescent="0.25">
      <c r="B23" s="225"/>
      <c r="C23" s="198"/>
      <c r="D23" s="201"/>
      <c r="E23" s="201"/>
      <c r="F23" s="198"/>
      <c r="G23" s="201"/>
      <c r="H23" s="201"/>
      <c r="I23" s="217"/>
      <c r="J23" s="217"/>
      <c r="K23" s="85"/>
      <c r="L23" s="85"/>
      <c r="M23" s="213"/>
      <c r="N23" s="198"/>
      <c r="O23" s="198"/>
      <c r="P23" s="213"/>
      <c r="Q23" s="189"/>
      <c r="R23" s="201"/>
      <c r="S23" s="201"/>
      <c r="T23" s="99"/>
      <c r="U23" s="98">
        <f t="shared" si="33"/>
        <v>0</v>
      </c>
      <c r="V23" s="99"/>
      <c r="W23" s="98">
        <f t="shared" si="34"/>
        <v>0</v>
      </c>
      <c r="X23" s="99"/>
      <c r="Y23" s="98">
        <f t="shared" si="35"/>
        <v>0</v>
      </c>
      <c r="Z23" s="99"/>
      <c r="AA23" s="98">
        <f t="shared" si="36"/>
        <v>0</v>
      </c>
      <c r="AB23" s="99"/>
      <c r="AC23" s="98">
        <f t="shared" si="37"/>
        <v>0</v>
      </c>
      <c r="AD23" s="99"/>
      <c r="AE23" s="98">
        <f t="shared" si="38"/>
        <v>0</v>
      </c>
      <c r="AF23" s="99"/>
      <c r="AG23" s="98">
        <f t="shared" si="39"/>
        <v>0</v>
      </c>
      <c r="AH23" s="101">
        <f t="shared" si="0"/>
        <v>0</v>
      </c>
      <c r="AI23" s="101" t="str">
        <f t="shared" ref="AI23:AI24" si="43">IF(AH23&gt;=96,"Fuerte",IF(AH23&gt;=86,"Moderado",IF(AH23&gt;=1,"Débil","")))</f>
        <v/>
      </c>
      <c r="AJ23" s="100"/>
      <c r="AK23" s="101" t="str">
        <f t="shared" si="40"/>
        <v/>
      </c>
      <c r="AL23" s="101" t="str">
        <f t="shared" si="41"/>
        <v/>
      </c>
      <c r="AM23" s="101" t="str">
        <f>IFERROR(VLOOKUP(AL23,FORMULAS!$B$69:$D$77,3,FALSE),"")</f>
        <v/>
      </c>
      <c r="AN23" s="101" t="str">
        <f t="shared" si="42"/>
        <v/>
      </c>
      <c r="AO23" s="101" t="str">
        <f>IFERROR(VLOOKUP(AL23,FORMULAS!$B$69:$C$77,2,FALSE),"")</f>
        <v/>
      </c>
      <c r="AP23" s="212"/>
      <c r="AQ23" s="212"/>
      <c r="AR23" s="230"/>
      <c r="AS23" s="230"/>
      <c r="AT23" s="212"/>
      <c r="AU23" s="212"/>
      <c r="AV23" s="212"/>
      <c r="AW23" s="201"/>
      <c r="AX23" s="201"/>
      <c r="AY23" s="213"/>
      <c r="AZ23" s="211"/>
      <c r="BA23" s="189"/>
      <c r="BB23" s="86"/>
      <c r="BC23" s="87"/>
      <c r="BD23" s="87"/>
      <c r="BE23" s="88"/>
      <c r="BF23" s="90"/>
      <c r="BG23" s="89"/>
      <c r="BH23" s="87"/>
      <c r="BI23" s="87"/>
      <c r="BJ23" s="135"/>
    </row>
    <row r="24" spans="2:62" s="91" customFormat="1" ht="20.100000000000001" customHeight="1" thickBot="1" x14ac:dyDescent="0.3">
      <c r="B24" s="226"/>
      <c r="C24" s="199"/>
      <c r="D24" s="202"/>
      <c r="E24" s="202"/>
      <c r="F24" s="199"/>
      <c r="G24" s="202"/>
      <c r="H24" s="202"/>
      <c r="I24" s="218"/>
      <c r="J24" s="218"/>
      <c r="K24" s="136"/>
      <c r="L24" s="136"/>
      <c r="M24" s="184"/>
      <c r="N24" s="199"/>
      <c r="O24" s="199"/>
      <c r="P24" s="184"/>
      <c r="Q24" s="190"/>
      <c r="R24" s="202"/>
      <c r="S24" s="202"/>
      <c r="T24" s="122"/>
      <c r="U24" s="123">
        <f t="shared" si="33"/>
        <v>0</v>
      </c>
      <c r="V24" s="122"/>
      <c r="W24" s="123">
        <f t="shared" si="34"/>
        <v>0</v>
      </c>
      <c r="X24" s="122"/>
      <c r="Y24" s="123">
        <f t="shared" si="35"/>
        <v>0</v>
      </c>
      <c r="Z24" s="122"/>
      <c r="AA24" s="123">
        <f t="shared" si="36"/>
        <v>0</v>
      </c>
      <c r="AB24" s="122"/>
      <c r="AC24" s="123">
        <f t="shared" si="37"/>
        <v>0</v>
      </c>
      <c r="AD24" s="122"/>
      <c r="AE24" s="123">
        <f t="shared" si="38"/>
        <v>0</v>
      </c>
      <c r="AF24" s="122"/>
      <c r="AG24" s="123">
        <f t="shared" si="39"/>
        <v>0</v>
      </c>
      <c r="AH24" s="124">
        <f t="shared" si="0"/>
        <v>0</v>
      </c>
      <c r="AI24" s="124" t="str">
        <f t="shared" si="43"/>
        <v/>
      </c>
      <c r="AJ24" s="125"/>
      <c r="AK24" s="124" t="str">
        <f t="shared" si="40"/>
        <v/>
      </c>
      <c r="AL24" s="124" t="str">
        <f t="shared" si="41"/>
        <v/>
      </c>
      <c r="AM24" s="124" t="str">
        <f>IFERROR(VLOOKUP(AL24,FORMULAS!$B$69:$D$77,3,FALSE),"")</f>
        <v/>
      </c>
      <c r="AN24" s="124" t="str">
        <f t="shared" si="42"/>
        <v/>
      </c>
      <c r="AO24" s="124" t="str">
        <f>IFERROR(VLOOKUP(AL24,FORMULAS!$B$69:$C$77,2,FALSE),"")</f>
        <v/>
      </c>
      <c r="AP24" s="196"/>
      <c r="AQ24" s="196"/>
      <c r="AR24" s="194"/>
      <c r="AS24" s="194"/>
      <c r="AT24" s="196"/>
      <c r="AU24" s="196"/>
      <c r="AV24" s="196"/>
      <c r="AW24" s="202"/>
      <c r="AX24" s="202"/>
      <c r="AY24" s="184"/>
      <c r="AZ24" s="186"/>
      <c r="BA24" s="190"/>
      <c r="BB24" s="137"/>
      <c r="BC24" s="138"/>
      <c r="BD24" s="138"/>
      <c r="BE24" s="112"/>
      <c r="BF24" s="139"/>
      <c r="BG24" s="113"/>
      <c r="BH24" s="138"/>
      <c r="BI24" s="138"/>
      <c r="BJ24" s="140"/>
    </row>
    <row r="25" spans="2:62" s="91" customFormat="1" ht="120" x14ac:dyDescent="0.25">
      <c r="B25" s="224" t="s">
        <v>78</v>
      </c>
      <c r="C25" s="197">
        <v>5</v>
      </c>
      <c r="D25" s="200" t="s">
        <v>358</v>
      </c>
      <c r="E25" s="197" t="s">
        <v>359</v>
      </c>
      <c r="F25" s="197" t="s">
        <v>359</v>
      </c>
      <c r="G25" s="197"/>
      <c r="H25" s="154" t="s">
        <v>329</v>
      </c>
      <c r="I25" s="176"/>
      <c r="J25" s="176"/>
      <c r="K25" s="107" t="s">
        <v>360</v>
      </c>
      <c r="L25" s="130"/>
      <c r="M25" s="183" t="str">
        <f>IF(F25="gestion","impacto",IF(F25="corrupcion","impactocorrupcion",IF(F25="seguridad_de_la_informacion","impacto","")))</f>
        <v/>
      </c>
      <c r="N25" s="197"/>
      <c r="O25" s="197"/>
      <c r="P25" s="183" t="str">
        <f>N25&amp;O25</f>
        <v/>
      </c>
      <c r="Q25" s="188" t="str">
        <f>IFERROR(VLOOKUP(P25,FORMULAS!$B$37:$C$61,2,FALSE),"")</f>
        <v/>
      </c>
      <c r="R25" s="200"/>
      <c r="S25" s="200"/>
      <c r="T25" s="116"/>
      <c r="U25" s="117">
        <f>IF(T25="Asignado",15,0)</f>
        <v>0</v>
      </c>
      <c r="V25" s="116"/>
      <c r="W25" s="117">
        <f>IF(V25="Adecuado",15,0)</f>
        <v>0</v>
      </c>
      <c r="X25" s="116"/>
      <c r="Y25" s="117">
        <f>IF(X25="Oportuna",15,0)</f>
        <v>0</v>
      </c>
      <c r="Z25" s="116"/>
      <c r="AA25" s="117">
        <f>IF(Z25="Prevenir",15,IF(Z25="Detectar",10,0))</f>
        <v>0</v>
      </c>
      <c r="AB25" s="116"/>
      <c r="AC25" s="117">
        <f>IF(AB25="Confiable",15,0)</f>
        <v>0</v>
      </c>
      <c r="AD25" s="116"/>
      <c r="AE25" s="117">
        <f>IF(AD25="Se investigan y resuelven oportunamente",15,0)</f>
        <v>0</v>
      </c>
      <c r="AF25" s="116"/>
      <c r="AG25" s="117">
        <f>IF(AF25="Completa",10,IF(AF25="incompleta",5,0))</f>
        <v>0</v>
      </c>
      <c r="AH25" s="118">
        <f t="shared" si="0"/>
        <v>0</v>
      </c>
      <c r="AI25" s="118" t="str">
        <f>IF(AH25&gt;=96,"Fuerte",IF(AH25&gt;=86,"Moderado",IF(AH25&gt;=1,"Débil","")))</f>
        <v/>
      </c>
      <c r="AJ25" s="119"/>
      <c r="AK25" s="118" t="str">
        <f>IF(AJ25="Siempre se ejecuta","Fuerte",IF(AJ25="Algunas veces","Moderado",IF(AJ25="no se ejecuta","Débil","")))</f>
        <v/>
      </c>
      <c r="AL25" s="118" t="str">
        <f>AI25&amp;AK25</f>
        <v/>
      </c>
      <c r="AM25" s="118" t="str">
        <f>IFERROR(VLOOKUP(AL25,FORMULAS!$B$69:$D$77,3,FALSE),"")</f>
        <v/>
      </c>
      <c r="AN25" s="118" t="str">
        <f>IF(AM25="fuerte",100,IF(AM25="Moderado",50,IF(AM25="débil",0,"")))</f>
        <v/>
      </c>
      <c r="AO25" s="118" t="str">
        <f>IFERROR(VLOOKUP(AL25,FORMULAS!$B$69:$D$77,2,FALSE),"")</f>
        <v/>
      </c>
      <c r="AP25" s="195">
        <f>IFERROR(AVERAGE(AN25:AN28),0)</f>
        <v>0</v>
      </c>
      <c r="AQ25" s="195" t="str">
        <f>IF(AP25&gt;=100,"Fuerte",IF(AP25&gt;=50,"Moderado",IF(AP25&gt;=1,"Débil","")))</f>
        <v/>
      </c>
      <c r="AR25" s="193"/>
      <c r="AS25" s="193"/>
      <c r="AT25" s="195" t="str">
        <f>+AQ25&amp;AR25&amp;AS25</f>
        <v/>
      </c>
      <c r="AU25" s="195">
        <f>IFERROR(VLOOKUP(AT25,FORMULAS!$B$94:$D$101,2,FALSE),0)</f>
        <v>0</v>
      </c>
      <c r="AV25" s="195">
        <f>IFERROR(VLOOKUP(AT25,FORMULAS!$B$94:$D$101,3,FALSE),0)</f>
        <v>0</v>
      </c>
      <c r="AW25" s="197" t="s">
        <v>17</v>
      </c>
      <c r="AX25" s="197" t="s">
        <v>24</v>
      </c>
      <c r="AY25" s="183" t="str">
        <f>AW25&amp;AX25</f>
        <v>ImprobableMayor</v>
      </c>
      <c r="AZ25" s="185" t="str">
        <f>IFERROR(VLOOKUP(AY25,FORMULAS!$B$37:$C$61,2,FALSE),"")</f>
        <v>Riesgo alto</v>
      </c>
      <c r="BA25" s="188" t="s">
        <v>167</v>
      </c>
      <c r="BB25" s="109" t="s">
        <v>363</v>
      </c>
      <c r="BC25" s="110" t="s">
        <v>364</v>
      </c>
      <c r="BD25" s="110" t="s">
        <v>365</v>
      </c>
      <c r="BE25" s="143" t="s">
        <v>366</v>
      </c>
      <c r="BF25" s="133" t="s">
        <v>367</v>
      </c>
      <c r="BG25" s="110" t="s">
        <v>368</v>
      </c>
      <c r="BH25" s="110" t="s">
        <v>369</v>
      </c>
      <c r="BI25" s="110" t="s">
        <v>370</v>
      </c>
      <c r="BJ25" s="134" t="s">
        <v>371</v>
      </c>
    </row>
    <row r="26" spans="2:62" s="91" customFormat="1" ht="84" x14ac:dyDescent="0.25">
      <c r="B26" s="225"/>
      <c r="C26" s="198"/>
      <c r="D26" s="201"/>
      <c r="E26" s="198"/>
      <c r="F26" s="198"/>
      <c r="G26" s="198"/>
      <c r="H26" s="158"/>
      <c r="I26" s="231"/>
      <c r="J26" s="231"/>
      <c r="K26" s="128" t="s">
        <v>361</v>
      </c>
      <c r="L26" s="85"/>
      <c r="M26" s="213"/>
      <c r="N26" s="198"/>
      <c r="O26" s="198"/>
      <c r="P26" s="213"/>
      <c r="Q26" s="189"/>
      <c r="R26" s="201"/>
      <c r="S26" s="201"/>
      <c r="T26" s="99"/>
      <c r="U26" s="98">
        <f t="shared" ref="U26:U28" si="44">IF(T26="Asignado",15,0)</f>
        <v>0</v>
      </c>
      <c r="V26" s="99"/>
      <c r="W26" s="98">
        <f t="shared" ref="W26:W28" si="45">IF(V26="Adecuado",15,0)</f>
        <v>0</v>
      </c>
      <c r="X26" s="99"/>
      <c r="Y26" s="98">
        <f t="shared" ref="Y26:Y28" si="46">IF(X26="Oportuna",15,0)</f>
        <v>0</v>
      </c>
      <c r="Z26" s="99"/>
      <c r="AA26" s="98">
        <f t="shared" ref="AA26:AA28" si="47">IF(Z26="Prevenir",15,IF(Z26="Detectar",10,0))</f>
        <v>0</v>
      </c>
      <c r="AB26" s="99"/>
      <c r="AC26" s="98">
        <f t="shared" ref="AC26:AC28" si="48">IF(AB26="Confiable",15,0)</f>
        <v>0</v>
      </c>
      <c r="AD26" s="99"/>
      <c r="AE26" s="98">
        <f t="shared" ref="AE26:AE28" si="49">IF(AD26="Se investigan y resuelven oportunamente",15,0)</f>
        <v>0</v>
      </c>
      <c r="AF26" s="99"/>
      <c r="AG26" s="98">
        <f t="shared" ref="AG26:AG28" si="50">IF(AF26="Completa",10,IF(AF26="incompleta",5,0))</f>
        <v>0</v>
      </c>
      <c r="AH26" s="101">
        <f t="shared" si="0"/>
        <v>0</v>
      </c>
      <c r="AI26" s="101" t="str">
        <f>IF(AH26&gt;=96,"Fuerte",IF(AH26&gt;=86,"Moderado",IF(AH26&gt;=1,"Débil","")))</f>
        <v/>
      </c>
      <c r="AJ26" s="100"/>
      <c r="AK26" s="101" t="str">
        <f t="shared" ref="AK26:AK28" si="51">IF(AJ26="Siempre se ejecuta","Fuerte",IF(AJ26="Algunas veces","Moderado",IF(AJ26="no se ejecuta","Débil","")))</f>
        <v/>
      </c>
      <c r="AL26" s="101" t="str">
        <f t="shared" ref="AL26:AL28" si="52">AI26&amp;AK26</f>
        <v/>
      </c>
      <c r="AM26" s="101" t="str">
        <f>IFERROR(VLOOKUP(AL26,FORMULAS!$B$69:$D$77,3,FALSE),"")</f>
        <v/>
      </c>
      <c r="AN26" s="101" t="str">
        <f t="shared" ref="AN26:AN28" si="53">IF(AM26="fuerte",100,IF(AM26="Moderado",50,IF(AM26="débil",0,"")))</f>
        <v/>
      </c>
      <c r="AO26" s="101" t="str">
        <f>IFERROR(VLOOKUP(AL26,FORMULAS!$B$69:$C$77,2,FALSE),"")</f>
        <v/>
      </c>
      <c r="AP26" s="212"/>
      <c r="AQ26" s="212"/>
      <c r="AR26" s="230"/>
      <c r="AS26" s="230"/>
      <c r="AT26" s="212"/>
      <c r="AU26" s="212"/>
      <c r="AV26" s="212"/>
      <c r="AW26" s="198"/>
      <c r="AX26" s="198"/>
      <c r="AY26" s="213"/>
      <c r="AZ26" s="211"/>
      <c r="BA26" s="189"/>
      <c r="BB26" s="86" t="s">
        <v>372</v>
      </c>
      <c r="BC26" s="89" t="s">
        <v>373</v>
      </c>
      <c r="BD26" s="89" t="s">
        <v>374</v>
      </c>
      <c r="BE26" s="142" t="s">
        <v>366</v>
      </c>
      <c r="BF26" s="92" t="s">
        <v>375</v>
      </c>
      <c r="BG26" s="89" t="s">
        <v>376</v>
      </c>
      <c r="BH26" s="89" t="s">
        <v>377</v>
      </c>
      <c r="BI26" s="89" t="s">
        <v>370</v>
      </c>
      <c r="BJ26" s="135" t="s">
        <v>371</v>
      </c>
    </row>
    <row r="27" spans="2:62" s="91" customFormat="1" ht="84" x14ac:dyDescent="0.25">
      <c r="B27" s="225"/>
      <c r="C27" s="198"/>
      <c r="D27" s="201"/>
      <c r="E27" s="198"/>
      <c r="F27" s="198"/>
      <c r="G27" s="198"/>
      <c r="H27" s="158"/>
      <c r="I27" s="231"/>
      <c r="J27" s="231"/>
      <c r="K27" s="128" t="s">
        <v>362</v>
      </c>
      <c r="L27" s="85"/>
      <c r="M27" s="213"/>
      <c r="N27" s="198"/>
      <c r="O27" s="198"/>
      <c r="P27" s="213"/>
      <c r="Q27" s="189"/>
      <c r="R27" s="201"/>
      <c r="S27" s="201"/>
      <c r="T27" s="99"/>
      <c r="U27" s="98">
        <f t="shared" si="44"/>
        <v>0</v>
      </c>
      <c r="V27" s="99"/>
      <c r="W27" s="98">
        <f t="shared" si="45"/>
        <v>0</v>
      </c>
      <c r="X27" s="99"/>
      <c r="Y27" s="98">
        <f t="shared" si="46"/>
        <v>0</v>
      </c>
      <c r="Z27" s="99"/>
      <c r="AA27" s="98">
        <f t="shared" si="47"/>
        <v>0</v>
      </c>
      <c r="AB27" s="99"/>
      <c r="AC27" s="98">
        <f t="shared" si="48"/>
        <v>0</v>
      </c>
      <c r="AD27" s="99"/>
      <c r="AE27" s="98">
        <f t="shared" si="49"/>
        <v>0</v>
      </c>
      <c r="AF27" s="99"/>
      <c r="AG27" s="98">
        <f t="shared" si="50"/>
        <v>0</v>
      </c>
      <c r="AH27" s="101">
        <f t="shared" si="0"/>
        <v>0</v>
      </c>
      <c r="AI27" s="101" t="str">
        <f t="shared" ref="AI27:AI28" si="54">IF(AH27&gt;=96,"Fuerte",IF(AH27&gt;=86,"Moderado",IF(AH27&gt;=1,"Débil","")))</f>
        <v/>
      </c>
      <c r="AJ27" s="100"/>
      <c r="AK27" s="101" t="str">
        <f t="shared" si="51"/>
        <v/>
      </c>
      <c r="AL27" s="101" t="str">
        <f t="shared" si="52"/>
        <v/>
      </c>
      <c r="AM27" s="101" t="str">
        <f>IFERROR(VLOOKUP(AL27,FORMULAS!$B$69:$D$77,3,FALSE),"")</f>
        <v/>
      </c>
      <c r="AN27" s="101" t="str">
        <f t="shared" si="53"/>
        <v/>
      </c>
      <c r="AO27" s="101" t="str">
        <f>IFERROR(VLOOKUP(AL27,FORMULAS!$B$69:$C$77,2,FALSE),"")</f>
        <v/>
      </c>
      <c r="AP27" s="212"/>
      <c r="AQ27" s="212"/>
      <c r="AR27" s="230"/>
      <c r="AS27" s="230"/>
      <c r="AT27" s="212"/>
      <c r="AU27" s="212"/>
      <c r="AV27" s="212"/>
      <c r="AW27" s="198"/>
      <c r="AX27" s="198"/>
      <c r="AY27" s="213"/>
      <c r="AZ27" s="211"/>
      <c r="BA27" s="189"/>
      <c r="BB27" s="86" t="s">
        <v>378</v>
      </c>
      <c r="BC27" s="89" t="s">
        <v>379</v>
      </c>
      <c r="BD27" s="89" t="s">
        <v>370</v>
      </c>
      <c r="BE27" s="142" t="s">
        <v>366</v>
      </c>
      <c r="BF27" s="90" t="s">
        <v>380</v>
      </c>
      <c r="BG27" s="89" t="s">
        <v>381</v>
      </c>
      <c r="BH27" s="89" t="s">
        <v>382</v>
      </c>
      <c r="BI27" s="89" t="s">
        <v>370</v>
      </c>
      <c r="BJ27" s="135" t="s">
        <v>371</v>
      </c>
    </row>
    <row r="28" spans="2:62" s="91" customFormat="1" ht="60.75" thickBot="1" x14ac:dyDescent="0.3">
      <c r="B28" s="226"/>
      <c r="C28" s="199"/>
      <c r="D28" s="202"/>
      <c r="E28" s="199"/>
      <c r="F28" s="199"/>
      <c r="G28" s="199"/>
      <c r="H28" s="155"/>
      <c r="I28" s="177"/>
      <c r="J28" s="177"/>
      <c r="K28" s="136"/>
      <c r="L28" s="136"/>
      <c r="M28" s="184"/>
      <c r="N28" s="199"/>
      <c r="O28" s="199"/>
      <c r="P28" s="184"/>
      <c r="Q28" s="190"/>
      <c r="R28" s="202"/>
      <c r="S28" s="202"/>
      <c r="T28" s="122"/>
      <c r="U28" s="123">
        <f t="shared" si="44"/>
        <v>0</v>
      </c>
      <c r="V28" s="122"/>
      <c r="W28" s="123">
        <f t="shared" si="45"/>
        <v>0</v>
      </c>
      <c r="X28" s="122"/>
      <c r="Y28" s="123">
        <f t="shared" si="46"/>
        <v>0</v>
      </c>
      <c r="Z28" s="122"/>
      <c r="AA28" s="123">
        <f t="shared" si="47"/>
        <v>0</v>
      </c>
      <c r="AB28" s="122"/>
      <c r="AC28" s="123">
        <f t="shared" si="48"/>
        <v>0</v>
      </c>
      <c r="AD28" s="122"/>
      <c r="AE28" s="123">
        <f t="shared" si="49"/>
        <v>0</v>
      </c>
      <c r="AF28" s="122"/>
      <c r="AG28" s="123">
        <f t="shared" si="50"/>
        <v>0</v>
      </c>
      <c r="AH28" s="124">
        <f t="shared" si="0"/>
        <v>0</v>
      </c>
      <c r="AI28" s="124" t="str">
        <f t="shared" si="54"/>
        <v/>
      </c>
      <c r="AJ28" s="125"/>
      <c r="AK28" s="124" t="str">
        <f t="shared" si="51"/>
        <v/>
      </c>
      <c r="AL28" s="124" t="str">
        <f t="shared" si="52"/>
        <v/>
      </c>
      <c r="AM28" s="124" t="str">
        <f>IFERROR(VLOOKUP(AL28,FORMULAS!$B$69:$D$77,3,FALSE),"")</f>
        <v/>
      </c>
      <c r="AN28" s="124" t="str">
        <f t="shared" si="53"/>
        <v/>
      </c>
      <c r="AO28" s="124" t="str">
        <f>IFERROR(VLOOKUP(AL28,FORMULAS!$B$69:$C$77,2,FALSE),"")</f>
        <v/>
      </c>
      <c r="AP28" s="196"/>
      <c r="AQ28" s="196"/>
      <c r="AR28" s="194"/>
      <c r="AS28" s="194"/>
      <c r="AT28" s="196"/>
      <c r="AU28" s="196"/>
      <c r="AV28" s="196"/>
      <c r="AW28" s="199"/>
      <c r="AX28" s="199"/>
      <c r="AY28" s="184"/>
      <c r="AZ28" s="186"/>
      <c r="BA28" s="190"/>
      <c r="BB28" s="112" t="s">
        <v>383</v>
      </c>
      <c r="BC28" s="113" t="s">
        <v>384</v>
      </c>
      <c r="BD28" s="113" t="s">
        <v>370</v>
      </c>
      <c r="BE28" s="144" t="s">
        <v>366</v>
      </c>
      <c r="BF28" s="139" t="s">
        <v>385</v>
      </c>
      <c r="BG28" s="145" t="s">
        <v>386</v>
      </c>
      <c r="BH28" s="113" t="s">
        <v>387</v>
      </c>
      <c r="BI28" s="113" t="s">
        <v>370</v>
      </c>
      <c r="BJ28" s="140" t="s">
        <v>371</v>
      </c>
    </row>
    <row r="29" spans="2:62" s="91" customFormat="1" ht="60" x14ac:dyDescent="0.25">
      <c r="B29" s="232" t="s">
        <v>79</v>
      </c>
      <c r="C29" s="235">
        <v>6</v>
      </c>
      <c r="D29" s="238" t="s">
        <v>388</v>
      </c>
      <c r="E29" s="200"/>
      <c r="F29" s="235" t="s">
        <v>90</v>
      </c>
      <c r="G29" s="197"/>
      <c r="H29" s="238" t="s">
        <v>329</v>
      </c>
      <c r="I29" s="216"/>
      <c r="J29" s="216"/>
      <c r="K29" s="107" t="s">
        <v>389</v>
      </c>
      <c r="L29" s="130"/>
      <c r="M29" s="183" t="str">
        <f>IF(F29="gestion","impacto",IF(F29="corrupcion","impactocorrupcion",IF(F29="seguridad_de_la_informacion","impacto","")))</f>
        <v>impactocorrupcion</v>
      </c>
      <c r="N29" s="197"/>
      <c r="O29" s="197"/>
      <c r="P29" s="183" t="str">
        <f>N29&amp;O29</f>
        <v/>
      </c>
      <c r="Q29" s="188" t="str">
        <f>IFERROR(VLOOKUP(P29,FORMULAS!$B$37:$C$61,2,FALSE),"")</f>
        <v/>
      </c>
      <c r="R29" s="200"/>
      <c r="S29" s="200"/>
      <c r="T29" s="116"/>
      <c r="U29" s="117">
        <f>IF(T29="Asignado",15,0)</f>
        <v>0</v>
      </c>
      <c r="V29" s="116"/>
      <c r="W29" s="117">
        <f>IF(V29="Adecuado",15,0)</f>
        <v>0</v>
      </c>
      <c r="X29" s="116"/>
      <c r="Y29" s="117">
        <f>IF(X29="Oportuna",15,0)</f>
        <v>0</v>
      </c>
      <c r="Z29" s="116"/>
      <c r="AA29" s="117">
        <f>IF(Z29="Prevenir",15,IF(Z29="Detectar",10,0))</f>
        <v>0</v>
      </c>
      <c r="AB29" s="116"/>
      <c r="AC29" s="117">
        <f>IF(AB29="Confiable",15,0)</f>
        <v>0</v>
      </c>
      <c r="AD29" s="116"/>
      <c r="AE29" s="117">
        <f>IF(AD29="Se investigan y resuelven oportunamente",15,0)</f>
        <v>0</v>
      </c>
      <c r="AF29" s="116"/>
      <c r="AG29" s="117">
        <f>IF(AF29="Completa",10,IF(AF29="incompleta",5,0))</f>
        <v>0</v>
      </c>
      <c r="AH29" s="118">
        <f t="shared" si="0"/>
        <v>0</v>
      </c>
      <c r="AI29" s="118" t="str">
        <f>IF(AH29&gt;=96,"Fuerte",IF(AH29&gt;=86,"Moderado",IF(AH29&gt;=1,"Débil","")))</f>
        <v/>
      </c>
      <c r="AJ29" s="119"/>
      <c r="AK29" s="118" t="str">
        <f>IF(AJ29="Siempre se ejecuta","Fuerte",IF(AJ29="Algunas veces","Moderado",IF(AJ29="no se ejecuta","Débil","")))</f>
        <v/>
      </c>
      <c r="AL29" s="118" t="str">
        <f>AI29&amp;AK29</f>
        <v/>
      </c>
      <c r="AM29" s="118" t="str">
        <f>IFERROR(VLOOKUP(AL29,FORMULAS!$B$69:$D$77,3,FALSE),"")</f>
        <v/>
      </c>
      <c r="AN29" s="118" t="str">
        <f>IF(AM29="fuerte",100,IF(AM29="Moderado",50,IF(AM29="débil",0,"")))</f>
        <v/>
      </c>
      <c r="AO29" s="118" t="str">
        <f>IFERROR(VLOOKUP(AL29,FORMULAS!$B$69:$D$77,2,FALSE),"")</f>
        <v/>
      </c>
      <c r="AP29" s="195">
        <f>IFERROR(AVERAGE(AN29:AN32),0)</f>
        <v>0</v>
      </c>
      <c r="AQ29" s="195" t="str">
        <f>IF(AP29&gt;=100,"Fuerte",IF(AP29&gt;=50,"Moderado",IF(AP29&gt;=1,"Débil","")))</f>
        <v/>
      </c>
      <c r="AR29" s="193"/>
      <c r="AS29" s="193"/>
      <c r="AT29" s="195" t="str">
        <f>+AQ29&amp;AR29&amp;AS29</f>
        <v/>
      </c>
      <c r="AU29" s="195">
        <f>IFERROR(VLOOKUP(AT29,FORMULAS!$B$94:$D$101,2,FALSE),0)</f>
        <v>0</v>
      </c>
      <c r="AV29" s="195">
        <f>IFERROR(VLOOKUP(AT29,FORMULAS!$B$94:$D$101,3,FALSE),0)</f>
        <v>0</v>
      </c>
      <c r="AW29" s="197" t="s">
        <v>134</v>
      </c>
      <c r="AX29" s="197" t="s">
        <v>23</v>
      </c>
      <c r="AY29" s="183" t="str">
        <f>AW29&amp;AX29</f>
        <v>Rara vezModerado</v>
      </c>
      <c r="AZ29" s="185" t="str">
        <f>IFERROR(VLOOKUP(AY29,FORMULAS!$B$37:$C$61,2,FALSE),"")</f>
        <v>Riesgo moderado</v>
      </c>
      <c r="BA29" s="188" t="s">
        <v>167</v>
      </c>
      <c r="BB29" s="147" t="s">
        <v>392</v>
      </c>
      <c r="BC29" s="109" t="s">
        <v>393</v>
      </c>
      <c r="BD29" s="110" t="s">
        <v>394</v>
      </c>
      <c r="BE29" s="132" t="s">
        <v>395</v>
      </c>
      <c r="BF29" s="162" t="s">
        <v>409</v>
      </c>
      <c r="BG29" s="110" t="s">
        <v>402</v>
      </c>
      <c r="BH29" s="110" t="s">
        <v>403</v>
      </c>
      <c r="BI29" s="109" t="s">
        <v>404</v>
      </c>
      <c r="BJ29" s="134" t="s">
        <v>405</v>
      </c>
    </row>
    <row r="30" spans="2:62" s="91" customFormat="1" ht="48" x14ac:dyDescent="0.25">
      <c r="B30" s="233"/>
      <c r="C30" s="236"/>
      <c r="D30" s="239"/>
      <c r="E30" s="201"/>
      <c r="F30" s="236"/>
      <c r="G30" s="198"/>
      <c r="H30" s="239"/>
      <c r="I30" s="217"/>
      <c r="J30" s="217"/>
      <c r="K30" s="128" t="s">
        <v>390</v>
      </c>
      <c r="L30" s="85"/>
      <c r="M30" s="213"/>
      <c r="N30" s="198"/>
      <c r="O30" s="198"/>
      <c r="P30" s="213"/>
      <c r="Q30" s="189"/>
      <c r="R30" s="201"/>
      <c r="S30" s="201"/>
      <c r="T30" s="99"/>
      <c r="U30" s="98">
        <f t="shared" ref="U30:U32" si="55">IF(T30="Asignado",15,0)</f>
        <v>0</v>
      </c>
      <c r="V30" s="99"/>
      <c r="W30" s="98">
        <f t="shared" ref="W30:W32" si="56">IF(V30="Adecuado",15,0)</f>
        <v>0</v>
      </c>
      <c r="X30" s="99"/>
      <c r="Y30" s="98">
        <f t="shared" ref="Y30:Y32" si="57">IF(X30="Oportuna",15,0)</f>
        <v>0</v>
      </c>
      <c r="Z30" s="99"/>
      <c r="AA30" s="98">
        <f t="shared" ref="AA30:AA32" si="58">IF(Z30="Prevenir",15,IF(Z30="Detectar",10,0))</f>
        <v>0</v>
      </c>
      <c r="AB30" s="99"/>
      <c r="AC30" s="98">
        <f t="shared" ref="AC30:AC32" si="59">IF(AB30="Confiable",15,0)</f>
        <v>0</v>
      </c>
      <c r="AD30" s="99"/>
      <c r="AE30" s="98">
        <f t="shared" ref="AE30:AE32" si="60">IF(AD30="Se investigan y resuelven oportunamente",15,0)</f>
        <v>0</v>
      </c>
      <c r="AF30" s="99"/>
      <c r="AG30" s="98">
        <f t="shared" ref="AG30:AG32" si="61">IF(AF30="Completa",10,IF(AF30="incompleta",5,0))</f>
        <v>0</v>
      </c>
      <c r="AH30" s="101">
        <f t="shared" si="0"/>
        <v>0</v>
      </c>
      <c r="AI30" s="101" t="str">
        <f>IF(AH30&gt;=96,"Fuerte",IF(AH30&gt;=86,"Moderado",IF(AH30&gt;=1,"Débil","")))</f>
        <v/>
      </c>
      <c r="AJ30" s="100"/>
      <c r="AK30" s="101" t="str">
        <f t="shared" ref="AK30:AK32" si="62">IF(AJ30="Siempre se ejecuta","Fuerte",IF(AJ30="Algunas veces","Moderado",IF(AJ30="no se ejecuta","Débil","")))</f>
        <v/>
      </c>
      <c r="AL30" s="101" t="str">
        <f t="shared" ref="AL30:AL32" si="63">AI30&amp;AK30</f>
        <v/>
      </c>
      <c r="AM30" s="101" t="str">
        <f>IFERROR(VLOOKUP(AL30,FORMULAS!$B$69:$D$77,3,FALSE),"")</f>
        <v/>
      </c>
      <c r="AN30" s="101" t="str">
        <f t="shared" ref="AN30:AN32" si="64">IF(AM30="fuerte",100,IF(AM30="Moderado",50,IF(AM30="débil",0,"")))</f>
        <v/>
      </c>
      <c r="AO30" s="101" t="str">
        <f>IFERROR(VLOOKUP(AL30,FORMULAS!$B$69:$C$77,2,FALSE),"")</f>
        <v/>
      </c>
      <c r="AP30" s="212"/>
      <c r="AQ30" s="212"/>
      <c r="AR30" s="230"/>
      <c r="AS30" s="230"/>
      <c r="AT30" s="212"/>
      <c r="AU30" s="212"/>
      <c r="AV30" s="212"/>
      <c r="AW30" s="198"/>
      <c r="AX30" s="198"/>
      <c r="AY30" s="213"/>
      <c r="AZ30" s="211"/>
      <c r="BA30" s="189"/>
      <c r="BB30" s="146" t="s">
        <v>396</v>
      </c>
      <c r="BC30" s="86" t="s">
        <v>397</v>
      </c>
      <c r="BD30" s="86" t="s">
        <v>398</v>
      </c>
      <c r="BE30" s="88" t="s">
        <v>395</v>
      </c>
      <c r="BF30" s="163"/>
      <c r="BG30" s="89"/>
      <c r="BH30" s="89"/>
      <c r="BI30" s="86"/>
      <c r="BJ30" s="135"/>
    </row>
    <row r="31" spans="2:62" s="91" customFormat="1" ht="72" x14ac:dyDescent="0.25">
      <c r="B31" s="233"/>
      <c r="C31" s="236"/>
      <c r="D31" s="239"/>
      <c r="E31" s="201"/>
      <c r="F31" s="236"/>
      <c r="G31" s="198"/>
      <c r="H31" s="239"/>
      <c r="I31" s="217"/>
      <c r="J31" s="217"/>
      <c r="K31" s="128" t="s">
        <v>391</v>
      </c>
      <c r="L31" s="85"/>
      <c r="M31" s="213"/>
      <c r="N31" s="198"/>
      <c r="O31" s="198"/>
      <c r="P31" s="213"/>
      <c r="Q31" s="189"/>
      <c r="R31" s="201"/>
      <c r="S31" s="201"/>
      <c r="T31" s="99"/>
      <c r="U31" s="98">
        <f t="shared" si="55"/>
        <v>0</v>
      </c>
      <c r="V31" s="99"/>
      <c r="W31" s="98">
        <f t="shared" si="56"/>
        <v>0</v>
      </c>
      <c r="X31" s="99"/>
      <c r="Y31" s="98">
        <f t="shared" si="57"/>
        <v>0</v>
      </c>
      <c r="Z31" s="99"/>
      <c r="AA31" s="98">
        <f t="shared" si="58"/>
        <v>0</v>
      </c>
      <c r="AB31" s="99"/>
      <c r="AC31" s="98">
        <f t="shared" si="59"/>
        <v>0</v>
      </c>
      <c r="AD31" s="99"/>
      <c r="AE31" s="98">
        <f t="shared" si="60"/>
        <v>0</v>
      </c>
      <c r="AF31" s="99"/>
      <c r="AG31" s="98">
        <f t="shared" si="61"/>
        <v>0</v>
      </c>
      <c r="AH31" s="101">
        <f t="shared" si="0"/>
        <v>0</v>
      </c>
      <c r="AI31" s="101" t="str">
        <f t="shared" ref="AI31:AI32" si="65">IF(AH31&gt;=96,"Fuerte",IF(AH31&gt;=86,"Moderado",IF(AH31&gt;=1,"Débil","")))</f>
        <v/>
      </c>
      <c r="AJ31" s="100"/>
      <c r="AK31" s="101" t="str">
        <f t="shared" si="62"/>
        <v/>
      </c>
      <c r="AL31" s="101" t="str">
        <f t="shared" si="63"/>
        <v/>
      </c>
      <c r="AM31" s="101" t="str">
        <f>IFERROR(VLOOKUP(AL31,FORMULAS!$B$69:$D$77,3,FALSE),"")</f>
        <v/>
      </c>
      <c r="AN31" s="101" t="str">
        <f t="shared" si="64"/>
        <v/>
      </c>
      <c r="AO31" s="101" t="str">
        <f>IFERROR(VLOOKUP(AL31,FORMULAS!$B$69:$C$77,2,FALSE),"")</f>
        <v/>
      </c>
      <c r="AP31" s="212"/>
      <c r="AQ31" s="212"/>
      <c r="AR31" s="230"/>
      <c r="AS31" s="230"/>
      <c r="AT31" s="212"/>
      <c r="AU31" s="212"/>
      <c r="AV31" s="212"/>
      <c r="AW31" s="198"/>
      <c r="AX31" s="198"/>
      <c r="AY31" s="213"/>
      <c r="AZ31" s="211"/>
      <c r="BA31" s="189"/>
      <c r="BB31" s="146" t="s">
        <v>399</v>
      </c>
      <c r="BC31" s="86" t="s">
        <v>400</v>
      </c>
      <c r="BD31" s="86" t="s">
        <v>401</v>
      </c>
      <c r="BE31" s="88" t="s">
        <v>395</v>
      </c>
      <c r="BF31" s="163"/>
      <c r="BG31" s="89" t="s">
        <v>406</v>
      </c>
      <c r="BH31" s="89" t="s">
        <v>407</v>
      </c>
      <c r="BI31" s="89" t="s">
        <v>408</v>
      </c>
      <c r="BJ31" s="135" t="s">
        <v>405</v>
      </c>
    </row>
    <row r="32" spans="2:62" s="91" customFormat="1" ht="20.100000000000001" customHeight="1" thickBot="1" x14ac:dyDescent="0.3">
      <c r="B32" s="234"/>
      <c r="C32" s="237"/>
      <c r="D32" s="240"/>
      <c r="E32" s="202"/>
      <c r="F32" s="237"/>
      <c r="G32" s="199"/>
      <c r="H32" s="240"/>
      <c r="I32" s="218"/>
      <c r="J32" s="218"/>
      <c r="K32" s="108"/>
      <c r="L32" s="136"/>
      <c r="M32" s="184"/>
      <c r="N32" s="199"/>
      <c r="O32" s="199"/>
      <c r="P32" s="184"/>
      <c r="Q32" s="190"/>
      <c r="R32" s="202"/>
      <c r="S32" s="202"/>
      <c r="T32" s="122"/>
      <c r="U32" s="123">
        <f t="shared" si="55"/>
        <v>0</v>
      </c>
      <c r="V32" s="122"/>
      <c r="W32" s="123">
        <f t="shared" si="56"/>
        <v>0</v>
      </c>
      <c r="X32" s="122"/>
      <c r="Y32" s="123">
        <f t="shared" si="57"/>
        <v>0</v>
      </c>
      <c r="Z32" s="122"/>
      <c r="AA32" s="123">
        <f t="shared" si="58"/>
        <v>0</v>
      </c>
      <c r="AB32" s="122"/>
      <c r="AC32" s="123">
        <f t="shared" si="59"/>
        <v>0</v>
      </c>
      <c r="AD32" s="122"/>
      <c r="AE32" s="123">
        <f t="shared" si="60"/>
        <v>0</v>
      </c>
      <c r="AF32" s="122"/>
      <c r="AG32" s="123">
        <f t="shared" si="61"/>
        <v>0</v>
      </c>
      <c r="AH32" s="124">
        <f t="shared" si="0"/>
        <v>0</v>
      </c>
      <c r="AI32" s="124" t="str">
        <f t="shared" si="65"/>
        <v/>
      </c>
      <c r="AJ32" s="125"/>
      <c r="AK32" s="124" t="str">
        <f t="shared" si="62"/>
        <v/>
      </c>
      <c r="AL32" s="124" t="str">
        <f t="shared" si="63"/>
        <v/>
      </c>
      <c r="AM32" s="124" t="str">
        <f>IFERROR(VLOOKUP(AL32,FORMULAS!$B$69:$D$77,3,FALSE),"")</f>
        <v/>
      </c>
      <c r="AN32" s="124" t="str">
        <f t="shared" si="64"/>
        <v/>
      </c>
      <c r="AO32" s="124" t="str">
        <f>IFERROR(VLOOKUP(AL32,FORMULAS!$B$69:$C$77,2,FALSE),"")</f>
        <v/>
      </c>
      <c r="AP32" s="196"/>
      <c r="AQ32" s="196"/>
      <c r="AR32" s="194"/>
      <c r="AS32" s="194"/>
      <c r="AT32" s="196"/>
      <c r="AU32" s="196"/>
      <c r="AV32" s="196"/>
      <c r="AW32" s="199"/>
      <c r="AX32" s="199"/>
      <c r="AY32" s="184"/>
      <c r="AZ32" s="186"/>
      <c r="BA32" s="190"/>
      <c r="BB32" s="112"/>
      <c r="BC32" s="112"/>
      <c r="BD32" s="112"/>
      <c r="BE32" s="112"/>
      <c r="BF32" s="164"/>
      <c r="BG32" s="113"/>
      <c r="BH32" s="113"/>
      <c r="BI32" s="112"/>
      <c r="BJ32" s="140"/>
    </row>
    <row r="33" spans="2:62" s="91" customFormat="1" ht="96" x14ac:dyDescent="0.25">
      <c r="B33" s="232" t="s">
        <v>79</v>
      </c>
      <c r="C33" s="235">
        <v>7</v>
      </c>
      <c r="D33" s="238" t="s">
        <v>410</v>
      </c>
      <c r="E33" s="200"/>
      <c r="F33" s="197" t="s">
        <v>90</v>
      </c>
      <c r="G33" s="197"/>
      <c r="H33" s="200" t="s">
        <v>329</v>
      </c>
      <c r="I33" s="216"/>
      <c r="J33" s="216"/>
      <c r="K33" s="107" t="s">
        <v>411</v>
      </c>
      <c r="L33" s="130"/>
      <c r="M33" s="183" t="str">
        <f>IF(F33="gestion","impacto",IF(F33="corrupcion","impactocorrupcion",IF(F33="seguridad_de_la_informacion","impacto","")))</f>
        <v>impactocorrupcion</v>
      </c>
      <c r="N33" s="197"/>
      <c r="O33" s="197"/>
      <c r="P33" s="183" t="str">
        <f>N33&amp;O33</f>
        <v/>
      </c>
      <c r="Q33" s="188" t="str">
        <f>IFERROR(VLOOKUP(P33,FORMULAS!$B$37:$C$61,2,FALSE),"")</f>
        <v/>
      </c>
      <c r="R33" s="200"/>
      <c r="S33" s="200"/>
      <c r="T33" s="116"/>
      <c r="U33" s="117">
        <f>IF(T33="Asignado",15,0)</f>
        <v>0</v>
      </c>
      <c r="V33" s="116"/>
      <c r="W33" s="117">
        <f>IF(V33="Adecuado",15,0)</f>
        <v>0</v>
      </c>
      <c r="X33" s="116"/>
      <c r="Y33" s="117">
        <f>IF(X33="Oportuna",15,0)</f>
        <v>0</v>
      </c>
      <c r="Z33" s="116"/>
      <c r="AA33" s="117">
        <f>IF(Z33="Prevenir",15,IF(Z33="Detectar",10,0))</f>
        <v>0</v>
      </c>
      <c r="AB33" s="116"/>
      <c r="AC33" s="117">
        <f>IF(AB33="Confiable",15,0)</f>
        <v>0</v>
      </c>
      <c r="AD33" s="116"/>
      <c r="AE33" s="117">
        <f>IF(AD33="Se investigan y resuelven oportunamente",15,0)</f>
        <v>0</v>
      </c>
      <c r="AF33" s="116"/>
      <c r="AG33" s="117">
        <f>IF(AF33="Completa",10,IF(AF33="incompleta",5,0))</f>
        <v>0</v>
      </c>
      <c r="AH33" s="118">
        <f t="shared" si="0"/>
        <v>0</v>
      </c>
      <c r="AI33" s="118" t="str">
        <f>IF(AH33&gt;=96,"Fuerte",IF(AH33&gt;=86,"Moderado",IF(AH33&gt;=1,"Débil","")))</f>
        <v/>
      </c>
      <c r="AJ33" s="119"/>
      <c r="AK33" s="118" t="str">
        <f>IF(AJ33="Siempre se ejecuta","Fuerte",IF(AJ33="Algunas veces","Moderado",IF(AJ33="no se ejecuta","Débil","")))</f>
        <v/>
      </c>
      <c r="AL33" s="118" t="str">
        <f>AI33&amp;AK33</f>
        <v/>
      </c>
      <c r="AM33" s="118" t="str">
        <f>IFERROR(VLOOKUP(AL33,FORMULAS!$B$69:$D$77,3,FALSE),"")</f>
        <v/>
      </c>
      <c r="AN33" s="118" t="str">
        <f>IF(AM33="fuerte",100,IF(AM33="Moderado",50,IF(AM33="débil",0,"")))</f>
        <v/>
      </c>
      <c r="AO33" s="118" t="str">
        <f>IFERROR(VLOOKUP(AL33,FORMULAS!$B$69:$D$77,2,FALSE),"")</f>
        <v/>
      </c>
      <c r="AP33" s="195">
        <f>IFERROR(AVERAGE(AN33:AN36),0)</f>
        <v>0</v>
      </c>
      <c r="AQ33" s="195" t="str">
        <f>IF(AP33&gt;=100,"Fuerte",IF(AP33&gt;=50,"Moderado",IF(AP33&gt;=1,"Débil","")))</f>
        <v/>
      </c>
      <c r="AR33" s="193"/>
      <c r="AS33" s="193"/>
      <c r="AT33" s="195" t="str">
        <f>+AQ33&amp;AR33&amp;AS33</f>
        <v/>
      </c>
      <c r="AU33" s="195">
        <f>IFERROR(VLOOKUP(AT33,FORMULAS!$B$94:$D$101,2,FALSE),0)</f>
        <v>0</v>
      </c>
      <c r="AV33" s="195">
        <f>IFERROR(VLOOKUP(AT33,FORMULAS!$B$94:$D$101,3,FALSE),0)</f>
        <v>0</v>
      </c>
      <c r="AW33" s="197" t="s">
        <v>134</v>
      </c>
      <c r="AX33" s="197" t="s">
        <v>24</v>
      </c>
      <c r="AY33" s="183" t="str">
        <f>AW33&amp;AX33</f>
        <v>Rara vezMayor</v>
      </c>
      <c r="AZ33" s="185" t="str">
        <f>IFERROR(VLOOKUP(AY33,FORMULAS!$B$37:$C$61,2,FALSE),"")</f>
        <v>Riesgo alto</v>
      </c>
      <c r="BA33" s="188" t="s">
        <v>168</v>
      </c>
      <c r="BB33" s="149" t="s">
        <v>413</v>
      </c>
      <c r="BC33" s="109" t="s">
        <v>414</v>
      </c>
      <c r="BD33" s="110" t="s">
        <v>415</v>
      </c>
      <c r="BE33" s="132">
        <v>43800</v>
      </c>
      <c r="BF33" s="162" t="s">
        <v>409</v>
      </c>
      <c r="BG33" s="110" t="s">
        <v>417</v>
      </c>
      <c r="BH33" s="110" t="s">
        <v>403</v>
      </c>
      <c r="BI33" s="110" t="s">
        <v>404</v>
      </c>
      <c r="BJ33" s="134" t="s">
        <v>418</v>
      </c>
    </row>
    <row r="34" spans="2:62" s="91" customFormat="1" ht="96" x14ac:dyDescent="0.25">
      <c r="B34" s="233"/>
      <c r="C34" s="236"/>
      <c r="D34" s="239"/>
      <c r="E34" s="201"/>
      <c r="F34" s="198"/>
      <c r="G34" s="198"/>
      <c r="H34" s="201"/>
      <c r="I34" s="217"/>
      <c r="J34" s="217"/>
      <c r="K34" s="128" t="s">
        <v>412</v>
      </c>
      <c r="L34" s="85"/>
      <c r="M34" s="213"/>
      <c r="N34" s="198"/>
      <c r="O34" s="198"/>
      <c r="P34" s="213"/>
      <c r="Q34" s="189"/>
      <c r="R34" s="201"/>
      <c r="S34" s="201"/>
      <c r="T34" s="99"/>
      <c r="U34" s="98">
        <f t="shared" ref="U34:U36" si="66">IF(T34="Asignado",15,0)</f>
        <v>0</v>
      </c>
      <c r="V34" s="99"/>
      <c r="W34" s="98">
        <f t="shared" ref="W34:W36" si="67">IF(V34="Adecuado",15,0)</f>
        <v>0</v>
      </c>
      <c r="X34" s="99"/>
      <c r="Y34" s="98">
        <f t="shared" ref="Y34:Y36" si="68">IF(X34="Oportuna",15,0)</f>
        <v>0</v>
      </c>
      <c r="Z34" s="99"/>
      <c r="AA34" s="98">
        <f t="shared" ref="AA34:AA36" si="69">IF(Z34="Prevenir",15,IF(Z34="Detectar",10,0))</f>
        <v>0</v>
      </c>
      <c r="AB34" s="99"/>
      <c r="AC34" s="98">
        <f t="shared" ref="AC34:AC36" si="70">IF(AB34="Confiable",15,0)</f>
        <v>0</v>
      </c>
      <c r="AD34" s="99"/>
      <c r="AE34" s="98">
        <f t="shared" ref="AE34:AE36" si="71">IF(AD34="Se investigan y resuelven oportunamente",15,0)</f>
        <v>0</v>
      </c>
      <c r="AF34" s="99"/>
      <c r="AG34" s="98">
        <f t="shared" ref="AG34:AG36" si="72">IF(AF34="Completa",10,IF(AF34="incompleta",5,0))</f>
        <v>0</v>
      </c>
      <c r="AH34" s="101">
        <f t="shared" si="0"/>
        <v>0</v>
      </c>
      <c r="AI34" s="101" t="str">
        <f>IF(AH34&gt;=96,"Fuerte",IF(AH34&gt;=86,"Moderado",IF(AH34&gt;=1,"Débil","")))</f>
        <v/>
      </c>
      <c r="AJ34" s="100"/>
      <c r="AK34" s="101" t="str">
        <f t="shared" ref="AK34:AK36" si="73">IF(AJ34="Siempre se ejecuta","Fuerte",IF(AJ34="Algunas veces","Moderado",IF(AJ34="no se ejecuta","Débil","")))</f>
        <v/>
      </c>
      <c r="AL34" s="101" t="str">
        <f t="shared" ref="AL34:AL36" si="74">AI34&amp;AK34</f>
        <v/>
      </c>
      <c r="AM34" s="101" t="str">
        <f>IFERROR(VLOOKUP(AL34,FORMULAS!$B$69:$D$77,3,FALSE),"")</f>
        <v/>
      </c>
      <c r="AN34" s="101" t="str">
        <f t="shared" ref="AN34:AN36" si="75">IF(AM34="fuerte",100,IF(AM34="Moderado",50,IF(AM34="débil",0,"")))</f>
        <v/>
      </c>
      <c r="AO34" s="101" t="str">
        <f>IFERROR(VLOOKUP(AL34,FORMULAS!$B$69:$C$77,2,FALSE),"")</f>
        <v/>
      </c>
      <c r="AP34" s="212"/>
      <c r="AQ34" s="212"/>
      <c r="AR34" s="230"/>
      <c r="AS34" s="230"/>
      <c r="AT34" s="212"/>
      <c r="AU34" s="212"/>
      <c r="AV34" s="212"/>
      <c r="AW34" s="198"/>
      <c r="AX34" s="198"/>
      <c r="AY34" s="213"/>
      <c r="AZ34" s="211"/>
      <c r="BA34" s="189"/>
      <c r="BB34" s="148" t="s">
        <v>416</v>
      </c>
      <c r="BC34" s="86" t="s">
        <v>414</v>
      </c>
      <c r="BD34" s="89" t="s">
        <v>415</v>
      </c>
      <c r="BE34" s="88">
        <v>43800</v>
      </c>
      <c r="BF34" s="163"/>
      <c r="BG34" s="89"/>
      <c r="BH34" s="87"/>
      <c r="BI34" s="87"/>
      <c r="BJ34" s="135"/>
    </row>
    <row r="35" spans="2:62" s="91" customFormat="1" ht="15" customHeight="1" x14ac:dyDescent="0.25">
      <c r="B35" s="233"/>
      <c r="C35" s="236"/>
      <c r="D35" s="239"/>
      <c r="E35" s="201"/>
      <c r="F35" s="198"/>
      <c r="G35" s="198"/>
      <c r="H35" s="201"/>
      <c r="I35" s="217"/>
      <c r="J35" s="217"/>
      <c r="K35" s="85"/>
      <c r="L35" s="85"/>
      <c r="M35" s="213"/>
      <c r="N35" s="198"/>
      <c r="O35" s="198"/>
      <c r="P35" s="213"/>
      <c r="Q35" s="189"/>
      <c r="R35" s="201"/>
      <c r="S35" s="201"/>
      <c r="T35" s="99"/>
      <c r="U35" s="98">
        <f t="shared" si="66"/>
        <v>0</v>
      </c>
      <c r="V35" s="99"/>
      <c r="W35" s="98">
        <f t="shared" si="67"/>
        <v>0</v>
      </c>
      <c r="X35" s="99"/>
      <c r="Y35" s="98">
        <f t="shared" si="68"/>
        <v>0</v>
      </c>
      <c r="Z35" s="99"/>
      <c r="AA35" s="98">
        <f t="shared" si="69"/>
        <v>0</v>
      </c>
      <c r="AB35" s="99"/>
      <c r="AC35" s="98">
        <f t="shared" si="70"/>
        <v>0</v>
      </c>
      <c r="AD35" s="99"/>
      <c r="AE35" s="98">
        <f t="shared" si="71"/>
        <v>0</v>
      </c>
      <c r="AF35" s="99"/>
      <c r="AG35" s="98">
        <f t="shared" si="72"/>
        <v>0</v>
      </c>
      <c r="AH35" s="101">
        <f t="shared" si="0"/>
        <v>0</v>
      </c>
      <c r="AI35" s="101" t="str">
        <f t="shared" ref="AI35:AI36" si="76">IF(AH35&gt;=96,"Fuerte",IF(AH35&gt;=86,"Moderado",IF(AH35&gt;=1,"Débil","")))</f>
        <v/>
      </c>
      <c r="AJ35" s="100"/>
      <c r="AK35" s="101" t="str">
        <f t="shared" si="73"/>
        <v/>
      </c>
      <c r="AL35" s="101" t="str">
        <f t="shared" si="74"/>
        <v/>
      </c>
      <c r="AM35" s="101" t="str">
        <f>IFERROR(VLOOKUP(AL35,FORMULAS!$B$69:$D$77,3,FALSE),"")</f>
        <v/>
      </c>
      <c r="AN35" s="101" t="str">
        <f t="shared" si="75"/>
        <v/>
      </c>
      <c r="AO35" s="101" t="str">
        <f>IFERROR(VLOOKUP(AL35,FORMULAS!$B$69:$C$77,2,FALSE),"")</f>
        <v/>
      </c>
      <c r="AP35" s="212"/>
      <c r="AQ35" s="212"/>
      <c r="AR35" s="230"/>
      <c r="AS35" s="230"/>
      <c r="AT35" s="212"/>
      <c r="AU35" s="212"/>
      <c r="AV35" s="212"/>
      <c r="AW35" s="198"/>
      <c r="AX35" s="198"/>
      <c r="AY35" s="213"/>
      <c r="AZ35" s="211"/>
      <c r="BA35" s="189"/>
      <c r="BB35" s="86"/>
      <c r="BC35" s="87"/>
      <c r="BD35" s="87"/>
      <c r="BE35" s="88"/>
      <c r="BF35" s="163"/>
      <c r="BG35" s="89"/>
      <c r="BH35" s="87"/>
      <c r="BI35" s="87"/>
      <c r="BJ35" s="135"/>
    </row>
    <row r="36" spans="2:62" s="91" customFormat="1" ht="15.75" customHeight="1" thickBot="1" x14ac:dyDescent="0.3">
      <c r="B36" s="234"/>
      <c r="C36" s="237"/>
      <c r="D36" s="240"/>
      <c r="E36" s="202"/>
      <c r="F36" s="199"/>
      <c r="G36" s="199"/>
      <c r="H36" s="202"/>
      <c r="I36" s="218"/>
      <c r="J36" s="218"/>
      <c r="K36" s="136"/>
      <c r="L36" s="136"/>
      <c r="M36" s="184"/>
      <c r="N36" s="199"/>
      <c r="O36" s="199"/>
      <c r="P36" s="184"/>
      <c r="Q36" s="190"/>
      <c r="R36" s="202"/>
      <c r="S36" s="202"/>
      <c r="T36" s="122"/>
      <c r="U36" s="123">
        <f t="shared" si="66"/>
        <v>0</v>
      </c>
      <c r="V36" s="122"/>
      <c r="W36" s="123">
        <f t="shared" si="67"/>
        <v>0</v>
      </c>
      <c r="X36" s="122"/>
      <c r="Y36" s="123">
        <f t="shared" si="68"/>
        <v>0</v>
      </c>
      <c r="Z36" s="122"/>
      <c r="AA36" s="123">
        <f t="shared" si="69"/>
        <v>0</v>
      </c>
      <c r="AB36" s="122"/>
      <c r="AC36" s="123">
        <f t="shared" si="70"/>
        <v>0</v>
      </c>
      <c r="AD36" s="122"/>
      <c r="AE36" s="123">
        <f t="shared" si="71"/>
        <v>0</v>
      </c>
      <c r="AF36" s="122"/>
      <c r="AG36" s="123">
        <f t="shared" si="72"/>
        <v>0</v>
      </c>
      <c r="AH36" s="124">
        <f t="shared" si="0"/>
        <v>0</v>
      </c>
      <c r="AI36" s="124" t="str">
        <f t="shared" si="76"/>
        <v/>
      </c>
      <c r="AJ36" s="125"/>
      <c r="AK36" s="124" t="str">
        <f t="shared" si="73"/>
        <v/>
      </c>
      <c r="AL36" s="124" t="str">
        <f t="shared" si="74"/>
        <v/>
      </c>
      <c r="AM36" s="124" t="str">
        <f>IFERROR(VLOOKUP(AL36,FORMULAS!$B$69:$D$77,3,FALSE),"")</f>
        <v/>
      </c>
      <c r="AN36" s="124" t="str">
        <f t="shared" si="75"/>
        <v/>
      </c>
      <c r="AO36" s="124" t="str">
        <f>IFERROR(VLOOKUP(AL36,FORMULAS!$B$69:$C$77,2,FALSE),"")</f>
        <v/>
      </c>
      <c r="AP36" s="196"/>
      <c r="AQ36" s="196"/>
      <c r="AR36" s="194"/>
      <c r="AS36" s="194"/>
      <c r="AT36" s="196"/>
      <c r="AU36" s="196"/>
      <c r="AV36" s="196"/>
      <c r="AW36" s="199"/>
      <c r="AX36" s="199"/>
      <c r="AY36" s="184"/>
      <c r="AZ36" s="186"/>
      <c r="BA36" s="190"/>
      <c r="BB36" s="137"/>
      <c r="BC36" s="138"/>
      <c r="BD36" s="138"/>
      <c r="BE36" s="112"/>
      <c r="BF36" s="164"/>
      <c r="BG36" s="113"/>
      <c r="BH36" s="138"/>
      <c r="BI36" s="138"/>
      <c r="BJ36" s="140"/>
    </row>
    <row r="37" spans="2:62" s="91" customFormat="1" ht="84" x14ac:dyDescent="0.25">
      <c r="B37" s="232" t="s">
        <v>86</v>
      </c>
      <c r="C37" s="197">
        <v>8</v>
      </c>
      <c r="D37" s="200" t="s">
        <v>419</v>
      </c>
      <c r="E37" s="200"/>
      <c r="F37" s="197" t="s">
        <v>90</v>
      </c>
      <c r="G37" s="197"/>
      <c r="H37" s="200" t="s">
        <v>329</v>
      </c>
      <c r="I37" s="216"/>
      <c r="J37" s="216"/>
      <c r="K37" s="107" t="s">
        <v>420</v>
      </c>
      <c r="L37" s="130"/>
      <c r="M37" s="183" t="str">
        <f>IF(F37="gestion","impacto",IF(F37="corrupcion","impactocorrupcion",IF(F37="seguridad_de_la_informacion","impacto","")))</f>
        <v>impactocorrupcion</v>
      </c>
      <c r="N37" s="197"/>
      <c r="O37" s="197"/>
      <c r="P37" s="183" t="str">
        <f>N37&amp;O37</f>
        <v/>
      </c>
      <c r="Q37" s="188" t="str">
        <f>IFERROR(VLOOKUP(P37,FORMULAS!$B$37:$C$61,2,FALSE),"")</f>
        <v/>
      </c>
      <c r="R37" s="200"/>
      <c r="S37" s="200"/>
      <c r="T37" s="116"/>
      <c r="U37" s="117">
        <f>IF(T37="Asignado",15,0)</f>
        <v>0</v>
      </c>
      <c r="V37" s="116"/>
      <c r="W37" s="117">
        <f>IF(V37="Adecuado",15,0)</f>
        <v>0</v>
      </c>
      <c r="X37" s="116"/>
      <c r="Y37" s="117">
        <f>IF(X37="Oportuna",15,0)</f>
        <v>0</v>
      </c>
      <c r="Z37" s="116"/>
      <c r="AA37" s="117">
        <f>IF(Z37="Prevenir",15,IF(Z37="Detectar",10,0))</f>
        <v>0</v>
      </c>
      <c r="AB37" s="116"/>
      <c r="AC37" s="117">
        <f>IF(AB37="Confiable",15,0)</f>
        <v>0</v>
      </c>
      <c r="AD37" s="116"/>
      <c r="AE37" s="117">
        <f>IF(AD37="Se investigan y resuelven oportunamente",15,0)</f>
        <v>0</v>
      </c>
      <c r="AF37" s="116"/>
      <c r="AG37" s="117">
        <f>IF(AF37="Completa",10,IF(AF37="incompleta",5,0))</f>
        <v>0</v>
      </c>
      <c r="AH37" s="118">
        <f t="shared" si="0"/>
        <v>0</v>
      </c>
      <c r="AI37" s="118" t="str">
        <f>IF(AH37&gt;=96,"Fuerte",IF(AH37&gt;=86,"Moderado",IF(AH37&gt;=1,"Débil","")))</f>
        <v/>
      </c>
      <c r="AJ37" s="119"/>
      <c r="AK37" s="118" t="str">
        <f>IF(AJ37="Siempre se ejecuta","Fuerte",IF(AJ37="Algunas veces","Moderado",IF(AJ37="no se ejecuta","Débil","")))</f>
        <v/>
      </c>
      <c r="AL37" s="118" t="str">
        <f>AI37&amp;AK37</f>
        <v/>
      </c>
      <c r="AM37" s="118" t="str">
        <f>IFERROR(VLOOKUP(AL37,FORMULAS!$B$69:$D$77,3,FALSE),"")</f>
        <v/>
      </c>
      <c r="AN37" s="118" t="str">
        <f>IF(AM37="fuerte",100,IF(AM37="Moderado",50,IF(AM37="débil",0,"")))</f>
        <v/>
      </c>
      <c r="AO37" s="118" t="str">
        <f>IFERROR(VLOOKUP(AL37,FORMULAS!$B$69:$D$77,2,FALSE),"")</f>
        <v/>
      </c>
      <c r="AP37" s="195">
        <f>IFERROR(AVERAGE(AN37:AN40),0)</f>
        <v>0</v>
      </c>
      <c r="AQ37" s="195" t="str">
        <f>IF(AP37&gt;=100,"Fuerte",IF(AP37&gt;=50,"Moderado",IF(AP37&gt;=1,"Débil","")))</f>
        <v/>
      </c>
      <c r="AR37" s="193"/>
      <c r="AS37" s="193"/>
      <c r="AT37" s="195" t="str">
        <f>+AQ37&amp;AR37&amp;AS37</f>
        <v/>
      </c>
      <c r="AU37" s="195">
        <f>IFERROR(VLOOKUP(AT37,FORMULAS!$B$94:$D$101,2,FALSE),0)</f>
        <v>0</v>
      </c>
      <c r="AV37" s="195">
        <f>IFERROR(VLOOKUP(AT37,FORMULAS!$B$94:$D$101,3,FALSE),0)</f>
        <v>0</v>
      </c>
      <c r="AW37" s="197" t="s">
        <v>18</v>
      </c>
      <c r="AX37" s="197" t="s">
        <v>23</v>
      </c>
      <c r="AY37" s="183" t="str">
        <f>AW37&amp;AX37</f>
        <v>PosibleModerado</v>
      </c>
      <c r="AZ37" s="185" t="str">
        <f>IFERROR(VLOOKUP(AY37,FORMULAS!$B$37:$C$61,2,FALSE),"")</f>
        <v>Riesgo alto</v>
      </c>
      <c r="BA37" s="188" t="s">
        <v>167</v>
      </c>
      <c r="BB37" s="109" t="s">
        <v>422</v>
      </c>
      <c r="BC37" s="109" t="s">
        <v>423</v>
      </c>
      <c r="BD37" s="109" t="s">
        <v>424</v>
      </c>
      <c r="BE37" s="132" t="s">
        <v>425</v>
      </c>
      <c r="BF37" s="132" t="s">
        <v>426</v>
      </c>
      <c r="BG37" s="110" t="s">
        <v>427</v>
      </c>
      <c r="BH37" s="110" t="s">
        <v>403</v>
      </c>
      <c r="BI37" s="110" t="s">
        <v>428</v>
      </c>
      <c r="BJ37" s="134" t="s">
        <v>429</v>
      </c>
    </row>
    <row r="38" spans="2:62" s="91" customFormat="1" ht="48" x14ac:dyDescent="0.25">
      <c r="B38" s="233"/>
      <c r="C38" s="198"/>
      <c r="D38" s="201"/>
      <c r="E38" s="201"/>
      <c r="F38" s="198"/>
      <c r="G38" s="198"/>
      <c r="H38" s="201"/>
      <c r="I38" s="217"/>
      <c r="J38" s="217"/>
      <c r="K38" s="128" t="s">
        <v>421</v>
      </c>
      <c r="L38" s="85"/>
      <c r="M38" s="213"/>
      <c r="N38" s="198"/>
      <c r="O38" s="198"/>
      <c r="P38" s="213"/>
      <c r="Q38" s="189"/>
      <c r="R38" s="201"/>
      <c r="S38" s="201"/>
      <c r="T38" s="99"/>
      <c r="U38" s="98">
        <f t="shared" ref="U38:U40" si="77">IF(T38="Asignado",15,0)</f>
        <v>0</v>
      </c>
      <c r="V38" s="99"/>
      <c r="W38" s="98">
        <f t="shared" ref="W38:W40" si="78">IF(V38="Adecuado",15,0)</f>
        <v>0</v>
      </c>
      <c r="X38" s="99"/>
      <c r="Y38" s="98">
        <f t="shared" ref="Y38:Y40" si="79">IF(X38="Oportuna",15,0)</f>
        <v>0</v>
      </c>
      <c r="Z38" s="99"/>
      <c r="AA38" s="98">
        <f t="shared" ref="AA38:AA40" si="80">IF(Z38="Prevenir",15,IF(Z38="Detectar",10,0))</f>
        <v>0</v>
      </c>
      <c r="AB38" s="99"/>
      <c r="AC38" s="98">
        <f t="shared" ref="AC38:AC40" si="81">IF(AB38="Confiable",15,0)</f>
        <v>0</v>
      </c>
      <c r="AD38" s="99"/>
      <c r="AE38" s="98">
        <f t="shared" ref="AE38:AE40" si="82">IF(AD38="Se investigan y resuelven oportunamente",15,0)</f>
        <v>0</v>
      </c>
      <c r="AF38" s="99"/>
      <c r="AG38" s="98">
        <f t="shared" ref="AG38:AG40" si="83">IF(AF38="Completa",10,IF(AF38="incompleta",5,0))</f>
        <v>0</v>
      </c>
      <c r="AH38" s="101">
        <f t="shared" si="0"/>
        <v>0</v>
      </c>
      <c r="AI38" s="101" t="str">
        <f>IF(AH38&gt;=96,"Fuerte",IF(AH38&gt;=86,"Moderado",IF(AH38&gt;=1,"Débil","")))</f>
        <v/>
      </c>
      <c r="AJ38" s="100"/>
      <c r="AK38" s="101" t="str">
        <f t="shared" ref="AK38:AK40" si="84">IF(AJ38="Siempre se ejecuta","Fuerte",IF(AJ38="Algunas veces","Moderado",IF(AJ38="no se ejecuta","Débil","")))</f>
        <v/>
      </c>
      <c r="AL38" s="101" t="str">
        <f t="shared" ref="AL38:AL40" si="85">AI38&amp;AK38</f>
        <v/>
      </c>
      <c r="AM38" s="101" t="str">
        <f>IFERROR(VLOOKUP(AL38,FORMULAS!$B$69:$D$77,3,FALSE),"")</f>
        <v/>
      </c>
      <c r="AN38" s="101" t="str">
        <f t="shared" ref="AN38:AN40" si="86">IF(AM38="fuerte",100,IF(AM38="Moderado",50,IF(AM38="débil",0,"")))</f>
        <v/>
      </c>
      <c r="AO38" s="101" t="str">
        <f>IFERROR(VLOOKUP(AL38,FORMULAS!$B$69:$C$77,2,FALSE),"")</f>
        <v/>
      </c>
      <c r="AP38" s="212"/>
      <c r="AQ38" s="212"/>
      <c r="AR38" s="230"/>
      <c r="AS38" s="230"/>
      <c r="AT38" s="212"/>
      <c r="AU38" s="212"/>
      <c r="AV38" s="212"/>
      <c r="AW38" s="198"/>
      <c r="AX38" s="198"/>
      <c r="AY38" s="213"/>
      <c r="AZ38" s="211"/>
      <c r="BA38" s="189"/>
      <c r="BB38" s="86" t="s">
        <v>430</v>
      </c>
      <c r="BC38" s="86" t="s">
        <v>431</v>
      </c>
      <c r="BD38" s="86" t="s">
        <v>424</v>
      </c>
      <c r="BE38" s="88" t="s">
        <v>425</v>
      </c>
      <c r="BF38" s="88" t="s">
        <v>432</v>
      </c>
      <c r="BG38" s="150"/>
      <c r="BH38" s="151"/>
      <c r="BI38" s="151"/>
      <c r="BJ38" s="152"/>
    </row>
    <row r="39" spans="2:62" s="91" customFormat="1" ht="12" x14ac:dyDescent="0.25">
      <c r="B39" s="233"/>
      <c r="C39" s="198"/>
      <c r="D39" s="201"/>
      <c r="E39" s="201"/>
      <c r="F39" s="198"/>
      <c r="G39" s="198"/>
      <c r="H39" s="201"/>
      <c r="I39" s="217"/>
      <c r="J39" s="217"/>
      <c r="K39" s="85"/>
      <c r="L39" s="85"/>
      <c r="M39" s="213"/>
      <c r="N39" s="198"/>
      <c r="O39" s="198"/>
      <c r="P39" s="213"/>
      <c r="Q39" s="189"/>
      <c r="R39" s="201"/>
      <c r="S39" s="201"/>
      <c r="T39" s="99"/>
      <c r="U39" s="98">
        <f t="shared" si="77"/>
        <v>0</v>
      </c>
      <c r="V39" s="99"/>
      <c r="W39" s="98">
        <f t="shared" si="78"/>
        <v>0</v>
      </c>
      <c r="X39" s="99"/>
      <c r="Y39" s="98">
        <f t="shared" si="79"/>
        <v>0</v>
      </c>
      <c r="Z39" s="99"/>
      <c r="AA39" s="98">
        <f t="shared" si="80"/>
        <v>0</v>
      </c>
      <c r="AB39" s="99"/>
      <c r="AC39" s="98">
        <f t="shared" si="81"/>
        <v>0</v>
      </c>
      <c r="AD39" s="99"/>
      <c r="AE39" s="98">
        <f t="shared" si="82"/>
        <v>0</v>
      </c>
      <c r="AF39" s="99"/>
      <c r="AG39" s="98">
        <f t="shared" si="83"/>
        <v>0</v>
      </c>
      <c r="AH39" s="101">
        <f t="shared" si="0"/>
        <v>0</v>
      </c>
      <c r="AI39" s="101" t="str">
        <f t="shared" ref="AI39:AI40" si="87">IF(AH39&gt;=96,"Fuerte",IF(AH39&gt;=86,"Moderado",IF(AH39&gt;=1,"Débil","")))</f>
        <v/>
      </c>
      <c r="AJ39" s="100"/>
      <c r="AK39" s="101" t="str">
        <f t="shared" si="84"/>
        <v/>
      </c>
      <c r="AL39" s="101" t="str">
        <f t="shared" si="85"/>
        <v/>
      </c>
      <c r="AM39" s="101" t="str">
        <f>IFERROR(VLOOKUP(AL39,FORMULAS!$B$69:$D$77,3,FALSE),"")</f>
        <v/>
      </c>
      <c r="AN39" s="101" t="str">
        <f t="shared" si="86"/>
        <v/>
      </c>
      <c r="AO39" s="101" t="str">
        <f>IFERROR(VLOOKUP(AL39,FORMULAS!$B$69:$C$77,2,FALSE),"")</f>
        <v/>
      </c>
      <c r="AP39" s="212"/>
      <c r="AQ39" s="212"/>
      <c r="AR39" s="230"/>
      <c r="AS39" s="230"/>
      <c r="AT39" s="212"/>
      <c r="AU39" s="212"/>
      <c r="AV39" s="212"/>
      <c r="AW39" s="198"/>
      <c r="AX39" s="198"/>
      <c r="AY39" s="213"/>
      <c r="AZ39" s="211"/>
      <c r="BA39" s="189"/>
      <c r="BB39" s="86"/>
      <c r="BC39" s="87"/>
      <c r="BD39" s="87"/>
      <c r="BE39" s="88"/>
      <c r="BF39" s="88"/>
      <c r="BG39" s="89"/>
      <c r="BH39" s="87"/>
      <c r="BI39" s="87"/>
      <c r="BJ39" s="135"/>
    </row>
    <row r="40" spans="2:62" s="91" customFormat="1" ht="12.75" thickBot="1" x14ac:dyDescent="0.3">
      <c r="B40" s="234"/>
      <c r="C40" s="199"/>
      <c r="D40" s="202"/>
      <c r="E40" s="202"/>
      <c r="F40" s="199"/>
      <c r="G40" s="199"/>
      <c r="H40" s="202"/>
      <c r="I40" s="218"/>
      <c r="J40" s="218"/>
      <c r="K40" s="136"/>
      <c r="L40" s="136"/>
      <c r="M40" s="184"/>
      <c r="N40" s="199"/>
      <c r="O40" s="199"/>
      <c r="P40" s="184"/>
      <c r="Q40" s="190"/>
      <c r="R40" s="202"/>
      <c r="S40" s="202"/>
      <c r="T40" s="122"/>
      <c r="U40" s="123">
        <f t="shared" si="77"/>
        <v>0</v>
      </c>
      <c r="V40" s="122"/>
      <c r="W40" s="123">
        <f t="shared" si="78"/>
        <v>0</v>
      </c>
      <c r="X40" s="122"/>
      <c r="Y40" s="123">
        <f t="shared" si="79"/>
        <v>0</v>
      </c>
      <c r="Z40" s="122"/>
      <c r="AA40" s="123">
        <f t="shared" si="80"/>
        <v>0</v>
      </c>
      <c r="AB40" s="122"/>
      <c r="AC40" s="123">
        <f t="shared" si="81"/>
        <v>0</v>
      </c>
      <c r="AD40" s="122"/>
      <c r="AE40" s="123">
        <f t="shared" si="82"/>
        <v>0</v>
      </c>
      <c r="AF40" s="122"/>
      <c r="AG40" s="123">
        <f t="shared" si="83"/>
        <v>0</v>
      </c>
      <c r="AH40" s="124">
        <f t="shared" si="0"/>
        <v>0</v>
      </c>
      <c r="AI40" s="124" t="str">
        <f t="shared" si="87"/>
        <v/>
      </c>
      <c r="AJ40" s="125"/>
      <c r="AK40" s="124" t="str">
        <f t="shared" si="84"/>
        <v/>
      </c>
      <c r="AL40" s="124" t="str">
        <f t="shared" si="85"/>
        <v/>
      </c>
      <c r="AM40" s="124" t="str">
        <f>IFERROR(VLOOKUP(AL40,FORMULAS!$B$69:$D$77,3,FALSE),"")</f>
        <v/>
      </c>
      <c r="AN40" s="124" t="str">
        <f t="shared" si="86"/>
        <v/>
      </c>
      <c r="AO40" s="124" t="str">
        <f>IFERROR(VLOOKUP(AL40,FORMULAS!$B$69:$C$77,2,FALSE),"")</f>
        <v/>
      </c>
      <c r="AP40" s="196"/>
      <c r="AQ40" s="196"/>
      <c r="AR40" s="194"/>
      <c r="AS40" s="194"/>
      <c r="AT40" s="196"/>
      <c r="AU40" s="196"/>
      <c r="AV40" s="196"/>
      <c r="AW40" s="199"/>
      <c r="AX40" s="199"/>
      <c r="AY40" s="184"/>
      <c r="AZ40" s="186"/>
      <c r="BA40" s="190"/>
      <c r="BB40" s="137"/>
      <c r="BC40" s="138"/>
      <c r="BD40" s="138"/>
      <c r="BE40" s="112"/>
      <c r="BF40" s="153"/>
      <c r="BG40" s="113"/>
      <c r="BH40" s="138"/>
      <c r="BI40" s="138"/>
      <c r="BJ40" s="140"/>
    </row>
    <row r="41" spans="2:62" s="16" customFormat="1" x14ac:dyDescent="0.25">
      <c r="B41" s="17"/>
      <c r="C41" s="17"/>
      <c r="D41" s="30"/>
      <c r="E41" s="30"/>
      <c r="F41" s="17"/>
      <c r="G41" s="17"/>
      <c r="H41" s="30"/>
      <c r="I41" s="30"/>
      <c r="J41" s="30"/>
      <c r="K41" s="17"/>
      <c r="L41" s="17"/>
      <c r="M41" s="17"/>
      <c r="N41" s="17"/>
      <c r="O41" s="17"/>
      <c r="P41" s="17"/>
      <c r="Q41" s="20"/>
      <c r="R41" s="30"/>
      <c r="S41" s="30"/>
      <c r="T41" s="17"/>
      <c r="U41" s="17"/>
      <c r="V41" s="17"/>
      <c r="W41" s="17"/>
      <c r="X41" s="17"/>
      <c r="Y41" s="17"/>
      <c r="Z41" s="17"/>
      <c r="AA41" s="17"/>
      <c r="AB41" s="17"/>
      <c r="AC41" s="17"/>
      <c r="AD41" s="17"/>
      <c r="AE41" s="17"/>
      <c r="AF41" s="17"/>
      <c r="AG41" s="17"/>
      <c r="AH41" s="19"/>
      <c r="AI41" s="19"/>
      <c r="AJ41" s="19"/>
      <c r="AK41" s="19"/>
      <c r="AL41" s="19"/>
      <c r="AM41" s="19"/>
      <c r="AN41" s="19"/>
      <c r="AO41" s="19"/>
      <c r="AP41" s="19"/>
      <c r="AQ41" s="19"/>
      <c r="AR41" s="19"/>
      <c r="AS41" s="19"/>
      <c r="AT41" s="19"/>
      <c r="AU41" s="19"/>
      <c r="AV41" s="19"/>
      <c r="AW41" s="17"/>
      <c r="AX41" s="17"/>
      <c r="AY41" s="20"/>
      <c r="AZ41" s="20"/>
      <c r="BA41" s="20"/>
      <c r="BB41" s="20"/>
      <c r="BC41" s="20"/>
      <c r="BD41" s="20"/>
      <c r="BE41" s="18"/>
      <c r="BF41" s="18"/>
      <c r="BG41" s="18"/>
    </row>
    <row r="42" spans="2:62" s="16" customFormat="1" x14ac:dyDescent="0.25">
      <c r="B42" s="17"/>
      <c r="C42" s="17"/>
      <c r="D42" s="30"/>
      <c r="E42" s="30"/>
      <c r="F42" s="17"/>
      <c r="G42" s="17"/>
      <c r="H42" s="30"/>
      <c r="I42" s="30"/>
      <c r="J42" s="30"/>
      <c r="K42" s="17"/>
      <c r="L42" s="17"/>
      <c r="M42" s="17"/>
      <c r="N42" s="17"/>
      <c r="O42" s="17"/>
      <c r="P42" s="17"/>
      <c r="Q42" s="20"/>
      <c r="R42" s="30"/>
      <c r="S42" s="30"/>
      <c r="T42" s="17"/>
      <c r="U42" s="17"/>
      <c r="V42" s="17"/>
      <c r="W42" s="17"/>
      <c r="X42" s="17"/>
      <c r="Y42" s="17"/>
      <c r="Z42" s="17"/>
      <c r="AA42" s="17"/>
      <c r="AB42" s="17"/>
      <c r="AC42" s="17"/>
      <c r="AD42" s="17"/>
      <c r="AE42" s="17"/>
      <c r="AF42" s="17"/>
      <c r="AG42" s="17"/>
      <c r="AH42" s="19"/>
      <c r="AI42" s="19"/>
      <c r="AJ42" s="19"/>
      <c r="AK42" s="19"/>
      <c r="AL42" s="19"/>
      <c r="AM42" s="19"/>
      <c r="AN42" s="19"/>
      <c r="AO42" s="19"/>
      <c r="AP42" s="19"/>
      <c r="AQ42" s="19"/>
      <c r="AR42" s="19"/>
      <c r="AS42" s="19"/>
      <c r="AT42" s="19"/>
      <c r="AU42" s="19"/>
      <c r="AV42" s="19"/>
      <c r="AW42" s="17"/>
      <c r="AX42" s="17"/>
      <c r="AY42" s="20"/>
      <c r="AZ42" s="20"/>
      <c r="BA42" s="20"/>
      <c r="BB42" s="20"/>
      <c r="BC42" s="20"/>
      <c r="BD42" s="20"/>
      <c r="BE42" s="18"/>
      <c r="BF42" s="18"/>
      <c r="BG42" s="18"/>
    </row>
    <row r="43" spans="2:62" s="16" customFormat="1" x14ac:dyDescent="0.25">
      <c r="D43" s="30"/>
      <c r="E43" s="30"/>
      <c r="F43" s="17"/>
      <c r="G43" s="17"/>
      <c r="H43" s="30"/>
      <c r="I43" s="30"/>
      <c r="J43" s="30"/>
      <c r="K43" s="17"/>
      <c r="L43" s="17"/>
      <c r="M43" s="17"/>
      <c r="N43" s="17"/>
      <c r="O43" s="17"/>
      <c r="P43" s="17"/>
      <c r="Q43" s="20"/>
      <c r="R43" s="30"/>
      <c r="S43" s="30"/>
      <c r="T43" s="17"/>
      <c r="U43" s="17"/>
      <c r="V43" s="17"/>
      <c r="W43" s="17"/>
      <c r="X43" s="17"/>
      <c r="Y43" s="17"/>
      <c r="Z43" s="17"/>
      <c r="AA43" s="17"/>
      <c r="AB43" s="17"/>
      <c r="AC43" s="17"/>
      <c r="AD43" s="17"/>
      <c r="AE43" s="17"/>
      <c r="AF43" s="17"/>
      <c r="AG43" s="17"/>
      <c r="AH43" s="19"/>
      <c r="AI43" s="19"/>
      <c r="AJ43" s="19"/>
      <c r="AK43" s="19"/>
      <c r="AL43" s="19"/>
      <c r="AM43" s="19"/>
      <c r="AN43" s="19"/>
      <c r="AO43" s="19"/>
      <c r="AP43" s="19"/>
      <c r="AQ43" s="19"/>
      <c r="AR43" s="19"/>
      <c r="AS43" s="19"/>
      <c r="AT43" s="19"/>
      <c r="AU43" s="19"/>
      <c r="AV43" s="19"/>
      <c r="AW43" s="17"/>
      <c r="AX43" s="17"/>
      <c r="AY43" s="20"/>
      <c r="AZ43" s="20"/>
      <c r="BA43" s="20"/>
      <c r="BB43" s="20"/>
      <c r="BC43" s="20"/>
      <c r="BD43" s="20"/>
      <c r="BE43" s="18"/>
      <c r="BF43" s="18"/>
      <c r="BG43" s="18"/>
    </row>
    <row r="44" spans="2:62" s="16" customFormat="1" x14ac:dyDescent="0.25">
      <c r="D44" s="30"/>
      <c r="E44" s="30"/>
      <c r="F44" s="17"/>
      <c r="G44" s="17"/>
      <c r="H44" s="30"/>
      <c r="I44" s="30"/>
      <c r="J44" s="30"/>
      <c r="K44" s="17"/>
      <c r="L44" s="17"/>
      <c r="M44" s="17"/>
      <c r="N44" s="17"/>
      <c r="O44" s="17"/>
      <c r="P44" s="17"/>
      <c r="Q44" s="20"/>
      <c r="R44" s="30"/>
      <c r="S44" s="30"/>
      <c r="T44" s="17"/>
      <c r="U44" s="17"/>
      <c r="V44" s="17"/>
      <c r="W44" s="17"/>
      <c r="X44" s="17"/>
      <c r="Y44" s="17"/>
      <c r="Z44" s="17"/>
      <c r="AA44" s="17"/>
      <c r="AB44" s="17"/>
      <c r="AC44" s="17"/>
      <c r="AD44" s="17"/>
      <c r="AE44" s="17"/>
      <c r="AF44" s="17"/>
      <c r="AG44" s="17"/>
      <c r="AH44" s="19"/>
      <c r="AI44" s="19"/>
      <c r="AJ44" s="19"/>
      <c r="AL44" s="19"/>
      <c r="AO44" s="19"/>
      <c r="AP44" s="19"/>
      <c r="AQ44" s="19"/>
      <c r="AR44" s="19"/>
      <c r="AS44" s="19"/>
      <c r="AT44" s="19"/>
      <c r="AU44" s="19"/>
      <c r="AV44" s="19"/>
      <c r="AW44" s="17"/>
      <c r="AX44" s="17"/>
      <c r="AY44" s="20"/>
      <c r="AZ44" s="20"/>
      <c r="BA44" s="20"/>
      <c r="BB44" s="20"/>
      <c r="BC44" s="20"/>
      <c r="BD44" s="20"/>
      <c r="BE44" s="18"/>
      <c r="BF44" s="18"/>
      <c r="BG44" s="18"/>
    </row>
    <row r="45" spans="2:62" x14ac:dyDescent="0.25">
      <c r="AR45" s="19"/>
    </row>
    <row r="46" spans="2:62" x14ac:dyDescent="0.25">
      <c r="E46" s="23"/>
      <c r="H46" s="23"/>
      <c r="I46" s="23"/>
      <c r="J46" s="23"/>
      <c r="AR46" s="19"/>
    </row>
    <row r="47" spans="2:62" x14ac:dyDescent="0.25">
      <c r="E47" s="23"/>
      <c r="H47" s="23"/>
      <c r="I47" s="23"/>
      <c r="J47" s="23"/>
    </row>
    <row r="48" spans="2:62" x14ac:dyDescent="0.25">
      <c r="E48" s="23"/>
      <c r="H48" s="23"/>
      <c r="I48" s="23"/>
      <c r="J48" s="23"/>
    </row>
    <row r="49" spans="5:10" x14ac:dyDescent="0.25">
      <c r="E49" s="23"/>
      <c r="H49" s="23"/>
      <c r="I49" s="23"/>
      <c r="J49" s="23"/>
    </row>
    <row r="50" spans="5:10" x14ac:dyDescent="0.25">
      <c r="E50" s="23"/>
      <c r="H50" s="23"/>
      <c r="I50" s="23"/>
      <c r="J50" s="23"/>
    </row>
    <row r="51" spans="5:10" x14ac:dyDescent="0.25">
      <c r="E51" s="23"/>
      <c r="H51" s="23"/>
      <c r="I51" s="23"/>
      <c r="J51" s="23"/>
    </row>
    <row r="52" spans="5:10" x14ac:dyDescent="0.25">
      <c r="E52" s="23"/>
      <c r="H52" s="23"/>
      <c r="I52" s="23"/>
      <c r="J52" s="23"/>
    </row>
    <row r="53" spans="5:10" x14ac:dyDescent="0.25">
      <c r="E53" s="23"/>
      <c r="H53" s="23"/>
      <c r="I53" s="23"/>
      <c r="J53" s="23"/>
    </row>
    <row r="54" spans="5:10" x14ac:dyDescent="0.25">
      <c r="E54" s="23"/>
      <c r="H54" s="23"/>
      <c r="I54" s="23"/>
      <c r="J54" s="23"/>
    </row>
    <row r="55" spans="5:10" x14ac:dyDescent="0.25">
      <c r="E55" s="23"/>
      <c r="H55" s="23"/>
      <c r="I55" s="23"/>
      <c r="J55" s="23"/>
    </row>
    <row r="56" spans="5:10" x14ac:dyDescent="0.25">
      <c r="E56" s="23"/>
      <c r="H56" s="23"/>
      <c r="I56" s="23"/>
      <c r="J56" s="23"/>
    </row>
    <row r="57" spans="5:10" x14ac:dyDescent="0.25">
      <c r="E57" s="23"/>
      <c r="H57" s="23"/>
      <c r="I57" s="23"/>
      <c r="J57" s="23"/>
    </row>
    <row r="58" spans="5:10" x14ac:dyDescent="0.25">
      <c r="E58" s="23"/>
      <c r="H58" s="23"/>
      <c r="I58" s="23"/>
      <c r="J58" s="23"/>
    </row>
    <row r="59" spans="5:10" x14ac:dyDescent="0.25">
      <c r="E59" s="23"/>
      <c r="H59" s="23"/>
      <c r="I59" s="23"/>
      <c r="J59" s="23"/>
    </row>
    <row r="60" spans="5:10" x14ac:dyDescent="0.25">
      <c r="E60" s="23"/>
      <c r="H60" s="23"/>
      <c r="I60" s="23"/>
      <c r="J60" s="23"/>
    </row>
    <row r="61" spans="5:10" x14ac:dyDescent="0.25">
      <c r="E61" s="23"/>
      <c r="H61" s="23"/>
      <c r="I61" s="23"/>
      <c r="J61" s="23"/>
    </row>
    <row r="62" spans="5:10" x14ac:dyDescent="0.25">
      <c r="E62" s="23"/>
      <c r="H62" s="23"/>
      <c r="I62" s="23"/>
      <c r="J62" s="23"/>
    </row>
    <row r="63" spans="5:10" x14ac:dyDescent="0.25">
      <c r="E63" s="23"/>
      <c r="H63" s="23"/>
      <c r="I63" s="23"/>
      <c r="J63" s="23"/>
    </row>
    <row r="64" spans="5:10" x14ac:dyDescent="0.25">
      <c r="E64" s="23"/>
      <c r="H64" s="23"/>
      <c r="I64" s="23"/>
      <c r="J64" s="23"/>
    </row>
    <row r="65" spans="5:10" x14ac:dyDescent="0.25">
      <c r="E65" s="23"/>
      <c r="H65" s="23"/>
      <c r="I65" s="23"/>
      <c r="J65" s="23"/>
    </row>
  </sheetData>
  <sheetProtection selectLockedCells="1"/>
  <mergeCells count="314">
    <mergeCell ref="O37:O40"/>
    <mergeCell ref="P37:P40"/>
    <mergeCell ref="Q37:Q40"/>
    <mergeCell ref="R37:S37"/>
    <mergeCell ref="F37:F40"/>
    <mergeCell ref="B2:S2"/>
    <mergeCell ref="B3:S4"/>
    <mergeCell ref="AR2:BJ2"/>
    <mergeCell ref="AR3:BJ4"/>
    <mergeCell ref="T2:AQ2"/>
    <mergeCell ref="T3:AQ4"/>
    <mergeCell ref="AZ37:AZ40"/>
    <mergeCell ref="BA37:BA40"/>
    <mergeCell ref="R38:S38"/>
    <mergeCell ref="R39:S39"/>
    <mergeCell ref="R40:S40"/>
    <mergeCell ref="AU37:AU40"/>
    <mergeCell ref="AV37:AV40"/>
    <mergeCell ref="AW37:AW40"/>
    <mergeCell ref="AX37:AX40"/>
    <mergeCell ref="AY37:AY40"/>
    <mergeCell ref="AP37:AP40"/>
    <mergeCell ref="AQ37:AQ40"/>
    <mergeCell ref="AR37:AR40"/>
    <mergeCell ref="AS37:AS40"/>
    <mergeCell ref="AT37:AT40"/>
    <mergeCell ref="G37:G40"/>
    <mergeCell ref="I37:I40"/>
    <mergeCell ref="J37:J40"/>
    <mergeCell ref="M37:M40"/>
    <mergeCell ref="B37:B40"/>
    <mergeCell ref="C37:C40"/>
    <mergeCell ref="D37:D40"/>
    <mergeCell ref="E37:E40"/>
    <mergeCell ref="AZ33:AZ36"/>
    <mergeCell ref="N33:N36"/>
    <mergeCell ref="O33:O36"/>
    <mergeCell ref="P33:P36"/>
    <mergeCell ref="Q33:Q36"/>
    <mergeCell ref="N37:N40"/>
    <mergeCell ref="F33:F36"/>
    <mergeCell ref="G33:G36"/>
    <mergeCell ref="I33:I36"/>
    <mergeCell ref="J33:J36"/>
    <mergeCell ref="M33:M36"/>
    <mergeCell ref="B33:B36"/>
    <mergeCell ref="C33:C36"/>
    <mergeCell ref="D33:D36"/>
    <mergeCell ref="E33:E36"/>
    <mergeCell ref="H37:H40"/>
    <mergeCell ref="R34:S34"/>
    <mergeCell ref="R35:S35"/>
    <mergeCell ref="R36:S36"/>
    <mergeCell ref="AU33:AU36"/>
    <mergeCell ref="AV33:AV36"/>
    <mergeCell ref="AW33:AW36"/>
    <mergeCell ref="AX33:AX36"/>
    <mergeCell ref="AY33:AY36"/>
    <mergeCell ref="AP33:AP36"/>
    <mergeCell ref="AQ33:AQ36"/>
    <mergeCell ref="AR33:AR36"/>
    <mergeCell ref="AS33:AS36"/>
    <mergeCell ref="AT33:AT36"/>
    <mergeCell ref="R33:S33"/>
    <mergeCell ref="Q29:Q32"/>
    <mergeCell ref="R29:S29"/>
    <mergeCell ref="F29:F32"/>
    <mergeCell ref="G29:G32"/>
    <mergeCell ref="I29:I32"/>
    <mergeCell ref="J29:J32"/>
    <mergeCell ref="M29:M32"/>
    <mergeCell ref="AZ29:AZ32"/>
    <mergeCell ref="BA29:BA32"/>
    <mergeCell ref="R30:S30"/>
    <mergeCell ref="R31:S31"/>
    <mergeCell ref="R32:S32"/>
    <mergeCell ref="AU29:AU32"/>
    <mergeCell ref="AV29:AV32"/>
    <mergeCell ref="AW29:AW32"/>
    <mergeCell ref="AX29:AX32"/>
    <mergeCell ref="AY29:AY32"/>
    <mergeCell ref="AP29:AP32"/>
    <mergeCell ref="AQ29:AQ32"/>
    <mergeCell ref="AR29:AR32"/>
    <mergeCell ref="AS29:AS32"/>
    <mergeCell ref="AT29:AT32"/>
    <mergeCell ref="H29:H32"/>
    <mergeCell ref="B29:B32"/>
    <mergeCell ref="C29:C32"/>
    <mergeCell ref="D29:D32"/>
    <mergeCell ref="E29:E32"/>
    <mergeCell ref="AZ25:AZ28"/>
    <mergeCell ref="BA25:BA28"/>
    <mergeCell ref="R26:S26"/>
    <mergeCell ref="R27:S27"/>
    <mergeCell ref="R28:S28"/>
    <mergeCell ref="AU25:AU28"/>
    <mergeCell ref="AV25:AV28"/>
    <mergeCell ref="AW25:AW28"/>
    <mergeCell ref="AX25:AX28"/>
    <mergeCell ref="AY25:AY28"/>
    <mergeCell ref="AP25:AP28"/>
    <mergeCell ref="AQ25:AQ28"/>
    <mergeCell ref="AR25:AR28"/>
    <mergeCell ref="AS25:AS28"/>
    <mergeCell ref="AT25:AT28"/>
    <mergeCell ref="N25:N28"/>
    <mergeCell ref="O25:O28"/>
    <mergeCell ref="P25:P28"/>
    <mergeCell ref="Q25:Q28"/>
    <mergeCell ref="N29:N32"/>
    <mergeCell ref="F25:F28"/>
    <mergeCell ref="G25:G28"/>
    <mergeCell ref="I25:I28"/>
    <mergeCell ref="J25:J28"/>
    <mergeCell ref="M25:M28"/>
    <mergeCell ref="B25:B28"/>
    <mergeCell ref="C25:C28"/>
    <mergeCell ref="D25:D28"/>
    <mergeCell ref="E25:E28"/>
    <mergeCell ref="H25:H28"/>
    <mergeCell ref="F21:F24"/>
    <mergeCell ref="G21:G24"/>
    <mergeCell ref="I21:I24"/>
    <mergeCell ref="J21:J24"/>
    <mergeCell ref="M21:M24"/>
    <mergeCell ref="AZ21:AZ24"/>
    <mergeCell ref="BA21:BA24"/>
    <mergeCell ref="R22:S22"/>
    <mergeCell ref="R23:S23"/>
    <mergeCell ref="R24:S24"/>
    <mergeCell ref="AU21:AU24"/>
    <mergeCell ref="AV21:AV24"/>
    <mergeCell ref="AW21:AW24"/>
    <mergeCell ref="AX21:AX24"/>
    <mergeCell ref="AY21:AY24"/>
    <mergeCell ref="AP21:AP24"/>
    <mergeCell ref="AQ21:AQ24"/>
    <mergeCell ref="AR21:AR24"/>
    <mergeCell ref="AS21:AS24"/>
    <mergeCell ref="AT21:AT24"/>
    <mergeCell ref="H21:H24"/>
    <mergeCell ref="B21:B24"/>
    <mergeCell ref="C21:C24"/>
    <mergeCell ref="D21:D24"/>
    <mergeCell ref="E21:E24"/>
    <mergeCell ref="AZ17:AZ20"/>
    <mergeCell ref="BA17:BA20"/>
    <mergeCell ref="R18:S18"/>
    <mergeCell ref="R19:S19"/>
    <mergeCell ref="R20:S20"/>
    <mergeCell ref="AU17:AU20"/>
    <mergeCell ref="AV17:AV20"/>
    <mergeCell ref="AW17:AW20"/>
    <mergeCell ref="AX17:AX20"/>
    <mergeCell ref="AY17:AY20"/>
    <mergeCell ref="AP17:AP20"/>
    <mergeCell ref="AQ17:AQ20"/>
    <mergeCell ref="AR17:AR20"/>
    <mergeCell ref="AS17:AS20"/>
    <mergeCell ref="AT17:AT20"/>
    <mergeCell ref="N17:N20"/>
    <mergeCell ref="O17:O20"/>
    <mergeCell ref="P17:P20"/>
    <mergeCell ref="Q17:Q20"/>
    <mergeCell ref="N21:N24"/>
    <mergeCell ref="F17:F20"/>
    <mergeCell ref="G17:G20"/>
    <mergeCell ref="I17:I20"/>
    <mergeCell ref="J17:J20"/>
    <mergeCell ref="M17:M20"/>
    <mergeCell ref="B17:B20"/>
    <mergeCell ref="C17:C20"/>
    <mergeCell ref="D17:D20"/>
    <mergeCell ref="E17:E20"/>
    <mergeCell ref="H17:H20"/>
    <mergeCell ref="BD9:BD10"/>
    <mergeCell ref="BE9:BE10"/>
    <mergeCell ref="B8:B10"/>
    <mergeCell ref="C8:C10"/>
    <mergeCell ref="D8:D10"/>
    <mergeCell ref="E8:E10"/>
    <mergeCell ref="F8:F10"/>
    <mergeCell ref="G8:G10"/>
    <mergeCell ref="I8:I10"/>
    <mergeCell ref="J8:J10"/>
    <mergeCell ref="K8:K10"/>
    <mergeCell ref="L8:L10"/>
    <mergeCell ref="M8:M10"/>
    <mergeCell ref="N9:N10"/>
    <mergeCell ref="O9:O10"/>
    <mergeCell ref="P8:P10"/>
    <mergeCell ref="B11:B12"/>
    <mergeCell ref="C11:C12"/>
    <mergeCell ref="D11:D12"/>
    <mergeCell ref="B13:B16"/>
    <mergeCell ref="C13:C16"/>
    <mergeCell ref="D13:D16"/>
    <mergeCell ref="E13:E16"/>
    <mergeCell ref="BB9:BB10"/>
    <mergeCell ref="BC9:BC10"/>
    <mergeCell ref="N13:N16"/>
    <mergeCell ref="I13:I16"/>
    <mergeCell ref="AP13:AP16"/>
    <mergeCell ref="AQ13:AQ16"/>
    <mergeCell ref="AR13:AR16"/>
    <mergeCell ref="AS13:AS16"/>
    <mergeCell ref="AT13:AT16"/>
    <mergeCell ref="O13:O16"/>
    <mergeCell ref="P13:P16"/>
    <mergeCell ref="Q13:Q16"/>
    <mergeCell ref="R13:S13"/>
    <mergeCell ref="AS9:AS10"/>
    <mergeCell ref="AR9:AR10"/>
    <mergeCell ref="AP9:AQ10"/>
    <mergeCell ref="AO9:AO10"/>
    <mergeCell ref="AM9:AN10"/>
    <mergeCell ref="AJ9:AK10"/>
    <mergeCell ref="AI9:AI10"/>
    <mergeCell ref="AH9:AH10"/>
    <mergeCell ref="M11:M12"/>
    <mergeCell ref="N11:N12"/>
    <mergeCell ref="O11:O12"/>
    <mergeCell ref="Q11:Q12"/>
    <mergeCell ref="R12:S12"/>
    <mergeCell ref="AP11:AP12"/>
    <mergeCell ref="R11:S11"/>
    <mergeCell ref="P11:P12"/>
    <mergeCell ref="H33:H36"/>
    <mergeCell ref="AF9:AF10"/>
    <mergeCell ref="AD9:AD10"/>
    <mergeCell ref="AB9:AB10"/>
    <mergeCell ref="Z9:Z10"/>
    <mergeCell ref="X9:X10"/>
    <mergeCell ref="V9:V10"/>
    <mergeCell ref="J13:J16"/>
    <mergeCell ref="M13:M16"/>
    <mergeCell ref="R14:S14"/>
    <mergeCell ref="R15:S15"/>
    <mergeCell ref="R16:S16"/>
    <mergeCell ref="R17:S17"/>
    <mergeCell ref="O21:O24"/>
    <mergeCell ref="P21:P24"/>
    <mergeCell ref="Q21:Q24"/>
    <mergeCell ref="R21:S21"/>
    <mergeCell ref="R25:S25"/>
    <mergeCell ref="O29:O32"/>
    <mergeCell ref="P29:P32"/>
    <mergeCell ref="H8:H10"/>
    <mergeCell ref="R9:S10"/>
    <mergeCell ref="N8:O8"/>
    <mergeCell ref="R8:AV8"/>
    <mergeCell ref="BG8:BJ8"/>
    <mergeCell ref="BA11:BA12"/>
    <mergeCell ref="AY11:AY12"/>
    <mergeCell ref="AZ11:AZ12"/>
    <mergeCell ref="AX11:AX12"/>
    <mergeCell ref="BB8:BF8"/>
    <mergeCell ref="BA33:BA36"/>
    <mergeCell ref="BG11:BG12"/>
    <mergeCell ref="BH11:BH12"/>
    <mergeCell ref="BI11:BI12"/>
    <mergeCell ref="BJ11:BJ12"/>
    <mergeCell ref="BF29:BF32"/>
    <mergeCell ref="BF33:BF36"/>
    <mergeCell ref="BG9:BG10"/>
    <mergeCell ref="AZ9:AZ10"/>
    <mergeCell ref="BF9:BF10"/>
    <mergeCell ref="AX9:AX10"/>
    <mergeCell ref="AY9:AY10"/>
    <mergeCell ref="BA8:BA10"/>
    <mergeCell ref="AW8:AZ8"/>
    <mergeCell ref="AZ13:AZ16"/>
    <mergeCell ref="BA13:BA16"/>
    <mergeCell ref="AW13:AW16"/>
    <mergeCell ref="AX13:AX16"/>
    <mergeCell ref="BH17:BH20"/>
    <mergeCell ref="BI17:BI20"/>
    <mergeCell ref="BJ17:BJ20"/>
    <mergeCell ref="E11:E12"/>
    <mergeCell ref="F11:F12"/>
    <mergeCell ref="G11:G12"/>
    <mergeCell ref="BH9:BH10"/>
    <mergeCell ref="BI9:BI10"/>
    <mergeCell ref="BJ9:BJ10"/>
    <mergeCell ref="AW11:AW12"/>
    <mergeCell ref="AR11:AR12"/>
    <mergeCell ref="AS11:AS12"/>
    <mergeCell ref="AT11:AT12"/>
    <mergeCell ref="AQ11:AQ12"/>
    <mergeCell ref="F13:F16"/>
    <mergeCell ref="G13:G16"/>
    <mergeCell ref="H13:H16"/>
    <mergeCell ref="AW9:AW10"/>
    <mergeCell ref="AU13:AU16"/>
    <mergeCell ref="AV13:AV16"/>
    <mergeCell ref="AY13:AY16"/>
    <mergeCell ref="Q9:Q10"/>
    <mergeCell ref="T9:T10"/>
    <mergeCell ref="AU9:AV9"/>
    <mergeCell ref="H11:H12"/>
    <mergeCell ref="BF11:BF12"/>
    <mergeCell ref="K17:K20"/>
    <mergeCell ref="BB17:BB20"/>
    <mergeCell ref="BC17:BC20"/>
    <mergeCell ref="BD17:BD20"/>
    <mergeCell ref="BE17:BE20"/>
    <mergeCell ref="BF17:BF20"/>
    <mergeCell ref="BG17:BG20"/>
    <mergeCell ref="I11:I12"/>
    <mergeCell ref="AU11:AU12"/>
    <mergeCell ref="AV11:AV12"/>
    <mergeCell ref="J11:J12"/>
    <mergeCell ref="L11:L12"/>
  </mergeCells>
  <conditionalFormatting sqref="Q11:Q12 BF11 BE41:BF44 BB41:BB44">
    <cfRule type="containsText" dxfId="613" priority="526" operator="containsText" text="RIESGO EXTREMO">
      <formula>NOT(ISERROR(SEARCH("RIESGO EXTREMO",Q11)))</formula>
    </cfRule>
    <cfRule type="containsText" dxfId="612" priority="527" operator="containsText" text="RIESGO ALTO">
      <formula>NOT(ISERROR(SEARCH("RIESGO ALTO",Q11)))</formula>
    </cfRule>
    <cfRule type="containsText" dxfId="611" priority="528" operator="containsText" text="RIESGO MODERADO">
      <formula>NOT(ISERROR(SEARCH("RIESGO MODERADO",Q11)))</formula>
    </cfRule>
    <cfRule type="containsText" dxfId="610" priority="529" operator="containsText" text="RIESGO BAJO">
      <formula>NOT(ISERROR(SEARCH("RIESGO BAJO",Q11)))</formula>
    </cfRule>
  </conditionalFormatting>
  <conditionalFormatting sqref="I11:I12">
    <cfRule type="expression" dxfId="609" priority="336">
      <formula>EXACT(F11,"Seguridad_de_la_informacion")</formula>
    </cfRule>
  </conditionalFormatting>
  <conditionalFormatting sqref="J11:J12">
    <cfRule type="expression" dxfId="608" priority="335">
      <formula>EXACT(F11,"Seguridad_de_la_informacion")</formula>
    </cfRule>
  </conditionalFormatting>
  <conditionalFormatting sqref="AZ11:AZ12">
    <cfRule type="containsText" dxfId="607" priority="331" operator="containsText" text="RIESGO EXTREMO">
      <formula>NOT(ISERROR(SEARCH("RIESGO EXTREMO",AZ11)))</formula>
    </cfRule>
    <cfRule type="containsText" dxfId="606" priority="332" operator="containsText" text="RIESGO ALTO">
      <formula>NOT(ISERROR(SEARCH("RIESGO ALTO",AZ11)))</formula>
    </cfRule>
    <cfRule type="containsText" dxfId="605" priority="333" operator="containsText" text="RIESGO MODERADO">
      <formula>NOT(ISERROR(SEARCH("RIESGO MODERADO",AZ11)))</formula>
    </cfRule>
    <cfRule type="containsText" dxfId="604" priority="334" operator="containsText" text="RIESGO BAJO">
      <formula>NOT(ISERROR(SEARCH("RIESGO BAJO",AZ11)))</formula>
    </cfRule>
  </conditionalFormatting>
  <conditionalFormatting sqref="Q13:Q15">
    <cfRule type="containsText" dxfId="603" priority="319" operator="containsText" text="RIESGO EXTREMO">
      <formula>NOT(ISERROR(SEARCH("RIESGO EXTREMO",Q13)))</formula>
    </cfRule>
    <cfRule type="containsText" dxfId="602" priority="320" operator="containsText" text="RIESGO ALTO">
      <formula>NOT(ISERROR(SEARCH("RIESGO ALTO",Q13)))</formula>
    </cfRule>
    <cfRule type="containsText" dxfId="601" priority="321" operator="containsText" text="RIESGO MODERADO">
      <formula>NOT(ISERROR(SEARCH("RIESGO MODERADO",Q13)))</formula>
    </cfRule>
    <cfRule type="containsText" dxfId="600" priority="322" operator="containsText" text="RIESGO BAJO">
      <formula>NOT(ISERROR(SEARCH("RIESGO BAJO",Q13)))</formula>
    </cfRule>
  </conditionalFormatting>
  <conditionalFormatting sqref="I13:I14">
    <cfRule type="expression" dxfId="599" priority="318">
      <formula>EXACT(F13,"Seguridad_de_la_informacion")</formula>
    </cfRule>
  </conditionalFormatting>
  <conditionalFormatting sqref="J13:J16">
    <cfRule type="expression" dxfId="598" priority="317">
      <formula>EXACT(F13,"Seguridad_de_la_informacion")</formula>
    </cfRule>
  </conditionalFormatting>
  <conditionalFormatting sqref="AZ13:AZ15">
    <cfRule type="containsText" dxfId="597" priority="313" operator="containsText" text="RIESGO EXTREMO">
      <formula>NOT(ISERROR(SEARCH("RIESGO EXTREMO",AZ13)))</formula>
    </cfRule>
    <cfRule type="containsText" dxfId="596" priority="314" operator="containsText" text="RIESGO ALTO">
      <formula>NOT(ISERROR(SEARCH("RIESGO ALTO",AZ13)))</formula>
    </cfRule>
    <cfRule type="containsText" dxfId="595" priority="315" operator="containsText" text="RIESGO MODERADO">
      <formula>NOT(ISERROR(SEARCH("RIESGO MODERADO",AZ13)))</formula>
    </cfRule>
    <cfRule type="containsText" dxfId="594" priority="316" operator="containsText" text="RIESGO BAJO">
      <formula>NOT(ISERROR(SEARCH("RIESGO BAJO",AZ13)))</formula>
    </cfRule>
  </conditionalFormatting>
  <conditionalFormatting sqref="Q17:Q19">
    <cfRule type="containsText" dxfId="593" priority="301" operator="containsText" text="RIESGO EXTREMO">
      <formula>NOT(ISERROR(SEARCH("RIESGO EXTREMO",Q17)))</formula>
    </cfRule>
    <cfRule type="containsText" dxfId="592" priority="302" operator="containsText" text="RIESGO ALTO">
      <formula>NOT(ISERROR(SEARCH("RIESGO ALTO",Q17)))</formula>
    </cfRule>
    <cfRule type="containsText" dxfId="591" priority="303" operator="containsText" text="RIESGO MODERADO">
      <formula>NOT(ISERROR(SEARCH("RIESGO MODERADO",Q17)))</formula>
    </cfRule>
    <cfRule type="containsText" dxfId="590" priority="304" operator="containsText" text="RIESGO BAJO">
      <formula>NOT(ISERROR(SEARCH("RIESGO BAJO",Q17)))</formula>
    </cfRule>
  </conditionalFormatting>
  <conditionalFormatting sqref="I17:I18">
    <cfRule type="expression" dxfId="589" priority="300">
      <formula>EXACT(F17,"Seguridad_de_la_informacion")</formula>
    </cfRule>
  </conditionalFormatting>
  <conditionalFormatting sqref="J17:J20">
    <cfRule type="expression" dxfId="588" priority="299">
      <formula>EXACT(F17,"Seguridad_de_la_informacion")</formula>
    </cfRule>
  </conditionalFormatting>
  <conditionalFormatting sqref="AZ17:AZ19">
    <cfRule type="containsText" dxfId="587" priority="295" operator="containsText" text="RIESGO EXTREMO">
      <formula>NOT(ISERROR(SEARCH("RIESGO EXTREMO",AZ17)))</formula>
    </cfRule>
    <cfRule type="containsText" dxfId="586" priority="296" operator="containsText" text="RIESGO ALTO">
      <formula>NOT(ISERROR(SEARCH("RIESGO ALTO",AZ17)))</formula>
    </cfRule>
    <cfRule type="containsText" dxfId="585" priority="297" operator="containsText" text="RIESGO MODERADO">
      <formula>NOT(ISERROR(SEARCH("RIESGO MODERADO",AZ17)))</formula>
    </cfRule>
    <cfRule type="containsText" dxfId="584" priority="298" operator="containsText" text="RIESGO BAJO">
      <formula>NOT(ISERROR(SEARCH("RIESGO BAJO",AZ17)))</formula>
    </cfRule>
  </conditionalFormatting>
  <conditionalFormatting sqref="Q21:Q23">
    <cfRule type="containsText" dxfId="583" priority="283" operator="containsText" text="RIESGO EXTREMO">
      <formula>NOT(ISERROR(SEARCH("RIESGO EXTREMO",Q21)))</formula>
    </cfRule>
    <cfRule type="containsText" dxfId="582" priority="284" operator="containsText" text="RIESGO ALTO">
      <formula>NOT(ISERROR(SEARCH("RIESGO ALTO",Q21)))</formula>
    </cfRule>
    <cfRule type="containsText" dxfId="581" priority="285" operator="containsText" text="RIESGO MODERADO">
      <formula>NOT(ISERROR(SEARCH("RIESGO MODERADO",Q21)))</formula>
    </cfRule>
    <cfRule type="containsText" dxfId="580" priority="286" operator="containsText" text="RIESGO BAJO">
      <formula>NOT(ISERROR(SEARCH("RIESGO BAJO",Q21)))</formula>
    </cfRule>
  </conditionalFormatting>
  <conditionalFormatting sqref="I21:I22">
    <cfRule type="expression" dxfId="579" priority="282">
      <formula>EXACT(F21,"Seguridad_de_la_informacion")</formula>
    </cfRule>
  </conditionalFormatting>
  <conditionalFormatting sqref="AZ21:AZ23">
    <cfRule type="containsText" dxfId="578" priority="277" operator="containsText" text="RIESGO EXTREMO">
      <formula>NOT(ISERROR(SEARCH("RIESGO EXTREMO",AZ21)))</formula>
    </cfRule>
    <cfRule type="containsText" dxfId="577" priority="278" operator="containsText" text="RIESGO ALTO">
      <formula>NOT(ISERROR(SEARCH("RIESGO ALTO",AZ21)))</formula>
    </cfRule>
    <cfRule type="containsText" dxfId="576" priority="279" operator="containsText" text="RIESGO MODERADO">
      <formula>NOT(ISERROR(SEARCH("RIESGO MODERADO",AZ21)))</formula>
    </cfRule>
    <cfRule type="containsText" dxfId="575" priority="280" operator="containsText" text="RIESGO BAJO">
      <formula>NOT(ISERROR(SEARCH("RIESGO BAJO",AZ21)))</formula>
    </cfRule>
  </conditionalFormatting>
  <conditionalFormatting sqref="Q25:Q27">
    <cfRule type="containsText" dxfId="574" priority="265" operator="containsText" text="RIESGO EXTREMO">
      <formula>NOT(ISERROR(SEARCH("RIESGO EXTREMO",Q25)))</formula>
    </cfRule>
    <cfRule type="containsText" dxfId="573" priority="266" operator="containsText" text="RIESGO ALTO">
      <formula>NOT(ISERROR(SEARCH("RIESGO ALTO",Q25)))</formula>
    </cfRule>
    <cfRule type="containsText" dxfId="572" priority="267" operator="containsText" text="RIESGO MODERADO">
      <formula>NOT(ISERROR(SEARCH("RIESGO MODERADO",Q25)))</formula>
    </cfRule>
    <cfRule type="containsText" dxfId="571" priority="268" operator="containsText" text="RIESGO BAJO">
      <formula>NOT(ISERROR(SEARCH("RIESGO BAJO",Q25)))</formula>
    </cfRule>
  </conditionalFormatting>
  <conditionalFormatting sqref="I25:I26">
    <cfRule type="expression" dxfId="570" priority="264">
      <formula>EXACT(F25,"Seguridad_de_la_informacion")</formula>
    </cfRule>
  </conditionalFormatting>
  <conditionalFormatting sqref="J25:J28">
    <cfRule type="expression" dxfId="569" priority="263">
      <formula>EXACT(F25,"Seguridad_de_la_informacion")</formula>
    </cfRule>
  </conditionalFormatting>
  <conditionalFormatting sqref="AZ25:AZ27">
    <cfRule type="containsText" dxfId="568" priority="259" operator="containsText" text="RIESGO EXTREMO">
      <formula>NOT(ISERROR(SEARCH("RIESGO EXTREMO",AZ25)))</formula>
    </cfRule>
    <cfRule type="containsText" dxfId="567" priority="260" operator="containsText" text="RIESGO ALTO">
      <formula>NOT(ISERROR(SEARCH("RIESGO ALTO",AZ25)))</formula>
    </cfRule>
    <cfRule type="containsText" dxfId="566" priority="261" operator="containsText" text="RIESGO MODERADO">
      <formula>NOT(ISERROR(SEARCH("RIESGO MODERADO",AZ25)))</formula>
    </cfRule>
    <cfRule type="containsText" dxfId="565" priority="262" operator="containsText" text="RIESGO BAJO">
      <formula>NOT(ISERROR(SEARCH("RIESGO BAJO",AZ25)))</formula>
    </cfRule>
  </conditionalFormatting>
  <conditionalFormatting sqref="Q29:Q31">
    <cfRule type="containsText" dxfId="564" priority="247" operator="containsText" text="RIESGO EXTREMO">
      <formula>NOT(ISERROR(SEARCH("RIESGO EXTREMO",Q29)))</formula>
    </cfRule>
    <cfRule type="containsText" dxfId="563" priority="248" operator="containsText" text="RIESGO ALTO">
      <formula>NOT(ISERROR(SEARCH("RIESGO ALTO",Q29)))</formula>
    </cfRule>
    <cfRule type="containsText" dxfId="562" priority="249" operator="containsText" text="RIESGO MODERADO">
      <formula>NOT(ISERROR(SEARCH("RIESGO MODERADO",Q29)))</formula>
    </cfRule>
    <cfRule type="containsText" dxfId="561" priority="250" operator="containsText" text="RIESGO BAJO">
      <formula>NOT(ISERROR(SEARCH("RIESGO BAJO",Q29)))</formula>
    </cfRule>
  </conditionalFormatting>
  <conditionalFormatting sqref="I29:I30">
    <cfRule type="expression" dxfId="560" priority="246">
      <formula>EXACT(F29,"Seguridad_de_la_informacion")</formula>
    </cfRule>
  </conditionalFormatting>
  <conditionalFormatting sqref="J29:J32">
    <cfRule type="expression" dxfId="559" priority="245">
      <formula>EXACT(F29,"Seguridad_de_la_informacion")</formula>
    </cfRule>
  </conditionalFormatting>
  <conditionalFormatting sqref="AZ29:AZ31">
    <cfRule type="containsText" dxfId="558" priority="241" operator="containsText" text="RIESGO EXTREMO">
      <formula>NOT(ISERROR(SEARCH("RIESGO EXTREMO",AZ29)))</formula>
    </cfRule>
    <cfRule type="containsText" dxfId="557" priority="242" operator="containsText" text="RIESGO ALTO">
      <formula>NOT(ISERROR(SEARCH("RIESGO ALTO",AZ29)))</formula>
    </cfRule>
    <cfRule type="containsText" dxfId="556" priority="243" operator="containsText" text="RIESGO MODERADO">
      <formula>NOT(ISERROR(SEARCH("RIESGO MODERADO",AZ29)))</formula>
    </cfRule>
    <cfRule type="containsText" dxfId="555" priority="244" operator="containsText" text="RIESGO BAJO">
      <formula>NOT(ISERROR(SEARCH("RIESGO BAJO",AZ29)))</formula>
    </cfRule>
  </conditionalFormatting>
  <conditionalFormatting sqref="Q33:Q35">
    <cfRule type="containsText" dxfId="554" priority="229" operator="containsText" text="RIESGO EXTREMO">
      <formula>NOT(ISERROR(SEARCH("RIESGO EXTREMO",Q33)))</formula>
    </cfRule>
    <cfRule type="containsText" dxfId="553" priority="230" operator="containsText" text="RIESGO ALTO">
      <formula>NOT(ISERROR(SEARCH("RIESGO ALTO",Q33)))</formula>
    </cfRule>
    <cfRule type="containsText" dxfId="552" priority="231" operator="containsText" text="RIESGO MODERADO">
      <formula>NOT(ISERROR(SEARCH("RIESGO MODERADO",Q33)))</formula>
    </cfRule>
    <cfRule type="containsText" dxfId="551" priority="232" operator="containsText" text="RIESGO BAJO">
      <formula>NOT(ISERROR(SEARCH("RIESGO BAJO",Q33)))</formula>
    </cfRule>
  </conditionalFormatting>
  <conditionalFormatting sqref="I33:I34">
    <cfRule type="expression" dxfId="550" priority="228">
      <formula>EXACT(F33,"Seguridad_de_la_informacion")</formula>
    </cfRule>
  </conditionalFormatting>
  <conditionalFormatting sqref="J33:J36">
    <cfRule type="expression" dxfId="549" priority="227">
      <formula>EXACT(F33,"Seguridad_de_la_informacion")</formula>
    </cfRule>
  </conditionalFormatting>
  <conditionalFormatting sqref="AZ33:AZ35">
    <cfRule type="containsText" dxfId="548" priority="223" operator="containsText" text="RIESGO EXTREMO">
      <formula>NOT(ISERROR(SEARCH("RIESGO EXTREMO",AZ33)))</formula>
    </cfRule>
    <cfRule type="containsText" dxfId="547" priority="224" operator="containsText" text="RIESGO ALTO">
      <formula>NOT(ISERROR(SEARCH("RIESGO ALTO",AZ33)))</formula>
    </cfRule>
    <cfRule type="containsText" dxfId="546" priority="225" operator="containsText" text="RIESGO MODERADO">
      <formula>NOT(ISERROR(SEARCH("RIESGO MODERADO",AZ33)))</formula>
    </cfRule>
    <cfRule type="containsText" dxfId="545" priority="226" operator="containsText" text="RIESGO BAJO">
      <formula>NOT(ISERROR(SEARCH("RIESGO BAJO",AZ33)))</formula>
    </cfRule>
  </conditionalFormatting>
  <conditionalFormatting sqref="Q37:Q39">
    <cfRule type="containsText" dxfId="544" priority="211" operator="containsText" text="RIESGO EXTREMO">
      <formula>NOT(ISERROR(SEARCH("RIESGO EXTREMO",Q37)))</formula>
    </cfRule>
    <cfRule type="containsText" dxfId="543" priority="212" operator="containsText" text="RIESGO ALTO">
      <formula>NOT(ISERROR(SEARCH("RIESGO ALTO",Q37)))</formula>
    </cfRule>
    <cfRule type="containsText" dxfId="542" priority="213" operator="containsText" text="RIESGO MODERADO">
      <formula>NOT(ISERROR(SEARCH("RIESGO MODERADO",Q37)))</formula>
    </cfRule>
    <cfRule type="containsText" dxfId="541" priority="214" operator="containsText" text="RIESGO BAJO">
      <formula>NOT(ISERROR(SEARCH("RIESGO BAJO",Q37)))</formula>
    </cfRule>
  </conditionalFormatting>
  <conditionalFormatting sqref="I37:I38">
    <cfRule type="expression" dxfId="540" priority="210">
      <formula>EXACT(F37,"Seguridad_de_la_informacion")</formula>
    </cfRule>
  </conditionalFormatting>
  <conditionalFormatting sqref="J37:J40">
    <cfRule type="expression" dxfId="539" priority="209">
      <formula>EXACT(F37,"Seguridad_de_la_informacion")</formula>
    </cfRule>
  </conditionalFormatting>
  <conditionalFormatting sqref="AZ37:AZ39">
    <cfRule type="containsText" dxfId="538" priority="205" operator="containsText" text="RIESGO EXTREMO">
      <formula>NOT(ISERROR(SEARCH("RIESGO EXTREMO",AZ37)))</formula>
    </cfRule>
    <cfRule type="containsText" dxfId="537" priority="206" operator="containsText" text="RIESGO ALTO">
      <formula>NOT(ISERROR(SEARCH("RIESGO ALTO",AZ37)))</formula>
    </cfRule>
    <cfRule type="containsText" dxfId="536" priority="207" operator="containsText" text="RIESGO MODERADO">
      <formula>NOT(ISERROR(SEARCH("RIESGO MODERADO",AZ37)))</formula>
    </cfRule>
    <cfRule type="containsText" dxfId="535" priority="208" operator="containsText" text="RIESGO BAJO">
      <formula>NOT(ISERROR(SEARCH("RIESGO BAJO",AZ37)))</formula>
    </cfRule>
  </conditionalFormatting>
  <conditionalFormatting sqref="G11:G12">
    <cfRule type="expression" dxfId="534" priority="160">
      <formula>EXACT(E11,"Seguridad_de_la_informacion")</formula>
    </cfRule>
  </conditionalFormatting>
  <conditionalFormatting sqref="BA11">
    <cfRule type="containsText" dxfId="533" priority="156" operator="containsText" text="RIESGO EXTREMO">
      <formula>NOT(ISERROR(SEARCH("RIESGO EXTREMO",BA11)))</formula>
    </cfRule>
    <cfRule type="containsText" dxfId="532" priority="157" operator="containsText" text="RIESGO ALTO">
      <formula>NOT(ISERROR(SEARCH("RIESGO ALTO",BA11)))</formula>
    </cfRule>
    <cfRule type="containsText" dxfId="531" priority="158" operator="containsText" text="RIESGO MODERADO">
      <formula>NOT(ISERROR(SEARCH("RIESGO MODERADO",BA11)))</formula>
    </cfRule>
    <cfRule type="containsText" dxfId="530" priority="159" operator="containsText" text="RIESGO BAJO">
      <formula>NOT(ISERROR(SEARCH("RIESGO BAJO",BA11)))</formula>
    </cfRule>
  </conditionalFormatting>
  <conditionalFormatting sqref="BB11:BE12">
    <cfRule type="containsText" dxfId="529" priority="152" operator="containsText" text="RIESGO EXTREMO">
      <formula>NOT(ISERROR(SEARCH("RIESGO EXTREMO",BB11)))</formula>
    </cfRule>
    <cfRule type="containsText" dxfId="528" priority="153" operator="containsText" text="RIESGO ALTO">
      <formula>NOT(ISERROR(SEARCH("RIESGO ALTO",BB11)))</formula>
    </cfRule>
    <cfRule type="containsText" dxfId="527" priority="154" operator="containsText" text="RIESGO MODERADO">
      <formula>NOT(ISERROR(SEARCH("RIESGO MODERADO",BB11)))</formula>
    </cfRule>
    <cfRule type="containsText" dxfId="526" priority="155" operator="containsText" text="RIESGO BAJO">
      <formula>NOT(ISERROR(SEARCH("RIESGO BAJO",BB11)))</formula>
    </cfRule>
  </conditionalFormatting>
  <conditionalFormatting sqref="BG11">
    <cfRule type="containsText" dxfId="525" priority="148" operator="containsText" text="RIESGO EXTREMO">
      <formula>NOT(ISERROR(SEARCH("RIESGO EXTREMO",BG11)))</formula>
    </cfRule>
    <cfRule type="containsText" dxfId="524" priority="149" operator="containsText" text="RIESGO ALTO">
      <formula>NOT(ISERROR(SEARCH("RIESGO ALTO",BG11)))</formula>
    </cfRule>
    <cfRule type="containsText" dxfId="523" priority="150" operator="containsText" text="RIESGO MODERADO">
      <formula>NOT(ISERROR(SEARCH("RIESGO MODERADO",BG11)))</formula>
    </cfRule>
    <cfRule type="containsText" dxfId="522" priority="151" operator="containsText" text="RIESGO BAJO">
      <formula>NOT(ISERROR(SEARCH("RIESGO BAJO",BG11)))</formula>
    </cfRule>
  </conditionalFormatting>
  <conditionalFormatting sqref="BH11:BJ11">
    <cfRule type="containsText" dxfId="521" priority="144" operator="containsText" text="RIESGO EXTREMO">
      <formula>NOT(ISERROR(SEARCH("RIESGO EXTREMO",BH11)))</formula>
    </cfRule>
    <cfRule type="containsText" dxfId="520" priority="145" operator="containsText" text="RIESGO ALTO">
      <formula>NOT(ISERROR(SEARCH("RIESGO ALTO",BH11)))</formula>
    </cfRule>
    <cfRule type="containsText" dxfId="519" priority="146" operator="containsText" text="RIESGO MODERADO">
      <formula>NOT(ISERROR(SEARCH("RIESGO MODERADO",BH11)))</formula>
    </cfRule>
    <cfRule type="containsText" dxfId="518" priority="147" operator="containsText" text="RIESGO BAJO">
      <formula>NOT(ISERROR(SEARCH("RIESGO BAJO",BH11)))</formula>
    </cfRule>
  </conditionalFormatting>
  <conditionalFormatting sqref="BA13">
    <cfRule type="containsText" dxfId="517" priority="138" operator="containsText" text="RIESGO EXTREMO">
      <formula>NOT(ISERROR(SEARCH("RIESGO EXTREMO",BA13)))</formula>
    </cfRule>
    <cfRule type="containsText" dxfId="516" priority="139" operator="containsText" text="RIESGO ALTO">
      <formula>NOT(ISERROR(SEARCH("RIESGO ALTO",BA13)))</formula>
    </cfRule>
    <cfRule type="containsText" dxfId="515" priority="140" operator="containsText" text="RIESGO MODERADO">
      <formula>NOT(ISERROR(SEARCH("RIESGO MODERADO",BA13)))</formula>
    </cfRule>
    <cfRule type="containsText" dxfId="514" priority="141" operator="containsText" text="RIESGO BAJO">
      <formula>NOT(ISERROR(SEARCH("RIESGO BAJO",BA13)))</formula>
    </cfRule>
  </conditionalFormatting>
  <conditionalFormatting sqref="BC13:BD14 BB13:BB16 BE13:BE16">
    <cfRule type="containsText" dxfId="513" priority="134" operator="containsText" text="RIESGO EXTREMO">
      <formula>NOT(ISERROR(SEARCH("RIESGO EXTREMO",BB13)))</formula>
    </cfRule>
    <cfRule type="containsText" dxfId="512" priority="135" operator="containsText" text="RIESGO ALTO">
      <formula>NOT(ISERROR(SEARCH("RIESGO ALTO",BB13)))</formula>
    </cfRule>
    <cfRule type="containsText" dxfId="511" priority="136" operator="containsText" text="RIESGO MODERADO">
      <formula>NOT(ISERROR(SEARCH("RIESGO MODERADO",BB13)))</formula>
    </cfRule>
    <cfRule type="containsText" dxfId="510" priority="137" operator="containsText" text="RIESGO BAJO">
      <formula>NOT(ISERROR(SEARCH("RIESGO BAJO",BB13)))</formula>
    </cfRule>
  </conditionalFormatting>
  <conditionalFormatting sqref="BH13:BI14 BG13 BJ13">
    <cfRule type="containsText" dxfId="509" priority="130" operator="containsText" text="RIESGO EXTREMO">
      <formula>NOT(ISERROR(SEARCH("RIESGO EXTREMO",BG13)))</formula>
    </cfRule>
    <cfRule type="containsText" dxfId="508" priority="131" operator="containsText" text="RIESGO ALTO">
      <formula>NOT(ISERROR(SEARCH("RIESGO ALTO",BG13)))</formula>
    </cfRule>
    <cfRule type="containsText" dxfId="507" priority="132" operator="containsText" text="RIESGO MODERADO">
      <formula>NOT(ISERROR(SEARCH("RIESGO MODERADO",BG13)))</formula>
    </cfRule>
    <cfRule type="containsText" dxfId="506" priority="133" operator="containsText" text="RIESGO BAJO">
      <formula>NOT(ISERROR(SEARCH("RIESGO BAJO",BG13)))</formula>
    </cfRule>
  </conditionalFormatting>
  <conditionalFormatting sqref="BA17">
    <cfRule type="containsText" dxfId="505" priority="126" operator="containsText" text="RIESGO EXTREMO">
      <formula>NOT(ISERROR(SEARCH("RIESGO EXTREMO",BA17)))</formula>
    </cfRule>
    <cfRule type="containsText" dxfId="504" priority="127" operator="containsText" text="RIESGO ALTO">
      <formula>NOT(ISERROR(SEARCH("RIESGO ALTO",BA17)))</formula>
    </cfRule>
    <cfRule type="containsText" dxfId="503" priority="128" operator="containsText" text="RIESGO MODERADO">
      <formula>NOT(ISERROR(SEARCH("RIESGO MODERADO",BA17)))</formula>
    </cfRule>
    <cfRule type="containsText" dxfId="502" priority="129" operator="containsText" text="RIESGO BAJO">
      <formula>NOT(ISERROR(SEARCH("RIESGO BAJO",BA17)))</formula>
    </cfRule>
  </conditionalFormatting>
  <conditionalFormatting sqref="BB17:BE17">
    <cfRule type="containsText" dxfId="501" priority="122" operator="containsText" text="RIESGO EXTREMO">
      <formula>NOT(ISERROR(SEARCH("RIESGO EXTREMO",BB17)))</formula>
    </cfRule>
    <cfRule type="containsText" dxfId="500" priority="123" operator="containsText" text="RIESGO ALTO">
      <formula>NOT(ISERROR(SEARCH("RIESGO ALTO",BB17)))</formula>
    </cfRule>
    <cfRule type="containsText" dxfId="499" priority="124" operator="containsText" text="RIESGO MODERADO">
      <formula>NOT(ISERROR(SEARCH("RIESGO MODERADO",BB17)))</formula>
    </cfRule>
    <cfRule type="containsText" dxfId="498" priority="125" operator="containsText" text="RIESGO BAJO">
      <formula>NOT(ISERROR(SEARCH("RIESGO BAJO",BB17)))</formula>
    </cfRule>
  </conditionalFormatting>
  <conditionalFormatting sqref="BG17">
    <cfRule type="containsText" dxfId="497" priority="118" operator="containsText" text="RIESGO EXTREMO">
      <formula>NOT(ISERROR(SEARCH("RIESGO EXTREMO",BG17)))</formula>
    </cfRule>
    <cfRule type="containsText" dxfId="496" priority="119" operator="containsText" text="RIESGO ALTO">
      <formula>NOT(ISERROR(SEARCH("RIESGO ALTO",BG17)))</formula>
    </cfRule>
    <cfRule type="containsText" dxfId="495" priority="120" operator="containsText" text="RIESGO MODERADO">
      <formula>NOT(ISERROR(SEARCH("RIESGO MODERADO",BG17)))</formula>
    </cfRule>
    <cfRule type="containsText" dxfId="494" priority="121" operator="containsText" text="RIESGO BAJO">
      <formula>NOT(ISERROR(SEARCH("RIESGO BAJO",BG17)))</formula>
    </cfRule>
  </conditionalFormatting>
  <conditionalFormatting sqref="BH17:BJ17">
    <cfRule type="containsText" dxfId="493" priority="114" operator="containsText" text="RIESGO EXTREMO">
      <formula>NOT(ISERROR(SEARCH("RIESGO EXTREMO",BH17)))</formula>
    </cfRule>
    <cfRule type="containsText" dxfId="492" priority="115" operator="containsText" text="RIESGO ALTO">
      <formula>NOT(ISERROR(SEARCH("RIESGO ALTO",BH17)))</formula>
    </cfRule>
    <cfRule type="containsText" dxfId="491" priority="116" operator="containsText" text="RIESGO MODERADO">
      <formula>NOT(ISERROR(SEARCH("RIESGO MODERADO",BH17)))</formula>
    </cfRule>
    <cfRule type="containsText" dxfId="490" priority="117" operator="containsText" text="RIESGO BAJO">
      <formula>NOT(ISERROR(SEARCH("RIESGO BAJO",BH17)))</formula>
    </cfRule>
  </conditionalFormatting>
  <conditionalFormatting sqref="J21:J24">
    <cfRule type="expression" dxfId="489" priority="113">
      <formula>EXACT(H21,"Seguridad_de_la_informacion")</formula>
    </cfRule>
  </conditionalFormatting>
  <conditionalFormatting sqref="BA21">
    <cfRule type="containsText" dxfId="488" priority="109" operator="containsText" text="RIESGO EXTREMO">
      <formula>NOT(ISERROR(SEARCH("RIESGO EXTREMO",BA21)))</formula>
    </cfRule>
    <cfRule type="containsText" dxfId="487" priority="110" operator="containsText" text="RIESGO ALTO">
      <formula>NOT(ISERROR(SEARCH("RIESGO ALTO",BA21)))</formula>
    </cfRule>
    <cfRule type="containsText" dxfId="486" priority="111" operator="containsText" text="RIESGO MODERADO">
      <formula>NOT(ISERROR(SEARCH("RIESGO MODERADO",BA21)))</formula>
    </cfRule>
    <cfRule type="containsText" dxfId="485" priority="112" operator="containsText" text="RIESGO BAJO">
      <formula>NOT(ISERROR(SEARCH("RIESGO BAJO",BA21)))</formula>
    </cfRule>
  </conditionalFormatting>
  <conditionalFormatting sqref="BC21:BD22 BB21:BB24 BE21:BE24">
    <cfRule type="containsText" dxfId="484" priority="105" operator="containsText" text="RIESGO EXTREMO">
      <formula>NOT(ISERROR(SEARCH("RIESGO EXTREMO",BB21)))</formula>
    </cfRule>
    <cfRule type="containsText" dxfId="483" priority="106" operator="containsText" text="RIESGO ALTO">
      <formula>NOT(ISERROR(SEARCH("RIESGO ALTO",BB21)))</formula>
    </cfRule>
    <cfRule type="containsText" dxfId="482" priority="107" operator="containsText" text="RIESGO MODERADO">
      <formula>NOT(ISERROR(SEARCH("RIESGO MODERADO",BB21)))</formula>
    </cfRule>
    <cfRule type="containsText" dxfId="481" priority="108" operator="containsText" text="RIESGO BAJO">
      <formula>NOT(ISERROR(SEARCH("RIESGO BAJO",BB21)))</formula>
    </cfRule>
  </conditionalFormatting>
  <conditionalFormatting sqref="BH21:BI22 BG21 BJ21">
    <cfRule type="containsText" dxfId="480" priority="101" operator="containsText" text="RIESGO EXTREMO">
      <formula>NOT(ISERROR(SEARCH("RIESGO EXTREMO",BG21)))</formula>
    </cfRule>
    <cfRule type="containsText" dxfId="479" priority="102" operator="containsText" text="RIESGO ALTO">
      <formula>NOT(ISERROR(SEARCH("RIESGO ALTO",BG21)))</formula>
    </cfRule>
    <cfRule type="containsText" dxfId="478" priority="103" operator="containsText" text="RIESGO MODERADO">
      <formula>NOT(ISERROR(SEARCH("RIESGO MODERADO",BG21)))</formula>
    </cfRule>
    <cfRule type="containsText" dxfId="477" priority="104" operator="containsText" text="RIESGO BAJO">
      <formula>NOT(ISERROR(SEARCH("RIESGO BAJO",BG21)))</formula>
    </cfRule>
  </conditionalFormatting>
  <conditionalFormatting sqref="BA25">
    <cfRule type="containsText" dxfId="476" priority="97" operator="containsText" text="RIESGO EXTREMO">
      <formula>NOT(ISERROR(SEARCH("RIESGO EXTREMO",BA25)))</formula>
    </cfRule>
    <cfRule type="containsText" dxfId="475" priority="98" operator="containsText" text="RIESGO ALTO">
      <formula>NOT(ISERROR(SEARCH("RIESGO ALTO",BA25)))</formula>
    </cfRule>
    <cfRule type="containsText" dxfId="474" priority="99" operator="containsText" text="RIESGO MODERADO">
      <formula>NOT(ISERROR(SEARCH("RIESGO MODERADO",BA25)))</formula>
    </cfRule>
    <cfRule type="containsText" dxfId="473" priority="100" operator="containsText" text="RIESGO BAJO">
      <formula>NOT(ISERROR(SEARCH("RIESGO BAJO",BA25)))</formula>
    </cfRule>
  </conditionalFormatting>
  <conditionalFormatting sqref="BC25:BD26 BB25:BB28">
    <cfRule type="containsText" dxfId="472" priority="93" operator="containsText" text="RIESGO EXTREMO">
      <formula>NOT(ISERROR(SEARCH("RIESGO EXTREMO",BB25)))</formula>
    </cfRule>
    <cfRule type="containsText" dxfId="471" priority="94" operator="containsText" text="RIESGO ALTO">
      <formula>NOT(ISERROR(SEARCH("RIESGO ALTO",BB25)))</formula>
    </cfRule>
    <cfRule type="containsText" dxfId="470" priority="95" operator="containsText" text="RIESGO MODERADO">
      <formula>NOT(ISERROR(SEARCH("RIESGO MODERADO",BB25)))</formula>
    </cfRule>
    <cfRule type="containsText" dxfId="469" priority="96" operator="containsText" text="RIESGO BAJO">
      <formula>NOT(ISERROR(SEARCH("RIESGO BAJO",BB25)))</formula>
    </cfRule>
  </conditionalFormatting>
  <conditionalFormatting sqref="BH25:BI26 BG25 BJ25">
    <cfRule type="containsText" dxfId="468" priority="89" operator="containsText" text="RIESGO EXTREMO">
      <formula>NOT(ISERROR(SEARCH("RIESGO EXTREMO",BG25)))</formula>
    </cfRule>
    <cfRule type="containsText" dxfId="467" priority="90" operator="containsText" text="RIESGO ALTO">
      <formula>NOT(ISERROR(SEARCH("RIESGO ALTO",BG25)))</formula>
    </cfRule>
    <cfRule type="containsText" dxfId="466" priority="91" operator="containsText" text="RIESGO MODERADO">
      <formula>NOT(ISERROR(SEARCH("RIESGO MODERADO",BG25)))</formula>
    </cfRule>
    <cfRule type="containsText" dxfId="465" priority="92" operator="containsText" text="RIESGO BAJO">
      <formula>NOT(ISERROR(SEARCH("RIESGO BAJO",BG25)))</formula>
    </cfRule>
  </conditionalFormatting>
  <conditionalFormatting sqref="BA29">
    <cfRule type="containsText" dxfId="464" priority="85" operator="containsText" text="RIESGO EXTREMO">
      <formula>NOT(ISERROR(SEARCH("RIESGO EXTREMO",BA29)))</formula>
    </cfRule>
    <cfRule type="containsText" dxfId="463" priority="86" operator="containsText" text="RIESGO ALTO">
      <formula>NOT(ISERROR(SEARCH("RIESGO ALTO",BA29)))</formula>
    </cfRule>
    <cfRule type="containsText" dxfId="462" priority="87" operator="containsText" text="RIESGO MODERADO">
      <formula>NOT(ISERROR(SEARCH("RIESGO MODERADO",BA29)))</formula>
    </cfRule>
    <cfRule type="containsText" dxfId="461" priority="88" operator="containsText" text="RIESGO BAJO">
      <formula>NOT(ISERROR(SEARCH("RIESGO BAJO",BA29)))</formula>
    </cfRule>
  </conditionalFormatting>
  <conditionalFormatting sqref="BB29:BB32 BC29:BE29 BE30:BE32 BD30 BC30:BC32">
    <cfRule type="containsText" dxfId="460" priority="81" operator="containsText" text="RIESGO EXTREMO">
      <formula>NOT(ISERROR(SEARCH("RIESGO EXTREMO",BB29)))</formula>
    </cfRule>
    <cfRule type="containsText" dxfId="459" priority="82" operator="containsText" text="RIESGO ALTO">
      <formula>NOT(ISERROR(SEARCH("RIESGO ALTO",BB29)))</formula>
    </cfRule>
    <cfRule type="containsText" dxfId="458" priority="83" operator="containsText" text="RIESGO MODERADO">
      <formula>NOT(ISERROR(SEARCH("RIESGO MODERADO",BB29)))</formula>
    </cfRule>
    <cfRule type="containsText" dxfId="457" priority="84" operator="containsText" text="RIESGO BAJO">
      <formula>NOT(ISERROR(SEARCH("RIESGO BAJO",BB29)))</formula>
    </cfRule>
  </conditionalFormatting>
  <conditionalFormatting sqref="BH29:BI30 BG29 BJ29">
    <cfRule type="containsText" dxfId="456" priority="77" operator="containsText" text="RIESGO EXTREMO">
      <formula>NOT(ISERROR(SEARCH("RIESGO EXTREMO",BG29)))</formula>
    </cfRule>
    <cfRule type="containsText" dxfId="455" priority="78" operator="containsText" text="RIESGO ALTO">
      <formula>NOT(ISERROR(SEARCH("RIESGO ALTO",BG29)))</formula>
    </cfRule>
    <cfRule type="containsText" dxfId="454" priority="79" operator="containsText" text="RIESGO MODERADO">
      <formula>NOT(ISERROR(SEARCH("RIESGO MODERADO",BG29)))</formula>
    </cfRule>
    <cfRule type="containsText" dxfId="453" priority="80" operator="containsText" text="RIESGO BAJO">
      <formula>NOT(ISERROR(SEARCH("RIESGO BAJO",BG29)))</formula>
    </cfRule>
  </conditionalFormatting>
  <conditionalFormatting sqref="BA33">
    <cfRule type="containsText" dxfId="452" priority="73" operator="containsText" text="RIESGO EXTREMO">
      <formula>NOT(ISERROR(SEARCH("RIESGO EXTREMO",BA33)))</formula>
    </cfRule>
    <cfRule type="containsText" dxfId="451" priority="74" operator="containsText" text="RIESGO ALTO">
      <formula>NOT(ISERROR(SEARCH("RIESGO ALTO",BA33)))</formula>
    </cfRule>
    <cfRule type="containsText" dxfId="450" priority="75" operator="containsText" text="RIESGO MODERADO">
      <formula>NOT(ISERROR(SEARCH("RIESGO MODERADO",BA33)))</formula>
    </cfRule>
    <cfRule type="containsText" dxfId="449" priority="76" operator="containsText" text="RIESGO BAJO">
      <formula>NOT(ISERROR(SEARCH("RIESGO BAJO",BA33)))</formula>
    </cfRule>
  </conditionalFormatting>
  <conditionalFormatting sqref="BB33:BB36 BE33:BE36 BC33:BD34">
    <cfRule type="containsText" dxfId="448" priority="69" operator="containsText" text="RIESGO EXTREMO">
      <formula>NOT(ISERROR(SEARCH("RIESGO EXTREMO",BB33)))</formula>
    </cfRule>
    <cfRule type="containsText" dxfId="447" priority="70" operator="containsText" text="RIESGO ALTO">
      <formula>NOT(ISERROR(SEARCH("RIESGO ALTO",BB33)))</formula>
    </cfRule>
    <cfRule type="containsText" dxfId="446" priority="71" operator="containsText" text="RIESGO MODERADO">
      <formula>NOT(ISERROR(SEARCH("RIESGO MODERADO",BB33)))</formula>
    </cfRule>
    <cfRule type="containsText" dxfId="445" priority="72" operator="containsText" text="RIESGO BAJO">
      <formula>NOT(ISERROR(SEARCH("RIESGO BAJO",BB33)))</formula>
    </cfRule>
  </conditionalFormatting>
  <conditionalFormatting sqref="BH33:BI34 BG33 BJ33">
    <cfRule type="containsText" dxfId="444" priority="65" operator="containsText" text="RIESGO EXTREMO">
      <formula>NOT(ISERROR(SEARCH("RIESGO EXTREMO",BG33)))</formula>
    </cfRule>
    <cfRule type="containsText" dxfId="443" priority="66" operator="containsText" text="RIESGO ALTO">
      <formula>NOT(ISERROR(SEARCH("RIESGO ALTO",BG33)))</formula>
    </cfRule>
    <cfRule type="containsText" dxfId="442" priority="67" operator="containsText" text="RIESGO MODERADO">
      <formula>NOT(ISERROR(SEARCH("RIESGO MODERADO",BG33)))</formula>
    </cfRule>
    <cfRule type="containsText" dxfId="441" priority="68" operator="containsText" text="RIESGO BAJO">
      <formula>NOT(ISERROR(SEARCH("RIESGO BAJO",BG33)))</formula>
    </cfRule>
  </conditionalFormatting>
  <conditionalFormatting sqref="BA37">
    <cfRule type="containsText" dxfId="440" priority="61" operator="containsText" text="RIESGO EXTREMO">
      <formula>NOT(ISERROR(SEARCH("RIESGO EXTREMO",BA37)))</formula>
    </cfRule>
    <cfRule type="containsText" dxfId="439" priority="62" operator="containsText" text="RIESGO ALTO">
      <formula>NOT(ISERROR(SEARCH("RIESGO ALTO",BA37)))</formula>
    </cfRule>
    <cfRule type="containsText" dxfId="438" priority="63" operator="containsText" text="RIESGO MODERADO">
      <formula>NOT(ISERROR(SEARCH("RIESGO MODERADO",BA37)))</formula>
    </cfRule>
    <cfRule type="containsText" dxfId="437" priority="64" operator="containsText" text="RIESGO BAJO">
      <formula>NOT(ISERROR(SEARCH("RIESGO BAJO",BA37)))</formula>
    </cfRule>
  </conditionalFormatting>
  <conditionalFormatting sqref="BB39:BB40 BE39:BE40">
    <cfRule type="containsText" dxfId="436" priority="57" operator="containsText" text="RIESGO EXTREMO">
      <formula>NOT(ISERROR(SEARCH("RIESGO EXTREMO",BB39)))</formula>
    </cfRule>
    <cfRule type="containsText" dxfId="435" priority="58" operator="containsText" text="RIESGO ALTO">
      <formula>NOT(ISERROR(SEARCH("RIESGO ALTO",BB39)))</formula>
    </cfRule>
    <cfRule type="containsText" dxfId="434" priority="59" operator="containsText" text="RIESGO MODERADO">
      <formula>NOT(ISERROR(SEARCH("RIESGO MODERADO",BB39)))</formula>
    </cfRule>
    <cfRule type="containsText" dxfId="433" priority="60" operator="containsText" text="RIESGO BAJO">
      <formula>NOT(ISERROR(SEARCH("RIESGO BAJO",BB39)))</formula>
    </cfRule>
  </conditionalFormatting>
  <conditionalFormatting sqref="BH38:BI38">
    <cfRule type="containsText" dxfId="432" priority="53" operator="containsText" text="RIESGO EXTREMO">
      <formula>NOT(ISERROR(SEARCH("RIESGO EXTREMO",BH38)))</formula>
    </cfRule>
    <cfRule type="containsText" dxfId="431" priority="54" operator="containsText" text="RIESGO ALTO">
      <formula>NOT(ISERROR(SEARCH("RIESGO ALTO",BH38)))</formula>
    </cfRule>
    <cfRule type="containsText" dxfId="430" priority="55" operator="containsText" text="RIESGO MODERADO">
      <formula>NOT(ISERROR(SEARCH("RIESGO MODERADO",BH38)))</formula>
    </cfRule>
    <cfRule type="containsText" dxfId="429" priority="56" operator="containsText" text="RIESGO BAJO">
      <formula>NOT(ISERROR(SEARCH("RIESGO BAJO",BH38)))</formula>
    </cfRule>
  </conditionalFormatting>
  <conditionalFormatting sqref="BC37">
    <cfRule type="containsText" dxfId="428" priority="49" operator="containsText" text="RIESGO EXTREMO">
      <formula>NOT(ISERROR(SEARCH("RIESGO EXTREMO",BC37)))</formula>
    </cfRule>
    <cfRule type="containsText" dxfId="427" priority="50" operator="containsText" text="RIESGO ALTO">
      <formula>NOT(ISERROR(SEARCH("RIESGO ALTO",BC37)))</formula>
    </cfRule>
    <cfRule type="containsText" dxfId="426" priority="51" operator="containsText" text="RIESGO MODERADO">
      <formula>NOT(ISERROR(SEARCH("RIESGO MODERADO",BC37)))</formula>
    </cfRule>
    <cfRule type="containsText" dxfId="425" priority="52" operator="containsText" text="RIESGO BAJO">
      <formula>NOT(ISERROR(SEARCH("RIESGO BAJO",BC37)))</formula>
    </cfRule>
  </conditionalFormatting>
  <conditionalFormatting sqref="BB37">
    <cfRule type="containsText" dxfId="424" priority="45" operator="containsText" text="RIESGO EXTREMO">
      <formula>NOT(ISERROR(SEARCH("RIESGO EXTREMO",BB37)))</formula>
    </cfRule>
    <cfRule type="containsText" dxfId="423" priority="46" operator="containsText" text="RIESGO ALTO">
      <formula>NOT(ISERROR(SEARCH("RIESGO ALTO",BB37)))</formula>
    </cfRule>
    <cfRule type="containsText" dxfId="422" priority="47" operator="containsText" text="RIESGO MODERADO">
      <formula>NOT(ISERROR(SEARCH("RIESGO MODERADO",BB37)))</formula>
    </cfRule>
    <cfRule type="containsText" dxfId="421" priority="48" operator="containsText" text="RIESGO BAJO">
      <formula>NOT(ISERROR(SEARCH("RIESGO BAJO",BB37)))</formula>
    </cfRule>
  </conditionalFormatting>
  <conditionalFormatting sqref="BB38">
    <cfRule type="containsText" dxfId="420" priority="41" operator="containsText" text="RIESGO EXTREMO">
      <formula>NOT(ISERROR(SEARCH("RIESGO EXTREMO",BB38)))</formula>
    </cfRule>
    <cfRule type="containsText" dxfId="419" priority="42" operator="containsText" text="RIESGO ALTO">
      <formula>NOT(ISERROR(SEARCH("RIESGO ALTO",BB38)))</formula>
    </cfRule>
    <cfRule type="containsText" dxfId="418" priority="43" operator="containsText" text="RIESGO MODERADO">
      <formula>NOT(ISERROR(SEARCH("RIESGO MODERADO",BB38)))</formula>
    </cfRule>
    <cfRule type="containsText" dxfId="417" priority="44" operator="containsText" text="RIESGO BAJO">
      <formula>NOT(ISERROR(SEARCH("RIESGO BAJO",BB38)))</formula>
    </cfRule>
  </conditionalFormatting>
  <conditionalFormatting sqref="BC38">
    <cfRule type="containsText" dxfId="416" priority="37" operator="containsText" text="RIESGO EXTREMO">
      <formula>NOT(ISERROR(SEARCH("RIESGO EXTREMO",BC38)))</formula>
    </cfRule>
    <cfRule type="containsText" dxfId="415" priority="38" operator="containsText" text="RIESGO ALTO">
      <formula>NOT(ISERROR(SEARCH("RIESGO ALTO",BC38)))</formula>
    </cfRule>
    <cfRule type="containsText" dxfId="414" priority="39" operator="containsText" text="RIESGO MODERADO">
      <formula>NOT(ISERROR(SEARCH("RIESGO MODERADO",BC38)))</formula>
    </cfRule>
    <cfRule type="containsText" dxfId="413" priority="40" operator="containsText" text="RIESGO BAJO">
      <formula>NOT(ISERROR(SEARCH("RIESGO BAJO",BC38)))</formula>
    </cfRule>
  </conditionalFormatting>
  <conditionalFormatting sqref="BD37">
    <cfRule type="containsText" dxfId="412" priority="33" operator="containsText" text="RIESGO EXTREMO">
      <formula>NOT(ISERROR(SEARCH("RIESGO EXTREMO",BD37)))</formula>
    </cfRule>
    <cfRule type="containsText" dxfId="411" priority="34" operator="containsText" text="RIESGO ALTO">
      <formula>NOT(ISERROR(SEARCH("RIESGO ALTO",BD37)))</formula>
    </cfRule>
    <cfRule type="containsText" dxfId="410" priority="35" operator="containsText" text="RIESGO MODERADO">
      <formula>NOT(ISERROR(SEARCH("RIESGO MODERADO",BD37)))</formula>
    </cfRule>
    <cfRule type="containsText" dxfId="409" priority="36" operator="containsText" text="RIESGO BAJO">
      <formula>NOT(ISERROR(SEARCH("RIESGO BAJO",BD37)))</formula>
    </cfRule>
  </conditionalFormatting>
  <conditionalFormatting sqref="BD38">
    <cfRule type="containsText" dxfId="408" priority="29" operator="containsText" text="RIESGO EXTREMO">
      <formula>NOT(ISERROR(SEARCH("RIESGO EXTREMO",BD38)))</formula>
    </cfRule>
    <cfRule type="containsText" dxfId="407" priority="30" operator="containsText" text="RIESGO ALTO">
      <formula>NOT(ISERROR(SEARCH("RIESGO ALTO",BD38)))</formula>
    </cfRule>
    <cfRule type="containsText" dxfId="406" priority="31" operator="containsText" text="RIESGO MODERADO">
      <formula>NOT(ISERROR(SEARCH("RIESGO MODERADO",BD38)))</formula>
    </cfRule>
    <cfRule type="containsText" dxfId="405" priority="32" operator="containsText" text="RIESGO BAJO">
      <formula>NOT(ISERROR(SEARCH("RIESGO BAJO",BD38)))</formula>
    </cfRule>
  </conditionalFormatting>
  <conditionalFormatting sqref="BE37">
    <cfRule type="containsText" dxfId="404" priority="25" operator="containsText" text="RIESGO EXTREMO">
      <formula>NOT(ISERROR(SEARCH("RIESGO EXTREMO",BE37)))</formula>
    </cfRule>
    <cfRule type="containsText" dxfId="403" priority="26" operator="containsText" text="RIESGO ALTO">
      <formula>NOT(ISERROR(SEARCH("RIESGO ALTO",BE37)))</formula>
    </cfRule>
    <cfRule type="containsText" dxfId="402" priority="27" operator="containsText" text="RIESGO MODERADO">
      <formula>NOT(ISERROR(SEARCH("RIESGO MODERADO",BE37)))</formula>
    </cfRule>
    <cfRule type="containsText" dxfId="401" priority="28" operator="containsText" text="RIESGO BAJO">
      <formula>NOT(ISERROR(SEARCH("RIESGO BAJO",BE37)))</formula>
    </cfRule>
  </conditionalFormatting>
  <conditionalFormatting sqref="BE38">
    <cfRule type="containsText" dxfId="400" priority="21" operator="containsText" text="RIESGO EXTREMO">
      <formula>NOT(ISERROR(SEARCH("RIESGO EXTREMO",BE38)))</formula>
    </cfRule>
    <cfRule type="containsText" dxfId="399" priority="22" operator="containsText" text="RIESGO ALTO">
      <formula>NOT(ISERROR(SEARCH("RIESGO ALTO",BE38)))</formula>
    </cfRule>
    <cfRule type="containsText" dxfId="398" priority="23" operator="containsText" text="RIESGO MODERADO">
      <formula>NOT(ISERROR(SEARCH("RIESGO MODERADO",BE38)))</formula>
    </cfRule>
    <cfRule type="containsText" dxfId="397" priority="24" operator="containsText" text="RIESGO BAJO">
      <formula>NOT(ISERROR(SEARCH("RIESGO BAJO",BE38)))</formula>
    </cfRule>
  </conditionalFormatting>
  <conditionalFormatting sqref="BF37">
    <cfRule type="containsText" dxfId="396" priority="17" operator="containsText" text="RIESGO EXTREMO">
      <formula>NOT(ISERROR(SEARCH("RIESGO EXTREMO",BF37)))</formula>
    </cfRule>
    <cfRule type="containsText" dxfId="395" priority="18" operator="containsText" text="RIESGO ALTO">
      <formula>NOT(ISERROR(SEARCH("RIESGO ALTO",BF37)))</formula>
    </cfRule>
    <cfRule type="containsText" dxfId="394" priority="19" operator="containsText" text="RIESGO MODERADO">
      <formula>NOT(ISERROR(SEARCH("RIESGO MODERADO",BF37)))</formula>
    </cfRule>
    <cfRule type="containsText" dxfId="393" priority="20" operator="containsText" text="RIESGO BAJO">
      <formula>NOT(ISERROR(SEARCH("RIESGO BAJO",BF37)))</formula>
    </cfRule>
  </conditionalFormatting>
  <conditionalFormatting sqref="BG37">
    <cfRule type="containsText" dxfId="392" priority="13" operator="containsText" text="RIESGO EXTREMO">
      <formula>NOT(ISERROR(SEARCH("RIESGO EXTREMO",BG37)))</formula>
    </cfRule>
    <cfRule type="containsText" dxfId="391" priority="14" operator="containsText" text="RIESGO ALTO">
      <formula>NOT(ISERROR(SEARCH("RIESGO ALTO",BG37)))</formula>
    </cfRule>
    <cfRule type="containsText" dxfId="390" priority="15" operator="containsText" text="RIESGO MODERADO">
      <formula>NOT(ISERROR(SEARCH("RIESGO MODERADO",BG37)))</formula>
    </cfRule>
    <cfRule type="containsText" dxfId="389" priority="16" operator="containsText" text="RIESGO BAJO">
      <formula>NOT(ISERROR(SEARCH("RIESGO BAJO",BG37)))</formula>
    </cfRule>
  </conditionalFormatting>
  <conditionalFormatting sqref="BH37">
    <cfRule type="containsText" dxfId="388" priority="9" operator="containsText" text="RIESGO EXTREMO">
      <formula>NOT(ISERROR(SEARCH("RIESGO EXTREMO",BH37)))</formula>
    </cfRule>
    <cfRule type="containsText" dxfId="387" priority="10" operator="containsText" text="RIESGO ALTO">
      <formula>NOT(ISERROR(SEARCH("RIESGO ALTO",BH37)))</formula>
    </cfRule>
    <cfRule type="containsText" dxfId="386" priority="11" operator="containsText" text="RIESGO MODERADO">
      <formula>NOT(ISERROR(SEARCH("RIESGO MODERADO",BH37)))</formula>
    </cfRule>
    <cfRule type="containsText" dxfId="385" priority="12" operator="containsText" text="RIESGO BAJO">
      <formula>NOT(ISERROR(SEARCH("RIESGO BAJO",BH37)))</formula>
    </cfRule>
  </conditionalFormatting>
  <conditionalFormatting sqref="BI37">
    <cfRule type="containsText" dxfId="384" priority="5" operator="containsText" text="RIESGO EXTREMO">
      <formula>NOT(ISERROR(SEARCH("RIESGO EXTREMO",BI37)))</formula>
    </cfRule>
    <cfRule type="containsText" dxfId="383" priority="6" operator="containsText" text="RIESGO ALTO">
      <formula>NOT(ISERROR(SEARCH("RIESGO ALTO",BI37)))</formula>
    </cfRule>
    <cfRule type="containsText" dxfId="382" priority="7" operator="containsText" text="RIESGO MODERADO">
      <formula>NOT(ISERROR(SEARCH("RIESGO MODERADO",BI37)))</formula>
    </cfRule>
    <cfRule type="containsText" dxfId="381" priority="8" operator="containsText" text="RIESGO BAJO">
      <formula>NOT(ISERROR(SEARCH("RIESGO BAJO",BI37)))</formula>
    </cfRule>
  </conditionalFormatting>
  <conditionalFormatting sqref="BJ37">
    <cfRule type="containsText" dxfId="380" priority="1" operator="containsText" text="RIESGO EXTREMO">
      <formula>NOT(ISERROR(SEARCH("RIESGO EXTREMO",BJ37)))</formula>
    </cfRule>
    <cfRule type="containsText" dxfId="379" priority="2" operator="containsText" text="RIESGO ALTO">
      <formula>NOT(ISERROR(SEARCH("RIESGO ALTO",BJ37)))</formula>
    </cfRule>
    <cfRule type="containsText" dxfId="378" priority="3" operator="containsText" text="RIESGO MODERADO">
      <formula>NOT(ISERROR(SEARCH("RIESGO MODERADO",BJ37)))</formula>
    </cfRule>
    <cfRule type="containsText" dxfId="377" priority="4" operator="containsText" text="RIESGO BAJO">
      <formula>NOT(ISERROR(SEARCH("RIESGO BAJO",BJ37)))</formula>
    </cfRule>
  </conditionalFormatting>
  <dataValidations xWindow="805" yWindow="482" count="29">
    <dataValidation type="list" allowBlank="1" showInputMessage="1" showErrorMessage="1" sqref="X41:X44 AD41:AD44 T41:T44 Z41:Z44 V41:V44 AB41:AB44 AF41:AF44">
      <formula1>"SI,NO"</formula1>
    </dataValidation>
    <dataValidation type="list" allowBlank="1" showInputMessage="1" showErrorMessage="1" sqref="O41:P44 O11:O40 AX41:AX44">
      <formula1>INDIRECT($M$11)</formula1>
    </dataValidation>
    <dataValidation allowBlank="1" showInputMessage="1" showErrorMessage="1" prompt="La descripción del riesgo se puede realizar a través de estas preguntas:_x000a_¿Qué puede suceder?_x000a_¿Cómo puede suceder?_x000a_¿Qué consecuencias tendría su materialización?" sqref="E21:E24 E29:E40"/>
    <dataValidation type="list" allowBlank="1" showInputMessage="1" showErrorMessage="1" prompt="Seleccione el tipo de riesgo conforme a las categorias." sqref="E11:E20 E25:E28 F11:F40">
      <formula1>tipo_de_riesgos</formula1>
    </dataValidation>
    <dataValidation allowBlank="1" showInputMessage="1" showErrorMessage="1" prompt="Relacione el activo de información donde el nivel de criticidad corresponde a &quot;Crítico&quot;" sqref="G13:G24 H17:H40 H11:H12"/>
    <dataValidation allowBlank="1" showInputMessage="1" showErrorMessage="1" prompt="Para cada causa debe existir un control" sqref="S11 S16:S17 S24:S25 S20:S21 S40 S28:S29 S32:S33 S36:S37 R11:R40 S13"/>
    <dataValidation allowBlank="1" showInputMessage="1" showErrorMessage="1" prompt="Causa: todos aquellos factores internos y externos que solos o en combinación de otros, pueden producir la materialización del riesgo._x000a_Vulnerabilidad: representa la debilidad de un activo o un control que puede ser explotada por una o mas amenazas." sqref="K11:K12"/>
    <dataValidation type="list" allowBlank="1" showInputMessage="1" showErrorMessage="1" prompt="Seleccione la amenaza de acuerdo con el tipo seleccionado" sqref="G11:G12 J21:J24">
      <formula1>INDIRECT(#REF!)</formula1>
    </dataValidation>
    <dataValidation type="list" allowBlank="1" showInputMessage="1" showErrorMessage="1" sqref="L11:L12 N11:N40 AW11:AW40">
      <formula1>probabilidad</formula1>
    </dataValidation>
    <dataValidation type="list" allowBlank="1" showInputMessage="1" showErrorMessage="1" sqref="B11:B40">
      <formula1>procesos</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40"/>
    <dataValidation type="list" allowBlank="1" showInputMessage="1" showErrorMessage="1" prompt="Solo aplica para los riesgos tipificados como seguridad de la información" sqref="I11:I40">
      <formula1>tipo_de_amenaza</formula1>
    </dataValidation>
    <dataValidation type="list" allowBlank="1" showInputMessage="1" showErrorMessage="1" prompt="Seleccione la amenaza de acuerdo con el tipo seleccionado" sqref="J11:J20 J25:J40">
      <formula1>INDIRECT($I$11)</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21:K40 K13:K17 H13"/>
    <dataValidation type="list" allowBlank="1" showInputMessage="1" showErrorMessage="1" sqref="T11:T40">
      <formula1>"Asignado,No asignado"</formula1>
    </dataValidation>
    <dataValidation type="list" allowBlank="1" showInputMessage="1" showErrorMessage="1" sqref="V11:V40">
      <formula1>"Adecuado,Inadecuado"</formula1>
    </dataValidation>
    <dataValidation type="list" allowBlank="1" showInputMessage="1" showErrorMessage="1" sqref="X11:X40">
      <formula1>"Oportuna,Inoportuna"</formula1>
    </dataValidation>
    <dataValidation type="list" allowBlank="1" showInputMessage="1" showErrorMessage="1" sqref="Z11:Z40">
      <formula1>"Prevenir,Detectar,No es un control"</formula1>
    </dataValidation>
    <dataValidation type="list" allowBlank="1" showInputMessage="1" showErrorMessage="1" sqref="AB11:AB40">
      <formula1>"Confiable,No confiable"</formula1>
    </dataValidation>
    <dataValidation type="list" allowBlank="1" showInputMessage="1" showErrorMessage="1" sqref="AD11:AD40">
      <formula1>"Se investigan y resuelven oportunamente,No se investigan y no se resuelven oportunamente"</formula1>
    </dataValidation>
    <dataValidation type="list" allowBlank="1" showInputMessage="1" showErrorMessage="1" sqref="AF11:AF40">
      <formula1>"Completa,Incompleta,No existe"</formula1>
    </dataValidation>
    <dataValidation type="list" allowBlank="1" showInputMessage="1" showErrorMessage="1" sqref="AJ11:AJ40">
      <formula1>"Siempre se ejecuta,Algunas veces,No se ejecuta"</formula1>
    </dataValidation>
    <dataValidation type="list" allowBlank="1" showInputMessage="1" showErrorMessage="1" sqref="AS11:AS40">
      <formula1>"Directamente,Indirectamente,No disminuye"</formula1>
    </dataValidation>
    <dataValidation type="list" allowBlank="1" showInputMessage="1" showErrorMessage="1" sqref="AR11:AR40">
      <formula1>"Directamente,No disminuye"</formula1>
    </dataValidation>
    <dataValidation type="list" allowBlank="1" showInputMessage="1" showErrorMessage="1" sqref="BA11:BA40">
      <formula1>opciondelriesgo</formula1>
    </dataValidation>
    <dataValidation type="list" allowBlank="1" showInputMessage="1" showErrorMessage="1" sqref="M11:M12 AX25:AX28 AX11:AX12">
      <formula1>INDIRECT(#REF!)</formula1>
    </dataValidation>
    <dataValidation type="list" allowBlank="1" showInputMessage="1" showErrorMessage="1" sqref="AX13:AX24 AX29:AX36">
      <formula1>INDIRECT($I$11)</formula1>
    </dataValidation>
    <dataValidation type="list" allowBlank="1" showInputMessage="1" showErrorMessage="1" sqref="AX37:AX40">
      <formula1>INDIRECT(#REF!)</formula1>
    </dataValidation>
    <dataValidation type="list" allowBlank="1" showInputMessage="1" showErrorMessage="1" prompt="Seleccione la tipología conforme al tipo de riesgo." sqref="G25:G40">
      <formula1>INDIRECT(F25)</formula1>
    </dataValidation>
  </dataValidations>
  <printOptions horizontalCentered="1"/>
  <pageMargins left="0.44270833333333331" right="0.94208333333333338" top="0.74803149606299213" bottom="0.74803149606299213" header="0.31496062992125984" footer="0.31496062992125984"/>
  <pageSetup paperSize="5" scale="34" orientation="landscape" r:id="rId1"/>
  <headerFooter>
    <oddHeader xml:space="preserve">&amp;L&amp;G
&amp;C&amp;"Arial,Negrita"&amp;18
FORMATO MAPA DE RIESGOS INSTITUCIONAL
&amp;"Arial,Normal"&amp;12
CÓDIGO: DESI-FM-017
FECHA DE APLICACIÓN: ENERO  DE 2019&amp;R
VERSIÓN : 1
 </oddHeader>
    <oddFooter>&amp;L&amp;"Arial,Normal"&amp;18     Calle 26 No. 57-41 Torre 8, Pisos 7-8 CEMSA - C.P. 111321
     Pbx: 3779555 – Información: Línea 195 
     www.umv.gov.co&amp;C&amp;"Arial,Normal"&amp;18DESI-FM-017
&amp;P de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topLeftCell="B1" zoomScale="90" zoomScaleNormal="90" zoomScaleSheetLayoutView="90" workbookViewId="0">
      <selection activeCell="C8" sqref="C8"/>
    </sheetView>
  </sheetViews>
  <sheetFormatPr baseColWidth="10" defaultRowHeight="15" x14ac:dyDescent="0.25"/>
  <cols>
    <col min="1" max="1" width="3.140625" style="1" customWidth="1"/>
    <col min="2" max="2" width="27.42578125" style="1" customWidth="1"/>
    <col min="3" max="3" width="99.42578125" style="1" customWidth="1"/>
    <col min="4" max="4" width="2.42578125" style="1" customWidth="1"/>
    <col min="5" max="16384" width="11.42578125" style="1"/>
  </cols>
  <sheetData>
    <row r="1" spans="2:3" ht="27.75" customHeight="1" x14ac:dyDescent="0.25">
      <c r="B1" s="244" t="s">
        <v>296</v>
      </c>
      <c r="C1" s="245"/>
    </row>
    <row r="2" spans="2:3" x14ac:dyDescent="0.25">
      <c r="B2" s="246" t="s">
        <v>297</v>
      </c>
      <c r="C2" s="246"/>
    </row>
    <row r="3" spans="2:3" ht="59.25" customHeight="1" x14ac:dyDescent="0.25">
      <c r="B3" s="60" t="s">
        <v>298</v>
      </c>
      <c r="C3" s="61" t="s">
        <v>299</v>
      </c>
    </row>
    <row r="4" spans="2:3" ht="59.25" customHeight="1" x14ac:dyDescent="0.25">
      <c r="B4" s="60" t="s">
        <v>300</v>
      </c>
      <c r="C4" s="61" t="s">
        <v>301</v>
      </c>
    </row>
    <row r="5" spans="2:3" ht="59.25" customHeight="1" x14ac:dyDescent="0.25">
      <c r="B5" s="60" t="s">
        <v>9</v>
      </c>
      <c r="C5" s="61" t="s">
        <v>302</v>
      </c>
    </row>
    <row r="6" spans="2:3" ht="59.25" customHeight="1" x14ac:dyDescent="0.25">
      <c r="B6" s="60" t="s">
        <v>10</v>
      </c>
      <c r="C6" s="61" t="s">
        <v>303</v>
      </c>
    </row>
    <row r="7" spans="2:3" ht="59.25" customHeight="1" x14ac:dyDescent="0.25">
      <c r="B7" s="60" t="s">
        <v>304</v>
      </c>
      <c r="C7" s="61" t="s">
        <v>305</v>
      </c>
    </row>
    <row r="8" spans="2:3" ht="59.25" customHeight="1" x14ac:dyDescent="0.25">
      <c r="B8" s="60" t="s">
        <v>306</v>
      </c>
      <c r="C8" s="61" t="s">
        <v>307</v>
      </c>
    </row>
    <row r="9" spans="2:3" ht="59.25" customHeight="1" x14ac:dyDescent="0.25">
      <c r="B9" s="60" t="s">
        <v>11</v>
      </c>
      <c r="C9" s="61" t="s">
        <v>308</v>
      </c>
    </row>
    <row r="10" spans="2:3" ht="59.25" customHeight="1" x14ac:dyDescent="0.25">
      <c r="B10" s="60" t="s">
        <v>309</v>
      </c>
      <c r="C10" s="61" t="s">
        <v>310</v>
      </c>
    </row>
    <row r="11" spans="2:3" ht="59.25" customHeight="1" x14ac:dyDescent="0.25">
      <c r="B11" s="60" t="s">
        <v>311</v>
      </c>
      <c r="C11" s="61" t="s">
        <v>312</v>
      </c>
    </row>
  </sheetData>
  <mergeCells count="2">
    <mergeCell ref="B1:C1"/>
    <mergeCell ref="B2:C2"/>
  </mergeCells>
  <printOptions horizontalCentered="1"/>
  <pageMargins left="0.70866141732283472" right="0.70866141732283472" top="0.74803149606299213" bottom="0.74803149606299213" header="0.31496062992125984" footer="0.31496062992125984"/>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zoomScaleNormal="100" zoomScaleSheetLayoutView="100" workbookViewId="0">
      <selection activeCell="I12" sqref="I12"/>
    </sheetView>
  </sheetViews>
  <sheetFormatPr baseColWidth="10" defaultColWidth="11.42578125" defaultRowHeight="14.25" x14ac:dyDescent="0.25"/>
  <cols>
    <col min="1" max="1" width="2.140625" style="31" customWidth="1"/>
    <col min="2" max="2" width="9.28515625" style="31" customWidth="1"/>
    <col min="3" max="3" width="30.42578125" style="31" customWidth="1"/>
    <col min="4" max="9" width="20" style="31" customWidth="1"/>
    <col min="10" max="10" width="20.28515625" style="31" customWidth="1"/>
    <col min="11" max="16384" width="11.42578125" style="31"/>
  </cols>
  <sheetData>
    <row r="2" spans="2:9" ht="18.75" customHeight="1" x14ac:dyDescent="0.25">
      <c r="B2" s="248" t="s">
        <v>3</v>
      </c>
      <c r="C2" s="248"/>
      <c r="D2" s="248"/>
      <c r="E2" s="248"/>
      <c r="F2" s="248"/>
      <c r="G2" s="248"/>
      <c r="H2" s="248"/>
      <c r="I2" s="248"/>
    </row>
    <row r="3" spans="2:9" ht="16.5" customHeight="1" x14ac:dyDescent="0.25">
      <c r="B3" s="32" t="s">
        <v>12</v>
      </c>
      <c r="C3" s="32" t="s">
        <v>13</v>
      </c>
      <c r="D3" s="249" t="s">
        <v>14</v>
      </c>
      <c r="E3" s="249"/>
      <c r="F3" s="249"/>
      <c r="G3" s="249" t="s">
        <v>15</v>
      </c>
      <c r="H3" s="249"/>
      <c r="I3" s="249"/>
    </row>
    <row r="4" spans="2:9" ht="36.75" customHeight="1" x14ac:dyDescent="0.25">
      <c r="B4" s="33">
        <v>5</v>
      </c>
      <c r="C4" s="34" t="s">
        <v>20</v>
      </c>
      <c r="D4" s="247" t="s">
        <v>187</v>
      </c>
      <c r="E4" s="247"/>
      <c r="F4" s="247"/>
      <c r="G4" s="247" t="s">
        <v>188</v>
      </c>
      <c r="H4" s="247"/>
      <c r="I4" s="247"/>
    </row>
    <row r="5" spans="2:9" ht="36.75" customHeight="1" x14ac:dyDescent="0.25">
      <c r="B5" s="33">
        <v>4</v>
      </c>
      <c r="C5" s="34" t="s">
        <v>19</v>
      </c>
      <c r="D5" s="247" t="s">
        <v>189</v>
      </c>
      <c r="E5" s="247"/>
      <c r="F5" s="247"/>
      <c r="G5" s="247" t="s">
        <v>190</v>
      </c>
      <c r="H5" s="247"/>
      <c r="I5" s="247"/>
    </row>
    <row r="6" spans="2:9" ht="36.75" customHeight="1" x14ac:dyDescent="0.25">
      <c r="B6" s="33">
        <v>3</v>
      </c>
      <c r="C6" s="34" t="s">
        <v>18</v>
      </c>
      <c r="D6" s="247" t="s">
        <v>191</v>
      </c>
      <c r="E6" s="247"/>
      <c r="F6" s="247"/>
      <c r="G6" s="247" t="s">
        <v>192</v>
      </c>
      <c r="H6" s="247"/>
      <c r="I6" s="247"/>
    </row>
    <row r="7" spans="2:9" ht="36.75" customHeight="1" x14ac:dyDescent="0.25">
      <c r="B7" s="33">
        <v>2</v>
      </c>
      <c r="C7" s="34" t="s">
        <v>17</v>
      </c>
      <c r="D7" s="247" t="s">
        <v>193</v>
      </c>
      <c r="E7" s="247"/>
      <c r="F7" s="247"/>
      <c r="G7" s="247" t="s">
        <v>194</v>
      </c>
      <c r="H7" s="247"/>
      <c r="I7" s="247"/>
    </row>
    <row r="8" spans="2:9" ht="36.75" customHeight="1" x14ac:dyDescent="0.25">
      <c r="B8" s="33">
        <v>1</v>
      </c>
      <c r="C8" s="34" t="s">
        <v>16</v>
      </c>
      <c r="D8" s="247" t="s">
        <v>195</v>
      </c>
      <c r="E8" s="247"/>
      <c r="F8" s="247"/>
      <c r="G8" s="247" t="s">
        <v>196</v>
      </c>
      <c r="H8" s="247"/>
      <c r="I8" s="247"/>
    </row>
    <row r="9" spans="2:9" ht="9" customHeight="1" x14ac:dyDescent="0.25"/>
    <row r="11" spans="2:9" ht="15" x14ac:dyDescent="0.25">
      <c r="B11" s="35" t="s">
        <v>197</v>
      </c>
      <c r="C11" s="35" t="s">
        <v>198</v>
      </c>
      <c r="D11" s="35" t="s">
        <v>199</v>
      </c>
      <c r="E11" s="35" t="s">
        <v>200</v>
      </c>
      <c r="F11" s="35" t="s">
        <v>201</v>
      </c>
      <c r="G11" s="35" t="s">
        <v>202</v>
      </c>
      <c r="H11" s="35" t="s">
        <v>203</v>
      </c>
      <c r="I11" s="35" t="s">
        <v>204</v>
      </c>
    </row>
    <row r="12" spans="2:9" ht="42.75" x14ac:dyDescent="0.25">
      <c r="B12" s="26">
        <v>1</v>
      </c>
      <c r="C12" s="36" t="str">
        <f>+'MAPA DE RIESGOS PROCESOS'!D11</f>
        <v xml:space="preserve">Omitir los criterios técnicos para la evaluación de vías por un interés particular </v>
      </c>
      <c r="D12" s="26">
        <v>3</v>
      </c>
      <c r="E12" s="26">
        <v>2</v>
      </c>
      <c r="F12" s="26">
        <v>2</v>
      </c>
      <c r="G12" s="26">
        <v>2</v>
      </c>
      <c r="H12" s="26">
        <v>3</v>
      </c>
      <c r="I12" s="37">
        <f>AVERAGE(D12:H12)</f>
        <v>2.4</v>
      </c>
    </row>
    <row r="13" spans="2:9" ht="28.5" x14ac:dyDescent="0.25">
      <c r="B13" s="26">
        <v>2</v>
      </c>
      <c r="C13" s="36" t="str">
        <f>+'MAPA DE RIESGOS PROCESOS'!D13</f>
        <v>Uso de vehículos y maquinaria para beneficio propio</v>
      </c>
      <c r="D13" s="36"/>
      <c r="E13" s="36"/>
      <c r="F13" s="36"/>
      <c r="G13" s="36"/>
      <c r="H13" s="36"/>
      <c r="I13" s="37" t="e">
        <f t="shared" ref="I13:I21" si="0">AVERAGE(D13:H13)</f>
        <v>#DIV/0!</v>
      </c>
    </row>
    <row r="14" spans="2:9" ht="28.5" x14ac:dyDescent="0.25">
      <c r="B14" s="26">
        <v>3</v>
      </c>
      <c r="C14" s="36" t="str">
        <f>+'MAPA DE RIESGOS PROCESOS'!D17</f>
        <v>Perdida o hurto de materia prima y material producido.</v>
      </c>
      <c r="D14" s="36"/>
      <c r="E14" s="36"/>
      <c r="F14" s="36"/>
      <c r="G14" s="36"/>
      <c r="H14" s="36"/>
      <c r="I14" s="37" t="e">
        <f t="shared" si="0"/>
        <v>#DIV/0!</v>
      </c>
    </row>
    <row r="15" spans="2:9" ht="28.5" x14ac:dyDescent="0.25">
      <c r="B15" s="26">
        <v>4</v>
      </c>
      <c r="C15" s="36" t="str">
        <f>+'MAPA DE RIESGOS PROCESOS'!D21</f>
        <v>Perdida o hurto de materia prima y material producido.</v>
      </c>
      <c r="D15" s="36"/>
      <c r="E15" s="36"/>
      <c r="F15" s="36"/>
      <c r="G15" s="36"/>
      <c r="H15" s="36"/>
      <c r="I15" s="37" t="e">
        <f t="shared" si="0"/>
        <v>#DIV/0!</v>
      </c>
    </row>
    <row r="16" spans="2:9" ht="42.75" x14ac:dyDescent="0.25">
      <c r="B16" s="26">
        <v>5</v>
      </c>
      <c r="C16" s="36" t="str">
        <f>+'MAPA DE RIESGOS PROCESOS'!D25</f>
        <v>Robo o sustracción de elementos por personal de la UMV</v>
      </c>
      <c r="D16" s="36"/>
      <c r="E16" s="36"/>
      <c r="F16" s="36"/>
      <c r="G16" s="36"/>
      <c r="H16" s="36"/>
      <c r="I16" s="37" t="e">
        <f t="shared" si="0"/>
        <v>#DIV/0!</v>
      </c>
    </row>
    <row r="17" spans="2:9" ht="114" x14ac:dyDescent="0.25">
      <c r="B17" s="26">
        <v>6</v>
      </c>
      <c r="C17" s="36" t="str">
        <f>+'MAPA DE RIESGOS PROCESOS'!D29</f>
        <v>Adelantar un proceso contractual sin tener la aprobación correspondiente por parte del comité de contratación o de la instancia correspondiente, si así lo requiere el Manual de Contratación vigente.</v>
      </c>
      <c r="D17" s="36"/>
      <c r="E17" s="36"/>
      <c r="F17" s="36"/>
      <c r="G17" s="36"/>
      <c r="H17" s="36"/>
      <c r="I17" s="37" t="e">
        <f t="shared" si="0"/>
        <v>#DIV/0!</v>
      </c>
    </row>
    <row r="18" spans="2:9" ht="42.75" x14ac:dyDescent="0.25">
      <c r="B18" s="26">
        <v>7</v>
      </c>
      <c r="C18" s="36" t="str">
        <f>+'MAPA DE RIESGOS PROCESOS'!D33</f>
        <v>Celebración indebida de contratos sin el lleno de requisitos</v>
      </c>
      <c r="D18" s="36"/>
      <c r="E18" s="36"/>
      <c r="F18" s="36"/>
      <c r="G18" s="36"/>
      <c r="H18" s="36"/>
      <c r="I18" s="37" t="e">
        <f t="shared" si="0"/>
        <v>#DIV/0!</v>
      </c>
    </row>
    <row r="19" spans="2:9" ht="28.5" x14ac:dyDescent="0.25">
      <c r="B19" s="26">
        <v>8</v>
      </c>
      <c r="C19" s="36" t="str">
        <f>+'MAPA DE RIESGOS PROCESOS'!D37</f>
        <v>Vencimiento de los términos de la acción disciplinaria</v>
      </c>
      <c r="D19" s="36"/>
      <c r="E19" s="36"/>
      <c r="F19" s="36"/>
      <c r="G19" s="36"/>
      <c r="H19" s="36"/>
      <c r="I19" s="37" t="e">
        <f t="shared" si="0"/>
        <v>#DIV/0!</v>
      </c>
    </row>
    <row r="20" spans="2:9" x14ac:dyDescent="0.25">
      <c r="B20" s="26">
        <v>9</v>
      </c>
      <c r="C20" s="36" t="e">
        <f>+'MAPA DE RIESGOS PROCESOS'!#REF!</f>
        <v>#REF!</v>
      </c>
      <c r="D20" s="36"/>
      <c r="E20" s="36"/>
      <c r="F20" s="36"/>
      <c r="G20" s="36"/>
      <c r="H20" s="36"/>
      <c r="I20" s="37" t="e">
        <f t="shared" si="0"/>
        <v>#DIV/0!</v>
      </c>
    </row>
    <row r="21" spans="2:9" x14ac:dyDescent="0.25">
      <c r="B21" s="26">
        <v>10</v>
      </c>
      <c r="C21" s="36" t="e">
        <f>+'MAPA DE RIESGOS PROCESOS'!#REF!</f>
        <v>#REF!</v>
      </c>
      <c r="D21" s="36"/>
      <c r="E21" s="36"/>
      <c r="F21" s="36"/>
      <c r="G21" s="36"/>
      <c r="H21" s="36"/>
      <c r="I21" s="37" t="e">
        <f t="shared" si="0"/>
        <v>#DIV/0!</v>
      </c>
    </row>
  </sheetData>
  <mergeCells count="13">
    <mergeCell ref="D5:F5"/>
    <mergeCell ref="G5:I5"/>
    <mergeCell ref="B2:I2"/>
    <mergeCell ref="D3:F3"/>
    <mergeCell ref="G3:I3"/>
    <mergeCell ref="D4:F4"/>
    <mergeCell ref="G4:I4"/>
    <mergeCell ref="D6:F6"/>
    <mergeCell ref="G6:I6"/>
    <mergeCell ref="D7:F7"/>
    <mergeCell ref="G7:I7"/>
    <mergeCell ref="D8:F8"/>
    <mergeCell ref="G8:I8"/>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8"/>
  <sheetViews>
    <sheetView zoomScale="90" zoomScaleNormal="90" zoomScaleSheetLayoutView="80" workbookViewId="0">
      <selection activeCell="B1" sqref="B1"/>
    </sheetView>
  </sheetViews>
  <sheetFormatPr baseColWidth="10" defaultColWidth="11.42578125" defaultRowHeight="14.25" x14ac:dyDescent="0.25"/>
  <cols>
    <col min="1" max="1" width="1.7109375" style="31" customWidth="1"/>
    <col min="2" max="2" width="15" style="31" customWidth="1"/>
    <col min="3" max="4" width="55.7109375" style="31" customWidth="1"/>
    <col min="5" max="5" width="1.5703125" style="31" customWidth="1"/>
    <col min="6" max="6" width="13.140625" style="31" customWidth="1"/>
    <col min="7" max="10" width="11.42578125" style="31"/>
    <col min="11" max="11" width="11.42578125" style="31" customWidth="1"/>
    <col min="12" max="16384" width="11.42578125" style="31"/>
  </cols>
  <sheetData>
    <row r="1" spans="2:4" ht="9" customHeight="1" x14ac:dyDescent="0.25"/>
    <row r="2" spans="2:4" ht="25.5" customHeight="1" x14ac:dyDescent="0.25">
      <c r="B2" s="253" t="s">
        <v>205</v>
      </c>
      <c r="C2" s="253"/>
      <c r="D2" s="253"/>
    </row>
    <row r="3" spans="2:4" ht="47.25" customHeight="1" thickBot="1" x14ac:dyDescent="0.3">
      <c r="B3" s="62" t="s">
        <v>206</v>
      </c>
      <c r="C3" s="62" t="s">
        <v>207</v>
      </c>
      <c r="D3" s="62" t="s">
        <v>208</v>
      </c>
    </row>
    <row r="4" spans="2:4" ht="25.5" x14ac:dyDescent="0.25">
      <c r="B4" s="250" t="s">
        <v>25</v>
      </c>
      <c r="C4" s="63" t="s">
        <v>209</v>
      </c>
      <c r="D4" s="64" t="s">
        <v>210</v>
      </c>
    </row>
    <row r="5" spans="2:4" ht="25.5" x14ac:dyDescent="0.25">
      <c r="B5" s="251"/>
      <c r="C5" s="39" t="s">
        <v>211</v>
      </c>
      <c r="D5" s="65" t="s">
        <v>212</v>
      </c>
    </row>
    <row r="6" spans="2:4" ht="38.25" x14ac:dyDescent="0.25">
      <c r="B6" s="251"/>
      <c r="C6" s="40" t="s">
        <v>213</v>
      </c>
      <c r="D6" s="65" t="s">
        <v>214</v>
      </c>
    </row>
    <row r="7" spans="2:4" ht="59.25" customHeight="1" x14ac:dyDescent="0.25">
      <c r="B7" s="251"/>
      <c r="C7" s="40" t="s">
        <v>215</v>
      </c>
      <c r="D7" s="65" t="s">
        <v>216</v>
      </c>
    </row>
    <row r="8" spans="2:4" ht="31.5" customHeight="1" thickBot="1" x14ac:dyDescent="0.3">
      <c r="B8" s="252"/>
      <c r="C8" s="66"/>
      <c r="D8" s="67" t="s">
        <v>217</v>
      </c>
    </row>
    <row r="9" spans="2:4" ht="25.5" x14ac:dyDescent="0.25">
      <c r="B9" s="250" t="s">
        <v>24</v>
      </c>
      <c r="C9" s="68" t="s">
        <v>218</v>
      </c>
      <c r="D9" s="69" t="s">
        <v>219</v>
      </c>
    </row>
    <row r="10" spans="2:4" ht="25.5" x14ac:dyDescent="0.25">
      <c r="B10" s="251"/>
      <c r="C10" s="41" t="s">
        <v>220</v>
      </c>
      <c r="D10" s="70" t="s">
        <v>221</v>
      </c>
    </row>
    <row r="11" spans="2:4" ht="38.25" x14ac:dyDescent="0.25">
      <c r="B11" s="251"/>
      <c r="C11" s="41" t="s">
        <v>222</v>
      </c>
      <c r="D11" s="70" t="s">
        <v>223</v>
      </c>
    </row>
    <row r="12" spans="2:4" ht="52.5" customHeight="1" x14ac:dyDescent="0.25">
      <c r="B12" s="251"/>
      <c r="C12" s="41" t="s">
        <v>224</v>
      </c>
      <c r="D12" s="70" t="s">
        <v>225</v>
      </c>
    </row>
    <row r="13" spans="2:4" ht="39" thickBot="1" x14ac:dyDescent="0.3">
      <c r="B13" s="252"/>
      <c r="C13" s="66"/>
      <c r="D13" s="71" t="s">
        <v>226</v>
      </c>
    </row>
    <row r="14" spans="2:4" ht="29.25" customHeight="1" x14ac:dyDescent="0.25">
      <c r="B14" s="250" t="s">
        <v>23</v>
      </c>
      <c r="C14" s="72" t="s">
        <v>227</v>
      </c>
      <c r="D14" s="73" t="s">
        <v>228</v>
      </c>
    </row>
    <row r="15" spans="2:4" ht="38.25" x14ac:dyDescent="0.25">
      <c r="B15" s="251"/>
      <c r="C15" s="40" t="s">
        <v>229</v>
      </c>
      <c r="D15" s="65" t="s">
        <v>230</v>
      </c>
    </row>
    <row r="16" spans="2:4" ht="38.25" x14ac:dyDescent="0.25">
      <c r="B16" s="251"/>
      <c r="C16" s="40" t="s">
        <v>231</v>
      </c>
      <c r="D16" s="65" t="s">
        <v>232</v>
      </c>
    </row>
    <row r="17" spans="2:4" ht="38.25" x14ac:dyDescent="0.25">
      <c r="B17" s="251"/>
      <c r="C17" s="40" t="s">
        <v>233</v>
      </c>
      <c r="D17" s="65" t="s">
        <v>234</v>
      </c>
    </row>
    <row r="18" spans="2:4" ht="38.25" x14ac:dyDescent="0.25">
      <c r="B18" s="251"/>
      <c r="C18" s="41"/>
      <c r="D18" s="65" t="s">
        <v>235</v>
      </c>
    </row>
    <row r="19" spans="2:4" ht="25.5" customHeight="1" thickBot="1" x14ac:dyDescent="0.3">
      <c r="B19" s="252"/>
      <c r="C19" s="66"/>
      <c r="D19" s="67" t="s">
        <v>236</v>
      </c>
    </row>
    <row r="20" spans="2:4" ht="25.5" x14ac:dyDescent="0.25">
      <c r="B20" s="250" t="s">
        <v>22</v>
      </c>
      <c r="C20" s="68" t="s">
        <v>237</v>
      </c>
      <c r="D20" s="69" t="s">
        <v>238</v>
      </c>
    </row>
    <row r="21" spans="2:4" ht="25.5" x14ac:dyDescent="0.25">
      <c r="B21" s="251"/>
      <c r="C21" s="41" t="s">
        <v>239</v>
      </c>
      <c r="D21" s="74" t="s">
        <v>240</v>
      </c>
    </row>
    <row r="22" spans="2:4" ht="38.25" x14ac:dyDescent="0.25">
      <c r="B22" s="251"/>
      <c r="C22" s="41" t="s">
        <v>241</v>
      </c>
      <c r="D22" s="70" t="s">
        <v>242</v>
      </c>
    </row>
    <row r="23" spans="2:4" ht="39" thickBot="1" x14ac:dyDescent="0.3">
      <c r="B23" s="252"/>
      <c r="C23" s="75" t="s">
        <v>243</v>
      </c>
      <c r="D23" s="76"/>
    </row>
    <row r="24" spans="2:4" ht="28.5" customHeight="1" x14ac:dyDescent="0.25">
      <c r="B24" s="250" t="s">
        <v>21</v>
      </c>
      <c r="C24" s="72" t="s">
        <v>244</v>
      </c>
      <c r="D24" s="69" t="s">
        <v>245</v>
      </c>
    </row>
    <row r="25" spans="2:4" ht="25.5" x14ac:dyDescent="0.25">
      <c r="B25" s="251"/>
      <c r="C25" s="40" t="s">
        <v>246</v>
      </c>
      <c r="D25" s="70" t="s">
        <v>247</v>
      </c>
    </row>
    <row r="26" spans="2:4" ht="38.25" x14ac:dyDescent="0.25">
      <c r="B26" s="251"/>
      <c r="C26" s="40" t="s">
        <v>248</v>
      </c>
      <c r="D26" s="70" t="s">
        <v>249</v>
      </c>
    </row>
    <row r="27" spans="2:4" ht="53.25" customHeight="1" thickBot="1" x14ac:dyDescent="0.3">
      <c r="B27" s="252"/>
      <c r="C27" s="77" t="s">
        <v>250</v>
      </c>
      <c r="D27" s="76"/>
    </row>
    <row r="48" ht="9" customHeight="1" x14ac:dyDescent="0.25"/>
  </sheetData>
  <mergeCells count="6">
    <mergeCell ref="B24:B27"/>
    <mergeCell ref="B2:D2"/>
    <mergeCell ref="B4:B8"/>
    <mergeCell ref="B9:B13"/>
    <mergeCell ref="B14:B19"/>
    <mergeCell ref="B20:B23"/>
  </mergeCells>
  <printOptions horizontalCentered="1"/>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zoomScale="90" zoomScaleSheetLayoutView="90" workbookViewId="0">
      <selection activeCell="J12" sqref="J12"/>
    </sheetView>
  </sheetViews>
  <sheetFormatPr baseColWidth="10" defaultColWidth="11.42578125" defaultRowHeight="14.25" x14ac:dyDescent="0.25"/>
  <cols>
    <col min="1" max="1" width="2.140625" style="31" customWidth="1"/>
    <col min="2" max="2" width="11.42578125" style="31"/>
    <col min="3" max="3" width="34.28515625" style="31" customWidth="1"/>
    <col min="4" max="4" width="36.42578125" style="31" customWidth="1"/>
    <col min="5" max="6" width="13.85546875" style="31" customWidth="1"/>
    <col min="7" max="7" width="1.5703125" style="31" customWidth="1"/>
    <col min="8" max="16384" width="11.42578125" style="31"/>
  </cols>
  <sheetData>
    <row r="1" spans="1:7" ht="11.25" customHeight="1" thickBot="1" x14ac:dyDescent="0.3">
      <c r="A1" s="78"/>
      <c r="B1" s="78"/>
      <c r="C1" s="78"/>
      <c r="D1" s="78"/>
      <c r="E1" s="78"/>
      <c r="F1" s="78"/>
      <c r="G1" s="78"/>
    </row>
    <row r="2" spans="1:7" ht="18.75" customHeight="1" thickBot="1" x14ac:dyDescent="0.3">
      <c r="B2" s="261" t="s">
        <v>66</v>
      </c>
      <c r="C2" s="262"/>
      <c r="D2" s="262"/>
      <c r="E2" s="262"/>
      <c r="F2" s="263"/>
    </row>
    <row r="3" spans="1:7" ht="15.75" customHeight="1" x14ac:dyDescent="0.25">
      <c r="B3" s="187" t="s">
        <v>26</v>
      </c>
      <c r="C3" s="180" t="s">
        <v>27</v>
      </c>
      <c r="D3" s="180"/>
      <c r="E3" s="180" t="s">
        <v>28</v>
      </c>
      <c r="F3" s="264"/>
    </row>
    <row r="4" spans="1:7" ht="15" thickBot="1" x14ac:dyDescent="0.3">
      <c r="B4" s="228"/>
      <c r="C4" s="179"/>
      <c r="D4" s="179"/>
      <c r="E4" s="59" t="s">
        <v>8</v>
      </c>
      <c r="F4" s="3" t="s">
        <v>29</v>
      </c>
    </row>
    <row r="5" spans="1:7" ht="23.25" customHeight="1" x14ac:dyDescent="0.25">
      <c r="B5" s="79">
        <v>1</v>
      </c>
      <c r="C5" s="265" t="s">
        <v>30</v>
      </c>
      <c r="D5" s="265"/>
      <c r="E5" s="80"/>
      <c r="F5" s="81"/>
    </row>
    <row r="6" spans="1:7" ht="23.25" customHeight="1" x14ac:dyDescent="0.25">
      <c r="B6" s="82">
        <v>2</v>
      </c>
      <c r="C6" s="258" t="s">
        <v>31</v>
      </c>
      <c r="D6" s="258"/>
      <c r="E6" s="83"/>
      <c r="F6" s="84"/>
    </row>
    <row r="7" spans="1:7" ht="23.25" customHeight="1" x14ac:dyDescent="0.25">
      <c r="B7" s="82">
        <v>3</v>
      </c>
      <c r="C7" s="258" t="s">
        <v>32</v>
      </c>
      <c r="D7" s="258"/>
      <c r="E7" s="83"/>
      <c r="F7" s="84"/>
    </row>
    <row r="8" spans="1:7" ht="24.75" customHeight="1" x14ac:dyDescent="0.25">
      <c r="B8" s="82">
        <v>4</v>
      </c>
      <c r="C8" s="258" t="s">
        <v>33</v>
      </c>
      <c r="D8" s="258"/>
      <c r="E8" s="83"/>
      <c r="F8" s="84"/>
    </row>
    <row r="9" spans="1:7" ht="23.25" customHeight="1" x14ac:dyDescent="0.25">
      <c r="B9" s="82">
        <v>5</v>
      </c>
      <c r="C9" s="258" t="s">
        <v>34</v>
      </c>
      <c r="D9" s="258"/>
      <c r="E9" s="83"/>
      <c r="F9" s="84"/>
    </row>
    <row r="10" spans="1:7" ht="23.25" customHeight="1" x14ac:dyDescent="0.25">
      <c r="B10" s="82">
        <v>6</v>
      </c>
      <c r="C10" s="258" t="s">
        <v>35</v>
      </c>
      <c r="D10" s="258"/>
      <c r="E10" s="83"/>
      <c r="F10" s="84"/>
    </row>
    <row r="11" spans="1:7" ht="23.25" customHeight="1" x14ac:dyDescent="0.25">
      <c r="B11" s="82">
        <v>7</v>
      </c>
      <c r="C11" s="258" t="s">
        <v>36</v>
      </c>
      <c r="D11" s="258"/>
      <c r="E11" s="83"/>
      <c r="F11" s="84"/>
    </row>
    <row r="12" spans="1:7" ht="25.5" customHeight="1" x14ac:dyDescent="0.25">
      <c r="B12" s="82">
        <v>8</v>
      </c>
      <c r="C12" s="258" t="s">
        <v>37</v>
      </c>
      <c r="D12" s="258"/>
      <c r="E12" s="83"/>
      <c r="F12" s="84"/>
    </row>
    <row r="13" spans="1:7" ht="23.25" customHeight="1" x14ac:dyDescent="0.25">
      <c r="B13" s="82">
        <v>9</v>
      </c>
      <c r="C13" s="258" t="s">
        <v>38</v>
      </c>
      <c r="D13" s="258"/>
      <c r="E13" s="83"/>
      <c r="F13" s="84"/>
    </row>
    <row r="14" spans="1:7" ht="23.25" customHeight="1" x14ac:dyDescent="0.25">
      <c r="B14" s="82">
        <v>10</v>
      </c>
      <c r="C14" s="258" t="s">
        <v>39</v>
      </c>
      <c r="D14" s="258"/>
      <c r="E14" s="83"/>
      <c r="F14" s="84"/>
    </row>
    <row r="15" spans="1:7" ht="23.25" customHeight="1" x14ac:dyDescent="0.25">
      <c r="B15" s="82">
        <v>11</v>
      </c>
      <c r="C15" s="258" t="s">
        <v>40</v>
      </c>
      <c r="D15" s="258"/>
      <c r="E15" s="83"/>
      <c r="F15" s="84"/>
    </row>
    <row r="16" spans="1:7" ht="23.25" customHeight="1" x14ac:dyDescent="0.25">
      <c r="B16" s="82">
        <v>12</v>
      </c>
      <c r="C16" s="258" t="s">
        <v>41</v>
      </c>
      <c r="D16" s="258"/>
      <c r="E16" s="83"/>
      <c r="F16" s="84"/>
    </row>
    <row r="17" spans="2:6" ht="23.25" customHeight="1" x14ac:dyDescent="0.25">
      <c r="B17" s="82">
        <v>13</v>
      </c>
      <c r="C17" s="258" t="s">
        <v>42</v>
      </c>
      <c r="D17" s="258"/>
      <c r="E17" s="83"/>
      <c r="F17" s="84"/>
    </row>
    <row r="18" spans="2:6" ht="23.25" customHeight="1" x14ac:dyDescent="0.25">
      <c r="B18" s="82">
        <v>14</v>
      </c>
      <c r="C18" s="258" t="s">
        <v>313</v>
      </c>
      <c r="D18" s="258"/>
      <c r="E18" s="83"/>
      <c r="F18" s="84"/>
    </row>
    <row r="19" spans="2:6" ht="23.25" customHeight="1" x14ac:dyDescent="0.25">
      <c r="B19" s="82">
        <v>15</v>
      </c>
      <c r="C19" s="258" t="s">
        <v>43</v>
      </c>
      <c r="D19" s="258"/>
      <c r="E19" s="83"/>
      <c r="F19" s="84"/>
    </row>
    <row r="20" spans="2:6" ht="23.25" customHeight="1" x14ac:dyDescent="0.25">
      <c r="B20" s="82">
        <v>16</v>
      </c>
      <c r="C20" s="258" t="s">
        <v>44</v>
      </c>
      <c r="D20" s="258"/>
      <c r="E20" s="83"/>
      <c r="F20" s="84"/>
    </row>
    <row r="21" spans="2:6" ht="23.25" customHeight="1" x14ac:dyDescent="0.25">
      <c r="B21" s="82">
        <v>17</v>
      </c>
      <c r="C21" s="258" t="s">
        <v>45</v>
      </c>
      <c r="D21" s="258"/>
      <c r="E21" s="83"/>
      <c r="F21" s="84"/>
    </row>
    <row r="22" spans="2:6" ht="23.25" customHeight="1" x14ac:dyDescent="0.25">
      <c r="B22" s="82">
        <v>18</v>
      </c>
      <c r="C22" s="259" t="s">
        <v>46</v>
      </c>
      <c r="D22" s="259"/>
      <c r="E22" s="83"/>
      <c r="F22" s="84"/>
    </row>
    <row r="23" spans="2:6" ht="23.25" customHeight="1" thickBot="1" x14ac:dyDescent="0.3">
      <c r="B23" s="82">
        <v>19</v>
      </c>
      <c r="C23" s="258" t="s">
        <v>314</v>
      </c>
      <c r="D23" s="258"/>
      <c r="E23" s="83"/>
      <c r="F23" s="84"/>
    </row>
    <row r="24" spans="2:6" ht="15.75" customHeight="1" thickBot="1" x14ac:dyDescent="0.3">
      <c r="B24" s="260" t="s">
        <v>65</v>
      </c>
      <c r="C24" s="254"/>
      <c r="D24" s="254"/>
      <c r="E24" s="254">
        <f>COUNTIF(E5:E23,"X")</f>
        <v>0</v>
      </c>
      <c r="F24" s="255"/>
    </row>
    <row r="25" spans="2:6" ht="45.75" customHeight="1" x14ac:dyDescent="0.25">
      <c r="B25" s="256" t="s">
        <v>315</v>
      </c>
      <c r="C25" s="256"/>
      <c r="D25" s="256"/>
      <c r="E25" s="256"/>
      <c r="F25" s="256"/>
    </row>
    <row r="26" spans="2:6" ht="9.75" customHeight="1" x14ac:dyDescent="0.25">
      <c r="B26" s="257"/>
      <c r="C26" s="257"/>
      <c r="D26" s="257"/>
      <c r="E26" s="257"/>
      <c r="F26" s="257"/>
    </row>
  </sheetData>
  <mergeCells count="27">
    <mergeCell ref="C6:D6"/>
    <mergeCell ref="B2:F2"/>
    <mergeCell ref="B3:B4"/>
    <mergeCell ref="C3:D4"/>
    <mergeCell ref="E3:F3"/>
    <mergeCell ref="C5:D5"/>
    <mergeCell ref="C18:D18"/>
    <mergeCell ref="C7:D7"/>
    <mergeCell ref="C8:D8"/>
    <mergeCell ref="C9:D9"/>
    <mergeCell ref="C10:D10"/>
    <mergeCell ref="C11:D11"/>
    <mergeCell ref="C12:D12"/>
    <mergeCell ref="C13:D13"/>
    <mergeCell ref="C14:D14"/>
    <mergeCell ref="C15:D15"/>
    <mergeCell ref="C16:D16"/>
    <mergeCell ref="C17:D17"/>
    <mergeCell ref="E24:F24"/>
    <mergeCell ref="B25:F25"/>
    <mergeCell ref="B26:F26"/>
    <mergeCell ref="C19:D19"/>
    <mergeCell ref="C20:D20"/>
    <mergeCell ref="C21:D21"/>
    <mergeCell ref="C22:D22"/>
    <mergeCell ref="C23:D23"/>
    <mergeCell ref="B24:D24"/>
  </mergeCells>
  <dataValidations count="1">
    <dataValidation type="list" allowBlank="1" showInputMessage="1" showErrorMessage="1" sqref="E5:F23">
      <formula1>"X"</formula1>
    </dataValidation>
  </dataValidations>
  <printOptions horizontalCentered="1"/>
  <pageMargins left="0.25" right="0.25" top="0.75" bottom="0.75" header="0.3" footer="0.3"/>
  <pageSetup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9"/>
  <sheetViews>
    <sheetView topLeftCell="A10" zoomScale="90" zoomScaleNormal="90" zoomScaleSheetLayoutView="80" workbookViewId="0">
      <selection activeCell="E7" sqref="E7"/>
    </sheetView>
  </sheetViews>
  <sheetFormatPr baseColWidth="10" defaultColWidth="11.42578125" defaultRowHeight="14.25" x14ac:dyDescent="0.25"/>
  <cols>
    <col min="1" max="1" width="1.7109375" style="31" customWidth="1"/>
    <col min="2" max="2" width="8.28515625" style="31" customWidth="1"/>
    <col min="3" max="3" width="15" style="31" customWidth="1"/>
    <col min="4" max="4" width="52.140625" style="31" hidden="1" customWidth="1"/>
    <col min="5" max="5" width="55.5703125" style="31" customWidth="1"/>
    <col min="6" max="6" width="1.5703125" style="31" customWidth="1"/>
    <col min="7" max="7" width="13.140625" style="31" customWidth="1"/>
    <col min="8" max="11" width="11.42578125" style="31"/>
    <col min="12" max="12" width="11.42578125" style="31" customWidth="1"/>
    <col min="13" max="16384" width="11.42578125" style="31"/>
  </cols>
  <sheetData>
    <row r="1" spans="2:5" ht="9" customHeight="1" thickBot="1" x14ac:dyDescent="0.3"/>
    <row r="2" spans="2:5" ht="25.5" customHeight="1" x14ac:dyDescent="0.25">
      <c r="B2" s="272" t="s">
        <v>251</v>
      </c>
      <c r="C2" s="273"/>
      <c r="D2" s="273"/>
      <c r="E2" s="274"/>
    </row>
    <row r="3" spans="2:5" ht="47.25" customHeight="1" thickBot="1" x14ac:dyDescent="0.3">
      <c r="B3" s="275" t="s">
        <v>252</v>
      </c>
      <c r="C3" s="276"/>
      <c r="D3" s="42" t="s">
        <v>207</v>
      </c>
      <c r="E3" s="43" t="s">
        <v>253</v>
      </c>
    </row>
    <row r="4" spans="2:5" ht="23.25" customHeight="1" x14ac:dyDescent="0.25">
      <c r="B4" s="268">
        <v>1</v>
      </c>
      <c r="C4" s="270" t="s">
        <v>21</v>
      </c>
      <c r="D4" s="44" t="s">
        <v>254</v>
      </c>
      <c r="E4" s="45" t="s">
        <v>255</v>
      </c>
    </row>
    <row r="5" spans="2:5" ht="23.25" customHeight="1" x14ac:dyDescent="0.25">
      <c r="B5" s="266"/>
      <c r="C5" s="267"/>
      <c r="D5" s="46" t="s">
        <v>256</v>
      </c>
      <c r="E5" s="47" t="s">
        <v>257</v>
      </c>
    </row>
    <row r="6" spans="2:5" ht="23.25" customHeight="1" thickBot="1" x14ac:dyDescent="0.3">
      <c r="B6" s="269"/>
      <c r="C6" s="271"/>
      <c r="D6" s="48" t="s">
        <v>258</v>
      </c>
      <c r="E6" s="49" t="s">
        <v>259</v>
      </c>
    </row>
    <row r="7" spans="2:5" ht="24" customHeight="1" x14ac:dyDescent="0.25">
      <c r="B7" s="268">
        <v>2</v>
      </c>
      <c r="C7" s="270" t="s">
        <v>22</v>
      </c>
      <c r="D7" s="44" t="s">
        <v>260</v>
      </c>
      <c r="E7" s="45" t="s">
        <v>261</v>
      </c>
    </row>
    <row r="8" spans="2:5" ht="24" customHeight="1" x14ac:dyDescent="0.25">
      <c r="B8" s="266"/>
      <c r="C8" s="267"/>
      <c r="D8" s="46" t="s">
        <v>256</v>
      </c>
      <c r="E8" s="47" t="s">
        <v>262</v>
      </c>
    </row>
    <row r="9" spans="2:5" ht="26.25" thickBot="1" x14ac:dyDescent="0.3">
      <c r="B9" s="269"/>
      <c r="C9" s="271"/>
      <c r="D9" s="48" t="s">
        <v>263</v>
      </c>
      <c r="E9" s="49" t="s">
        <v>264</v>
      </c>
    </row>
    <row r="10" spans="2:5" ht="38.25" customHeight="1" x14ac:dyDescent="0.25">
      <c r="B10" s="266">
        <v>3</v>
      </c>
      <c r="C10" s="267" t="s">
        <v>23</v>
      </c>
      <c r="D10" s="46" t="s">
        <v>260</v>
      </c>
      <c r="E10" s="38" t="s">
        <v>265</v>
      </c>
    </row>
    <row r="11" spans="2:5" ht="38.25" customHeight="1" x14ac:dyDescent="0.25">
      <c r="B11" s="266"/>
      <c r="C11" s="267"/>
      <c r="D11" s="46" t="s">
        <v>256</v>
      </c>
      <c r="E11" s="38" t="s">
        <v>266</v>
      </c>
    </row>
    <row r="12" spans="2:5" ht="38.25" customHeight="1" thickBot="1" x14ac:dyDescent="0.3">
      <c r="B12" s="266"/>
      <c r="C12" s="267"/>
      <c r="D12" s="46" t="s">
        <v>267</v>
      </c>
      <c r="E12" s="38" t="s">
        <v>268</v>
      </c>
    </row>
    <row r="13" spans="2:5" ht="39.75" customHeight="1" x14ac:dyDescent="0.25">
      <c r="B13" s="268" t="s">
        <v>269</v>
      </c>
      <c r="C13" s="270" t="s">
        <v>24</v>
      </c>
      <c r="D13" s="44" t="s">
        <v>254</v>
      </c>
      <c r="E13" s="45" t="s">
        <v>270</v>
      </c>
    </row>
    <row r="14" spans="2:5" ht="39.75" customHeight="1" x14ac:dyDescent="0.25">
      <c r="B14" s="266"/>
      <c r="C14" s="267"/>
      <c r="D14" s="46" t="s">
        <v>271</v>
      </c>
      <c r="E14" s="47" t="s">
        <v>272</v>
      </c>
    </row>
    <row r="15" spans="2:5" ht="39.75" customHeight="1" thickBot="1" x14ac:dyDescent="0.3">
      <c r="B15" s="269"/>
      <c r="C15" s="271"/>
      <c r="D15" s="48" t="s">
        <v>273</v>
      </c>
      <c r="E15" s="49" t="s">
        <v>274</v>
      </c>
    </row>
    <row r="16" spans="2:5" ht="33" customHeight="1" x14ac:dyDescent="0.25">
      <c r="B16" s="268">
        <v>5</v>
      </c>
      <c r="C16" s="270" t="s">
        <v>25</v>
      </c>
      <c r="D16" s="44" t="s">
        <v>260</v>
      </c>
      <c r="E16" s="50" t="s">
        <v>275</v>
      </c>
    </row>
    <row r="17" spans="2:5" ht="33" customHeight="1" x14ac:dyDescent="0.25">
      <c r="B17" s="266"/>
      <c r="C17" s="267"/>
      <c r="D17" s="46" t="s">
        <v>256</v>
      </c>
      <c r="E17" s="51" t="s">
        <v>276</v>
      </c>
    </row>
    <row r="18" spans="2:5" ht="33" customHeight="1" thickBot="1" x14ac:dyDescent="0.3">
      <c r="B18" s="269"/>
      <c r="C18" s="271"/>
      <c r="D18" s="48" t="s">
        <v>277</v>
      </c>
      <c r="E18" s="52" t="s">
        <v>278</v>
      </c>
    </row>
    <row r="19" spans="2:5" ht="9" customHeight="1" x14ac:dyDescent="0.25"/>
  </sheetData>
  <mergeCells count="12">
    <mergeCell ref="B2:E2"/>
    <mergeCell ref="B3:C3"/>
    <mergeCell ref="B4:B6"/>
    <mergeCell ref="C4:C6"/>
    <mergeCell ref="B7:B9"/>
    <mergeCell ref="C7:C9"/>
    <mergeCell ref="B10:B12"/>
    <mergeCell ref="C10:C12"/>
    <mergeCell ref="B13:B15"/>
    <mergeCell ref="C13:C15"/>
    <mergeCell ref="B16:B18"/>
    <mergeCell ref="C16:C18"/>
  </mergeCells>
  <printOptions horizontalCentered="1"/>
  <pageMargins left="0.70866141732283472" right="0.70866141732283472" top="0.74803149606299213" bottom="0.74803149606299213" header="0.31496062992125984" footer="0.31496062992125984"/>
  <pageSetup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view="pageBreakPreview" zoomScaleSheetLayoutView="100" workbookViewId="0">
      <selection activeCell="B6" sqref="B6:F12"/>
    </sheetView>
  </sheetViews>
  <sheetFormatPr baseColWidth="10" defaultRowHeight="15" x14ac:dyDescent="0.25"/>
  <cols>
    <col min="1" max="1" width="2.140625" style="2" customWidth="1"/>
    <col min="2" max="2" width="11.42578125" style="2"/>
    <col min="3" max="3" width="34.28515625" style="2" customWidth="1"/>
    <col min="4" max="4" width="36.42578125" style="2" customWidth="1"/>
    <col min="5" max="6" width="13.85546875" style="2" customWidth="1"/>
    <col min="7" max="7" width="1.85546875" style="2" customWidth="1"/>
    <col min="8" max="16384" width="11.42578125" style="2"/>
  </cols>
  <sheetData>
    <row r="1" spans="2:6" ht="8.25" customHeight="1" thickBot="1" x14ac:dyDescent="0.3"/>
    <row r="2" spans="2:6" ht="13.5" customHeight="1" thickBot="1" x14ac:dyDescent="0.3">
      <c r="B2" s="277" t="s">
        <v>279</v>
      </c>
      <c r="C2" s="278"/>
      <c r="D2" s="278"/>
      <c r="E2" s="278"/>
      <c r="F2" s="279"/>
    </row>
    <row r="3" spans="2:6" ht="35.25" customHeight="1" x14ac:dyDescent="0.25">
      <c r="B3" s="280" t="s">
        <v>280</v>
      </c>
      <c r="C3" s="281"/>
      <c r="D3" s="281"/>
      <c r="E3" s="281"/>
      <c r="F3" s="282"/>
    </row>
    <row r="4" spans="2:6" ht="35.25" customHeight="1" x14ac:dyDescent="0.25">
      <c r="B4" s="283"/>
      <c r="C4" s="284"/>
      <c r="D4" s="284"/>
      <c r="E4" s="284"/>
      <c r="F4" s="285"/>
    </row>
    <row r="5" spans="2:6" ht="35.25" customHeight="1" thickBot="1" x14ac:dyDescent="0.3">
      <c r="B5" s="286"/>
      <c r="C5" s="287"/>
      <c r="D5" s="287"/>
      <c r="E5" s="287"/>
      <c r="F5" s="288"/>
    </row>
    <row r="6" spans="2:6" ht="16.5" customHeight="1" x14ac:dyDescent="0.25">
      <c r="B6" s="289" t="s">
        <v>281</v>
      </c>
      <c r="C6" s="290"/>
      <c r="D6" s="290"/>
      <c r="E6" s="290"/>
      <c r="F6" s="291"/>
    </row>
    <row r="7" spans="2:6" ht="16.5" customHeight="1" x14ac:dyDescent="0.25">
      <c r="B7" s="292"/>
      <c r="C7" s="293"/>
      <c r="D7" s="293"/>
      <c r="E7" s="293"/>
      <c r="F7" s="294"/>
    </row>
    <row r="8" spans="2:6" ht="16.5" customHeight="1" x14ac:dyDescent="0.25">
      <c r="B8" s="292"/>
      <c r="C8" s="293"/>
      <c r="D8" s="293"/>
      <c r="E8" s="293"/>
      <c r="F8" s="294"/>
    </row>
    <row r="9" spans="2:6" ht="16.5" customHeight="1" x14ac:dyDescent="0.25">
      <c r="B9" s="292"/>
      <c r="C9" s="293"/>
      <c r="D9" s="293"/>
      <c r="E9" s="293"/>
      <c r="F9" s="294"/>
    </row>
    <row r="10" spans="2:6" ht="16.5" customHeight="1" x14ac:dyDescent="0.25">
      <c r="B10" s="292"/>
      <c r="C10" s="293"/>
      <c r="D10" s="293"/>
      <c r="E10" s="293"/>
      <c r="F10" s="294"/>
    </row>
    <row r="11" spans="2:6" ht="16.5" customHeight="1" x14ac:dyDescent="0.25">
      <c r="B11" s="292"/>
      <c r="C11" s="293"/>
      <c r="D11" s="293"/>
      <c r="E11" s="293"/>
      <c r="F11" s="294"/>
    </row>
    <row r="12" spans="2:6" ht="16.5" customHeight="1" thickBot="1" x14ac:dyDescent="0.3">
      <c r="B12" s="295"/>
      <c r="C12" s="296"/>
      <c r="D12" s="296"/>
      <c r="E12" s="296"/>
      <c r="F12" s="297"/>
    </row>
    <row r="13" spans="2:6" ht="16.5" customHeight="1" x14ac:dyDescent="0.25">
      <c r="B13" s="289" t="s">
        <v>282</v>
      </c>
      <c r="C13" s="290"/>
      <c r="D13" s="290"/>
      <c r="E13" s="290"/>
      <c r="F13" s="291"/>
    </row>
    <row r="14" spans="2:6" ht="16.5" customHeight="1" x14ac:dyDescent="0.25">
      <c r="B14" s="292"/>
      <c r="C14" s="293"/>
      <c r="D14" s="293"/>
      <c r="E14" s="293"/>
      <c r="F14" s="294"/>
    </row>
    <row r="15" spans="2:6" ht="16.5" customHeight="1" x14ac:dyDescent="0.25">
      <c r="B15" s="292"/>
      <c r="C15" s="293"/>
      <c r="D15" s="293"/>
      <c r="E15" s="293"/>
      <c r="F15" s="294"/>
    </row>
    <row r="16" spans="2:6" ht="16.5" customHeight="1" x14ac:dyDescent="0.25">
      <c r="B16" s="292"/>
      <c r="C16" s="293"/>
      <c r="D16" s="293"/>
      <c r="E16" s="293"/>
      <c r="F16" s="294"/>
    </row>
    <row r="17" spans="2:6" ht="16.5" customHeight="1" thickBot="1" x14ac:dyDescent="0.3">
      <c r="B17" s="295"/>
      <c r="C17" s="296"/>
      <c r="D17" s="296"/>
      <c r="E17" s="296"/>
      <c r="F17" s="297"/>
    </row>
    <row r="18" spans="2:6" ht="7.5" customHeight="1" x14ac:dyDescent="0.25"/>
  </sheetData>
  <mergeCells count="4">
    <mergeCell ref="B2:F2"/>
    <mergeCell ref="B3:F5"/>
    <mergeCell ref="B6:F12"/>
    <mergeCell ref="B13:F17"/>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28</vt:i4>
      </vt:variant>
    </vt:vector>
  </HeadingPairs>
  <TitlesOfParts>
    <vt:vector size="39" baseType="lpstr">
      <vt:lpstr>FORMULAS</vt:lpstr>
      <vt:lpstr>MAPA DE RIESGOS PROCESOS 4</vt:lpstr>
      <vt:lpstr>MAPA DE RIESGOS PROCESOS</vt:lpstr>
      <vt:lpstr>TIPOLOGÍA DE RIESGOS</vt:lpstr>
      <vt:lpstr>PROBABILIDAD</vt:lpstr>
      <vt:lpstr>IMPACTO GESTIÓN</vt:lpstr>
      <vt:lpstr>IMPACTO CORRUPCIÓN</vt:lpstr>
      <vt:lpstr>IMPACTO SEGURIDAD I</vt:lpstr>
      <vt:lpstr>EJEMPLO CONTROLES</vt:lpstr>
      <vt:lpstr>OPCIONES DE MANEJO DEL RIESGO</vt:lpstr>
      <vt:lpstr>MAPA DE CALOR</vt:lpstr>
      <vt:lpstr>Acciones_no_autorizadas</vt:lpstr>
      <vt:lpstr>'EJEMPLO CONTROLES'!Área_de_impresión</vt:lpstr>
      <vt:lpstr>'IMPACTO CORRUPCIÓN'!Área_de_impresión</vt:lpstr>
      <vt:lpstr>'IMPACTO GESTIÓN'!Área_de_impresión</vt:lpstr>
      <vt:lpstr>'IMPACTO SEGURIDAD I'!Área_de_impresión</vt:lpstr>
      <vt:lpstr>'MAPA DE CALOR'!Área_de_impresión</vt:lpstr>
      <vt:lpstr>'MAPA DE RIESGOS PROCESOS'!Área_de_impresión</vt:lpstr>
      <vt:lpstr>'MAPA DE RIESGOS PROCESOS 4'!Área_de_impresión</vt:lpstr>
      <vt:lpstr>'OPCIONES DE MANEJO DEL RIESGO'!Área_de_impresión</vt:lpstr>
      <vt:lpstr>PROBABILIDAD!Área_de_impresión</vt:lpstr>
      <vt:lpstr>'TIPOLOGÍA DE RIESGOS'!Área_de_impresión</vt:lpstr>
      <vt:lpstr>Compromiso_de_la_informacion</vt:lpstr>
      <vt:lpstr>Compromiso_de_las_funciones</vt:lpstr>
      <vt:lpstr>Corrupcion</vt:lpstr>
      <vt:lpstr>Daño_fisico</vt:lpstr>
      <vt:lpstr>Eventos_naturales</vt:lpstr>
      <vt:lpstr>Fallas_tecnicas</vt:lpstr>
      <vt:lpstr>Gestion</vt:lpstr>
      <vt:lpstr>impacto</vt:lpstr>
      <vt:lpstr>impactocorrupcion</vt:lpstr>
      <vt:lpstr>opciondelriesgo</vt:lpstr>
      <vt:lpstr>Perdidas_de_los_servicios_esenciales</vt:lpstr>
      <vt:lpstr>Perturbacion_debida_a_la_radiacion</vt:lpstr>
      <vt:lpstr>probabilidad</vt:lpstr>
      <vt:lpstr>procesos</vt:lpstr>
      <vt:lpstr>Seguridad_de_la_informacion</vt:lpstr>
      <vt:lpstr>tipo_de_amenaza</vt:lpstr>
      <vt:lpstr>tipo_de_riesgos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Ovalle</dc:creator>
  <cp:lastModifiedBy>Natalia Norato Mora</cp:lastModifiedBy>
  <cp:lastPrinted>2019-01-04T17:41:34Z</cp:lastPrinted>
  <dcterms:created xsi:type="dcterms:W3CDTF">2016-01-18T15:45:02Z</dcterms:created>
  <dcterms:modified xsi:type="dcterms:W3CDTF">2019-11-05T20:45:13Z</dcterms:modified>
</cp:coreProperties>
</file>