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 - uaermv\LILIANA LOPEZ\INFORMES DE EJECUCION\INFORMES EJECUCION PAGINA UNIDAD\"/>
    </mc:Choice>
  </mc:AlternateContent>
  <bookViews>
    <workbookView xWindow="-120" yWindow="-120" windowWidth="21840" windowHeight="13140" tabRatio="701"/>
  </bookViews>
  <sheets>
    <sheet name="BASE EJEC.GASTOS" sheetId="1" r:id="rId1"/>
    <sheet name="INFORME EJEC GASTOS." sheetId="2" r:id="rId2"/>
    <sheet name="EJEC X FUENTES" sheetId="3" r:id="rId3"/>
    <sheet name="BASE RESERVAS" sheetId="5" r:id="rId4"/>
    <sheet name="INFORME RESERVAS" sheetId="6" r:id="rId5"/>
  </sheets>
  <definedNames>
    <definedName name="_xlnm.Print_Titles" localSheetId="0">'BASE EJEC.GASTOS'!$1:$6</definedName>
    <definedName name="_xlnm.Print_Titles" localSheetId="3">'BASE RESERVAS'!$1:$6</definedName>
    <definedName name="_xlnm.Print_Titles" localSheetId="1">'INFORME EJEC GASTOS.'!$1:$6</definedName>
    <definedName name="_xlnm.Print_Titles" localSheetId="4">'INFORME RESERVAS'!$1:$6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3" i="3" l="1"/>
  <c r="N43" i="3"/>
  <c r="M43" i="3"/>
  <c r="L43" i="3"/>
  <c r="K43" i="3"/>
  <c r="J43" i="3"/>
  <c r="I43" i="3"/>
  <c r="H43" i="3"/>
  <c r="G43" i="3"/>
  <c r="P46" i="3" l="1"/>
  <c r="Q46" i="3" s="1"/>
  <c r="P44" i="3"/>
  <c r="N46" i="3"/>
  <c r="M46" i="3"/>
  <c r="L46" i="3"/>
  <c r="K46" i="3"/>
  <c r="J46" i="3"/>
  <c r="I46" i="3"/>
  <c r="H46" i="3"/>
  <c r="N44" i="3"/>
  <c r="M44" i="3"/>
  <c r="L44" i="3"/>
  <c r="K44" i="3"/>
  <c r="J44" i="3"/>
  <c r="I44" i="3"/>
  <c r="H44" i="3"/>
  <c r="G46" i="3"/>
  <c r="G44" i="3"/>
  <c r="O46" i="3" l="1"/>
  <c r="Q44" i="3"/>
  <c r="O44" i="3"/>
  <c r="Q43" i="3"/>
  <c r="O43" i="3"/>
  <c r="H38" i="3"/>
  <c r="I38" i="3"/>
  <c r="J38" i="3"/>
  <c r="K38" i="3"/>
  <c r="L38" i="3"/>
  <c r="M38" i="3"/>
  <c r="N38" i="3"/>
  <c r="P38" i="3"/>
  <c r="Q38" i="3" s="1"/>
  <c r="H39" i="3"/>
  <c r="I39" i="3"/>
  <c r="J39" i="3"/>
  <c r="K39" i="3"/>
  <c r="L39" i="3"/>
  <c r="M39" i="3"/>
  <c r="N39" i="3"/>
  <c r="P39" i="3"/>
  <c r="Q39" i="3" s="1"/>
  <c r="H40" i="3"/>
  <c r="I40" i="3"/>
  <c r="J40" i="3"/>
  <c r="K40" i="3"/>
  <c r="L40" i="3"/>
  <c r="M40" i="3"/>
  <c r="N40" i="3"/>
  <c r="P40" i="3"/>
  <c r="Q40" i="3" s="1"/>
  <c r="H41" i="3"/>
  <c r="I41" i="3"/>
  <c r="J41" i="3"/>
  <c r="K41" i="3"/>
  <c r="L41" i="3"/>
  <c r="M41" i="3"/>
  <c r="N41" i="3"/>
  <c r="P41" i="3"/>
  <c r="Q41" i="3" s="1"/>
  <c r="G41" i="3"/>
  <c r="G40" i="3"/>
  <c r="G39" i="3"/>
  <c r="G38" i="3"/>
  <c r="O38" i="3" l="1"/>
  <c r="O39" i="3"/>
  <c r="O40" i="3"/>
  <c r="O41" i="3"/>
  <c r="C33" i="2" l="1"/>
  <c r="B33" i="2"/>
  <c r="J33" i="2"/>
  <c r="I33" i="2"/>
  <c r="G33" i="2"/>
  <c r="F33" i="2"/>
  <c r="E33" i="2"/>
  <c r="H33" i="2" l="1"/>
  <c r="G13" i="5"/>
  <c r="G14" i="5"/>
  <c r="G15" i="5"/>
  <c r="K33" i="2" l="1"/>
  <c r="D33" i="2"/>
  <c r="I48" i="6" l="1"/>
  <c r="H48" i="6"/>
  <c r="F48" i="6"/>
  <c r="E48" i="6"/>
  <c r="D48" i="6"/>
  <c r="I45" i="6"/>
  <c r="H45" i="6"/>
  <c r="G45" i="6"/>
  <c r="F45" i="6"/>
  <c r="E45" i="6"/>
  <c r="D45" i="6"/>
  <c r="I42" i="6"/>
  <c r="H42" i="6"/>
  <c r="F42" i="6"/>
  <c r="E42" i="6"/>
  <c r="D42" i="6"/>
  <c r="I38" i="6"/>
  <c r="H38" i="6"/>
  <c r="F38" i="6"/>
  <c r="E38" i="6"/>
  <c r="D38" i="6"/>
  <c r="I31" i="6"/>
  <c r="H31" i="6"/>
  <c r="F31" i="6"/>
  <c r="E31" i="6"/>
  <c r="D31" i="6"/>
  <c r="I30" i="6"/>
  <c r="H30" i="6"/>
  <c r="F30" i="6"/>
  <c r="E30" i="6"/>
  <c r="D30" i="6"/>
  <c r="I29" i="6"/>
  <c r="H29" i="6"/>
  <c r="F29" i="6"/>
  <c r="E29" i="6"/>
  <c r="D29" i="6"/>
  <c r="I27" i="6"/>
  <c r="H27" i="6"/>
  <c r="F27" i="6"/>
  <c r="E27" i="6"/>
  <c r="D27" i="6"/>
  <c r="I25" i="6"/>
  <c r="H25" i="6"/>
  <c r="F25" i="6"/>
  <c r="E25" i="6"/>
  <c r="D25" i="6"/>
  <c r="I23" i="6"/>
  <c r="H23" i="6"/>
  <c r="F23" i="6"/>
  <c r="E23" i="6"/>
  <c r="D23" i="6"/>
  <c r="I22" i="6"/>
  <c r="H22" i="6"/>
  <c r="F22" i="6"/>
  <c r="E22" i="6"/>
  <c r="D22" i="6"/>
  <c r="I21" i="6"/>
  <c r="H21" i="6"/>
  <c r="F21" i="6"/>
  <c r="E21" i="6"/>
  <c r="D21" i="6"/>
  <c r="I19" i="6"/>
  <c r="H19" i="6"/>
  <c r="F19" i="6"/>
  <c r="E19" i="6"/>
  <c r="D19" i="6"/>
  <c r="I18" i="6"/>
  <c r="H18" i="6"/>
  <c r="F18" i="6"/>
  <c r="E18" i="6"/>
  <c r="D18" i="6"/>
  <c r="I17" i="6"/>
  <c r="H17" i="6"/>
  <c r="F17" i="6"/>
  <c r="E17" i="6"/>
  <c r="D17" i="6"/>
  <c r="I14" i="6"/>
  <c r="H14" i="6"/>
  <c r="G14" i="6"/>
  <c r="F14" i="6"/>
  <c r="E14" i="6"/>
  <c r="D14" i="6"/>
  <c r="I13" i="6"/>
  <c r="H13" i="6"/>
  <c r="G13" i="6"/>
  <c r="F13" i="6"/>
  <c r="E13" i="6"/>
  <c r="D13" i="6"/>
  <c r="I12" i="6"/>
  <c r="H12" i="6"/>
  <c r="G12" i="6"/>
  <c r="F12" i="6"/>
  <c r="E12" i="6"/>
  <c r="D12" i="6"/>
  <c r="G49" i="5"/>
  <c r="J49" i="5" s="1"/>
  <c r="J48" i="6" s="1"/>
  <c r="I48" i="5"/>
  <c r="I47" i="6" s="1"/>
  <c r="H48" i="5"/>
  <c r="H47" i="6" s="1"/>
  <c r="F48" i="5"/>
  <c r="F47" i="6" s="1"/>
  <c r="E48" i="5"/>
  <c r="E47" i="6" s="1"/>
  <c r="D48" i="5"/>
  <c r="D47" i="6" s="1"/>
  <c r="F47" i="5"/>
  <c r="F46" i="6" s="1"/>
  <c r="E47" i="5"/>
  <c r="E46" i="6" s="1"/>
  <c r="K46" i="5"/>
  <c r="K45" i="6" s="1"/>
  <c r="J46" i="5"/>
  <c r="J45" i="6" s="1"/>
  <c r="I45" i="5"/>
  <c r="H45" i="5"/>
  <c r="H44" i="6" s="1"/>
  <c r="G45" i="5"/>
  <c r="G44" i="6" s="1"/>
  <c r="F45" i="5"/>
  <c r="F44" i="6" s="1"/>
  <c r="E45" i="5"/>
  <c r="E44" i="6" s="1"/>
  <c r="D45" i="5"/>
  <c r="D44" i="6" s="1"/>
  <c r="G44" i="5"/>
  <c r="G43" i="6" s="1"/>
  <c r="F44" i="5"/>
  <c r="F43" i="6" s="1"/>
  <c r="G43" i="5"/>
  <c r="J43" i="5" s="1"/>
  <c r="J42" i="6" s="1"/>
  <c r="I42" i="5"/>
  <c r="H42" i="5"/>
  <c r="H41" i="5" s="1"/>
  <c r="G42" i="5"/>
  <c r="G41" i="6" s="1"/>
  <c r="F42" i="5"/>
  <c r="F41" i="6" s="1"/>
  <c r="E42" i="5"/>
  <c r="E41" i="6" s="1"/>
  <c r="D42" i="5"/>
  <c r="D41" i="6" s="1"/>
  <c r="G39" i="5"/>
  <c r="G38" i="6" s="1"/>
  <c r="I38" i="5"/>
  <c r="H38" i="5"/>
  <c r="H37" i="6" s="1"/>
  <c r="F38" i="5"/>
  <c r="F37" i="6" s="1"/>
  <c r="E38" i="5"/>
  <c r="E37" i="5" s="1"/>
  <c r="D38" i="5"/>
  <c r="D37" i="6" s="1"/>
  <c r="D37" i="5"/>
  <c r="D36" i="6" s="1"/>
  <c r="G32" i="5"/>
  <c r="G31" i="6" s="1"/>
  <c r="G31" i="5"/>
  <c r="J31" i="5" s="1"/>
  <c r="J30" i="6" s="1"/>
  <c r="G30" i="5"/>
  <c r="G29" i="6" s="1"/>
  <c r="I29" i="5"/>
  <c r="I28" i="6" s="1"/>
  <c r="H29" i="5"/>
  <c r="H28" i="6" s="1"/>
  <c r="F29" i="5"/>
  <c r="F28" i="6" s="1"/>
  <c r="E29" i="5"/>
  <c r="E28" i="6" s="1"/>
  <c r="D29" i="5"/>
  <c r="D28" i="6" s="1"/>
  <c r="G28" i="5"/>
  <c r="K28" i="5" s="1"/>
  <c r="K27" i="6" s="1"/>
  <c r="I27" i="5"/>
  <c r="I26" i="6" s="1"/>
  <c r="H27" i="5"/>
  <c r="H26" i="6" s="1"/>
  <c r="F27" i="5"/>
  <c r="F26" i="6" s="1"/>
  <c r="E27" i="5"/>
  <c r="E26" i="6" s="1"/>
  <c r="D27" i="5"/>
  <c r="D26" i="6" s="1"/>
  <c r="G26" i="5"/>
  <c r="G25" i="6" s="1"/>
  <c r="I25" i="5"/>
  <c r="H25" i="5"/>
  <c r="H24" i="6" s="1"/>
  <c r="F25" i="5"/>
  <c r="F24" i="6" s="1"/>
  <c r="E25" i="5"/>
  <c r="E24" i="6" s="1"/>
  <c r="D25" i="5"/>
  <c r="D24" i="6" s="1"/>
  <c r="G24" i="5"/>
  <c r="G23" i="6" s="1"/>
  <c r="G23" i="5"/>
  <c r="K23" i="5" s="1"/>
  <c r="K22" i="6" s="1"/>
  <c r="G22" i="5"/>
  <c r="G21" i="6" s="1"/>
  <c r="G20" i="5"/>
  <c r="J20" i="5" s="1"/>
  <c r="J19" i="6" s="1"/>
  <c r="G19" i="5"/>
  <c r="G18" i="6" s="1"/>
  <c r="G18" i="5"/>
  <c r="K18" i="5" s="1"/>
  <c r="K17" i="6" s="1"/>
  <c r="I17" i="5"/>
  <c r="H17" i="5"/>
  <c r="H16" i="6" s="1"/>
  <c r="F17" i="5"/>
  <c r="F16" i="6" s="1"/>
  <c r="E17" i="5"/>
  <c r="E16" i="6" s="1"/>
  <c r="D17" i="5"/>
  <c r="D16" i="6" s="1"/>
  <c r="K15" i="5"/>
  <c r="K14" i="6" s="1"/>
  <c r="J15" i="5"/>
  <c r="J14" i="6" s="1"/>
  <c r="K14" i="5"/>
  <c r="K13" i="6" s="1"/>
  <c r="J14" i="5"/>
  <c r="J13" i="6" s="1"/>
  <c r="K13" i="5"/>
  <c r="K12" i="6" s="1"/>
  <c r="J13" i="5"/>
  <c r="J12" i="6" s="1"/>
  <c r="I12" i="5"/>
  <c r="I11" i="6" s="1"/>
  <c r="H12" i="5"/>
  <c r="H11" i="5" s="1"/>
  <c r="H10" i="6" s="1"/>
  <c r="G12" i="5"/>
  <c r="G11" i="6" s="1"/>
  <c r="F12" i="5"/>
  <c r="F11" i="6" s="1"/>
  <c r="E12" i="5"/>
  <c r="E11" i="6" s="1"/>
  <c r="D12" i="5"/>
  <c r="D11" i="6" s="1"/>
  <c r="Q32" i="3"/>
  <c r="P32" i="3"/>
  <c r="O32" i="3"/>
  <c r="N32" i="3"/>
  <c r="M32" i="3"/>
  <c r="L32" i="3"/>
  <c r="K32" i="3"/>
  <c r="J32" i="3"/>
  <c r="I32" i="3"/>
  <c r="H32" i="3"/>
  <c r="G32" i="3"/>
  <c r="Q28" i="3"/>
  <c r="P28" i="3"/>
  <c r="O28" i="3"/>
  <c r="N28" i="3"/>
  <c r="M28" i="3"/>
  <c r="L28" i="3"/>
  <c r="K28" i="3"/>
  <c r="J28" i="3"/>
  <c r="I28" i="3"/>
  <c r="H28" i="3"/>
  <c r="G28" i="3"/>
  <c r="Q24" i="3"/>
  <c r="P24" i="3"/>
  <c r="O24" i="3"/>
  <c r="N24" i="3"/>
  <c r="M24" i="3"/>
  <c r="L24" i="3"/>
  <c r="K24" i="3"/>
  <c r="J24" i="3"/>
  <c r="I24" i="3"/>
  <c r="H24" i="3"/>
  <c r="G24" i="3"/>
  <c r="Q12" i="3"/>
  <c r="P12" i="3"/>
  <c r="O12" i="3"/>
  <c r="N12" i="3"/>
  <c r="M12" i="3"/>
  <c r="L12" i="3"/>
  <c r="K12" i="3"/>
  <c r="J12" i="3"/>
  <c r="I12" i="3"/>
  <c r="H12" i="3"/>
  <c r="G12" i="3"/>
  <c r="Q10" i="3"/>
  <c r="P10" i="3"/>
  <c r="O10" i="3"/>
  <c r="N10" i="3"/>
  <c r="M10" i="3"/>
  <c r="L10" i="3"/>
  <c r="K10" i="3"/>
  <c r="J10" i="3"/>
  <c r="I10" i="3"/>
  <c r="H10" i="3"/>
  <c r="G10" i="3"/>
  <c r="J39" i="2"/>
  <c r="I39" i="2"/>
  <c r="G39" i="2"/>
  <c r="F39" i="2"/>
  <c r="E39" i="2"/>
  <c r="D39" i="2"/>
  <c r="C39" i="2"/>
  <c r="J38" i="2"/>
  <c r="I38" i="2"/>
  <c r="G38" i="2"/>
  <c r="F38" i="2"/>
  <c r="E38" i="2"/>
  <c r="D38" i="2"/>
  <c r="C38" i="2"/>
  <c r="G37" i="2"/>
  <c r="F37" i="2"/>
  <c r="E37" i="2"/>
  <c r="D37" i="2"/>
  <c r="C37" i="2"/>
  <c r="J36" i="2"/>
  <c r="I36" i="2"/>
  <c r="G36" i="2"/>
  <c r="F36" i="2"/>
  <c r="E36" i="2"/>
  <c r="D36" i="2"/>
  <c r="C36" i="2"/>
  <c r="C35" i="2"/>
  <c r="B35" i="2"/>
  <c r="C34" i="2"/>
  <c r="B34" i="2"/>
  <c r="C32" i="2"/>
  <c r="B32" i="2"/>
  <c r="J31" i="2"/>
  <c r="I31" i="2"/>
  <c r="G31" i="2"/>
  <c r="F31" i="2"/>
  <c r="E31" i="2"/>
  <c r="D31" i="2"/>
  <c r="C31" i="2"/>
  <c r="B31" i="2"/>
  <c r="J30" i="2"/>
  <c r="I30" i="2"/>
  <c r="G30" i="2"/>
  <c r="F30" i="2"/>
  <c r="E30" i="2"/>
  <c r="D30" i="2"/>
  <c r="C30" i="2"/>
  <c r="B30" i="2"/>
  <c r="J29" i="2"/>
  <c r="I29" i="2"/>
  <c r="G29" i="2"/>
  <c r="F29" i="2"/>
  <c r="E29" i="2"/>
  <c r="D29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K39" i="2"/>
  <c r="H39" i="2"/>
  <c r="K38" i="2"/>
  <c r="H38" i="2"/>
  <c r="H37" i="2"/>
  <c r="K36" i="2"/>
  <c r="H36" i="2"/>
  <c r="Q11" i="3"/>
  <c r="J32" i="2"/>
  <c r="I32" i="2"/>
  <c r="N11" i="3"/>
  <c r="M11" i="3"/>
  <c r="L11" i="3"/>
  <c r="K11" i="3"/>
  <c r="J11" i="3"/>
  <c r="H11" i="3"/>
  <c r="G11" i="3"/>
  <c r="K31" i="2"/>
  <c r="H31" i="2"/>
  <c r="K30" i="2"/>
  <c r="H30" i="2"/>
  <c r="K29" i="2"/>
  <c r="H29" i="2"/>
  <c r="J28" i="2"/>
  <c r="I28" i="2"/>
  <c r="G28" i="2"/>
  <c r="F28" i="2"/>
  <c r="E28" i="2"/>
  <c r="J23" i="2"/>
  <c r="I23" i="2"/>
  <c r="G23" i="2"/>
  <c r="F23" i="2"/>
  <c r="E23" i="2"/>
  <c r="J22" i="2"/>
  <c r="H22" i="2"/>
  <c r="F22" i="2"/>
  <c r="E22" i="2"/>
  <c r="D22" i="2"/>
  <c r="J21" i="2"/>
  <c r="I21" i="2"/>
  <c r="G21" i="2"/>
  <c r="F21" i="2"/>
  <c r="E21" i="2"/>
  <c r="J17" i="2"/>
  <c r="F17" i="2"/>
  <c r="E17" i="2"/>
  <c r="D17" i="2"/>
  <c r="J13" i="2"/>
  <c r="I13" i="2"/>
  <c r="F13" i="2"/>
  <c r="E13" i="2"/>
  <c r="D13" i="2"/>
  <c r="D11" i="2"/>
  <c r="G48" i="5" l="1"/>
  <c r="G47" i="6" s="1"/>
  <c r="D44" i="5"/>
  <c r="D43" i="6" s="1"/>
  <c r="E44" i="5"/>
  <c r="E43" i="6" s="1"/>
  <c r="F41" i="5"/>
  <c r="F40" i="6" s="1"/>
  <c r="G41" i="5"/>
  <c r="G40" i="6" s="1"/>
  <c r="J30" i="5"/>
  <c r="J29" i="6" s="1"/>
  <c r="G29" i="5"/>
  <c r="G28" i="6" s="1"/>
  <c r="F21" i="5"/>
  <c r="F20" i="6" s="1"/>
  <c r="E15" i="2"/>
  <c r="G27" i="6"/>
  <c r="D21" i="5"/>
  <c r="D20" i="6" s="1"/>
  <c r="G25" i="5"/>
  <c r="G24" i="6" s="1"/>
  <c r="J26" i="5"/>
  <c r="J25" i="6" s="1"/>
  <c r="G27" i="5"/>
  <c r="G26" i="6" s="1"/>
  <c r="J28" i="5"/>
  <c r="J27" i="6" s="1"/>
  <c r="K31" i="5"/>
  <c r="K30" i="6" s="1"/>
  <c r="J45" i="5"/>
  <c r="J44" i="6" s="1"/>
  <c r="K49" i="5"/>
  <c r="K48" i="6" s="1"/>
  <c r="K30" i="5"/>
  <c r="K29" i="6" s="1"/>
  <c r="D36" i="5"/>
  <c r="D35" i="6" s="1"/>
  <c r="F40" i="5"/>
  <c r="F39" i="6" s="1"/>
  <c r="I25" i="2"/>
  <c r="J25" i="2"/>
  <c r="E25" i="2"/>
  <c r="D25" i="2"/>
  <c r="F25" i="2"/>
  <c r="G25" i="2"/>
  <c r="G47" i="5"/>
  <c r="D41" i="5"/>
  <c r="D40" i="6" s="1"/>
  <c r="J42" i="5"/>
  <c r="J41" i="6" s="1"/>
  <c r="K43" i="5"/>
  <c r="K42" i="6" s="1"/>
  <c r="F37" i="5"/>
  <c r="G38" i="5"/>
  <c r="J38" i="5" s="1"/>
  <c r="J37" i="6" s="1"/>
  <c r="E21" i="5"/>
  <c r="E20" i="6" s="1"/>
  <c r="J32" i="5"/>
  <c r="J31" i="6" s="1"/>
  <c r="G30" i="6"/>
  <c r="K32" i="5"/>
  <c r="K31" i="6" s="1"/>
  <c r="K26" i="5"/>
  <c r="K25" i="6" s="1"/>
  <c r="J23" i="5"/>
  <c r="J22" i="6" s="1"/>
  <c r="G22" i="6"/>
  <c r="K24" i="5"/>
  <c r="K23" i="6" s="1"/>
  <c r="K20" i="5"/>
  <c r="K19" i="6" s="1"/>
  <c r="G19" i="6"/>
  <c r="J24" i="5"/>
  <c r="J23" i="6" s="1"/>
  <c r="D47" i="5"/>
  <c r="D46" i="6" s="1"/>
  <c r="G48" i="6"/>
  <c r="G42" i="6"/>
  <c r="E41" i="5"/>
  <c r="E36" i="5"/>
  <c r="E36" i="6"/>
  <c r="E37" i="6"/>
  <c r="J39" i="5"/>
  <c r="J38" i="6" s="1"/>
  <c r="K39" i="5"/>
  <c r="K38" i="6" s="1"/>
  <c r="J22" i="5"/>
  <c r="J21" i="6" s="1"/>
  <c r="K22" i="5"/>
  <c r="K21" i="6" s="1"/>
  <c r="G21" i="5"/>
  <c r="G20" i="6" s="1"/>
  <c r="G17" i="5"/>
  <c r="J17" i="5" s="1"/>
  <c r="J16" i="6" s="1"/>
  <c r="J18" i="5"/>
  <c r="J17" i="6" s="1"/>
  <c r="K19" i="5"/>
  <c r="K18" i="6" s="1"/>
  <c r="J19" i="5"/>
  <c r="J18" i="6" s="1"/>
  <c r="G17" i="6"/>
  <c r="E11" i="5"/>
  <c r="E10" i="5" s="1"/>
  <c r="E9" i="6" s="1"/>
  <c r="I11" i="5"/>
  <c r="I10" i="6" s="1"/>
  <c r="O11" i="3"/>
  <c r="E27" i="2"/>
  <c r="K21" i="2"/>
  <c r="J27" i="2"/>
  <c r="F27" i="2"/>
  <c r="I27" i="2"/>
  <c r="G27" i="2"/>
  <c r="J15" i="2"/>
  <c r="F15" i="2"/>
  <c r="I41" i="5"/>
  <c r="J41" i="5" s="1"/>
  <c r="J40" i="6" s="1"/>
  <c r="I37" i="5"/>
  <c r="I36" i="6" s="1"/>
  <c r="K38" i="5"/>
  <c r="E32" i="2"/>
  <c r="E26" i="2"/>
  <c r="G26" i="2"/>
  <c r="E16" i="2"/>
  <c r="I15" i="2"/>
  <c r="D15" i="2"/>
  <c r="H13" i="2"/>
  <c r="I44" i="5"/>
  <c r="J44" i="5" s="1"/>
  <c r="J43" i="6" s="1"/>
  <c r="H37" i="5"/>
  <c r="H21" i="5"/>
  <c r="H20" i="6" s="1"/>
  <c r="H11" i="6"/>
  <c r="D11" i="5"/>
  <c r="D10" i="6" s="1"/>
  <c r="K12" i="5"/>
  <c r="K11" i="6" s="1"/>
  <c r="H10" i="5"/>
  <c r="H9" i="6" s="1"/>
  <c r="F11" i="5"/>
  <c r="G11" i="5"/>
  <c r="I20" i="2"/>
  <c r="E20" i="2"/>
  <c r="I22" i="2"/>
  <c r="K22" i="2"/>
  <c r="H21" i="2"/>
  <c r="G20" i="2"/>
  <c r="I17" i="2"/>
  <c r="H17" i="2"/>
  <c r="G15" i="2"/>
  <c r="G13" i="2"/>
  <c r="E12" i="2"/>
  <c r="J11" i="2"/>
  <c r="J48" i="5"/>
  <c r="J47" i="6" s="1"/>
  <c r="H47" i="5"/>
  <c r="H46" i="6" s="1"/>
  <c r="I47" i="5"/>
  <c r="H44" i="5"/>
  <c r="H43" i="6" s="1"/>
  <c r="I44" i="6"/>
  <c r="K45" i="5"/>
  <c r="H40" i="6"/>
  <c r="I41" i="6"/>
  <c r="H41" i="6"/>
  <c r="I37" i="6"/>
  <c r="J29" i="5"/>
  <c r="J28" i="6" s="1"/>
  <c r="K27" i="5"/>
  <c r="K26" i="6" s="1"/>
  <c r="I21" i="5"/>
  <c r="I24" i="6"/>
  <c r="K25" i="5"/>
  <c r="K24" i="6" s="1"/>
  <c r="I16" i="6"/>
  <c r="J12" i="5"/>
  <c r="J11" i="6" s="1"/>
  <c r="F35" i="2"/>
  <c r="P11" i="3"/>
  <c r="K32" i="2"/>
  <c r="H32" i="2"/>
  <c r="F32" i="2"/>
  <c r="G32" i="2"/>
  <c r="D32" i="2"/>
  <c r="I11" i="3"/>
  <c r="H28" i="2"/>
  <c r="I26" i="2"/>
  <c r="J26" i="2"/>
  <c r="F26" i="2"/>
  <c r="K25" i="2"/>
  <c r="H25" i="2"/>
  <c r="K23" i="2"/>
  <c r="D23" i="2"/>
  <c r="H23" i="2"/>
  <c r="F20" i="2"/>
  <c r="G22" i="2"/>
  <c r="D21" i="2"/>
  <c r="K17" i="2"/>
  <c r="G17" i="2"/>
  <c r="J16" i="2"/>
  <c r="I16" i="2"/>
  <c r="F16" i="2"/>
  <c r="K13" i="2"/>
  <c r="F12" i="2"/>
  <c r="I12" i="2"/>
  <c r="J12" i="2"/>
  <c r="G12" i="2"/>
  <c r="I11" i="2"/>
  <c r="E11" i="2"/>
  <c r="F11" i="2"/>
  <c r="F16" i="5" l="1"/>
  <c r="F15" i="6" s="1"/>
  <c r="D16" i="5"/>
  <c r="D15" i="6" s="1"/>
  <c r="J27" i="5"/>
  <c r="J26" i="6" s="1"/>
  <c r="J25" i="5"/>
  <c r="J24" i="6" s="1"/>
  <c r="I24" i="2"/>
  <c r="N9" i="3"/>
  <c r="K48" i="5"/>
  <c r="K9" i="3"/>
  <c r="H9" i="3"/>
  <c r="J24" i="2"/>
  <c r="I40" i="6"/>
  <c r="J9" i="3"/>
  <c r="K42" i="5"/>
  <c r="K41" i="5" s="1"/>
  <c r="K29" i="5"/>
  <c r="K28" i="6" s="1"/>
  <c r="K17" i="5"/>
  <c r="J11" i="5"/>
  <c r="J10" i="6" s="1"/>
  <c r="D24" i="2"/>
  <c r="D40" i="5"/>
  <c r="D39" i="6" s="1"/>
  <c r="G46" i="6"/>
  <c r="G40" i="5"/>
  <c r="G39" i="6" s="1"/>
  <c r="G37" i="6"/>
  <c r="G37" i="5"/>
  <c r="F36" i="6"/>
  <c r="F36" i="5"/>
  <c r="E16" i="5"/>
  <c r="E15" i="6" s="1"/>
  <c r="E10" i="6"/>
  <c r="E40" i="6"/>
  <c r="E40" i="5"/>
  <c r="E39" i="6" s="1"/>
  <c r="E35" i="6"/>
  <c r="J21" i="5"/>
  <c r="J20" i="6" s="1"/>
  <c r="G16" i="6"/>
  <c r="G16" i="5"/>
  <c r="G15" i="6" s="1"/>
  <c r="I10" i="5"/>
  <c r="I9" i="6" s="1"/>
  <c r="H20" i="2"/>
  <c r="H26" i="2"/>
  <c r="K15" i="2"/>
  <c r="Q8" i="3"/>
  <c r="E14" i="2"/>
  <c r="H15" i="2"/>
  <c r="I43" i="6"/>
  <c r="K37" i="6"/>
  <c r="K37" i="5"/>
  <c r="J37" i="5"/>
  <c r="J36" i="6" s="1"/>
  <c r="I36" i="5"/>
  <c r="K27" i="2"/>
  <c r="D26" i="2"/>
  <c r="K11" i="2"/>
  <c r="H40" i="5"/>
  <c r="H39" i="6" s="1"/>
  <c r="H36" i="5"/>
  <c r="H35" i="6" s="1"/>
  <c r="H36" i="6"/>
  <c r="H16" i="5"/>
  <c r="H15" i="6" s="1"/>
  <c r="K11" i="5"/>
  <c r="K10" i="5" s="1"/>
  <c r="D10" i="5"/>
  <c r="D9" i="6" s="1"/>
  <c r="F10" i="6"/>
  <c r="F10" i="5"/>
  <c r="G10" i="6"/>
  <c r="G10" i="5"/>
  <c r="G14" i="2"/>
  <c r="K47" i="6"/>
  <c r="K47" i="5"/>
  <c r="K46" i="6" s="1"/>
  <c r="I46" i="6"/>
  <c r="I40" i="5"/>
  <c r="J47" i="5"/>
  <c r="J46" i="6" s="1"/>
  <c r="K44" i="6"/>
  <c r="K44" i="5"/>
  <c r="K43" i="6" s="1"/>
  <c r="I16" i="5"/>
  <c r="I15" i="6" s="1"/>
  <c r="I20" i="6"/>
  <c r="K16" i="6"/>
  <c r="E35" i="2"/>
  <c r="E34" i="2"/>
  <c r="F34" i="2"/>
  <c r="K28" i="2"/>
  <c r="D28" i="2"/>
  <c r="D27" i="2"/>
  <c r="H27" i="2"/>
  <c r="K26" i="2"/>
  <c r="J20" i="2"/>
  <c r="K20" i="2"/>
  <c r="D20" i="2"/>
  <c r="I14" i="2"/>
  <c r="J14" i="2"/>
  <c r="F14" i="2"/>
  <c r="G16" i="2"/>
  <c r="H16" i="2"/>
  <c r="D16" i="2"/>
  <c r="K16" i="2"/>
  <c r="H12" i="2"/>
  <c r="D12" i="2"/>
  <c r="K12" i="2"/>
  <c r="G11" i="2"/>
  <c r="H11" i="2"/>
  <c r="D10" i="2"/>
  <c r="K41" i="6" l="1"/>
  <c r="D9" i="5"/>
  <c r="F24" i="2"/>
  <c r="E24" i="2"/>
  <c r="G9" i="3"/>
  <c r="G7" i="3"/>
  <c r="K21" i="5"/>
  <c r="K20" i="6" s="1"/>
  <c r="D35" i="5"/>
  <c r="D34" i="5" s="1"/>
  <c r="D33" i="6" s="1"/>
  <c r="G24" i="2"/>
  <c r="H7" i="3"/>
  <c r="G36" i="6"/>
  <c r="G36" i="5"/>
  <c r="F35" i="6"/>
  <c r="F35" i="5"/>
  <c r="E9" i="5"/>
  <c r="E8" i="6" s="1"/>
  <c r="E35" i="5"/>
  <c r="E34" i="5" s="1"/>
  <c r="K10" i="6"/>
  <c r="Q9" i="3"/>
  <c r="Q7" i="3"/>
  <c r="K7" i="3"/>
  <c r="H14" i="2"/>
  <c r="J10" i="2"/>
  <c r="I10" i="2"/>
  <c r="E10" i="2"/>
  <c r="F10" i="2"/>
  <c r="G8" i="3"/>
  <c r="J7" i="3"/>
  <c r="H35" i="5"/>
  <c r="H34" i="6" s="1"/>
  <c r="I35" i="6"/>
  <c r="K36" i="6"/>
  <c r="K36" i="5"/>
  <c r="K35" i="6" s="1"/>
  <c r="G19" i="2"/>
  <c r="H9" i="5"/>
  <c r="H8" i="6" s="1"/>
  <c r="D8" i="6"/>
  <c r="G9" i="6"/>
  <c r="G9" i="5"/>
  <c r="J10" i="5"/>
  <c r="J9" i="6" s="1"/>
  <c r="F9" i="6"/>
  <c r="F9" i="5"/>
  <c r="E19" i="2"/>
  <c r="K10" i="2"/>
  <c r="H8" i="3"/>
  <c r="J40" i="5"/>
  <c r="J39" i="6" s="1"/>
  <c r="I35" i="5"/>
  <c r="I39" i="6"/>
  <c r="K40" i="6"/>
  <c r="K40" i="5"/>
  <c r="I9" i="5"/>
  <c r="J16" i="5"/>
  <c r="J15" i="6" s="1"/>
  <c r="K9" i="6"/>
  <c r="H19" i="2"/>
  <c r="H24" i="2"/>
  <c r="K24" i="2"/>
  <c r="P9" i="3"/>
  <c r="G18" i="2"/>
  <c r="K8" i="3"/>
  <c r="D14" i="2"/>
  <c r="K14" i="2"/>
  <c r="G10" i="2"/>
  <c r="H10" i="2"/>
  <c r="D34" i="6" l="1"/>
  <c r="D33" i="5"/>
  <c r="D32" i="6" s="1"/>
  <c r="K16" i="5"/>
  <c r="K15" i="6" s="1"/>
  <c r="E34" i="6"/>
  <c r="G35" i="6"/>
  <c r="G35" i="5"/>
  <c r="J35" i="5" s="1"/>
  <c r="J34" i="6" s="1"/>
  <c r="D8" i="5"/>
  <c r="D7" i="6" s="1"/>
  <c r="J36" i="5"/>
  <c r="J35" i="6" s="1"/>
  <c r="F34" i="6"/>
  <c r="F34" i="5"/>
  <c r="E33" i="6"/>
  <c r="E33" i="5"/>
  <c r="F8" i="2"/>
  <c r="J9" i="2"/>
  <c r="E9" i="2"/>
  <c r="L8" i="3"/>
  <c r="O8" i="3"/>
  <c r="I9" i="2"/>
  <c r="J8" i="3"/>
  <c r="H34" i="5"/>
  <c r="H33" i="6" s="1"/>
  <c r="G8" i="6"/>
  <c r="F8" i="6"/>
  <c r="L9" i="3"/>
  <c r="F18" i="2"/>
  <c r="M9" i="3"/>
  <c r="P8" i="3"/>
  <c r="I34" i="6"/>
  <c r="I34" i="5"/>
  <c r="K39" i="6"/>
  <c r="K35" i="5"/>
  <c r="I8" i="6"/>
  <c r="J9" i="5"/>
  <c r="J8" i="6" s="1"/>
  <c r="H35" i="2"/>
  <c r="G35" i="2"/>
  <c r="J19" i="2"/>
  <c r="F19" i="2"/>
  <c r="D19" i="2"/>
  <c r="K19" i="2"/>
  <c r="I19" i="2"/>
  <c r="J18" i="2"/>
  <c r="K9" i="2"/>
  <c r="M8" i="3"/>
  <c r="F9" i="2"/>
  <c r="I8" i="3"/>
  <c r="D9" i="2"/>
  <c r="N8" i="3"/>
  <c r="G9" i="2"/>
  <c r="H9" i="2"/>
  <c r="K9" i="5" l="1"/>
  <c r="K8" i="6" s="1"/>
  <c r="D7" i="5"/>
  <c r="F33" i="5"/>
  <c r="F33" i="6"/>
  <c r="G34" i="5"/>
  <c r="J34" i="5" s="1"/>
  <c r="J33" i="6" s="1"/>
  <c r="G34" i="6"/>
  <c r="E32" i="6"/>
  <c r="E8" i="5"/>
  <c r="H33" i="5"/>
  <c r="H32" i="6" s="1"/>
  <c r="H18" i="2"/>
  <c r="K8" i="2"/>
  <c r="L7" i="3"/>
  <c r="E18" i="2"/>
  <c r="K18" i="2"/>
  <c r="D18" i="2"/>
  <c r="J8" i="2"/>
  <c r="I33" i="5"/>
  <c r="I33" i="6"/>
  <c r="K34" i="6"/>
  <c r="K34" i="5"/>
  <c r="G34" i="2"/>
  <c r="D35" i="2"/>
  <c r="F7" i="2"/>
  <c r="I9" i="3"/>
  <c r="I18" i="2"/>
  <c r="O9" i="3"/>
  <c r="G8" i="2"/>
  <c r="G33" i="6" l="1"/>
  <c r="G33" i="5"/>
  <c r="F32" i="6"/>
  <c r="F8" i="5"/>
  <c r="H8" i="5"/>
  <c r="H7" i="5" s="1"/>
  <c r="E7" i="5"/>
  <c r="E7" i="6"/>
  <c r="E7" i="2"/>
  <c r="E8" i="2"/>
  <c r="I32" i="6"/>
  <c r="J33" i="5"/>
  <c r="J32" i="6" s="1"/>
  <c r="I8" i="5"/>
  <c r="K33" i="6"/>
  <c r="K33" i="5"/>
  <c r="M7" i="3"/>
  <c r="D34" i="2"/>
  <c r="H34" i="2"/>
  <c r="D8" i="2"/>
  <c r="H8" i="2"/>
  <c r="I8" i="2"/>
  <c r="N7" i="3"/>
  <c r="G7" i="2"/>
  <c r="G32" i="6" l="1"/>
  <c r="G8" i="5"/>
  <c r="J8" i="5" s="1"/>
  <c r="F7" i="6"/>
  <c r="F7" i="5"/>
  <c r="H7" i="6"/>
  <c r="D7" i="2"/>
  <c r="I7" i="6"/>
  <c r="I7" i="5"/>
  <c r="K32" i="6"/>
  <c r="K8" i="5"/>
  <c r="H7" i="2"/>
  <c r="I7" i="3"/>
  <c r="G7" i="5" l="1"/>
  <c r="G7" i="6"/>
  <c r="J7" i="5"/>
  <c r="J7" i="6"/>
  <c r="K7" i="6"/>
  <c r="K7" i="5"/>
  <c r="I37" i="2"/>
  <c r="J37" i="2"/>
  <c r="K37" i="2"/>
  <c r="I35" i="2" l="1"/>
  <c r="J35" i="2" l="1"/>
  <c r="K35" i="2"/>
  <c r="I34" i="2"/>
  <c r="I7" i="2" l="1"/>
  <c r="O7" i="3"/>
  <c r="J34" i="2"/>
  <c r="K34" i="2"/>
  <c r="J7" i="2" l="1"/>
  <c r="P7" i="3"/>
  <c r="K7" i="2"/>
</calcChain>
</file>

<file path=xl/sharedStrings.xml><?xml version="1.0" encoding="utf-8"?>
<sst xmlns="http://schemas.openxmlformats.org/spreadsheetml/2006/main" count="643" uniqueCount="386">
  <si>
    <t>Horas Extras, Dominicales, Festivos, Recargo Nocturno y Trabajo Suplementario</t>
  </si>
  <si>
    <t>3-1-1-02-03-01-0000-00</t>
  </si>
  <si>
    <t>Honorarios Entidad</t>
  </si>
  <si>
    <t>3-1-1-02-04-00-0000-00</t>
  </si>
  <si>
    <t>Remuneración Servicios Técnicos 228540000</t>
  </si>
  <si>
    <t>3-1-1-02-06-00-0000-00</t>
  </si>
  <si>
    <t>Otros Reconocimientos Convencionales</t>
  </si>
  <si>
    <t>3-1-2-01-01-00-0000-00</t>
  </si>
  <si>
    <t>Dotación</t>
  </si>
  <si>
    <t>3-1-2-01-02-00-0000-00</t>
  </si>
  <si>
    <t>Gastos de Computador</t>
  </si>
  <si>
    <t>Materiales y Suministros</t>
  </si>
  <si>
    <t>3-1-2-02-03-00-0000-00</t>
  </si>
  <si>
    <t>Gastos de Transporte y Comunicación</t>
  </si>
  <si>
    <t>3-1-2-02-04-00-0000-00</t>
  </si>
  <si>
    <t>3-1-2-02-05-01-0000-00</t>
  </si>
  <si>
    <t>Mantenimiento Entidad</t>
  </si>
  <si>
    <t>3-1-2-02-09-01-0000-00</t>
  </si>
  <si>
    <t>Capacitación Interna</t>
  </si>
  <si>
    <t>3-1-2-02-10-00-0000-00</t>
  </si>
  <si>
    <t>Bienestar e Incentivos</t>
  </si>
  <si>
    <t>3-1-2-02-11-00-0000-00</t>
  </si>
  <si>
    <t>Salud Ocupacional</t>
  </si>
  <si>
    <t>CODIGO PRESUPUESTAL</t>
  </si>
  <si>
    <t>NOMBRE</t>
  </si>
  <si>
    <t>APROPIACION INCIAL</t>
  </si>
  <si>
    <t>MODIFICACIONES</t>
  </si>
  <si>
    <t>APROPIACION VIGENTE</t>
  </si>
  <si>
    <t>SUSPENSION</t>
  </si>
  <si>
    <t>APROPIACION DISPONIBLE</t>
  </si>
  <si>
    <t>TOTAL DISPONIBILIDADES</t>
  </si>
  <si>
    <t>SALDO APROPIACION DISPONIBLE</t>
  </si>
  <si>
    <t>TOTAL COMPROMISOS</t>
  </si>
  <si>
    <t>CDP POR COMPROMETER</t>
  </si>
  <si>
    <t>TOTAL AUTORIZACION GIRO</t>
  </si>
  <si>
    <t>COMPROMISOS SIN AUT. GIRO</t>
  </si>
  <si>
    <t>GASTOS</t>
  </si>
  <si>
    <t>3-1</t>
  </si>
  <si>
    <t>GASTOS DE FUNCIONAMIENTO</t>
  </si>
  <si>
    <t>3-1-1</t>
  </si>
  <si>
    <t>SERVICIOS PERSONALES</t>
  </si>
  <si>
    <t>3-1-1-01</t>
  </si>
  <si>
    <t>3-1-1-02</t>
  </si>
  <si>
    <t>SERVICIOS PERSONALES INDIRECTOS</t>
  </si>
  <si>
    <t>3-1-1-02-03</t>
  </si>
  <si>
    <t xml:space="preserve">Honorarios   </t>
  </si>
  <si>
    <t>3-1-1-03</t>
  </si>
  <si>
    <t>3-1-1-03-01</t>
  </si>
  <si>
    <t>UNIDAD ADMINISTRATIVA ESPECIAL DE REHABILITACIÓN Y MANTENIMIENTO VIAL</t>
  </si>
  <si>
    <t>3-1-2</t>
  </si>
  <si>
    <t>GASTOS GENERALES</t>
  </si>
  <si>
    <t>3-1-2-01</t>
  </si>
  <si>
    <t>Adquisición de bienes</t>
  </si>
  <si>
    <t>3-1-2-02</t>
  </si>
  <si>
    <t>Adquisición de servicios</t>
  </si>
  <si>
    <t>Impresos y Publicaciones</t>
  </si>
  <si>
    <t>3-1-2-02-05</t>
  </si>
  <si>
    <t>Mantenimiento y Reparaciones</t>
  </si>
  <si>
    <t>3-1-2-02-09</t>
  </si>
  <si>
    <t xml:space="preserve">Capacitación  </t>
  </si>
  <si>
    <t>Promoción Institucional</t>
  </si>
  <si>
    <t>3-3</t>
  </si>
  <si>
    <t>INVERSION</t>
  </si>
  <si>
    <t>3-3-1</t>
  </si>
  <si>
    <t>DIRECTA</t>
  </si>
  <si>
    <t>3-3-1-15</t>
  </si>
  <si>
    <t>Bogotá Mejor para todos</t>
  </si>
  <si>
    <t>3-3-1-15-02</t>
  </si>
  <si>
    <t>Pilar Democracia Urbana</t>
  </si>
  <si>
    <t>3-3-1-15-02-18</t>
  </si>
  <si>
    <t>Mejor Movilidad para todos</t>
  </si>
  <si>
    <t>3-3-1-15-02-18-408</t>
  </si>
  <si>
    <t>Recuperación, rehabilitación y mantenimiento de la malla vial</t>
  </si>
  <si>
    <t xml:space="preserve">3-3-1-15-02-18-0408-143 </t>
  </si>
  <si>
    <t>143 - Recuperación, rehabilitación y mantenimiento de la malla vial</t>
  </si>
  <si>
    <t>3-3-1-15-07</t>
  </si>
  <si>
    <t>Eje transversal gobierno legítimo, fortalecimiento local y eficiencia</t>
  </si>
  <si>
    <t>3-3-1-15-07-42</t>
  </si>
  <si>
    <t>Transparencia, gestión pública y servicio a la ciudadanía</t>
  </si>
  <si>
    <t>3-3-1-15-07-42-1171</t>
  </si>
  <si>
    <t>Transparencia, gestión pública y atención a partes interesadas en la UAERMV</t>
  </si>
  <si>
    <t xml:space="preserve">3-3-1-15-07-42-1171-188 </t>
  </si>
  <si>
    <t>188 - Transparencia, gestión pública y atención a partes interesadas en la UAERMV</t>
  </si>
  <si>
    <t>3-3-1-15-07-43</t>
  </si>
  <si>
    <t>Modernización Institucional</t>
  </si>
  <si>
    <t>3-3-1-15-07-43-1181</t>
  </si>
  <si>
    <t xml:space="preserve">3-3-1-15-07-43-1181-190 </t>
  </si>
  <si>
    <t>190 - Modernización institucional</t>
  </si>
  <si>
    <t>3-3-1-15-07-44-1117-192</t>
  </si>
  <si>
    <t>192 - Fortalecimiento y adecuación de la plataforma tecnológica de la UAERMV</t>
  </si>
  <si>
    <t>3-3-1-15-07-44</t>
  </si>
  <si>
    <t>3-3-1-15-07-44-1117</t>
  </si>
  <si>
    <t>Gobierno y ciudadanía digital</t>
  </si>
  <si>
    <t>Fortalecimiento y adecuación de la plataforma tecnológica de la UAERMV</t>
  </si>
  <si>
    <t>3-3-1-15-02-18-0408-143</t>
  </si>
  <si>
    <t>3-3-1-15-07-42-1171-188</t>
  </si>
  <si>
    <t>3-3-1-15-07-43-1181-190</t>
  </si>
  <si>
    <t>FUENTE</t>
  </si>
  <si>
    <t>DEFINICION FUENTE</t>
  </si>
  <si>
    <t>3</t>
  </si>
  <si>
    <t>% EJECUCION DE COMPROMISOS</t>
  </si>
  <si>
    <t>% EJECUCION DE GIROS</t>
  </si>
  <si>
    <t>% EJEC. COMPROMISOS</t>
  </si>
  <si>
    <t>% EJEC.GIROS</t>
  </si>
  <si>
    <t>DETALLE EJECUCION DE GASTOS E INVERSIONES POR FUENTES</t>
  </si>
  <si>
    <t>EJECUCION PRESUPUESTAL RESERVA PRESUPUESTAL 2018</t>
  </si>
  <si>
    <t>RESERVA CONSTITUIDA</t>
  </si>
  <si>
    <t>ANULACIONES MES</t>
  </si>
  <si>
    <t>ANULACIONES ACUMULADA</t>
  </si>
  <si>
    <t>AUTORIZACION GIRO MES</t>
  </si>
  <si>
    <t>AUTORIZACION GIRO ACUMULADA</t>
  </si>
  <si>
    <t>% EJECUCION AUTORIZACION GIRO</t>
  </si>
  <si>
    <t>RESERVA SIN AUT. GIRO</t>
  </si>
  <si>
    <t>DETALLE DE LA EJECUCION</t>
  </si>
  <si>
    <t>RESERVAS ACTUALES</t>
  </si>
  <si>
    <t>Gráfica</t>
  </si>
  <si>
    <t>VALOR ACTUAL DE RESERVAS</t>
  </si>
  <si>
    <t xml:space="preserve"> Cifras en millones de pesos</t>
  </si>
  <si>
    <t>3-1-2-02-02</t>
  </si>
  <si>
    <t>NOMBRE FUENTE</t>
  </si>
  <si>
    <t>Otros distrito</t>
  </si>
  <si>
    <t>Sobretasa a la gasolina</t>
  </si>
  <si>
    <t>Sobretasa al ACPM</t>
  </si>
  <si>
    <t>Recursos del balance de libre destinación</t>
  </si>
  <si>
    <t>Administrados de libre destinación</t>
  </si>
  <si>
    <t>EJECUCION PRESUPUESTAL VIGENCIA 2019</t>
  </si>
  <si>
    <t>GASTOS DE PERSONAL</t>
  </si>
  <si>
    <t xml:space="preserve">Planta de personal permanente </t>
  </si>
  <si>
    <t>3-1-1-01-01</t>
  </si>
  <si>
    <t>Factores constitutivos de salario</t>
  </si>
  <si>
    <t>3-1-1-01-01-01</t>
  </si>
  <si>
    <t>Factores salariales comunes</t>
  </si>
  <si>
    <t>3-1-1-01-01-01-0001-000</t>
  </si>
  <si>
    <t>Sueldo básico</t>
  </si>
  <si>
    <t>3-1-1-01-01-01-0004-000</t>
  </si>
  <si>
    <t>Gastos de representación</t>
  </si>
  <si>
    <t>3-1-1-01-01-01-0005-000</t>
  </si>
  <si>
    <t>3-1-1-01-01-01-0008-000</t>
  </si>
  <si>
    <t>Bonificación por servicios prestados</t>
  </si>
  <si>
    <t>3-1-1-01-01-01-0010-000</t>
  </si>
  <si>
    <t>Prima de navidad</t>
  </si>
  <si>
    <t>3-1-1-01-01-01-0011-000</t>
  </si>
  <si>
    <t xml:space="preserve">Prima de vacaciones </t>
  </si>
  <si>
    <t>3-1-1-01-01-02</t>
  </si>
  <si>
    <t>Factores salariales especiales</t>
  </si>
  <si>
    <t>3-1-1-01-01-02-0001-000</t>
  </si>
  <si>
    <t>Prima de antigüedad</t>
  </si>
  <si>
    <t>3-1-1-01-01-02-0002-000</t>
  </si>
  <si>
    <t>Prima Técnica</t>
  </si>
  <si>
    <t>3-1-1-01-01-02-0003-000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</si>
  <si>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</si>
  <si>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</si>
  <si>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</si>
  <si>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</si>
  <si>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</si>
  <si>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3-1-1-01-02-01-0001-000</t>
  </si>
  <si>
    <t>Aportes a la seguridad social en pensiones públicas</t>
  </si>
  <si>
    <t>3-1-1-01-02-01-0002-000</t>
  </si>
  <si>
    <t>Aportes a la seguridad social en pensiones privadas</t>
  </si>
  <si>
    <t>3-1-1-01-02-02</t>
  </si>
  <si>
    <t>Aportes a la seguridad social en salud</t>
  </si>
  <si>
    <t>3-1-1-01-02-02-0002-000</t>
  </si>
  <si>
    <t>Aportes a la seguridad social en salud privada</t>
  </si>
  <si>
    <t>Aportes a la seguridad social en salud pública</t>
  </si>
  <si>
    <t>3-1-1-01-02-02-0001-000</t>
  </si>
  <si>
    <t>3-1-1-01-02-03</t>
  </si>
  <si>
    <t>Aportes de cesantías</t>
  </si>
  <si>
    <t>3-1-1-01-02-03-0001-000</t>
  </si>
  <si>
    <t>Aportes de cesantías a fondos públicos</t>
  </si>
  <si>
    <t>3-1-1-01-02-03-0002-000</t>
  </si>
  <si>
    <t>Aportes de cesantías a fondos privados</t>
  </si>
  <si>
    <t>3-1-1-01-02-04</t>
  </si>
  <si>
    <t>Aportes a cajas de compensación familiar</t>
  </si>
  <si>
    <t>3-1-1-01-02-04-0001-000</t>
  </si>
  <si>
    <t>Compensar</t>
  </si>
  <si>
    <t>3-1-1-01-02-05</t>
  </si>
  <si>
    <t>Aportes generales al sistema de riesgos laborales</t>
  </si>
  <si>
    <t>3-1-1-01-02-05-0001-000</t>
  </si>
  <si>
    <t>Aportes generales al sistema de riesgos laborales públicos</t>
  </si>
  <si>
    <t>3-1-1-01-02-05-0002-000</t>
  </si>
  <si>
    <t>Aportes generales al sistema de riesgos laborales privados</t>
  </si>
  <si>
    <t>3-1-1-01-02-06</t>
  </si>
  <si>
    <t>Aportes al ICBF</t>
  </si>
  <si>
    <t>Aportes al ICBF de funcionarios</t>
  </si>
  <si>
    <t>3-1-1-01-02-07-0001-000</t>
  </si>
  <si>
    <t>Aportes al SENA de funcionarios</t>
  </si>
  <si>
    <t>3-1-1-01-02-07</t>
  </si>
  <si>
    <t xml:space="preserve">Aportes al SENA   </t>
  </si>
  <si>
    <t>3-1-1-01-03</t>
  </si>
  <si>
    <t>Remuneraciones no constitutivas de factor salarial</t>
  </si>
  <si>
    <t>3-1-1-01-03-02-0000-000</t>
  </si>
  <si>
    <t>Bonificación por recreación</t>
  </si>
  <si>
    <t>3-1-1-01-03-05-0000-000</t>
  </si>
  <si>
    <t>Reconocimiento por permanencia en el servicio público - Bogotá D.C.</t>
  </si>
  <si>
    <t>3-1-1-01-03-06-0000-000</t>
  </si>
  <si>
    <t>Prima Secretarial</t>
  </si>
  <si>
    <t>Trabajadores oficiales</t>
  </si>
  <si>
    <t>3-1-1-03-01-01-0001-000</t>
  </si>
  <si>
    <t>Sueldo Trabajadores Oficiales</t>
  </si>
  <si>
    <t>3-1-1-03-01-01-0004-000</t>
  </si>
  <si>
    <t>3-1-1-03-01-01-0005-000</t>
  </si>
  <si>
    <t>Auxilio de transporte</t>
  </si>
  <si>
    <t>3-1-1-03-01-01-0006-000</t>
  </si>
  <si>
    <t>Subsidio de alimentación</t>
  </si>
  <si>
    <t>3-1-1-03-01-01-0007-000</t>
  </si>
  <si>
    <t>3-1-1-03-01-01-0008-000</t>
  </si>
  <si>
    <t>3-1-1-03-01-02</t>
  </si>
  <si>
    <t>3-1-1-03-01-02-0001-000</t>
  </si>
  <si>
    <t>3-1-1-03-01-02-0002-000</t>
  </si>
  <si>
    <t>3-1-1-03-02-01</t>
  </si>
  <si>
    <t>3-1-1-03-02-01-0001-000</t>
  </si>
  <si>
    <t>3-1-1-03-02-01-0002-000</t>
  </si>
  <si>
    <t>3-1-1-03-02-02-0002-000</t>
  </si>
  <si>
    <t>3-1-1-03-02-03-0001-000</t>
  </si>
  <si>
    <t>3-1-1-03-02-02</t>
  </si>
  <si>
    <t>3-1-1-03-02-03-0002-000</t>
  </si>
  <si>
    <t>3-1-1-03-02-03</t>
  </si>
  <si>
    <t>3-1-1-03-02-04</t>
  </si>
  <si>
    <t>3-1-1-03-02-04-0001-000</t>
  </si>
  <si>
    <t>3-1-1-03-02-05</t>
  </si>
  <si>
    <t>3-1-1-03-02-05-0001-000</t>
  </si>
  <si>
    <t>3-1-1-03-02-05-0002-000</t>
  </si>
  <si>
    <t>3-1-1-03-02-06</t>
  </si>
  <si>
    <t>3-1-1-03-02-06-0001-000</t>
  </si>
  <si>
    <t>3-1-1-03-02-07-0001-000</t>
  </si>
  <si>
    <t>3-1-1-03-02-07</t>
  </si>
  <si>
    <t>3-1-1-03-03</t>
  </si>
  <si>
    <t>3-1-1-03-03-02-0000-000</t>
  </si>
  <si>
    <t>3-1-1-03-03-04-0000-000</t>
  </si>
  <si>
    <t>Beneficios convencionales</t>
  </si>
  <si>
    <t>ADQUISICION DE BIENES Y SERVICIOS</t>
  </si>
  <si>
    <t>Adquisición diferentes de activos no financieros</t>
  </si>
  <si>
    <t>3-1-2-02-01</t>
  </si>
  <si>
    <t>3-1-2-02-01-01</t>
  </si>
  <si>
    <t>Productos alimenticios, bebidas y tabaco; textiles, prendas de vestir y productos de cuero</t>
  </si>
  <si>
    <t>3-1-2-02-01-01-0004-000</t>
  </si>
  <si>
    <t>Bebidas</t>
  </si>
  <si>
    <t>3-1-2-02-01-01-0006-000</t>
  </si>
  <si>
    <t>Dotación (prendas de vestir y calzado)</t>
  </si>
  <si>
    <t>3-1-2-02-01-02</t>
  </si>
  <si>
    <t>Otros bienes transportables (excepto productos metálicos, maquinaria y equipo)</t>
  </si>
  <si>
    <t>3-1-2-02-01-02-0002-000</t>
  </si>
  <si>
    <t>Pasta o pulpa, papel y productos de papel; impresos y artículos relacionados</t>
  </si>
  <si>
    <t>3-1-2-02-01-03</t>
  </si>
  <si>
    <t>Productos metálicos</t>
  </si>
  <si>
    <t>3-1-2-02-01-03-0006-000</t>
  </si>
  <si>
    <t>Maquinaria y aparatos eléctricos</t>
  </si>
  <si>
    <t>3-1-2-02-01-03-0007-000</t>
  </si>
  <si>
    <t>Equipo y aparatos de radio, televisión y comunicaciones</t>
  </si>
  <si>
    <t>3-1-2-02-02-01</t>
  </si>
  <si>
    <t>Servicios de venta y de distribución, alojamiento, servicios de suministro de comidas y bebidas, servicios de transporte y servicios de electricidad, gas y agua</t>
  </si>
  <si>
    <t>3-1-2-02-02-01-0002-000</t>
  </si>
  <si>
    <t>Servicios de transporte de pasajeros</t>
  </si>
  <si>
    <t>3-1-2-02-02-01-0006-001</t>
  </si>
  <si>
    <t>3-1-2-02-02-01-0006</t>
  </si>
  <si>
    <t>Servicios postales y de mensajería</t>
  </si>
  <si>
    <t>Servicios de mensajería</t>
  </si>
  <si>
    <t>3-1-2-02-02-02</t>
  </si>
  <si>
    <t>Servicios financieros y servicios conexos, servicios inmobiliarios y servicios de leasing</t>
  </si>
  <si>
    <t>3-1-2-02-02-02-0001</t>
  </si>
  <si>
    <t xml:space="preserve">Servicios financieros y servicios conexos  </t>
  </si>
  <si>
    <t>3-1-2-02-02-02-0001-009</t>
  </si>
  <si>
    <t xml:space="preserve">Servicios de seguros generales de responsabilidad civil </t>
  </si>
  <si>
    <t>3-1-2-02-02-02-0001-010</t>
  </si>
  <si>
    <t>Servicios de seguro obligatorio de accidentes de tránsito (SOAT)</t>
  </si>
  <si>
    <t>3-1-2-02-02-02-0001-011</t>
  </si>
  <si>
    <t>Servicios de administración de fondos de pensiones y cesantías</t>
  </si>
  <si>
    <t>3-1-2-02-02-02-0002</t>
  </si>
  <si>
    <t>Servicios inmobiliarios</t>
  </si>
  <si>
    <t>3-1-2-02-02-02-0002-001</t>
  </si>
  <si>
    <t>Servicios de alquiler o arrendamiento con o sin opción de compra relativos a bienes inmuebles no residenciales propios o arrendados</t>
  </si>
  <si>
    <t>3-1-2-02-02-02-0003</t>
  </si>
  <si>
    <t>Servicios de arrendamiento o alquiler sin operario</t>
  </si>
  <si>
    <t>3-1-2-02-02-02-0003-004</t>
  </si>
  <si>
    <t>Servicios de arrendamiento sin opción de compra de otros bienes</t>
  </si>
  <si>
    <t>Servicios prestados a las empresas y servicios de producción</t>
  </si>
  <si>
    <t>3-1-2-02-02-03-0003</t>
  </si>
  <si>
    <t>Otros servicios profesionales científicos y técnicos</t>
  </si>
  <si>
    <t>3-1-2-02-02-03-0003-001</t>
  </si>
  <si>
    <t>Servicios de consultoría en administración y servicios de gestión; servicios de tecnología de la información</t>
  </si>
  <si>
    <t>3-1-2-02-02-03-0003-013</t>
  </si>
  <si>
    <t>Otros servicios profesionales y técnicos n.c.p.</t>
  </si>
  <si>
    <t>3-1-2-02-02-03-0004</t>
  </si>
  <si>
    <t>Servicios de telecomunicaciones, transmisión y suministro de información</t>
  </si>
  <si>
    <t>3-1-2-02-02-03-0004-001</t>
  </si>
  <si>
    <t>Servicios de telefonía fija</t>
  </si>
  <si>
    <t>3-1-2-02-02-03-0004-004</t>
  </si>
  <si>
    <t>Servicios de telecomunicaciones a través de internet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</si>
  <si>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</si>
  <si>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</si>
  <si>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</si>
  <si>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</si>
  <si>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</si>
  <si>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</si>
  <si>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</si>
  <si>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</si>
  <si>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3-1-2-02-02-03-0005-004</t>
  </si>
  <si>
    <t>Servicios de correo</t>
  </si>
  <si>
    <t>3-1-2-02-02-03-0005-006</t>
  </si>
  <si>
    <t>Servicios de organización y asistencia de convenciones y ferias</t>
  </si>
  <si>
    <t>3-1-2-02-02-03-0006</t>
  </si>
  <si>
    <t>Servicios de mantenimiento, reparación, e instalación (excepto servicios de construcción)</t>
  </si>
  <si>
    <t>3-1-2-02-02-03-0006-001</t>
  </si>
  <si>
    <t>Servicios de mantenimiento y reparación de productos metálicos elaborados, excepto maquinaria y equipo</t>
  </si>
  <si>
    <t>3-1-2-02-02-03</t>
  </si>
  <si>
    <t>3-1-2-02-02-04</t>
  </si>
  <si>
    <t>Servicios administrativos del gobierno</t>
  </si>
  <si>
    <t>3-1-2-02-02-04-0001</t>
  </si>
  <si>
    <t>Otros servicios públicos generales del gobierno n.c.p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</si>
  <si>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</si>
  <si>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</si>
  <si>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</si>
  <si>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</si>
  <si>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</si>
  <si>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</si>
  <si>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Capacitación</t>
  </si>
  <si>
    <t>Bienestar e incentivos</t>
  </si>
  <si>
    <t>3-1-3</t>
  </si>
  <si>
    <t>GASTOS DIVERSOS</t>
  </si>
  <si>
    <t>Multas y sanciones</t>
  </si>
  <si>
    <t>3-1-3-04-00-00-0000-000</t>
  </si>
  <si>
    <t>3-1-2-02-02-06-0000-000</t>
  </si>
  <si>
    <t>3-1-2-02-02-07-0000-000</t>
  </si>
  <si>
    <t>3-1-2-02-02-08-0000-000</t>
  </si>
  <si>
    <t>Recursos Pasivos Sobretasa a la Gasolina</t>
  </si>
  <si>
    <t>Recursos Pasivos Sobretasa al ACPM</t>
  </si>
  <si>
    <t>Recursos del Balance Sobretasa al ACPM</t>
  </si>
  <si>
    <t>Pasivos Exigibles Recursos del Balance Sobretasa al ACPM</t>
  </si>
  <si>
    <t>Recursos Pasivos Exigibles- Recursos Administrados de Destinación Específica</t>
  </si>
  <si>
    <t>Recursos Pasivos Exigibles- Recursos Administrados de Libre Destinación</t>
  </si>
  <si>
    <t>Recursos Pasivos Otros Recursos del Balance de Destinación Específica</t>
  </si>
  <si>
    <t>DETALLE EJECUCION PRESUPUESTAL DE GASTOS AGREGADO</t>
  </si>
  <si>
    <t>408</t>
  </si>
  <si>
    <t>1171</t>
  </si>
  <si>
    <t>1181</t>
  </si>
  <si>
    <t>1117</t>
  </si>
  <si>
    <t>Recursos pasivos exigibles - otros distrito</t>
  </si>
  <si>
    <t>Materiales y suministros</t>
  </si>
  <si>
    <t>Arrendamientos</t>
  </si>
  <si>
    <t>Seguros</t>
  </si>
  <si>
    <t>Seguros Entidad</t>
  </si>
  <si>
    <t>Modernización física</t>
  </si>
  <si>
    <t>3-1-1-01-03-01-0000-000</t>
  </si>
  <si>
    <t>Indemnización por vacaciones</t>
  </si>
  <si>
    <t>3-1-2-02-02-03-0004-002</t>
  </si>
  <si>
    <t>Servicios de telecomunicaciones móviles</t>
  </si>
  <si>
    <t>3-1-2-02-02-03-0003-004</t>
  </si>
  <si>
    <t>Servicios de suministro de infraestructura de hosting y de tecnología de la información (TI)</t>
  </si>
  <si>
    <t>3-1-2-02-01-02-0006-000</t>
  </si>
  <si>
    <t>Productos de caucho y plástico</t>
  </si>
  <si>
    <t>3-1-2-02-02-03-0002</t>
  </si>
  <si>
    <t>3-1-2-02-02-03-0002-001</t>
  </si>
  <si>
    <t>Servicois de documentación y certificación jurídica</t>
  </si>
  <si>
    <t>3-1-5</t>
  </si>
  <si>
    <t>TRANSFERENCIAS CORRIENTES DE FUNCIONAMIENTO</t>
  </si>
  <si>
    <t>3-1-5-07-01-00-0000-000</t>
  </si>
  <si>
    <t>Sentencias</t>
  </si>
  <si>
    <t>3-1-5-07</t>
  </si>
  <si>
    <t>Sentencias y conciliaciones</t>
  </si>
  <si>
    <t>3-1-2-02-02-03-0003-003</t>
  </si>
  <si>
    <t>Servicios de diseño y desarrollo de la tecnología de la información (TI)</t>
  </si>
  <si>
    <t>3-1-2-02-02-03-0003-005</t>
  </si>
  <si>
    <t>Servicios de gestión de red e infraestructura de TI</t>
  </si>
  <si>
    <t>3-1-2-02-02-05-0000-000</t>
  </si>
  <si>
    <t>Viáticos y gastos de viaje</t>
  </si>
  <si>
    <t>SOLO PASIVOS 408</t>
  </si>
  <si>
    <t>SOLO PASIVOS 1171</t>
  </si>
  <si>
    <t>SOLO PASIVOS 1181</t>
  </si>
  <si>
    <t>SOLO PASIVOS 1117</t>
  </si>
  <si>
    <t>DIRECTA -SIN PASIVOS 408</t>
  </si>
  <si>
    <t>DIRECTA - SIN PASIVOS 1171</t>
  </si>
  <si>
    <t>DIRECTA - SIN PASIVOS 1181</t>
  </si>
  <si>
    <t>DIRECTA -SIN PASIVOS 1117</t>
  </si>
  <si>
    <t>3-1-1-03-03-01-0000-000</t>
  </si>
  <si>
    <t>3-1-2-02-01-02-0005-000</t>
  </si>
  <si>
    <t>Otros productos químicos; fibras artificiales (o fibras industriales hechas por el hombre)</t>
  </si>
  <si>
    <t>3-1-2-02-01-02-0007-000</t>
  </si>
  <si>
    <t>Vidrio y productos de vidrio y otros productos no metálicos n.c.p.</t>
  </si>
  <si>
    <t>3-1-2-02-01-03-0002-000</t>
  </si>
  <si>
    <t>Productos metálicos elaborados (excepto maquinaria y equipo)</t>
  </si>
  <si>
    <t>3-1-2-02-06-01-0000-00</t>
  </si>
  <si>
    <t>Recursos Pasivos Exigibles Otros Distrito</t>
  </si>
  <si>
    <t>Servicios jurídicos y contables</t>
  </si>
  <si>
    <t xml:space="preserve"> (Corte: Septiembre 30)</t>
  </si>
  <si>
    <t>EJECUCION PRESUPUESTAL DE GASTOS E INVERSIONES VIGENCIA 2019 (Corte: Septiembre 30)</t>
  </si>
  <si>
    <t>INFORME DE EJECUCION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</si>
</sst>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* #,##0.00_-;\-* #,##0.00_-;_-* &quot;-&quot;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1EA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3" borderId="0" xfId="0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 vertical="center"/>
      <protection locked="0"/>
    </xf>
    <xf numFmtId="41" fontId="2" fillId="3" borderId="0" xfId="1" applyFont="1" applyFill="1" applyAlignment="1" applyProtection="1">
      <alignment horizontal="left" vertical="center"/>
      <protection hidden="1"/>
    </xf>
    <xf numFmtId="41" fontId="0" fillId="3" borderId="0" xfId="1" applyFont="1" applyFill="1" applyAlignment="1" applyProtection="1">
      <alignment horizontal="left" vertical="center"/>
      <protection locked="0"/>
    </xf>
    <xf numFmtId="41" fontId="0" fillId="3" borderId="0" xfId="1" applyFont="1" applyFill="1" applyAlignment="1" applyProtection="1">
      <alignment horizontal="left" vertical="center"/>
      <protection hidden="1"/>
    </xf>
    <xf numFmtId="41" fontId="1" fillId="3" borderId="0" xfId="1" applyFont="1" applyFill="1" applyAlignment="1" applyProtection="1">
      <alignment horizontal="left" vertical="center"/>
      <protection hidden="1"/>
    </xf>
    <xf numFmtId="41" fontId="4" fillId="3" borderId="0" xfId="1" applyFont="1" applyFill="1" applyAlignment="1" applyProtection="1">
      <alignment horizontal="left" vertical="center"/>
      <protection hidden="1"/>
    </xf>
    <xf numFmtId="49" fontId="0" fillId="0" borderId="0" xfId="0" applyNumberFormat="1" applyFill="1" applyAlignment="1" applyProtection="1">
      <alignment horizontal="left" vertical="center"/>
      <protection locked="0"/>
    </xf>
    <xf numFmtId="49" fontId="2" fillId="6" borderId="1" xfId="0" applyNumberFormat="1" applyFont="1" applyFill="1" applyBorder="1" applyAlignment="1" applyProtection="1">
      <alignment horizontal="left" vertical="center"/>
      <protection hidden="1"/>
    </xf>
    <xf numFmtId="0" fontId="2" fillId="6" borderId="1" xfId="0" applyFont="1" applyFill="1" applyBorder="1" applyAlignment="1" applyProtection="1">
      <alignment horizontal="left" vertical="center"/>
      <protection hidden="1"/>
    </xf>
    <xf numFmtId="41" fontId="2" fillId="6" borderId="1" xfId="1" applyFont="1" applyFill="1" applyBorder="1" applyAlignment="1" applyProtection="1">
      <alignment horizontal="left" vertical="center"/>
      <protection hidden="1"/>
    </xf>
    <xf numFmtId="49" fontId="2" fillId="4" borderId="1" xfId="0" applyNumberFormat="1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41" fontId="2" fillId="4" borderId="1" xfId="1" applyFont="1" applyFill="1" applyBorder="1" applyAlignment="1" applyProtection="1">
      <alignment horizontal="left" vertical="center"/>
      <protection hidden="1"/>
    </xf>
    <xf numFmtId="49" fontId="2" fillId="7" borderId="1" xfId="0" applyNumberFormat="1" applyFont="1" applyFill="1" applyBorder="1" applyAlignment="1" applyProtection="1">
      <alignment horizontal="left" vertical="center"/>
      <protection hidden="1"/>
    </xf>
    <xf numFmtId="0" fontId="2" fillId="7" borderId="1" xfId="0" applyFont="1" applyFill="1" applyBorder="1" applyAlignment="1" applyProtection="1">
      <alignment horizontal="left" vertical="center"/>
      <protection hidden="1"/>
    </xf>
    <xf numFmtId="41" fontId="2" fillId="7" borderId="1" xfId="1" applyFont="1" applyFill="1" applyBorder="1" applyAlignment="1" applyProtection="1">
      <alignment horizontal="left" vertical="center"/>
      <protection hidden="1"/>
    </xf>
    <xf numFmtId="49" fontId="0" fillId="0" borderId="1" xfId="0" applyNumberForma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41" fontId="0" fillId="0" borderId="1" xfId="1" applyFont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left" vertical="center"/>
      <protection hidden="1"/>
    </xf>
    <xf numFmtId="41" fontId="2" fillId="5" borderId="1" xfId="1" applyFont="1" applyFill="1" applyBorder="1" applyAlignment="1" applyProtection="1">
      <alignment horizontal="left" vertical="center"/>
      <protection hidden="1"/>
    </xf>
    <xf numFmtId="49" fontId="0" fillId="2" borderId="1" xfId="0" applyNumberFormat="1" applyFont="1" applyFill="1" applyBorder="1" applyAlignment="1" applyProtection="1">
      <alignment horizontal="left" vertical="center"/>
      <protection hidden="1"/>
    </xf>
    <xf numFmtId="0" fontId="0" fillId="2" borderId="1" xfId="0" applyFont="1" applyFill="1" applyBorder="1" applyAlignment="1" applyProtection="1">
      <alignment horizontal="left" vertical="center"/>
      <protection hidden="1"/>
    </xf>
    <xf numFmtId="41" fontId="1" fillId="2" borderId="1" xfId="1" applyFont="1" applyFill="1" applyBorder="1" applyAlignment="1" applyProtection="1">
      <alignment horizontal="left" vertical="center"/>
      <protection hidden="1"/>
    </xf>
    <xf numFmtId="41" fontId="0" fillId="7" borderId="1" xfId="1" applyFont="1" applyFill="1" applyBorder="1" applyAlignment="1" applyProtection="1">
      <alignment horizontal="left" vertical="center"/>
      <protection hidden="1"/>
    </xf>
    <xf numFmtId="49" fontId="4" fillId="5" borderId="1" xfId="0" applyNumberFormat="1" applyFont="1" applyFill="1" applyBorder="1" applyAlignment="1" applyProtection="1">
      <alignment horizontal="left" vertical="center"/>
      <protection hidden="1"/>
    </xf>
    <xf numFmtId="0" fontId="4" fillId="5" borderId="1" xfId="0" applyFont="1" applyFill="1" applyBorder="1" applyAlignment="1" applyProtection="1">
      <alignment horizontal="left" vertical="center"/>
      <protection hidden="1"/>
    </xf>
    <xf numFmtId="41" fontId="4" fillId="5" borderId="1" xfId="1" applyFont="1" applyFill="1" applyBorder="1" applyAlignment="1" applyProtection="1">
      <alignment horizontal="left" vertical="center"/>
      <protection hidden="1"/>
    </xf>
    <xf numFmtId="49" fontId="2" fillId="2" borderId="1" xfId="0" applyNumberFormat="1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41" fontId="2" fillId="2" borderId="1" xfId="1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41" fontId="0" fillId="0" borderId="1" xfId="1" applyFont="1" applyBorder="1" applyAlignment="1">
      <alignment horizontal="left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0" xfId="0" applyFill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41" fontId="2" fillId="2" borderId="1" xfId="1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41" fontId="2" fillId="3" borderId="0" xfId="1" applyFont="1" applyFill="1" applyBorder="1" applyAlignment="1" applyProtection="1">
      <alignment horizontal="left"/>
      <protection locked="0"/>
    </xf>
    <xf numFmtId="41" fontId="0" fillId="3" borderId="0" xfId="1" applyFont="1" applyFill="1" applyBorder="1" applyAlignment="1">
      <alignment horizontal="left"/>
    </xf>
    <xf numFmtId="41" fontId="2" fillId="3" borderId="0" xfId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 applyProtection="1">
      <alignment horizontal="left"/>
      <protection locked="0"/>
    </xf>
    <xf numFmtId="41" fontId="2" fillId="7" borderId="1" xfId="1" applyFont="1" applyFill="1" applyBorder="1" applyAlignment="1" applyProtection="1">
      <alignment horizontal="left"/>
      <protection locked="0"/>
    </xf>
    <xf numFmtId="41" fontId="2" fillId="7" borderId="1" xfId="1" applyFont="1" applyFill="1" applyBorder="1" applyAlignment="1">
      <alignment horizontal="left"/>
    </xf>
    <xf numFmtId="41" fontId="2" fillId="0" borderId="0" xfId="0" applyNumberFormat="1" applyFont="1" applyAlignment="1" applyProtection="1">
      <alignment horizontal="center" vertical="center"/>
      <protection locked="0"/>
    </xf>
    <xf numFmtId="41" fontId="2" fillId="0" borderId="0" xfId="0" applyNumberFormat="1" applyFont="1" applyFill="1" applyAlignment="1" applyProtection="1">
      <alignment horizontal="left" vertical="center"/>
      <protection hidden="1"/>
    </xf>
    <xf numFmtId="9" fontId="2" fillId="7" borderId="1" xfId="2" applyFont="1" applyFill="1" applyBorder="1" applyAlignment="1" applyProtection="1">
      <alignment horizontal="center" vertical="center"/>
      <protection hidden="1"/>
    </xf>
    <xf numFmtId="9" fontId="2" fillId="2" borderId="1" xfId="2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49" fontId="0" fillId="0" borderId="0" xfId="0" applyNumberFormat="1"/>
    <xf numFmtId="0" fontId="0" fillId="3" borderId="0" xfId="0" applyFill="1"/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left" vertical="center"/>
    </xf>
    <xf numFmtId="49" fontId="2" fillId="10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10" fontId="2" fillId="4" borderId="1" xfId="2" applyNumberFormat="1" applyFont="1" applyFill="1" applyBorder="1" applyAlignment="1">
      <alignment horizontal="right" vertical="center"/>
    </xf>
    <xf numFmtId="164" fontId="0" fillId="10" borderId="1" xfId="1" applyNumberFormat="1" applyFont="1" applyFill="1" applyBorder="1" applyAlignment="1">
      <alignment horizontal="right" vertical="center"/>
    </xf>
    <xf numFmtId="10" fontId="0" fillId="10" borderId="1" xfId="2" applyNumberFormat="1" applyFont="1" applyFill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164" fontId="2" fillId="10" borderId="1" xfId="1" applyNumberFormat="1" applyFont="1" applyFill="1" applyBorder="1" applyAlignment="1">
      <alignment horizontal="right" vertical="center"/>
    </xf>
    <xf numFmtId="10" fontId="2" fillId="10" borderId="1" xfId="2" applyNumberFormat="1" applyFont="1" applyFill="1" applyBorder="1" applyAlignment="1">
      <alignment horizontal="right" vertical="center"/>
    </xf>
    <xf numFmtId="10" fontId="0" fillId="0" borderId="1" xfId="2" applyNumberFormat="1" applyFont="1" applyBorder="1" applyAlignment="1" applyProtection="1">
      <alignment horizontal="center" vertical="center"/>
      <protection hidden="1"/>
    </xf>
    <xf numFmtId="10" fontId="2" fillId="5" borderId="1" xfId="2" applyNumberFormat="1" applyFont="1" applyFill="1" applyBorder="1" applyAlignment="1" applyProtection="1">
      <alignment horizontal="center" vertical="center"/>
      <protection hidden="1"/>
    </xf>
    <xf numFmtId="10" fontId="2" fillId="6" borderId="1" xfId="2" applyNumberFormat="1" applyFont="1" applyFill="1" applyBorder="1" applyAlignment="1" applyProtection="1">
      <alignment horizontal="center" vertical="center"/>
      <protection hidden="1"/>
    </xf>
    <xf numFmtId="10" fontId="2" fillId="4" borderId="1" xfId="2" applyNumberFormat="1" applyFont="1" applyFill="1" applyBorder="1" applyAlignment="1" applyProtection="1">
      <alignment horizontal="center" vertical="center"/>
      <protection hidden="1"/>
    </xf>
    <xf numFmtId="10" fontId="1" fillId="2" borderId="1" xfId="2" applyNumberFormat="1" applyFont="1" applyFill="1" applyBorder="1" applyAlignment="1" applyProtection="1">
      <alignment horizontal="center" vertical="center"/>
      <protection hidden="1"/>
    </xf>
    <xf numFmtId="10" fontId="4" fillId="5" borderId="1" xfId="2" applyNumberFormat="1" applyFont="1" applyFill="1" applyBorder="1" applyAlignment="1" applyProtection="1">
      <alignment horizontal="center" vertical="center"/>
      <protection hidden="1"/>
    </xf>
    <xf numFmtId="10" fontId="0" fillId="11" borderId="1" xfId="2" applyNumberFormat="1" applyFont="1" applyFill="1" applyBorder="1" applyAlignment="1" applyProtection="1">
      <alignment horizontal="center" vertical="center"/>
      <protection hidden="1"/>
    </xf>
    <xf numFmtId="41" fontId="0" fillId="11" borderId="1" xfId="1" applyFont="1" applyFill="1" applyBorder="1" applyAlignment="1" applyProtection="1">
      <alignment horizontal="left" vertical="center"/>
      <protection locked="0"/>
    </xf>
    <xf numFmtId="10" fontId="2" fillId="7" borderId="1" xfId="2" applyNumberFormat="1" applyFont="1" applyFill="1" applyBorder="1" applyAlignment="1" applyProtection="1">
      <alignment horizontal="center" vertical="center"/>
      <protection hidden="1"/>
    </xf>
    <xf numFmtId="0" fontId="7" fillId="12" borderId="1" xfId="0" applyFont="1" applyFill="1" applyBorder="1" applyAlignment="1" applyProtection="1">
      <alignment horizontal="center" vertical="center" wrapText="1"/>
      <protection hidden="1"/>
    </xf>
    <xf numFmtId="49" fontId="2" fillId="13" borderId="1" xfId="0" applyNumberFormat="1" applyFont="1" applyFill="1" applyBorder="1" applyAlignment="1" applyProtection="1">
      <alignment horizontal="left" vertical="center"/>
      <protection hidden="1"/>
    </xf>
    <xf numFmtId="0" fontId="2" fillId="13" borderId="1" xfId="0" applyFont="1" applyFill="1" applyBorder="1" applyAlignment="1" applyProtection="1">
      <alignment horizontal="left" vertical="center"/>
      <protection hidden="1"/>
    </xf>
    <xf numFmtId="41" fontId="2" fillId="13" borderId="1" xfId="1" applyFont="1" applyFill="1" applyBorder="1" applyAlignment="1" applyProtection="1">
      <alignment horizontal="left" vertical="center"/>
      <protection hidden="1"/>
    </xf>
    <xf numFmtId="10" fontId="2" fillId="13" borderId="1" xfId="2" applyNumberFormat="1" applyFont="1" applyFill="1" applyBorder="1" applyAlignment="1" applyProtection="1">
      <alignment horizontal="center" vertical="center"/>
      <protection hidden="1"/>
    </xf>
    <xf numFmtId="41" fontId="4" fillId="0" borderId="0" xfId="1" applyFont="1" applyFill="1" applyAlignment="1" applyProtection="1">
      <alignment horizontal="center" vertical="center"/>
      <protection locked="0"/>
    </xf>
    <xf numFmtId="41" fontId="2" fillId="0" borderId="0" xfId="1" applyFont="1" applyFill="1" applyAlignment="1" applyProtection="1">
      <alignment horizontal="center" vertical="center"/>
      <protection locked="0"/>
    </xf>
    <xf numFmtId="165" fontId="2" fillId="0" borderId="0" xfId="2" applyNumberFormat="1" applyFont="1" applyFill="1" applyAlignment="1" applyProtection="1">
      <alignment horizontal="left" vertical="center"/>
      <protection hidden="1"/>
    </xf>
    <xf numFmtId="49" fontId="2" fillId="14" borderId="1" xfId="0" applyNumberFormat="1" applyFont="1" applyFill="1" applyBorder="1" applyAlignment="1" applyProtection="1">
      <alignment horizontal="left" vertical="center"/>
      <protection hidden="1"/>
    </xf>
    <xf numFmtId="0" fontId="2" fillId="14" borderId="1" xfId="0" applyFont="1" applyFill="1" applyBorder="1" applyAlignment="1" applyProtection="1">
      <alignment horizontal="left" vertical="center"/>
      <protection hidden="1"/>
    </xf>
    <xf numFmtId="41" fontId="2" fillId="14" borderId="1" xfId="1" applyFont="1" applyFill="1" applyBorder="1" applyAlignment="1" applyProtection="1">
      <alignment horizontal="left" vertical="center"/>
      <protection hidden="1"/>
    </xf>
    <xf numFmtId="49" fontId="0" fillId="0" borderId="1" xfId="0" applyNumberFormat="1" applyFont="1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left" vertical="center"/>
      <protection hidden="1"/>
    </xf>
    <xf numFmtId="41" fontId="1" fillId="0" borderId="1" xfId="1" applyFont="1" applyFill="1" applyBorder="1" applyAlignment="1" applyProtection="1">
      <alignment horizontal="left" vertical="center"/>
      <protection hidden="1"/>
    </xf>
    <xf numFmtId="49" fontId="0" fillId="0" borderId="1" xfId="0" applyNumberFormat="1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41" fontId="0" fillId="0" borderId="1" xfId="1" applyFont="1" applyFill="1" applyBorder="1" applyAlignment="1" applyProtection="1">
      <alignment horizontal="left" vertical="center"/>
      <protection locked="0"/>
    </xf>
    <xf numFmtId="49" fontId="2" fillId="15" borderId="1" xfId="0" applyNumberFormat="1" applyFont="1" applyFill="1" applyBorder="1" applyAlignment="1" applyProtection="1">
      <alignment horizontal="left" vertical="center"/>
      <protection hidden="1"/>
    </xf>
    <xf numFmtId="0" fontId="2" fillId="15" borderId="1" xfId="0" applyFont="1" applyFill="1" applyBorder="1" applyAlignment="1" applyProtection="1">
      <alignment horizontal="left" vertical="center"/>
      <protection hidden="1"/>
    </xf>
    <xf numFmtId="41" fontId="2" fillId="15" borderId="1" xfId="1" applyFont="1" applyFill="1" applyBorder="1" applyAlignment="1" applyProtection="1">
      <alignment horizontal="left" vertical="center"/>
      <protection hidden="1"/>
    </xf>
    <xf numFmtId="41" fontId="2" fillId="15" borderId="1" xfId="1" applyFont="1" applyFill="1" applyBorder="1" applyAlignment="1" applyProtection="1">
      <alignment horizontal="left" vertical="center"/>
      <protection locked="0"/>
    </xf>
    <xf numFmtId="41" fontId="2" fillId="3" borderId="0" xfId="1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1" fontId="1" fillId="0" borderId="1" xfId="1" applyFont="1" applyFill="1" applyBorder="1" applyAlignment="1" applyProtection="1">
      <alignment horizontal="left" vertical="center"/>
      <protection locked="0"/>
    </xf>
    <xf numFmtId="41" fontId="1" fillId="0" borderId="1" xfId="1" applyFont="1" applyBorder="1" applyAlignment="1" applyProtection="1">
      <alignment horizontal="left" vertical="center"/>
      <protection locked="0"/>
    </xf>
    <xf numFmtId="41" fontId="1" fillId="3" borderId="0" xfId="1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49" fontId="2" fillId="10" borderId="1" xfId="0" applyNumberFormat="1" applyFont="1" applyFill="1" applyBorder="1" applyAlignment="1" applyProtection="1">
      <alignment horizontal="left" vertical="center"/>
      <protection hidden="1"/>
    </xf>
    <xf numFmtId="0" fontId="2" fillId="10" borderId="1" xfId="0" applyFont="1" applyFill="1" applyBorder="1" applyAlignment="1" applyProtection="1">
      <alignment horizontal="left" vertical="center"/>
      <protection hidden="1"/>
    </xf>
    <xf numFmtId="41" fontId="1" fillId="10" borderId="1" xfId="1" applyFont="1" applyFill="1" applyBorder="1" applyAlignment="1" applyProtection="1">
      <alignment horizontal="left" vertical="center"/>
      <protection locked="0"/>
    </xf>
    <xf numFmtId="41" fontId="0" fillId="10" borderId="1" xfId="1" applyFont="1" applyFill="1" applyBorder="1" applyAlignment="1" applyProtection="1">
      <alignment horizontal="left" vertical="center"/>
      <protection locked="0"/>
    </xf>
    <xf numFmtId="41" fontId="2" fillId="10" borderId="1" xfId="1" applyFont="1" applyFill="1" applyBorder="1" applyAlignment="1" applyProtection="1">
      <alignment horizontal="left" vertical="center"/>
      <protection locked="0"/>
    </xf>
    <xf numFmtId="49" fontId="0" fillId="5" borderId="1" xfId="0" applyNumberFormat="1" applyFill="1" applyBorder="1" applyAlignment="1">
      <alignment horizontal="left" vertical="center"/>
    </xf>
    <xf numFmtId="164" fontId="0" fillId="5" borderId="1" xfId="1" applyNumberFormat="1" applyFont="1" applyFill="1" applyBorder="1" applyAlignment="1">
      <alignment horizontal="right" vertical="center"/>
    </xf>
    <xf numFmtId="10" fontId="0" fillId="5" borderId="1" xfId="2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right" vertical="center"/>
    </xf>
    <xf numFmtId="10" fontId="1" fillId="0" borderId="1" xfId="2" applyNumberFormat="1" applyFont="1" applyFill="1" applyBorder="1" applyAlignment="1">
      <alignment horizontal="right" vertical="center"/>
    </xf>
    <xf numFmtId="49" fontId="2" fillId="5" borderId="1" xfId="0" applyNumberFormat="1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right" vertical="center"/>
    </xf>
    <xf numFmtId="10" fontId="0" fillId="0" borderId="1" xfId="2" applyNumberFormat="1" applyFont="1" applyFill="1" applyBorder="1" applyAlignment="1">
      <alignment horizontal="right" vertical="center"/>
    </xf>
    <xf numFmtId="0" fontId="8" fillId="16" borderId="1" xfId="0" applyFont="1" applyFill="1" applyBorder="1" applyAlignment="1" applyProtection="1">
      <alignment horizontal="center" vertical="center" wrapText="1"/>
      <protection hidden="1"/>
    </xf>
    <xf numFmtId="49" fontId="2" fillId="9" borderId="1" xfId="0" applyNumberFormat="1" applyFont="1" applyFill="1" applyBorder="1" applyAlignment="1" applyProtection="1">
      <alignment horizontal="left" vertical="center"/>
      <protection hidden="1"/>
    </xf>
    <xf numFmtId="0" fontId="2" fillId="9" borderId="1" xfId="0" applyFont="1" applyFill="1" applyBorder="1" applyAlignment="1" applyProtection="1">
      <alignment horizontal="left" vertical="center"/>
      <protection hidden="1"/>
    </xf>
    <xf numFmtId="41" fontId="2" fillId="9" borderId="1" xfId="1" applyFont="1" applyFill="1" applyBorder="1" applyAlignment="1" applyProtection="1">
      <alignment horizontal="left" vertical="center"/>
      <protection hidden="1"/>
    </xf>
    <xf numFmtId="49" fontId="2" fillId="6" borderId="1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 wrapText="1"/>
    </xf>
    <xf numFmtId="164" fontId="2" fillId="6" borderId="1" xfId="1" applyNumberFormat="1" applyFont="1" applyFill="1" applyBorder="1" applyAlignment="1">
      <alignment horizontal="right" vertical="center"/>
    </xf>
    <xf numFmtId="10" fontId="2" fillId="6" borderId="1" xfId="2" applyNumberFormat="1" applyFont="1" applyFill="1" applyBorder="1" applyAlignment="1">
      <alignment horizontal="right" vertical="center"/>
    </xf>
    <xf numFmtId="0" fontId="8" fillId="16" borderId="2" xfId="0" applyFont="1" applyFill="1" applyBorder="1" applyAlignment="1" applyProtection="1">
      <alignment horizontal="center" vertical="center" wrapText="1"/>
      <protection hidden="1"/>
    </xf>
    <xf numFmtId="49" fontId="2" fillId="9" borderId="1" xfId="0" applyNumberFormat="1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41" fontId="2" fillId="9" borderId="1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49" fontId="0" fillId="8" borderId="1" xfId="0" applyNumberFormat="1" applyFont="1" applyFill="1" applyBorder="1" applyAlignment="1" applyProtection="1">
      <alignment horizontal="left" vertical="center"/>
      <protection hidden="1"/>
    </xf>
    <xf numFmtId="0" fontId="0" fillId="8" borderId="1" xfId="0" applyFont="1" applyFill="1" applyBorder="1" applyAlignment="1" applyProtection="1">
      <alignment horizontal="left" vertical="center"/>
      <protection hidden="1"/>
    </xf>
    <xf numFmtId="41" fontId="1" fillId="8" borderId="1" xfId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left"/>
      <protection locked="0"/>
    </xf>
    <xf numFmtId="41" fontId="10" fillId="2" borderId="1" xfId="1" applyFont="1" applyFill="1" applyBorder="1" applyAlignment="1" applyProtection="1">
      <alignment horizontal="left"/>
      <protection locked="0"/>
    </xf>
    <xf numFmtId="41" fontId="11" fillId="2" borderId="1" xfId="1" applyFont="1" applyFill="1" applyBorder="1" applyAlignment="1" applyProtection="1">
      <alignment horizontal="left"/>
      <protection locked="0"/>
    </xf>
    <xf numFmtId="10" fontId="2" fillId="9" borderId="1" xfId="2" applyNumberFormat="1" applyFont="1" applyFill="1" applyBorder="1" applyAlignment="1" applyProtection="1">
      <alignment horizontal="center" vertical="center"/>
      <protection hidden="1"/>
    </xf>
    <xf numFmtId="10" fontId="2" fillId="14" borderId="1" xfId="2" applyNumberFormat="1" applyFont="1" applyFill="1" applyBorder="1" applyAlignment="1" applyProtection="1">
      <alignment horizontal="center" vertical="center"/>
      <protection hidden="1"/>
    </xf>
    <xf numFmtId="10" fontId="2" fillId="15" borderId="1" xfId="2" applyNumberFormat="1" applyFont="1" applyFill="1" applyBorder="1" applyAlignment="1" applyProtection="1">
      <alignment horizontal="center" vertical="center"/>
      <protection hidden="1"/>
    </xf>
    <xf numFmtId="10" fontId="1" fillId="0" borderId="1" xfId="2" applyNumberFormat="1" applyFont="1" applyFill="1" applyBorder="1" applyAlignment="1" applyProtection="1">
      <alignment horizontal="center" vertical="center"/>
      <protection hidden="1"/>
    </xf>
    <xf numFmtId="10" fontId="0" fillId="0" borderId="1" xfId="2" applyNumberFormat="1" applyFont="1" applyFill="1" applyBorder="1" applyAlignment="1" applyProtection="1">
      <alignment horizontal="center" vertical="center"/>
      <protection hidden="1"/>
    </xf>
    <xf numFmtId="10" fontId="0" fillId="7" borderId="1" xfId="2" applyNumberFormat="1" applyFont="1" applyFill="1" applyBorder="1" applyAlignment="1" applyProtection="1">
      <alignment horizontal="center" vertical="center"/>
      <protection hidden="1"/>
    </xf>
    <xf numFmtId="10" fontId="2" fillId="10" borderId="1" xfId="2" applyNumberFormat="1" applyFont="1" applyFill="1" applyBorder="1" applyAlignment="1" applyProtection="1">
      <alignment horizontal="center" vertical="center"/>
      <protection hidden="1"/>
    </xf>
    <xf numFmtId="10" fontId="2" fillId="0" borderId="1" xfId="2" applyNumberFormat="1" applyFont="1" applyFill="1" applyBorder="1" applyAlignment="1" applyProtection="1">
      <alignment horizontal="center" vertical="center"/>
      <protection hidden="1"/>
    </xf>
    <xf numFmtId="10" fontId="1" fillId="10" borderId="1" xfId="2" applyNumberFormat="1" applyFont="1" applyFill="1" applyBorder="1" applyAlignment="1" applyProtection="1">
      <alignment horizontal="center" vertical="center"/>
      <protection hidden="1"/>
    </xf>
    <xf numFmtId="10" fontId="1" fillId="0" borderId="1" xfId="2" applyNumberFormat="1" applyFont="1" applyBorder="1" applyAlignment="1" applyProtection="1">
      <alignment horizontal="center" vertical="center"/>
      <protection hidden="1"/>
    </xf>
    <xf numFmtId="10" fontId="1" fillId="8" borderId="1" xfId="2" applyNumberFormat="1" applyFont="1" applyFill="1" applyBorder="1" applyAlignment="1" applyProtection="1">
      <alignment horizontal="center" vertical="center"/>
      <protection hidden="1"/>
    </xf>
    <xf numFmtId="10" fontId="2" fillId="2" borderId="1" xfId="2" applyNumberFormat="1" applyFont="1" applyFill="1" applyBorder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41" fontId="2" fillId="6" borderId="1" xfId="1" applyFont="1" applyFill="1" applyBorder="1" applyAlignment="1" applyProtection="1">
      <alignment horizontal="right" vertical="center"/>
      <protection hidden="1"/>
    </xf>
    <xf numFmtId="9" fontId="2" fillId="6" borderId="1" xfId="2" applyFont="1" applyFill="1" applyBorder="1" applyAlignment="1" applyProtection="1">
      <alignment horizontal="right" vertical="center"/>
      <protection hidden="1"/>
    </xf>
    <xf numFmtId="10" fontId="2" fillId="6" borderId="1" xfId="2" applyNumberFormat="1" applyFont="1" applyFill="1" applyBorder="1" applyAlignment="1" applyProtection="1">
      <alignment horizontal="right" vertical="center"/>
      <protection hidden="1"/>
    </xf>
    <xf numFmtId="41" fontId="2" fillId="4" borderId="1" xfId="1" applyFont="1" applyFill="1" applyBorder="1" applyAlignment="1" applyProtection="1">
      <alignment horizontal="right" vertical="center"/>
      <protection hidden="1"/>
    </xf>
    <xf numFmtId="10" fontId="2" fillId="4" borderId="1" xfId="2" applyNumberFormat="1" applyFont="1" applyFill="1" applyBorder="1" applyAlignment="1" applyProtection="1">
      <alignment horizontal="right" vertical="center"/>
      <protection hidden="1"/>
    </xf>
    <xf numFmtId="41" fontId="2" fillId="5" borderId="1" xfId="1" applyFont="1" applyFill="1" applyBorder="1" applyAlignment="1" applyProtection="1">
      <alignment horizontal="right" vertical="center"/>
      <protection hidden="1"/>
    </xf>
    <xf numFmtId="10" fontId="2" fillId="5" borderId="1" xfId="2" applyNumberFormat="1" applyFont="1" applyFill="1" applyBorder="1" applyAlignment="1" applyProtection="1">
      <alignment horizontal="right" vertical="center"/>
      <protection hidden="1"/>
    </xf>
    <xf numFmtId="41" fontId="1" fillId="2" borderId="1" xfId="1" applyFont="1" applyFill="1" applyBorder="1" applyAlignment="1" applyProtection="1">
      <alignment horizontal="right" vertical="center"/>
      <protection hidden="1"/>
    </xf>
    <xf numFmtId="10" fontId="1" fillId="2" borderId="1" xfId="2" applyNumberFormat="1" applyFont="1" applyFill="1" applyBorder="1" applyAlignment="1" applyProtection="1">
      <alignment horizontal="right" vertical="center"/>
      <protection hidden="1"/>
    </xf>
    <xf numFmtId="41" fontId="0" fillId="0" borderId="1" xfId="1" applyFont="1" applyBorder="1" applyAlignment="1" applyProtection="1">
      <alignment horizontal="right" vertical="center"/>
      <protection locked="0"/>
    </xf>
    <xf numFmtId="10" fontId="0" fillId="0" borderId="1" xfId="2" applyNumberFormat="1" applyFont="1" applyBorder="1" applyAlignment="1" applyProtection="1">
      <alignment horizontal="right" vertical="center"/>
      <protection hidden="1"/>
    </xf>
    <xf numFmtId="41" fontId="4" fillId="5" borderId="1" xfId="1" applyFont="1" applyFill="1" applyBorder="1" applyAlignment="1" applyProtection="1">
      <alignment horizontal="right" vertical="center"/>
      <protection hidden="1"/>
    </xf>
    <xf numFmtId="10" fontId="4" fillId="5" borderId="1" xfId="2" applyNumberFormat="1" applyFont="1" applyFill="1" applyBorder="1" applyAlignment="1" applyProtection="1">
      <alignment horizontal="right" vertical="center"/>
      <protection hidden="1"/>
    </xf>
    <xf numFmtId="41" fontId="2" fillId="7" borderId="1" xfId="1" applyFont="1" applyFill="1" applyBorder="1" applyAlignment="1" applyProtection="1">
      <alignment horizontal="right" vertical="center"/>
      <protection hidden="1"/>
    </xf>
    <xf numFmtId="10" fontId="2" fillId="7" borderId="1" xfId="2" applyNumberFormat="1" applyFont="1" applyFill="1" applyBorder="1" applyAlignment="1" applyProtection="1">
      <alignment horizontal="right" vertical="center"/>
      <protection hidden="1"/>
    </xf>
    <xf numFmtId="41" fontId="2" fillId="2" borderId="1" xfId="1" applyFont="1" applyFill="1" applyBorder="1" applyAlignment="1" applyProtection="1">
      <alignment horizontal="right" vertical="center"/>
      <protection hidden="1"/>
    </xf>
    <xf numFmtId="10" fontId="0" fillId="11" borderId="1" xfId="2" applyNumberFormat="1" applyFont="1" applyFill="1" applyBorder="1" applyAlignment="1" applyProtection="1">
      <alignment horizontal="right" vertical="center"/>
      <protection hidden="1"/>
    </xf>
    <xf numFmtId="41" fontId="0" fillId="11" borderId="1" xfId="1" applyFont="1" applyFill="1" applyBorder="1" applyAlignment="1" applyProtection="1">
      <alignment horizontal="right" vertical="center"/>
      <protection locked="0"/>
    </xf>
    <xf numFmtId="9" fontId="2" fillId="7" borderId="1" xfId="2" applyFont="1" applyFill="1" applyBorder="1" applyAlignment="1" applyProtection="1">
      <alignment horizontal="right" vertical="center"/>
      <protection hidden="1"/>
    </xf>
    <xf numFmtId="9" fontId="2" fillId="2" borderId="1" xfId="2" applyFont="1" applyFill="1" applyBorder="1" applyAlignment="1" applyProtection="1">
      <alignment horizontal="right" vertical="center"/>
      <protection hidden="1"/>
    </xf>
    <xf numFmtId="49" fontId="12" fillId="0" borderId="1" xfId="0" applyNumberFormat="1" applyFont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41" fontId="12" fillId="0" borderId="1" xfId="1" applyFont="1" applyBorder="1" applyAlignment="1" applyProtection="1">
      <alignment horizontal="left" vertical="center"/>
      <protection locked="0"/>
    </xf>
    <xf numFmtId="0" fontId="12" fillId="0" borderId="0" xfId="0" applyFont="1"/>
    <xf numFmtId="41" fontId="2" fillId="10" borderId="1" xfId="1" applyFont="1" applyFill="1" applyBorder="1" applyAlignment="1" applyProtection="1">
      <alignment horizontal="left" vertical="center"/>
      <protection hidden="1"/>
    </xf>
    <xf numFmtId="41" fontId="0" fillId="0" borderId="3" xfId="0" applyNumberForma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41" fontId="0" fillId="0" borderId="5" xfId="0" applyNumberForma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0" fontId="2" fillId="0" borderId="9" xfId="0" applyFont="1" applyFill="1" applyBorder="1" applyAlignment="1" applyProtection="1">
      <alignment horizontal="right" vertical="center"/>
      <protection locked="0"/>
    </xf>
    <xf numFmtId="41" fontId="0" fillId="0" borderId="10" xfId="0" applyNumberFormat="1" applyFill="1" applyBorder="1" applyAlignment="1" applyProtection="1">
      <alignment horizontal="right" vertical="center"/>
      <protection locked="0"/>
    </xf>
    <xf numFmtId="41" fontId="13" fillId="0" borderId="5" xfId="0" applyNumberFormat="1" applyFont="1" applyFill="1" applyBorder="1" applyAlignment="1" applyProtection="1">
      <alignment horizontal="right" vertical="center"/>
      <protection locked="0"/>
    </xf>
    <xf numFmtId="41" fontId="13" fillId="0" borderId="3" xfId="0" applyNumberFormat="1" applyFont="1" applyFill="1" applyBorder="1" applyAlignment="1" applyProtection="1">
      <alignment horizontal="right" vertical="center"/>
      <protection locked="0"/>
    </xf>
    <xf numFmtId="41" fontId="13" fillId="0" borderId="10" xfId="0" applyNumberFormat="1" applyFont="1" applyFill="1" applyBorder="1" applyAlignment="1" applyProtection="1">
      <alignment horizontal="right" vertical="center"/>
      <protection locked="0"/>
    </xf>
    <xf numFmtId="9" fontId="13" fillId="0" borderId="5" xfId="2" applyFont="1" applyFill="1" applyBorder="1" applyAlignment="1" applyProtection="1">
      <alignment horizontal="right" vertical="center"/>
      <protection locked="0"/>
    </xf>
    <xf numFmtId="9" fontId="13" fillId="0" borderId="6" xfId="2" applyFont="1" applyFill="1" applyBorder="1" applyAlignment="1" applyProtection="1">
      <alignment horizontal="right" vertical="center"/>
      <protection locked="0"/>
    </xf>
    <xf numFmtId="9" fontId="13" fillId="0" borderId="3" xfId="2" applyFont="1" applyFill="1" applyBorder="1" applyAlignment="1" applyProtection="1">
      <alignment horizontal="right" vertical="center"/>
      <protection locked="0"/>
    </xf>
    <xf numFmtId="9" fontId="13" fillId="0" borderId="8" xfId="2" applyFont="1" applyFill="1" applyBorder="1" applyAlignment="1" applyProtection="1">
      <alignment horizontal="right" vertical="center"/>
      <protection locked="0"/>
    </xf>
    <xf numFmtId="9" fontId="13" fillId="0" borderId="10" xfId="2" applyFont="1" applyFill="1" applyBorder="1" applyAlignment="1" applyProtection="1">
      <alignment horizontal="right" vertical="center"/>
      <protection locked="0"/>
    </xf>
    <xf numFmtId="9" fontId="13" fillId="0" borderId="11" xfId="2" applyFont="1" applyFill="1" applyBorder="1" applyAlignment="1" applyProtection="1">
      <alignment horizontal="right" vertical="center"/>
      <protection locked="0"/>
    </xf>
    <xf numFmtId="165" fontId="13" fillId="0" borderId="5" xfId="2" applyNumberFormat="1" applyFont="1" applyFill="1" applyBorder="1" applyAlignment="1" applyProtection="1">
      <alignment horizontal="right" vertical="center"/>
      <protection locked="0"/>
    </xf>
    <xf numFmtId="165" fontId="13" fillId="0" borderId="8" xfId="2" applyNumberFormat="1" applyFont="1" applyFill="1" applyBorder="1" applyAlignment="1" applyProtection="1">
      <alignment horizontal="right" vertical="center"/>
      <protection locked="0"/>
    </xf>
    <xf numFmtId="41" fontId="12" fillId="0" borderId="3" xfId="0" applyNumberFormat="1" applyFont="1" applyFill="1" applyBorder="1" applyAlignment="1" applyProtection="1">
      <alignment horizontal="right" vertical="center"/>
      <protection locked="0"/>
    </xf>
    <xf numFmtId="41" fontId="0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1EA"/>
      <color rgb="FF000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>
                <a:solidFill>
                  <a:sysClr val="windowText" lastClr="000000"/>
                </a:solidFill>
              </a:rPr>
              <a:t>PRESUPUESTO UAERMV VIGENCIA 2019 </a:t>
            </a:r>
          </a:p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>
                <a:solidFill>
                  <a:sysClr val="windowText" lastClr="000000"/>
                </a:solidFill>
              </a:rPr>
              <a:t>APROPIACION VIGENTE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932E9D-F136-4CDB-971C-F77707E0BEBB}" type="VALUE">
                      <a:rPr lang="en-US" sz="1100" b="1"/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79D-49ED-ACE6-A5DC89D8D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EJEC GASTOS.'!$D$8</c:f>
              <c:numCache>
                <c:formatCode>_-* #,##0.00_-;\-* #,##0.00_-;_-* "-"_-;_-@_-</c:formatCode>
                <c:ptCount val="1"/>
                <c:pt idx="0">
                  <c:v>28003.61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D-49ED-ACE6-A5DC89D8D5D9}"/>
            </c:ext>
          </c:extLst>
        </c:ser>
        <c:ser>
          <c:idx val="1"/>
          <c:order val="1"/>
          <c:tx>
            <c:strRef>
              <c:f>'INFORME EJEC GASTOS.'!$B$34:$C$34</c:f>
              <c:strCache>
                <c:ptCount val="2"/>
                <c:pt idx="0">
                  <c:v>3-3</c:v>
                </c:pt>
                <c:pt idx="1">
                  <c:v>INVERSION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B60CD8C-698A-4071-89DD-DDFD80B5B91C}" type="VALUE">
                      <a:rPr lang="en-US" sz="1100" b="1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79D-49ED-ACE6-A5DC89D8D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EJEC GASTOS.'!$D$34</c:f>
              <c:numCache>
                <c:formatCode>_-* #,##0.00_-;\-* #,##0.00_-;_-* "-"_-;_-@_-</c:formatCode>
                <c:ptCount val="1"/>
                <c:pt idx="0">
                  <c:v>128393.394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9D-49ED-ACE6-A5DC89D8D5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-1175955824"/>
        <c:axId val="-1175956368"/>
      </c:barChart>
      <c:catAx>
        <c:axId val="-117595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Valor apropiación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6368"/>
        <c:crosses val="autoZero"/>
        <c:auto val="1"/>
        <c:lblAlgn val="ctr"/>
        <c:lblOffset val="100"/>
        <c:noMultiLvlLbl val="0"/>
      </c:catAx>
      <c:valAx>
        <c:axId val="-11759563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Cifras en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5824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PRESUPUESTO UAERMV VIGENCIA 2019 </a:t>
            </a:r>
          </a:p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VALOR Y % DE EJECUCIÓN</a:t>
            </a:r>
            <a:r>
              <a:rPr lang="es-CO" b="1" baseline="0">
                <a:solidFill>
                  <a:sysClr val="windowText" lastClr="000000"/>
                </a:solidFill>
              </a:rPr>
              <a:t> DEL PRESUPUESTO</a:t>
            </a:r>
          </a:p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APROPIACION Y COMPROMISOS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520440078078455"/>
          <c:y val="3.55229254331838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082588298701653"/>
          <c:y val="0.27815578604498881"/>
          <c:w val="0.81471368697486912"/>
          <c:h val="0.47532387216651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932E9D-F136-4CDB-971C-F77707E0BEBB}" type="VALUE">
                      <a:rPr lang="en-US" sz="1100" b="1"/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06B-463F-8D9A-AD3B04273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GASTOS.'!$D$8:$J$8</c15:sqref>
                  </c15:fullRef>
                </c:ext>
              </c:extLst>
              <c:f>('INFORME EJEC GASTOS.'!$D$8,'INFORME EJEC GASTOS.'!$G$8)</c:f>
              <c:numCache>
                <c:formatCode>_-* #,##0.00_-;\-* #,##0.00_-;_-* "-"_-;_-@_-</c:formatCode>
                <c:ptCount val="2"/>
                <c:pt idx="0">
                  <c:v>28003.61</c:v>
                </c:pt>
                <c:pt idx="1">
                  <c:v>17160.443638000001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B-463F-8D9A-AD3B0427392F}"/>
            </c:ext>
          </c:extLst>
        </c:ser>
        <c:ser>
          <c:idx val="1"/>
          <c:order val="1"/>
          <c:tx>
            <c:strRef>
              <c:f>'INFORME EJEC GASTOS.'!$B$34:$C$34</c:f>
              <c:strCache>
                <c:ptCount val="2"/>
                <c:pt idx="0">
                  <c:v>3-3</c:v>
                </c:pt>
                <c:pt idx="1">
                  <c:v>INVERSION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B60CD8C-698A-4071-89DD-DDFD80B5B91C}" type="VALUE">
                      <a:rPr lang="en-US" sz="1100" b="1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06B-463F-8D9A-AD3B04273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GASTOS.'!$D$34:$J$34</c15:sqref>
                  </c15:fullRef>
                </c:ext>
              </c:extLst>
              <c:f>('INFORME EJEC GASTOS.'!$D$34,'INFORME EJEC GASTOS.'!$G$34)</c:f>
              <c:numCache>
                <c:formatCode>_-* #,##0.00_-;\-* #,##0.00_-;_-* "-"_-;_-@_-</c:formatCode>
                <c:ptCount val="2"/>
                <c:pt idx="0">
                  <c:v>128393.394</c:v>
                </c:pt>
                <c:pt idx="1">
                  <c:v>105315.823632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B-463F-8D9A-AD3B042739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-1175959632"/>
        <c:axId val="-1175948752"/>
      </c:barChart>
      <c:catAx>
        <c:axId val="-117595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Valor apropiación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48752"/>
        <c:crosses val="autoZero"/>
        <c:auto val="1"/>
        <c:lblAlgn val="ctr"/>
        <c:lblOffset val="100"/>
        <c:noMultiLvlLbl val="0"/>
      </c:catAx>
      <c:valAx>
        <c:axId val="-11759487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Cifras en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9632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PRESUPUESTO UAERMV VIGENCIA 2019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EJECUCIÓN  FUNCIONAMIENTO EN MILLONES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1.4894293137396141E-16"/>
                  <c:y val="5.6219325041831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4F-42C3-A678-54E7BE4EF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EJEC GASTOS.'!$D$6:$K$6</c15:sqref>
                  </c15:fullRef>
                </c:ext>
              </c:extLst>
              <c:f>('INFORME EJEC GASTOS.'!$D$6,'INFORME EJEC GASTOS.'!$F$6:$G$6,'INFORME EJEC GASTOS.'!$J$6)</c:f>
              <c:strCache>
                <c:ptCount val="4"/>
                <c:pt idx="0">
                  <c:v>APROPIACION VIGENTE</c:v>
                </c:pt>
                <c:pt idx="1">
                  <c:v>SALDO APROPIACION DISPONIBLE</c:v>
                </c:pt>
                <c:pt idx="2">
                  <c:v>TOTAL COMPROMISOS</c:v>
                </c:pt>
                <c:pt idx="3">
                  <c:v>TOTAL AUTORIZACION GIRO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GASTOS.'!$D$8:$K$8</c15:sqref>
                  </c15:fullRef>
                </c:ext>
              </c:extLst>
              <c:f>('INFORME EJEC GASTOS.'!$D$8,'INFORME EJEC GASTOS.'!$F$8:$G$8,'INFORME EJEC GASTOS.'!$J$8)</c:f>
              <c:numCache>
                <c:formatCode>_-* #,##0.00_-;\-* #,##0.00_-;_-* "-"_-;_-@_-</c:formatCode>
                <c:ptCount val="4"/>
                <c:pt idx="0">
                  <c:v>28003.61</c:v>
                </c:pt>
                <c:pt idx="1">
                  <c:v>0</c:v>
                </c:pt>
                <c:pt idx="2">
                  <c:v>17160.443638000001</c:v>
                </c:pt>
                <c:pt idx="3">
                  <c:v>14192.199854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F-42C3-A678-54E7BE4EFED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175952560"/>
        <c:axId val="-1175953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GASTOS.'!$B$7:$C$7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GASTOS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'INFORME EJEC GASTOS.'!$D$6:$K$6</c15:sqref>
                        </c15:fullRef>
                        <c15:formulaRef>
                          <c15:sqref>('INFORME EJEC GASTOS.'!$D$6,'INFORME EJEC GASTOS.'!$F$6:$G$6,'INFORME EJEC GASTOS.'!$J$6)</c15:sqref>
                        </c15:formulaRef>
                      </c:ext>
                    </c:extLst>
                    <c:strCache>
                      <c:ptCount val="4"/>
                      <c:pt idx="0">
                        <c:v>APROPIACION VIGENTE</c:v>
                      </c:pt>
                      <c:pt idx="1">
                        <c:v>SALDO APROPIACION DISPONIBLE</c:v>
                      </c:pt>
                      <c:pt idx="2">
                        <c:v>TOTAL COMPROMISOS</c:v>
                      </c:pt>
                      <c:pt idx="3">
                        <c:v>TOTAL AUTORIZACION GIRO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'INFORME EJEC GASTOS.'!$D$7:$K$7</c15:sqref>
                        </c15:fullRef>
                        <c15:formulaRef>
                          <c15:sqref>('INFORME EJEC GASTOS.'!$D$7,'INFORME EJEC GASTOS.'!$F$7:$G$7,'INFORME EJEC GASTOS.'!$J$7)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4"/>
                      <c:pt idx="0">
                        <c:v>156397.00399999999</c:v>
                      </c:pt>
                      <c:pt idx="1">
                        <c:v>0</c:v>
                      </c:pt>
                      <c:pt idx="2">
                        <c:v>122476.26727</c:v>
                      </c:pt>
                      <c:pt idx="3">
                        <c:v>57510.483136000003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C4F-42C3-A678-54E7BE4EFED0}"/>
                  </c:ext>
                </c:extLst>
              </c15:ser>
            </c15:filteredBarSeries>
          </c:ext>
        </c:extLst>
      </c:barChart>
      <c:catAx>
        <c:axId val="-117595256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3648"/>
        <c:crosses val="autoZero"/>
        <c:auto val="1"/>
        <c:lblAlgn val="ctr"/>
        <c:lblOffset val="100"/>
        <c:noMultiLvlLbl val="0"/>
      </c:catAx>
      <c:valAx>
        <c:axId val="-1175953648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_-;\-* #,##0.00_-;_-* &quot;-&quot;_-;_-@_-" sourceLinked="1"/>
        <c:majorTickMark val="none"/>
        <c:minorTickMark val="none"/>
        <c:tickLblPos val="nextTo"/>
        <c:crossAx val="-117595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PRESUPUESTO UAERMV VIGENCIA 2019 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% EJECUCIÓN FUNCIONAMIENTO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4894293137396141E-16"/>
                  <c:y val="5.6219325041831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0-4478-A72F-52AFA2D8D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EJEC GASTOS.'!$D$6:$K$6</c15:sqref>
                  </c15:fullRef>
                </c:ext>
              </c:extLst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GASTOS.'!$D$8:$K$8</c15:sqref>
                  </c15:fullRef>
                </c:ext>
              </c:extLst>
              <c:f>('INFORME EJEC GASTOS.'!$G$8:$H$8,'INFORME EJEC GASTOS.'!$J$8:$K$8)</c:f>
              <c:numCache>
                <c:formatCode>_-* #,##0.00_-;\-* #,##0.00_-;_-* "-"_-;_-@_-</c:formatCode>
                <c:ptCount val="4"/>
                <c:pt idx="0">
                  <c:v>17160.443638000001</c:v>
                </c:pt>
                <c:pt idx="1" formatCode="0.00%">
                  <c:v>0.61279398041895317</c:v>
                </c:pt>
                <c:pt idx="2">
                  <c:v>14192.199854</c:v>
                </c:pt>
                <c:pt idx="3" formatCode="0.00%">
                  <c:v>0.50679893963671108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0-4478-A72F-52AFA2D8DF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175950384"/>
        <c:axId val="-1175954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GASTOS.'!$B$7:$C$7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GASTOS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'INFORME EJEC GASTOS.'!$D$6:$K$6</c15:sqref>
                        </c15:fullRef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'INFORME EJEC GASTOS.'!$D$7:$K$7</c15:sqref>
                        </c15:fullRef>
                        <c15:formulaRef>
                          <c15:sqref>('INFORME EJEC GASTOS.'!$G$7:$H$7,'INFORME EJEC GASTOS.'!$J$7:$K$7)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4"/>
                      <c:pt idx="0">
                        <c:v>122476.26727</c:v>
                      </c:pt>
                      <c:pt idx="1" formatCode="0.00%">
                        <c:v>0.78311133933230592</c:v>
                      </c:pt>
                      <c:pt idx="2">
                        <c:v>57510.483136000003</c:v>
                      </c:pt>
                      <c:pt idx="3" formatCode="0.00%">
                        <c:v>0.36772113061705453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30-4478-A72F-52AFA2D8DF68}"/>
                  </c:ext>
                </c:extLst>
              </c15:ser>
            </c15:filteredBarSeries>
          </c:ext>
        </c:extLst>
      </c:barChart>
      <c:catAx>
        <c:axId val="-11759503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4736"/>
        <c:crosses val="autoZero"/>
        <c:auto val="1"/>
        <c:lblAlgn val="ctr"/>
        <c:lblOffset val="100"/>
        <c:noMultiLvlLbl val="0"/>
      </c:catAx>
      <c:valAx>
        <c:axId val="-1175954736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_-;\-* #,##0.00_-;_-* &quot;-&quot;_-;_-@_-" sourceLinked="1"/>
        <c:majorTickMark val="none"/>
        <c:minorTickMark val="none"/>
        <c:tickLblPos val="nextTo"/>
        <c:crossAx val="-117595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PRESUPUESTO UAERMV VIGENCIA 2019 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% EJECUCIÓN DE COMPROMISOS Y GIROS INVERSIÓN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4"/>
                </a:gs>
                <a:gs pos="100000">
                  <a:schemeClr val="accent4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190-457E-A13D-49A401740C81}"/>
            </c:ext>
          </c:extLst>
        </c:ser>
        <c:ser>
          <c:idx val="4"/>
          <c:order val="4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190-457E-A13D-49A401740C81}"/>
            </c:ext>
          </c:extLst>
        </c:ser>
        <c:ser>
          <c:idx val="5"/>
          <c:order val="5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6"/>
                </a:gs>
                <a:gs pos="100000">
                  <a:schemeClr val="accent6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190-457E-A13D-49A401740C81}"/>
            </c:ext>
          </c:extLst>
        </c:ser>
        <c:ser>
          <c:idx val="6"/>
          <c:order val="6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1">
                    <a:lumMod val="60000"/>
                  </a:schemeClr>
                </a:gs>
                <a:gs pos="100000">
                  <a:schemeClr val="accent1">
                    <a:lumMod val="60000"/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190-457E-A13D-49A401740C81}"/>
            </c:ext>
          </c:extLst>
        </c:ser>
        <c:ser>
          <c:idx val="7"/>
          <c:order val="7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2">
                    <a:lumMod val="60000"/>
                  </a:schemeClr>
                </a:gs>
                <a:gs pos="100000">
                  <a:schemeClr val="accent2">
                    <a:lumMod val="60000"/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190-457E-A13D-49A401740C81}"/>
            </c:ext>
          </c:extLst>
        </c:ser>
        <c:ser>
          <c:idx val="8"/>
          <c:order val="8"/>
          <c:tx>
            <c:strRef>
              <c:f>'INFORME EJEC GASTOS.'!$B$34:$C$34</c:f>
              <c:strCache>
                <c:ptCount val="2"/>
                <c:pt idx="0">
                  <c:v>3-3</c:v>
                </c:pt>
                <c:pt idx="1">
                  <c:v>INVERSION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/>
            </c:strRef>
          </c:cat>
          <c:val>
            <c:numRef>
              <c:f>('INFORME EJEC GASTOS.'!$G$34:$H$34,'INFORME EJEC GASTOS.'!$J$34:$K$34)</c:f>
              <c:numCache>
                <c:formatCode>0.00%</c:formatCode>
                <c:ptCount val="4"/>
                <c:pt idx="0" formatCode="_-* #,##0.00_-;\-* #,##0.00_-;_-* &quot;-&quot;_-;_-@_-">
                  <c:v>105315.823632</c:v>
                </c:pt>
                <c:pt idx="1">
                  <c:v>0.82025889612358094</c:v>
                </c:pt>
                <c:pt idx="2" formatCode="_-* #,##0.00_-;\-* #,##0.00_-;_-* &quot;-&quot;_-;_-@_-">
                  <c:v>43318.283281999997</c:v>
                </c:pt>
                <c:pt idx="3">
                  <c:v>0.33738716558890874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8190-457E-A13D-49A401740C8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175953104"/>
        <c:axId val="-1175951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GASTOS.'!$B$7:$C$7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GASTOS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('INFORME EJEC GASTOS.'!$G$7:$H$7,'INFORME EJEC GASTOS.'!$J$7:$K$7)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 formatCode="_-* #,##0.00_-;\-* #,##0.00_-;_-* &quot;-&quot;_-;_-@_-">
                        <c:v>122476.26727</c:v>
                      </c:pt>
                      <c:pt idx="1">
                        <c:v>0.78311133933230592</c:v>
                      </c:pt>
                      <c:pt idx="2" formatCode="_-* #,##0.00_-;\-* #,##0.00_-;_-* &quot;-&quot;_-;_-@_-">
                        <c:v>57510.483136000003</c:v>
                      </c:pt>
                      <c:pt idx="3">
                        <c:v>0.36772113061705453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190-457E-A13D-49A401740C8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GASTOS.'!$B$8:$C$8</c15:sqref>
                        </c15:formulaRef>
                      </c:ext>
                    </c:extLst>
                    <c:strCache>
                      <c:ptCount val="2"/>
                      <c:pt idx="0">
                        <c:v>3-1</c:v>
                      </c:pt>
                      <c:pt idx="1">
                        <c:v>GASTOS DE FUNCIONAMIENTO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dLbl>
                    <c:idx val="2"/>
                    <c:layout>
                      <c:manualLayout>
                        <c:x val="-1.4894293137396141E-16"/>
                        <c:y val="5.621932504183159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8190-457E-A13D-49A401740C8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GASTOS.'!$G$8:$H$8,'INFORME EJEC GASTOS.'!$J$8:$K$8)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 formatCode="_-* #,##0.00_-;\-* #,##0.00_-;_-* &quot;-&quot;_-;_-@_-">
                        <c:v>17160.443638000001</c:v>
                      </c:pt>
                      <c:pt idx="1">
                        <c:v>0.61279398041895317</c:v>
                      </c:pt>
                      <c:pt idx="2" formatCode="_-* #,##0.00_-;\-* #,##0.00_-;_-* &quot;-&quot;_-;_-@_-">
                        <c:v>14192.199854</c:v>
                      </c:pt>
                      <c:pt idx="3">
                        <c:v>0.50679893963671108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190-457E-A13D-49A401740C8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GASTOS.'!$B$9:$C$9</c15:sqref>
                        </c15:formulaRef>
                      </c:ext>
                    </c:extLst>
                    <c:strCache>
                      <c:ptCount val="2"/>
                      <c:pt idx="0">
                        <c:v>3-1-1</c:v>
                      </c:pt>
                      <c:pt idx="1">
                        <c:v>GASTOS DE PERSONAL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GASTOS.'!$G$9:$H$9,'INFORME EJEC GASTOS.'!$J$9:$K$9)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 formatCode="_-* #,##0.00_-;\-* #,##0.00_-;_-* &quot;-&quot;_-;_-@_-">
                        <c:v>11044.165408999999</c:v>
                      </c:pt>
                      <c:pt idx="1">
                        <c:v>0.54094326224947031</c:v>
                      </c:pt>
                      <c:pt idx="2" formatCode="_-* #,##0.00_-;\-* #,##0.00_-;_-* &quot;-&quot;_-;_-@_-">
                        <c:v>11037.652330999999</c:v>
                      </c:pt>
                      <c:pt idx="3">
                        <c:v>0.5406242516651365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190-457E-A13D-49A401740C81}"/>
                  </c:ext>
                </c:extLst>
              </c15:ser>
            </c15:filteredBarSeries>
          </c:ext>
        </c:extLst>
      </c:barChart>
      <c:catAx>
        <c:axId val="-117595310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1472"/>
        <c:crosses val="autoZero"/>
        <c:auto val="1"/>
        <c:lblAlgn val="ctr"/>
        <c:lblOffset val="100"/>
        <c:noMultiLvlLbl val="0"/>
      </c:catAx>
      <c:valAx>
        <c:axId val="-1175951472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_-;\-* #,##0.00_-;_-* &quot;-&quot;_-;_-@_-" sourceLinked="1"/>
        <c:majorTickMark val="none"/>
        <c:minorTickMark val="none"/>
        <c:tickLblPos val="nextTo"/>
        <c:crossAx val="-117595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PRESUPUESTO UAERMV VIGENCIA 2018 </a:t>
            </a:r>
          </a:p>
          <a:p>
            <a:pPr>
              <a:defRPr/>
            </a:pPr>
            <a:r>
              <a:rPr lang="es-CO"/>
              <a:t>EJECUCIÓN  INVERSIÓN EN MILLONES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'INFORME EJEC GASTOS.'!$H$6</c:f>
              <c:strCache>
                <c:ptCount val="1"/>
                <c:pt idx="0">
                  <c:v>% EJEC. COMPROMISOS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6"/>
              <c:layout>
                <c:manualLayout>
                  <c:x val="5.5292261834895039E-3"/>
                  <c:y val="-7.5268819328558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E-4B16-BBC9-77C58C639C25}"/>
                </c:ext>
              </c:extLst>
            </c:dLbl>
            <c:dLbl>
              <c:idx val="27"/>
              <c:layout>
                <c:manualLayout>
                  <c:x val="-4.4233809467916036E-3"/>
                  <c:y val="-2.508960644285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D4-4A1D-A2C4-96C1E2321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'INFORME EJEC GASTOS.'!$B$7:$C$39</c15:sqref>
                  </c15:fullRef>
                </c:ext>
              </c:extLst>
              <c:f>('INFORME EJEC GASTOS.'!$B$10:$C$33,'INFORME EJEC GASTOS.'!$B$36:$C$39)</c:f>
              <c:multiLvlStrCache>
                <c:ptCount val="28"/>
                <c:lvl>
                  <c:pt idx="0">
                    <c:v>Planta de personal permanente </c:v>
                  </c:pt>
                  <c:pt idx="1">
                    <c:v>Factores constitutivos de salario</c:v>
                  </c:pt>
                  <c:pt idx="2">
                    <c:v>Contribuciones inherentes a la nómina</c:v>
                  </c:pt>
                  <c:pt idx="3">
                    <c:v>Remuneraciones no constitutivas de factor salarial</c:v>
                  </c:pt>
                  <c:pt idx="4">
                    <c:v>Trabajadores oficiales</c:v>
                  </c:pt>
                  <c:pt idx="5">
                    <c:v>Factores constitutivos de salario</c:v>
                  </c:pt>
                  <c:pt idx="6">
                    <c:v>Contribuciones inherentes a la nómina</c:v>
                  </c:pt>
                  <c:pt idx="7">
                    <c:v>Remuneraciones no constitutivas de factor salarial</c:v>
                  </c:pt>
                  <c:pt idx="8">
                    <c:v>ADQUISICION DE BIENES Y SERVICIOS</c:v>
                  </c:pt>
                  <c:pt idx="9">
                    <c:v>Adquisición diferentes de activos no financieros</c:v>
                  </c:pt>
                  <c:pt idx="10">
                    <c:v>Materiales y Suministros</c:v>
                  </c:pt>
                  <c:pt idx="11">
                    <c:v>Productos alimenticios, bebidas y tabaco; textiles, prendas de vestir y productos de cuero</c:v>
                  </c:pt>
                  <c:pt idx="12">
                    <c:v>Otros bienes transportables (excepto productos metálicos, maquinaria y equipo)</c:v>
                  </c:pt>
                  <c:pt idx="13">
                    <c:v>Productos metálicos</c:v>
                  </c:pt>
                  <c:pt idx="14">
                    <c:v>Adquisición de servicios</c:v>
                  </c:pt>
                  <c:pt idx="15">
                    <c:v>Servicios de venta y de distribución, alojamiento, servicios de suministro de comidas y bebidas, servicios de transporte y servicios de electricidad, gas y agua</c:v>
                  </c:pt>
                  <c:pt idx="16">
                    <c:v>Servicios financieros y servicios conexos, servicios inmobiliarios y servicios de leasing</c:v>
                  </c:pt>
                  <c:pt idx="17">
                    <c:v>Servicios prestados a las empresas y servicios de producción</c:v>
                  </c:pt>
                  <c:pt idx="18">
                    <c:v>Servicios administrativos del gobierno</c:v>
                  </c:pt>
                  <c:pt idx="19">
                    <c:v>Capacitación</c:v>
                  </c:pt>
                  <c:pt idx="20">
                    <c:v>Bienestar e incentivos</c:v>
                  </c:pt>
                  <c:pt idx="21">
                    <c:v>Salud Ocupacional</c:v>
                  </c:pt>
                  <c:pt idx="22">
                    <c:v>GASTOS DIVERSOS</c:v>
                  </c:pt>
                  <c:pt idx="23">
                    <c:v>TRANSFERENCIAS CORRIENTES DE FUNCIONAMIENTO</c:v>
                  </c:pt>
                  <c:pt idx="24">
                    <c:v>143 - Recuperación, rehabilitación y mantenimiento de la malla vial</c:v>
                  </c:pt>
                  <c:pt idx="25">
                    <c:v>188 - Transparencia, gestión pública y atención a partes interesadas en la UAERMV</c:v>
                  </c:pt>
                  <c:pt idx="26">
                    <c:v>190 - Modernización institucional</c:v>
                  </c:pt>
                  <c:pt idx="27">
                    <c:v>192 - Fortalecimiento y adecuación de la plataforma tecnológica de la UAERMV</c:v>
                  </c:pt>
                </c:lvl>
                <c:lvl>
                  <c:pt idx="0">
                    <c:v>3-1-1-01</c:v>
                  </c:pt>
                  <c:pt idx="1">
                    <c:v>3-1-1-01-01</c:v>
                  </c:pt>
                  <c:pt idx="2">
                    <c:v>3-1-1-01-02</c:v>
                  </c:pt>
                  <c:pt idx="3">
                    <c:v>3-1-1-01-03</c:v>
                  </c:pt>
                  <c:pt idx="4">
                    <c:v>3-1-1-03</c:v>
                  </c:pt>
                  <c:pt idx="5">
                    <c:v>3-1-1-03-01</c:v>
                  </c:pt>
                  <c:pt idx="6">
                    <c:v>3-1-1-01-02</c:v>
                  </c:pt>
                  <c:pt idx="7">
                    <c:v>3-1-1-03-03</c:v>
                  </c:pt>
                  <c:pt idx="8">
                    <c:v>3-1-2</c:v>
                  </c:pt>
                  <c:pt idx="9">
                    <c:v>3-1-2-02</c:v>
                  </c:pt>
                  <c:pt idx="10">
                    <c:v>3-1-2-02-01</c:v>
                  </c:pt>
                  <c:pt idx="11">
                    <c:v>3-1-2-02-01-01</c:v>
                  </c:pt>
                  <c:pt idx="12">
                    <c:v>3-1-2-02-01-02</c:v>
                  </c:pt>
                  <c:pt idx="13">
                    <c:v>3-1-2-02-01-03</c:v>
                  </c:pt>
                  <c:pt idx="14">
                    <c:v>3-1-2-02-02</c:v>
                  </c:pt>
                  <c:pt idx="15">
                    <c:v>3-1-2-02-02-01</c:v>
                  </c:pt>
                  <c:pt idx="16">
                    <c:v>3-1-2-02-02-02</c:v>
                  </c:pt>
                  <c:pt idx="17">
                    <c:v>3-1-2-02-02-03</c:v>
                  </c:pt>
                  <c:pt idx="18">
                    <c:v>3-1-2-02-02-04</c:v>
                  </c:pt>
                  <c:pt idx="19">
                    <c:v>3-1-2-02-02-06-0000-000</c:v>
                  </c:pt>
                  <c:pt idx="20">
                    <c:v>3-1-2-02-02-07-0000-000</c:v>
                  </c:pt>
                  <c:pt idx="21">
                    <c:v>3-1-2-02-02-08-0000-000</c:v>
                  </c:pt>
                  <c:pt idx="22">
                    <c:v>3-1-3</c:v>
                  </c:pt>
                  <c:pt idx="23">
                    <c:v>3-1-5</c:v>
                  </c:pt>
                  <c:pt idx="24">
                    <c:v>408</c:v>
                  </c:pt>
                  <c:pt idx="25">
                    <c:v>1171</c:v>
                  </c:pt>
                  <c:pt idx="26">
                    <c:v>1181</c:v>
                  </c:pt>
                  <c:pt idx="27">
                    <c:v>1117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GASTOS.'!$H$7:$H$39</c15:sqref>
                  </c15:fullRef>
                </c:ext>
              </c:extLst>
              <c:f>('INFORME EJEC GASTOS.'!$H$10:$H$33,'INFORME EJEC GASTOS.'!$H$36:$H$39)</c:f>
              <c:numCache>
                <c:formatCode>0.00%</c:formatCode>
                <c:ptCount val="28"/>
                <c:pt idx="0">
                  <c:v>0.59603009726167067</c:v>
                </c:pt>
                <c:pt idx="1">
                  <c:v>0.61697501655076814</c:v>
                </c:pt>
                <c:pt idx="2">
                  <c:v>0.5200037632553085</c:v>
                </c:pt>
                <c:pt idx="3">
                  <c:v>0.90532462643734524</c:v>
                </c:pt>
                <c:pt idx="4">
                  <c:v>0.4916432579034497</c:v>
                </c:pt>
                <c:pt idx="5">
                  <c:v>0.51238463902612308</c:v>
                </c:pt>
                <c:pt idx="6">
                  <c:v>0.39441379811465166</c:v>
                </c:pt>
                <c:pt idx="7">
                  <c:v>0.63089027552177412</c:v>
                </c:pt>
                <c:pt idx="8">
                  <c:v>0.80663986724546199</c:v>
                </c:pt>
                <c:pt idx="9">
                  <c:v>0.80663986724546199</c:v>
                </c:pt>
                <c:pt idx="10">
                  <c:v>0.29728874508411635</c:v>
                </c:pt>
                <c:pt idx="11">
                  <c:v>3.5681149941071563E-2</c:v>
                </c:pt>
                <c:pt idx="12">
                  <c:v>0.53368674128299931</c:v>
                </c:pt>
                <c:pt idx="13">
                  <c:v>0.24254926966292134</c:v>
                </c:pt>
                <c:pt idx="14">
                  <c:v>0.82247095123416381</c:v>
                </c:pt>
                <c:pt idx="15">
                  <c:v>0.92947521865889215</c:v>
                </c:pt>
                <c:pt idx="16">
                  <c:v>0.77174065644197276</c:v>
                </c:pt>
                <c:pt idx="17">
                  <c:v>0.9642664489333338</c:v>
                </c:pt>
                <c:pt idx="18">
                  <c:v>0.53985627931034486</c:v>
                </c:pt>
                <c:pt idx="19">
                  <c:v>0.58951226059453088</c:v>
                </c:pt>
                <c:pt idx="20">
                  <c:v>0.8573200849757785</c:v>
                </c:pt>
                <c:pt idx="21">
                  <c:v>0.46965320869565219</c:v>
                </c:pt>
                <c:pt idx="22">
                  <c:v>0</c:v>
                </c:pt>
                <c:pt idx="23">
                  <c:v>0</c:v>
                </c:pt>
                <c:pt idx="24">
                  <c:v>0.81938401699473684</c:v>
                </c:pt>
                <c:pt idx="25">
                  <c:v>0.89880269266899315</c:v>
                </c:pt>
                <c:pt idx="26">
                  <c:v>0.68860816974834593</c:v>
                </c:pt>
                <c:pt idx="27">
                  <c:v>0.96337716544671503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4C-448C-A569-598F58372900}"/>
            </c:ext>
          </c:extLst>
        </c:ser>
        <c:ser>
          <c:idx val="7"/>
          <c:order val="7"/>
          <c:tx>
            <c:strRef>
              <c:f>'INFORME EJEC GASTOS.'!$K$6</c:f>
              <c:strCache>
                <c:ptCount val="1"/>
                <c:pt idx="0">
                  <c:v>% EJEC.GIROS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4"/>
              <c:layout>
                <c:manualLayout>
                  <c:x val="-8.8467618935832073E-3"/>
                  <c:y val="-1.2544803221426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AE-4B16-BBC9-77C58C639C25}"/>
                </c:ext>
              </c:extLst>
            </c:dLbl>
            <c:dLbl>
              <c:idx val="25"/>
              <c:layout>
                <c:manualLayout>
                  <c:x val="-1.1058452366979009E-3"/>
                  <c:y val="-2.007168515428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AE-4B16-BBC9-77C58C639C25}"/>
                </c:ext>
              </c:extLst>
            </c:dLbl>
            <c:dLbl>
              <c:idx val="26"/>
              <c:layout>
                <c:manualLayout>
                  <c:x val="1.105845236697982E-3"/>
                  <c:y val="-2.508960644285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AE-4B16-BBC9-77C58C639C25}"/>
                </c:ext>
              </c:extLst>
            </c:dLbl>
            <c:dLbl>
              <c:idx val="27"/>
              <c:layout>
                <c:manualLayout>
                  <c:x val="-1.2164297603677071E-2"/>
                  <c:y val="-2.258064579856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D4-4A1D-A2C4-96C1E2321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'INFORME EJEC GASTOS.'!$B$7:$C$39</c15:sqref>
                  </c15:fullRef>
                </c:ext>
              </c:extLst>
              <c:f>('INFORME EJEC GASTOS.'!$B$10:$C$33,'INFORME EJEC GASTOS.'!$B$36:$C$39)</c:f>
              <c:multiLvlStrCache>
                <c:ptCount val="28"/>
                <c:lvl>
                  <c:pt idx="0">
                    <c:v>Planta de personal permanente </c:v>
                  </c:pt>
                  <c:pt idx="1">
                    <c:v>Factores constitutivos de salario</c:v>
                  </c:pt>
                  <c:pt idx="2">
                    <c:v>Contribuciones inherentes a la nómina</c:v>
                  </c:pt>
                  <c:pt idx="3">
                    <c:v>Remuneraciones no constitutivas de factor salarial</c:v>
                  </c:pt>
                  <c:pt idx="4">
                    <c:v>Trabajadores oficiales</c:v>
                  </c:pt>
                  <c:pt idx="5">
                    <c:v>Factores constitutivos de salario</c:v>
                  </c:pt>
                  <c:pt idx="6">
                    <c:v>Contribuciones inherentes a la nómina</c:v>
                  </c:pt>
                  <c:pt idx="7">
                    <c:v>Remuneraciones no constitutivas de factor salarial</c:v>
                  </c:pt>
                  <c:pt idx="8">
                    <c:v>ADQUISICION DE BIENES Y SERVICIOS</c:v>
                  </c:pt>
                  <c:pt idx="9">
                    <c:v>Adquisición diferentes de activos no financieros</c:v>
                  </c:pt>
                  <c:pt idx="10">
                    <c:v>Materiales y Suministros</c:v>
                  </c:pt>
                  <c:pt idx="11">
                    <c:v>Productos alimenticios, bebidas y tabaco; textiles, prendas de vestir y productos de cuero</c:v>
                  </c:pt>
                  <c:pt idx="12">
                    <c:v>Otros bienes transportables (excepto productos metálicos, maquinaria y equipo)</c:v>
                  </c:pt>
                  <c:pt idx="13">
                    <c:v>Productos metálicos</c:v>
                  </c:pt>
                  <c:pt idx="14">
                    <c:v>Adquisición de servicios</c:v>
                  </c:pt>
                  <c:pt idx="15">
                    <c:v>Servicios de venta y de distribución, alojamiento, servicios de suministro de comidas y bebidas, servicios de transporte y servicios de electricidad, gas y agua</c:v>
                  </c:pt>
                  <c:pt idx="16">
                    <c:v>Servicios financieros y servicios conexos, servicios inmobiliarios y servicios de leasing</c:v>
                  </c:pt>
                  <c:pt idx="17">
                    <c:v>Servicios prestados a las empresas y servicios de producción</c:v>
                  </c:pt>
                  <c:pt idx="18">
                    <c:v>Servicios administrativos del gobierno</c:v>
                  </c:pt>
                  <c:pt idx="19">
                    <c:v>Capacitación</c:v>
                  </c:pt>
                  <c:pt idx="20">
                    <c:v>Bienestar e incentivos</c:v>
                  </c:pt>
                  <c:pt idx="21">
                    <c:v>Salud Ocupacional</c:v>
                  </c:pt>
                  <c:pt idx="22">
                    <c:v>GASTOS DIVERSOS</c:v>
                  </c:pt>
                  <c:pt idx="23">
                    <c:v>TRANSFERENCIAS CORRIENTES DE FUNCIONAMIENTO</c:v>
                  </c:pt>
                  <c:pt idx="24">
                    <c:v>143 - Recuperación, rehabilitación y mantenimiento de la malla vial</c:v>
                  </c:pt>
                  <c:pt idx="25">
                    <c:v>188 - Transparencia, gestión pública y atención a partes interesadas en la UAERMV</c:v>
                  </c:pt>
                  <c:pt idx="26">
                    <c:v>190 - Modernización institucional</c:v>
                  </c:pt>
                  <c:pt idx="27">
                    <c:v>192 - Fortalecimiento y adecuación de la plataforma tecnológica de la UAERMV</c:v>
                  </c:pt>
                </c:lvl>
                <c:lvl>
                  <c:pt idx="0">
                    <c:v>3-1-1-01</c:v>
                  </c:pt>
                  <c:pt idx="1">
                    <c:v>3-1-1-01-01</c:v>
                  </c:pt>
                  <c:pt idx="2">
                    <c:v>3-1-1-01-02</c:v>
                  </c:pt>
                  <c:pt idx="3">
                    <c:v>3-1-1-01-03</c:v>
                  </c:pt>
                  <c:pt idx="4">
                    <c:v>3-1-1-03</c:v>
                  </c:pt>
                  <c:pt idx="5">
                    <c:v>3-1-1-03-01</c:v>
                  </c:pt>
                  <c:pt idx="6">
                    <c:v>3-1-1-01-02</c:v>
                  </c:pt>
                  <c:pt idx="7">
                    <c:v>3-1-1-03-03</c:v>
                  </c:pt>
                  <c:pt idx="8">
                    <c:v>3-1-2</c:v>
                  </c:pt>
                  <c:pt idx="9">
                    <c:v>3-1-2-02</c:v>
                  </c:pt>
                  <c:pt idx="10">
                    <c:v>3-1-2-02-01</c:v>
                  </c:pt>
                  <c:pt idx="11">
                    <c:v>3-1-2-02-01-01</c:v>
                  </c:pt>
                  <c:pt idx="12">
                    <c:v>3-1-2-02-01-02</c:v>
                  </c:pt>
                  <c:pt idx="13">
                    <c:v>3-1-2-02-01-03</c:v>
                  </c:pt>
                  <c:pt idx="14">
                    <c:v>3-1-2-02-02</c:v>
                  </c:pt>
                  <c:pt idx="15">
                    <c:v>3-1-2-02-02-01</c:v>
                  </c:pt>
                  <c:pt idx="16">
                    <c:v>3-1-2-02-02-02</c:v>
                  </c:pt>
                  <c:pt idx="17">
                    <c:v>3-1-2-02-02-03</c:v>
                  </c:pt>
                  <c:pt idx="18">
                    <c:v>3-1-2-02-02-04</c:v>
                  </c:pt>
                  <c:pt idx="19">
                    <c:v>3-1-2-02-02-06-0000-000</c:v>
                  </c:pt>
                  <c:pt idx="20">
                    <c:v>3-1-2-02-02-07-0000-000</c:v>
                  </c:pt>
                  <c:pt idx="21">
                    <c:v>3-1-2-02-02-08-0000-000</c:v>
                  </c:pt>
                  <c:pt idx="22">
                    <c:v>3-1-3</c:v>
                  </c:pt>
                  <c:pt idx="23">
                    <c:v>3-1-5</c:v>
                  </c:pt>
                  <c:pt idx="24">
                    <c:v>408</c:v>
                  </c:pt>
                  <c:pt idx="25">
                    <c:v>1171</c:v>
                  </c:pt>
                  <c:pt idx="26">
                    <c:v>1181</c:v>
                  </c:pt>
                  <c:pt idx="27">
                    <c:v>1117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GASTOS.'!$K$7:$K$39</c15:sqref>
                  </c15:fullRef>
                </c:ext>
              </c:extLst>
              <c:f>('INFORME EJEC GASTOS.'!$K$10:$K$33,'INFORME EJEC GASTOS.'!$K$36:$K$39)</c:f>
              <c:numCache>
                <c:formatCode>0.00%</c:formatCode>
                <c:ptCount val="28"/>
                <c:pt idx="0">
                  <c:v>0.59603009726167067</c:v>
                </c:pt>
                <c:pt idx="1">
                  <c:v>0.61697501655076814</c:v>
                </c:pt>
                <c:pt idx="2">
                  <c:v>0.5200037632553085</c:v>
                </c:pt>
                <c:pt idx="3">
                  <c:v>0.90532462643734524</c:v>
                </c:pt>
                <c:pt idx="4">
                  <c:v>0.49103874855719559</c:v>
                </c:pt>
                <c:pt idx="5">
                  <c:v>0.51238463902612308</c:v>
                </c:pt>
                <c:pt idx="6">
                  <c:v>0.39441379811465166</c:v>
                </c:pt>
                <c:pt idx="7">
                  <c:v>0.62544817786255347</c:v>
                </c:pt>
                <c:pt idx="8">
                  <c:v>0.4160346700886195</c:v>
                </c:pt>
                <c:pt idx="9">
                  <c:v>0.4160346700886195</c:v>
                </c:pt>
                <c:pt idx="10">
                  <c:v>0.20050646515082354</c:v>
                </c:pt>
                <c:pt idx="11">
                  <c:v>2.0695066965821504E-2</c:v>
                </c:pt>
                <c:pt idx="12">
                  <c:v>0.35040476843883006</c:v>
                </c:pt>
                <c:pt idx="13">
                  <c:v>0.24254926966292134</c:v>
                </c:pt>
                <c:pt idx="14">
                  <c:v>0.42273347758280139</c:v>
                </c:pt>
                <c:pt idx="15">
                  <c:v>2.3615160349854227E-3</c:v>
                </c:pt>
                <c:pt idx="16">
                  <c:v>0.45157356574232543</c:v>
                </c:pt>
                <c:pt idx="17">
                  <c:v>0.44749838967413896</c:v>
                </c:pt>
                <c:pt idx="18">
                  <c:v>0.53363793448275865</c:v>
                </c:pt>
                <c:pt idx="19">
                  <c:v>0.25492419556261015</c:v>
                </c:pt>
                <c:pt idx="20">
                  <c:v>9.0018581293876479E-2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0.3347563329257327</c:v>
                </c:pt>
                <c:pt idx="25">
                  <c:v>0.56231315446713215</c:v>
                </c:pt>
                <c:pt idx="26">
                  <c:v>8.9847975100425331E-2</c:v>
                </c:pt>
                <c:pt idx="27">
                  <c:v>0.47733183518372801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4C-448C-A569-598F58372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279397136"/>
        <c:axId val="-12794074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GASTOS.'!$D$6</c15:sqref>
                        </c15:formulaRef>
                      </c:ext>
                    </c:extLst>
                    <c:strCache>
                      <c:ptCount val="1"/>
                      <c:pt idx="0">
                        <c:v>APROPIACION VIGENTE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'INFORME EJEC GASTOS.'!$B$7:$C$39</c15:sqref>
                        </c15:fullRef>
                        <c15:formulaRef>
                          <c15:sqref>('INFORME EJEC GASTOS.'!$B$10:$C$33,'INFORME EJEC GASTOS.'!$B$36:$C$39)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TRANSFERENCIAS CORRIENTES DE FUNCIONAMIENTO</c:v>
                        </c:pt>
                        <c:pt idx="24">
                          <c:v>143 - Recuperación, rehabilitación y mantenimiento de la malla vial</c:v>
                        </c:pt>
                        <c:pt idx="25">
                          <c:v>188 - Transparencia, gestión pública y atención a partes interesadas en la UAERMV</c:v>
                        </c:pt>
                        <c:pt idx="26">
                          <c:v>190 - Modernización institucional</c:v>
                        </c:pt>
                        <c:pt idx="27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3-1-5</c:v>
                        </c:pt>
                        <c:pt idx="24">
                          <c:v>408</c:v>
                        </c:pt>
                        <c:pt idx="25">
                          <c:v>1171</c:v>
                        </c:pt>
                        <c:pt idx="26">
                          <c:v>1181</c:v>
                        </c:pt>
                        <c:pt idx="27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'INFORME EJEC GASTOS.'!$D$7:$D$39</c15:sqref>
                        </c15:fullRef>
                        <c15:formulaRef>
                          <c15:sqref>('INFORME EJEC GASTOS.'!$D$10:$D$33,'INFORME EJEC GASTOS.'!$D$36:$D$39)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8"/>
                      <c:pt idx="0">
                        <c:v>9642.3389999999999</c:v>
                      </c:pt>
                      <c:pt idx="1">
                        <c:v>6954.8101379999998</c:v>
                      </c:pt>
                      <c:pt idx="2">
                        <c:v>2535.3049999999998</c:v>
                      </c:pt>
                      <c:pt idx="3">
                        <c:v>152.223862</c:v>
                      </c:pt>
                      <c:pt idx="4">
                        <c:v>10774.156000000001</c:v>
                      </c:pt>
                      <c:pt idx="5">
                        <c:v>6480.8504979999998</c:v>
                      </c:pt>
                      <c:pt idx="6">
                        <c:v>3096.51</c:v>
                      </c:pt>
                      <c:pt idx="7">
                        <c:v>1196.7955019999999</c:v>
                      </c:pt>
                      <c:pt idx="8">
                        <c:v>7582.415</c:v>
                      </c:pt>
                      <c:pt idx="9">
                        <c:v>7582.415</c:v>
                      </c:pt>
                      <c:pt idx="10">
                        <c:v>228.56419600000001</c:v>
                      </c:pt>
                      <c:pt idx="11">
                        <c:v>98.091009</c:v>
                      </c:pt>
                      <c:pt idx="12">
                        <c:v>112.673187</c:v>
                      </c:pt>
                      <c:pt idx="13">
                        <c:v>17.8</c:v>
                      </c:pt>
                      <c:pt idx="14">
                        <c:v>7353.8508039999997</c:v>
                      </c:pt>
                      <c:pt idx="15">
                        <c:v>68.599999999999994</c:v>
                      </c:pt>
                      <c:pt idx="16">
                        <c:v>3740.1100200000001</c:v>
                      </c:pt>
                      <c:pt idx="17">
                        <c:v>2665.393759</c:v>
                      </c:pt>
                      <c:pt idx="18">
                        <c:v>290</c:v>
                      </c:pt>
                      <c:pt idx="19">
                        <c:v>171.36199999999999</c:v>
                      </c:pt>
                      <c:pt idx="20">
                        <c:v>174.63800000000001</c:v>
                      </c:pt>
                      <c:pt idx="21">
                        <c:v>230</c:v>
                      </c:pt>
                      <c:pt idx="22">
                        <c:v>4</c:v>
                      </c:pt>
                      <c:pt idx="23">
                        <c:v>0.7</c:v>
                      </c:pt>
                      <c:pt idx="24">
                        <c:v>111656.686</c:v>
                      </c:pt>
                      <c:pt idx="25">
                        <c:v>6769.3429999999998</c:v>
                      </c:pt>
                      <c:pt idx="26">
                        <c:v>6771.2</c:v>
                      </c:pt>
                      <c:pt idx="27">
                        <c:v>3196.165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9B4C-448C-A569-598F5837290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GASTOS.'!$E$6</c15:sqref>
                        </c15:formulaRef>
                      </c:ext>
                    </c:extLst>
                    <c:strCache>
                      <c:ptCount val="1"/>
                      <c:pt idx="0">
                        <c:v>TOTAL DISPONIBILIDADES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GASTOS.'!$B$7:$C$39</c15:sqref>
                        </c15:fullRef>
                        <c15:formulaRef>
                          <c15:sqref>('INFORME EJEC GASTOS.'!$B$10:$C$33,'INFORME EJEC GASTOS.'!$B$36:$C$39)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TRANSFERENCIAS CORRIENTES DE FUNCIONAMIENTO</c:v>
                        </c:pt>
                        <c:pt idx="24">
                          <c:v>143 - Recuperación, rehabilitación y mantenimiento de la malla vial</c:v>
                        </c:pt>
                        <c:pt idx="25">
                          <c:v>188 - Transparencia, gestión pública y atención a partes interesadas en la UAERMV</c:v>
                        </c:pt>
                        <c:pt idx="26">
                          <c:v>190 - Modernización institucional</c:v>
                        </c:pt>
                        <c:pt idx="27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3-1-5</c:v>
                        </c:pt>
                        <c:pt idx="24">
                          <c:v>408</c:v>
                        </c:pt>
                        <c:pt idx="25">
                          <c:v>1171</c:v>
                        </c:pt>
                        <c:pt idx="26">
                          <c:v>1181</c:v>
                        </c:pt>
                        <c:pt idx="27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GASTOS.'!$E$7:$E$39</c15:sqref>
                        </c15:fullRef>
                        <c15:formulaRef>
                          <c15:sqref>('INFORME EJEC GASTOS.'!$E$10:$E$33,'INFORME EJEC GASTOS.'!$E$36:$E$39)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0.7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B4C-448C-A569-598F5837290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GASTOS.'!$F$6</c15:sqref>
                        </c15:formulaRef>
                      </c:ext>
                    </c:extLst>
                    <c:strCache>
                      <c:ptCount val="1"/>
                      <c:pt idx="0">
                        <c:v>SALDO APROPIACION DISPONIBLE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GASTOS.'!$B$7:$C$39</c15:sqref>
                        </c15:fullRef>
                        <c15:formulaRef>
                          <c15:sqref>('INFORME EJEC GASTOS.'!$B$10:$C$33,'INFORME EJEC GASTOS.'!$B$36:$C$39)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TRANSFERENCIAS CORRIENTES DE FUNCIONAMIENTO</c:v>
                        </c:pt>
                        <c:pt idx="24">
                          <c:v>143 - Recuperación, rehabilitación y mantenimiento de la malla vial</c:v>
                        </c:pt>
                        <c:pt idx="25">
                          <c:v>188 - Transparencia, gestión pública y atención a partes interesadas en la UAERMV</c:v>
                        </c:pt>
                        <c:pt idx="26">
                          <c:v>190 - Modernización institucional</c:v>
                        </c:pt>
                        <c:pt idx="27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3-1-5</c:v>
                        </c:pt>
                        <c:pt idx="24">
                          <c:v>408</c:v>
                        </c:pt>
                        <c:pt idx="25">
                          <c:v>1171</c:v>
                        </c:pt>
                        <c:pt idx="26">
                          <c:v>1181</c:v>
                        </c:pt>
                        <c:pt idx="27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GASTOS.'!$F$7:$F$39</c15:sqref>
                        </c15:fullRef>
                        <c15:formulaRef>
                          <c15:sqref>('INFORME EJEC GASTOS.'!$F$10:$F$33,'INFORME EJEC GASTOS.'!$F$36:$F$39)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B4C-448C-A569-598F5837290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GASTOS.'!$G$6</c15:sqref>
                        </c15:formulaRef>
                      </c:ext>
                    </c:extLst>
                    <c:strCache>
                      <c:ptCount val="1"/>
                      <c:pt idx="0">
                        <c:v>TOTAL COMPROMISOS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GASTOS.'!$B$7:$C$39</c15:sqref>
                        </c15:fullRef>
                        <c15:formulaRef>
                          <c15:sqref>('INFORME EJEC GASTOS.'!$B$10:$C$33,'INFORME EJEC GASTOS.'!$B$36:$C$39)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TRANSFERENCIAS CORRIENTES DE FUNCIONAMIENTO</c:v>
                        </c:pt>
                        <c:pt idx="24">
                          <c:v>143 - Recuperación, rehabilitación y mantenimiento de la malla vial</c:v>
                        </c:pt>
                        <c:pt idx="25">
                          <c:v>188 - Transparencia, gestión pública y atención a partes interesadas en la UAERMV</c:v>
                        </c:pt>
                        <c:pt idx="26">
                          <c:v>190 - Modernización institucional</c:v>
                        </c:pt>
                        <c:pt idx="27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3-1-5</c:v>
                        </c:pt>
                        <c:pt idx="24">
                          <c:v>408</c:v>
                        </c:pt>
                        <c:pt idx="25">
                          <c:v>1171</c:v>
                        </c:pt>
                        <c:pt idx="26">
                          <c:v>1181</c:v>
                        </c:pt>
                        <c:pt idx="27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GASTOS.'!$G$7:$G$39</c15:sqref>
                        </c15:fullRef>
                        <c15:formulaRef>
                          <c15:sqref>('INFORME EJEC GASTOS.'!$G$10:$G$33,'INFORME EJEC GASTOS.'!$G$36:$G$39)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8"/>
                      <c:pt idx="0">
                        <c:v>5747.1242519999996</c:v>
                      </c:pt>
                      <c:pt idx="1">
                        <c:v>4290.9440999999997</c:v>
                      </c:pt>
                      <c:pt idx="2">
                        <c:v>1318.3681409999999</c:v>
                      </c:pt>
                      <c:pt idx="3">
                        <c:v>137.81201100000001</c:v>
                      </c:pt>
                      <c:pt idx="4">
                        <c:v>5297.0411569999997</c:v>
                      </c:pt>
                      <c:pt idx="5">
                        <c:v>3320.6882430000001</c:v>
                      </c:pt>
                      <c:pt idx="6">
                        <c:v>1221.30627</c:v>
                      </c:pt>
                      <c:pt idx="7">
                        <c:v>755.04664400000001</c:v>
                      </c:pt>
                      <c:pt idx="8">
                        <c:v>6116.2782289999996</c:v>
                      </c:pt>
                      <c:pt idx="9">
                        <c:v>6116.2782289999996</c:v>
                      </c:pt>
                      <c:pt idx="10">
                        <c:v>67.949562999999998</c:v>
                      </c:pt>
                      <c:pt idx="11">
                        <c:v>3.5</c:v>
                      </c:pt>
                      <c:pt idx="12">
                        <c:v>60.132185999999997</c:v>
                      </c:pt>
                      <c:pt idx="13">
                        <c:v>4.3173769999999996</c:v>
                      </c:pt>
                      <c:pt idx="14">
                        <c:v>6048.3286660000003</c:v>
                      </c:pt>
                      <c:pt idx="15">
                        <c:v>63.762</c:v>
                      </c:pt>
                      <c:pt idx="16">
                        <c:v>2886.3949619999999</c:v>
                      </c:pt>
                      <c:pt idx="17">
                        <c:v>2570.1497749999999</c:v>
                      </c:pt>
                      <c:pt idx="18">
                        <c:v>156.55832100000001</c:v>
                      </c:pt>
                      <c:pt idx="19">
                        <c:v>101.02</c:v>
                      </c:pt>
                      <c:pt idx="20">
                        <c:v>149.720665</c:v>
                      </c:pt>
                      <c:pt idx="21">
                        <c:v>108.02023800000001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91489.703899</c:v>
                      </c:pt>
                      <c:pt idx="25">
                        <c:v>6084.3037160000003</c:v>
                      </c:pt>
                      <c:pt idx="26">
                        <c:v>4662.7036390000003</c:v>
                      </c:pt>
                      <c:pt idx="27">
                        <c:v>3079.1123779999998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B4C-448C-A569-598F58372900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GASTOS.'!$I$6</c15:sqref>
                        </c15:formulaRef>
                      </c:ext>
                    </c:extLst>
                    <c:strCache>
                      <c:ptCount val="1"/>
                      <c:pt idx="0">
                        <c:v>CDP POR COMPROMETER</c:v>
                      </c:pt>
                    </c:strCache>
                  </c:strRef>
                </c:tx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GASTOS.'!$B$7:$C$39</c15:sqref>
                        </c15:fullRef>
                        <c15:formulaRef>
                          <c15:sqref>('INFORME EJEC GASTOS.'!$B$10:$C$33,'INFORME EJEC GASTOS.'!$B$36:$C$39)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TRANSFERENCIAS CORRIENTES DE FUNCIONAMIENTO</c:v>
                        </c:pt>
                        <c:pt idx="24">
                          <c:v>143 - Recuperación, rehabilitación y mantenimiento de la malla vial</c:v>
                        </c:pt>
                        <c:pt idx="25">
                          <c:v>188 - Transparencia, gestión pública y atención a partes interesadas en la UAERMV</c:v>
                        </c:pt>
                        <c:pt idx="26">
                          <c:v>190 - Modernización institucional</c:v>
                        </c:pt>
                        <c:pt idx="27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3-1-5</c:v>
                        </c:pt>
                        <c:pt idx="24">
                          <c:v>408</c:v>
                        </c:pt>
                        <c:pt idx="25">
                          <c:v>1171</c:v>
                        </c:pt>
                        <c:pt idx="26">
                          <c:v>1181</c:v>
                        </c:pt>
                        <c:pt idx="27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GASTOS.'!$I$7:$I$39</c15:sqref>
                        </c15:fullRef>
                        <c15:formulaRef>
                          <c15:sqref>('INFORME EJEC GASTOS.'!$I$10:$I$33,'INFORME EJEC GASTOS.'!$I$36:$I$39)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B4C-448C-A569-598F5837290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GASTOS.'!$J$6</c15:sqref>
                        </c15:formulaRef>
                      </c:ext>
                    </c:extLst>
                    <c:strCache>
                      <c:ptCount val="1"/>
                      <c:pt idx="0">
                        <c:v>TOTAL AUTORIZACION GIRO</c:v>
                      </c:pt>
                    </c:strCache>
                  </c:strRef>
                </c:tx>
                <c:spPr>
                  <a:ln w="3492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GASTOS.'!$B$7:$C$39</c15:sqref>
                        </c15:fullRef>
                        <c15:formulaRef>
                          <c15:sqref>('INFORME EJEC GASTOS.'!$B$10:$C$33,'INFORME EJEC GASTOS.'!$B$36:$C$39)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TRANSFERENCIAS CORRIENTES DE FUNCIONAMIENTO</c:v>
                        </c:pt>
                        <c:pt idx="24">
                          <c:v>143 - Recuperación, rehabilitación y mantenimiento de la malla vial</c:v>
                        </c:pt>
                        <c:pt idx="25">
                          <c:v>188 - Transparencia, gestión pública y atención a partes interesadas en la UAERMV</c:v>
                        </c:pt>
                        <c:pt idx="26">
                          <c:v>190 - Modernización institucional</c:v>
                        </c:pt>
                        <c:pt idx="27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3-1-5</c:v>
                        </c:pt>
                        <c:pt idx="24">
                          <c:v>408</c:v>
                        </c:pt>
                        <c:pt idx="25">
                          <c:v>1171</c:v>
                        </c:pt>
                        <c:pt idx="26">
                          <c:v>1181</c:v>
                        </c:pt>
                        <c:pt idx="27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GASTOS.'!$J$7:$J$39</c15:sqref>
                        </c15:fullRef>
                        <c15:formulaRef>
                          <c15:sqref>('INFORME EJEC GASTOS.'!$J$10:$J$33,'INFORME EJEC GASTOS.'!$J$36:$J$39)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8"/>
                      <c:pt idx="0">
                        <c:v>5747.1242519999996</c:v>
                      </c:pt>
                      <c:pt idx="1">
                        <c:v>4290.9440999999997</c:v>
                      </c:pt>
                      <c:pt idx="2">
                        <c:v>1318.3681409999999</c:v>
                      </c:pt>
                      <c:pt idx="3">
                        <c:v>137.81201100000001</c:v>
                      </c:pt>
                      <c:pt idx="4">
                        <c:v>5290.5280789999997</c:v>
                      </c:pt>
                      <c:pt idx="5">
                        <c:v>3320.6882430000001</c:v>
                      </c:pt>
                      <c:pt idx="6">
                        <c:v>1221.30627</c:v>
                      </c:pt>
                      <c:pt idx="7">
                        <c:v>748.53356599999995</c:v>
                      </c:pt>
                      <c:pt idx="8">
                        <c:v>3154.5475230000002</c:v>
                      </c:pt>
                      <c:pt idx="9">
                        <c:v>3154.5475230000002</c:v>
                      </c:pt>
                      <c:pt idx="10">
                        <c:v>45.828598999999997</c:v>
                      </c:pt>
                      <c:pt idx="11">
                        <c:v>2.0299999999999998</c:v>
                      </c:pt>
                      <c:pt idx="12">
                        <c:v>39.481222000000002</c:v>
                      </c:pt>
                      <c:pt idx="13">
                        <c:v>4.3173769999999996</c:v>
                      </c:pt>
                      <c:pt idx="14">
                        <c:v>3108.7189239999998</c:v>
                      </c:pt>
                      <c:pt idx="15">
                        <c:v>0.16200000000000001</c:v>
                      </c:pt>
                      <c:pt idx="16">
                        <c:v>1688.934818</c:v>
                      </c:pt>
                      <c:pt idx="17">
                        <c:v>1192.759415</c:v>
                      </c:pt>
                      <c:pt idx="18">
                        <c:v>154.75500099999999</c:v>
                      </c:pt>
                      <c:pt idx="19">
                        <c:v>43.68432</c:v>
                      </c:pt>
                      <c:pt idx="20">
                        <c:v>15.720665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37377.782751999999</c:v>
                      </c:pt>
                      <c:pt idx="25">
                        <c:v>3806.490616</c:v>
                      </c:pt>
                      <c:pt idx="26">
                        <c:v>608.37860899999998</c:v>
                      </c:pt>
                      <c:pt idx="27">
                        <c:v>1525.6313050000001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B4C-448C-A569-598F58372900}"/>
                  </c:ext>
                </c:extLst>
              </c15:ser>
            </c15:filteredLineSeries>
          </c:ext>
        </c:extLst>
      </c:lineChart>
      <c:catAx>
        <c:axId val="-127939713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79407472"/>
        <c:crosses val="autoZero"/>
        <c:auto val="1"/>
        <c:lblAlgn val="ctr"/>
        <c:lblOffset val="100"/>
        <c:noMultiLvlLbl val="0"/>
      </c:catAx>
      <c:valAx>
        <c:axId val="-1279407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79397136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>
                <a:solidFill>
                  <a:sysClr val="windowText" lastClr="000000"/>
                </a:solidFill>
              </a:rPr>
              <a:t>PRESUPUESTO</a:t>
            </a:r>
            <a:r>
              <a:rPr lang="es-CO" sz="1600" b="1" baseline="0">
                <a:solidFill>
                  <a:sysClr val="windowText" lastClr="000000"/>
                </a:solidFill>
              </a:rPr>
              <a:t> UAERMV VIGENCIA 2019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baseline="0">
                <a:solidFill>
                  <a:sysClr val="windowText" lastClr="000000"/>
                </a:solidFill>
              </a:rPr>
              <a:t>VALOR COMPROMISOS INVERSIÓN</a:t>
            </a:r>
            <a:endParaRPr lang="es-C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EJEC GASTOS.'!$B$35:$B$39</c:f>
              <c:strCache>
                <c:ptCount val="5"/>
                <c:pt idx="0">
                  <c:v>3-3-1</c:v>
                </c:pt>
                <c:pt idx="1">
                  <c:v>408</c:v>
                </c:pt>
                <c:pt idx="2">
                  <c:v>1171</c:v>
                </c:pt>
                <c:pt idx="3">
                  <c:v>1181</c:v>
                </c:pt>
                <c:pt idx="4">
                  <c:v>1117</c:v>
                </c:pt>
              </c:strCache>
            </c:strRef>
          </c:cat>
          <c:val>
            <c:numRef>
              <c:f>'INFORME EJEC GASTOS.'!$G$35:$G$39</c:f>
              <c:numCache>
                <c:formatCode>_-* #,##0.00_-;\-* #,##0.00_-;_-* "-"_-;_-@_-</c:formatCode>
                <c:ptCount val="5"/>
                <c:pt idx="0">
                  <c:v>105315.823632</c:v>
                </c:pt>
                <c:pt idx="1">
                  <c:v>91489.703899</c:v>
                </c:pt>
                <c:pt idx="2">
                  <c:v>6084.3037160000003</c:v>
                </c:pt>
                <c:pt idx="3">
                  <c:v>4662.7036390000003</c:v>
                </c:pt>
                <c:pt idx="4">
                  <c:v>3079.1123779999998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6-4222-9A5C-1BC79B9A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1009087"/>
        <c:axId val="1212819711"/>
      </c:barChart>
      <c:catAx>
        <c:axId val="122100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2819711"/>
        <c:crosses val="autoZero"/>
        <c:auto val="1"/>
        <c:lblAlgn val="ctr"/>
        <c:lblOffset val="100"/>
        <c:noMultiLvlLbl val="0"/>
      </c:catAx>
      <c:valAx>
        <c:axId val="1212819711"/>
        <c:scaling>
          <c:orientation val="minMax"/>
        </c:scaling>
        <c:delete val="0"/>
        <c:axPos val="l"/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100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RESUMEN EJECUCION RESERVA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RESERVAS'!$B$7:$C$7</c:f>
              <c:strCache>
                <c:ptCount val="2"/>
                <c:pt idx="0">
                  <c:v>3</c:v>
                </c:pt>
                <c:pt idx="1">
                  <c:v>GASTOS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'BASE RESERVAS'!$D$6:$K$6</c15:sqref>
                  </c15:fullRef>
                </c:ext>
              </c:extLst>
              <c:f>('BASE RESERVAS'!$G$6,'BASE RESERVAS'!$I$6:$K$6)</c:f>
              <c:strCache>
                <c:ptCount val="4"/>
                <c:pt idx="0">
                  <c:v>RESERVAS ACTUALES</c:v>
                </c:pt>
                <c:pt idx="1">
                  <c:v>AUTORIZACION GIRO ACUMULADA</c:v>
                </c:pt>
                <c:pt idx="2">
                  <c:v>% EJECUCION AUTORIZACION GIRO</c:v>
                </c:pt>
                <c:pt idx="3">
                  <c:v>RESERVA SIN AUT. GIRO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 RESERVAS'!$D$7:$K$7</c15:sqref>
                  </c15:fullRef>
                </c:ext>
              </c:extLst>
              <c:f>('BASE RESERVAS'!$G$7,'BASE RESERVAS'!$I$7:$K$7)</c:f>
              <c:numCache>
                <c:formatCode>_(* #,##0_);_(* \(#,##0\);_(* "-"_);_(@_)</c:formatCode>
                <c:ptCount val="4"/>
                <c:pt idx="0">
                  <c:v>61739.196987000003</c:v>
                </c:pt>
                <c:pt idx="1">
                  <c:v>55779.370325000004</c:v>
                </c:pt>
                <c:pt idx="2" formatCode="0.00%">
                  <c:v>0.90346770037752644</c:v>
                </c:pt>
                <c:pt idx="3">
                  <c:v>5959.8266620000004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395-8B00-48A69B762D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79405840"/>
        <c:axId val="-1279400944"/>
      </c:barChart>
      <c:catAx>
        <c:axId val="-127940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79400944"/>
        <c:crosses val="autoZero"/>
        <c:auto val="1"/>
        <c:lblAlgn val="ctr"/>
        <c:lblOffset val="100"/>
        <c:noMultiLvlLbl val="0"/>
      </c:catAx>
      <c:valAx>
        <c:axId val="-12794009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27940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RESUMEN EJECUCION RESERVA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4540709295008838E-2"/>
          <c:y val="0.15445391079864576"/>
          <c:w val="0.95091858140998231"/>
          <c:h val="0.71976340070203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RESERVAS'!$B$7:$C$7</c:f>
              <c:strCache>
                <c:ptCount val="2"/>
                <c:pt idx="0">
                  <c:v>3</c:v>
                </c:pt>
                <c:pt idx="1">
                  <c:v>GASTOS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RESERVAS'!$D$6:$K$6</c15:sqref>
                  </c15:fullRef>
                </c:ext>
              </c:extLst>
              <c:f>('INFORME RESERVAS'!$G$6,'INFORME RESERVAS'!$I$6:$K$6)</c:f>
              <c:strCache>
                <c:ptCount val="4"/>
                <c:pt idx="0">
                  <c:v>VALOR ACTUAL DE RESERVAS</c:v>
                </c:pt>
                <c:pt idx="1">
                  <c:v>AUTORIZACION GIRO ACUMULADA</c:v>
                </c:pt>
                <c:pt idx="2">
                  <c:v>% EJECUCION AUTORIZACION GIRO</c:v>
                </c:pt>
                <c:pt idx="3">
                  <c:v>RESERVA SIN AUT. GIRO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RESERVAS'!$D$7:$K$7</c15:sqref>
                  </c15:fullRef>
                </c:ext>
              </c:extLst>
              <c:f>('INFORME RESERVAS'!$G$7,'INFORME RESERVAS'!$I$7:$K$7)</c:f>
              <c:numCache>
                <c:formatCode>_(* #,##0_);_(* \(#,##0\);_(* "-"_);_(@_)</c:formatCode>
                <c:ptCount val="4"/>
                <c:pt idx="0">
                  <c:v>61739.196987000003</c:v>
                </c:pt>
                <c:pt idx="1">
                  <c:v>55779.370325000004</c:v>
                </c:pt>
                <c:pt idx="2" formatCode="0%">
                  <c:v>0.90346770037752644</c:v>
                </c:pt>
                <c:pt idx="3">
                  <c:v>5959.8266620000004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A-4824-BBD0-2D0B676B1E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79398768"/>
        <c:axId val="-1268259552"/>
      </c:barChart>
      <c:catAx>
        <c:axId val="-127939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68259552"/>
        <c:crosses val="autoZero"/>
        <c:auto val="1"/>
        <c:lblAlgn val="ctr"/>
        <c:lblOffset val="100"/>
        <c:noMultiLvlLbl val="0"/>
      </c:catAx>
      <c:valAx>
        <c:axId val="-1268259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27939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683559</xdr:colOff>
      <xdr:row>0</xdr:row>
      <xdr:rowOff>2</xdr:rowOff>
    </xdr:from>
    <xdr:to>
      <xdr:col>11</xdr:col>
      <xdr:colOff>292476</xdr:colOff>
      <xdr:row>3</xdr:row>
      <xdr:rowOff>302560</xdr:rowOff>
    </xdr:to>
    <xdr:pic>
      <xdr:nvPicPr>
        <xdr:cNvPr id="2" name="Imagen 1" descr="aa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7824" y="2"/>
          <a:ext cx="1693211" cy="109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171450</xdr:rowOff>
        </xdr:from>
        <xdr:to>
          <xdr:col>1</xdr:col>
          <xdr:colOff>1714500</xdr:colOff>
          <xdr:row>4</xdr:row>
          <xdr:rowOff>123825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</xdr:row>
      <xdr:rowOff>57149</xdr:rowOff>
    </xdr:from>
    <xdr:to>
      <xdr:col>10</xdr:col>
      <xdr:colOff>728383</xdr:colOff>
      <xdr:row>3</xdr:row>
      <xdr:rowOff>293967</xdr:rowOff>
    </xdr:to>
    <xdr:pic>
      <xdr:nvPicPr>
        <xdr:cNvPr id="2" name="Imagen 1" descr="aaa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5353" y="158002"/>
          <a:ext cx="1445559" cy="920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171450</xdr:rowOff>
        </xdr:from>
        <xdr:to>
          <xdr:col>1</xdr:col>
          <xdr:colOff>1714500</xdr:colOff>
          <xdr:row>4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156881</xdr:colOff>
      <xdr:row>40</xdr:row>
      <xdr:rowOff>113178</xdr:rowOff>
    </xdr:from>
    <xdr:to>
      <xdr:col>4</xdr:col>
      <xdr:colOff>537882</xdr:colOff>
      <xdr:row>57</xdr:row>
      <xdr:rowOff>123263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683559</xdr:colOff>
      <xdr:row>40</xdr:row>
      <xdr:rowOff>112059</xdr:rowOff>
    </xdr:from>
    <xdr:to>
      <xdr:col>10</xdr:col>
      <xdr:colOff>885264</xdr:colOff>
      <xdr:row>57</xdr:row>
      <xdr:rowOff>122144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134471</xdr:colOff>
      <xdr:row>58</xdr:row>
      <xdr:rowOff>57148</xdr:rowOff>
    </xdr:from>
    <xdr:to>
      <xdr:col>4</xdr:col>
      <xdr:colOff>537883</xdr:colOff>
      <xdr:row>76</xdr:row>
      <xdr:rowOff>134469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672353</xdr:colOff>
      <xdr:row>58</xdr:row>
      <xdr:rowOff>56030</xdr:rowOff>
    </xdr:from>
    <xdr:to>
      <xdr:col>10</xdr:col>
      <xdr:colOff>941293</xdr:colOff>
      <xdr:row>76</xdr:row>
      <xdr:rowOff>133351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653142</xdr:colOff>
      <xdr:row>77</xdr:row>
      <xdr:rowOff>68036</xdr:rowOff>
    </xdr:from>
    <xdr:to>
      <xdr:col>10</xdr:col>
      <xdr:colOff>922082</xdr:colOff>
      <xdr:row>95</xdr:row>
      <xdr:rowOff>145357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918882</xdr:colOff>
      <xdr:row>129</xdr:row>
      <xdr:rowOff>123264</xdr:rowOff>
    </xdr:from>
    <xdr:to>
      <xdr:col>10</xdr:col>
      <xdr:colOff>224918</xdr:colOff>
      <xdr:row>159</xdr:row>
      <xdr:rowOff>41622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147205</xdr:colOff>
      <xdr:row>77</xdr:row>
      <xdr:rowOff>83125</xdr:rowOff>
    </xdr:from>
    <xdr:to>
      <xdr:col>4</xdr:col>
      <xdr:colOff>484909</xdr:colOff>
      <xdr:row>95</xdr:row>
      <xdr:rowOff>121226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400051</xdr:colOff>
      <xdr:row>1</xdr:row>
      <xdr:rowOff>104774</xdr:rowOff>
    </xdr:from>
    <xdr:to>
      <xdr:col>16</xdr:col>
      <xdr:colOff>1200151</xdr:colOff>
      <xdr:row>4</xdr:row>
      <xdr:rowOff>66675</xdr:rowOff>
    </xdr:to>
    <xdr:pic>
      <xdr:nvPicPr>
        <xdr:cNvPr id="4" name="Imagen 3" descr="aaa-0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5" r="11536"/>
        <a:stretch/>
      </xdr:blipFill>
      <xdr:spPr bwMode="auto">
        <a:xfrm>
          <a:off x="16983076" y="219074"/>
          <a:ext cx="1847850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</xdr:row>
          <xdr:rowOff>66675</xdr:rowOff>
        </xdr:from>
        <xdr:to>
          <xdr:col>1</xdr:col>
          <xdr:colOff>1571625</xdr:colOff>
          <xdr:row>4</xdr:row>
          <xdr:rowOff>152400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280146</xdr:colOff>
      <xdr:row>0</xdr:row>
      <xdr:rowOff>67237</xdr:rowOff>
    </xdr:from>
    <xdr:to>
      <xdr:col>11</xdr:col>
      <xdr:colOff>0</xdr:colOff>
      <xdr:row>4</xdr:row>
      <xdr:rowOff>33619</xdr:rowOff>
    </xdr:to>
    <xdr:pic>
      <xdr:nvPicPr>
        <xdr:cNvPr id="2" name="Imagen 1" descr="aaa-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0352" y="67237"/>
          <a:ext cx="1693212" cy="109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171450</xdr:rowOff>
        </xdr:from>
        <xdr:to>
          <xdr:col>1</xdr:col>
          <xdr:colOff>1714500</xdr:colOff>
          <xdr:row>4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1467976</xdr:colOff>
      <xdr:row>51</xdr:row>
      <xdr:rowOff>56036</xdr:rowOff>
    </xdr:from>
    <xdr:to>
      <xdr:col>7</xdr:col>
      <xdr:colOff>627529</xdr:colOff>
      <xdr:row>69</xdr:row>
      <xdr:rowOff>78441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280146</xdr:colOff>
      <xdr:row>0</xdr:row>
      <xdr:rowOff>67237</xdr:rowOff>
    </xdr:from>
    <xdr:to>
      <xdr:col>11</xdr:col>
      <xdr:colOff>0</xdr:colOff>
      <xdr:row>4</xdr:row>
      <xdr:rowOff>33619</xdr:rowOff>
    </xdr:to>
    <xdr:pic>
      <xdr:nvPicPr>
        <xdr:cNvPr id="2" name="Imagen 1" descr="aaa-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1496" y="67237"/>
          <a:ext cx="1653429" cy="109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171450</xdr:rowOff>
        </xdr:from>
        <xdr:to>
          <xdr:col>1</xdr:col>
          <xdr:colOff>1247775</xdr:colOff>
          <xdr:row>4</xdr:row>
          <xdr:rowOff>123825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1524005</xdr:colOff>
      <xdr:row>49</xdr:row>
      <xdr:rowOff>145683</xdr:rowOff>
    </xdr:from>
    <xdr:to>
      <xdr:col>7</xdr:col>
      <xdr:colOff>683558</xdr:colOff>
      <xdr:row>67</xdr:row>
      <xdr:rowOff>168088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207"/>
  <sheetViews>
    <sheetView showGridLines="0" tabSelected="1" zoomScale="85" zoomScaleNormal="85" workbookViewId="0">
      <pane xSplit="3" ySplit="6" topLeftCell="D7" activePane="bottomRight" state="frozen"/>
      <selection pane="topRight" activeCell="C1" sqref="C1"/>
      <selection pane="bottomLeft" activeCell="A8" sqref="A8"/>
      <selection pane="bottomRight" activeCell="D7" sqref="D7"/>
    </sheetView>
  </sheetViews>
  <sheetFormatPr baseColWidth="10" defaultRowHeight="15" x14ac:dyDescent="0.25"/>
  <cols>
    <col min="1" max="1" width="1.5703125" style="5" customWidth="1"/>
    <col min="2" max="2" width="26" style="2" customWidth="1"/>
    <col min="3" max="3" width="45.85546875" style="2" customWidth="1"/>
    <col min="4" max="4" width="17.7109375" style="2" bestFit="1" customWidth="1"/>
    <col min="5" max="5" width="17" style="2" customWidth="1"/>
    <col min="6" max="6" width="18.7109375" style="2" customWidth="1"/>
    <col min="7" max="7" width="15.85546875" style="2" customWidth="1"/>
    <col min="8" max="8" width="18.42578125" style="2" bestFit="1" customWidth="1"/>
    <col min="9" max="9" width="18" style="2" bestFit="1" customWidth="1"/>
    <col min="10" max="10" width="12.28515625" style="2" customWidth="1"/>
    <col min="11" max="11" width="19" style="2" customWidth="1"/>
    <col min="12" max="12" width="12.5703125" style="2" customWidth="1"/>
    <col min="13" max="13" width="1.28515625" style="2" customWidth="1"/>
    <col min="14" max="14" width="15.140625" style="2" bestFit="1" customWidth="1"/>
    <col min="15" max="16384" width="11.42578125" style="2"/>
  </cols>
  <sheetData>
    <row r="1" spans="1:15" s="5" customFormat="1" ht="9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s="1" customFormat="1" ht="27" customHeight="1" x14ac:dyDescent="0.25">
      <c r="A2" s="8"/>
      <c r="B2" s="226" t="s">
        <v>48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14"/>
    </row>
    <row r="3" spans="1:15" s="1" customFormat="1" ht="26.25" customHeight="1" x14ac:dyDescent="0.25">
      <c r="A3" s="8"/>
      <c r="B3" s="226" t="s">
        <v>385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14"/>
    </row>
    <row r="4" spans="1:15" s="1" customFormat="1" ht="26.25" customHeight="1" x14ac:dyDescent="0.25">
      <c r="A4" s="8"/>
      <c r="B4" s="226" t="s">
        <v>384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14"/>
    </row>
    <row r="5" spans="1:15" s="1" customFormat="1" x14ac:dyDescent="0.25">
      <c r="A5" s="8"/>
      <c r="B5" s="46"/>
      <c r="C5" s="46"/>
      <c r="D5" s="46"/>
      <c r="E5" s="46"/>
      <c r="F5" s="46"/>
      <c r="G5" s="46"/>
      <c r="H5" s="46"/>
      <c r="I5" s="74"/>
      <c r="J5" s="74"/>
      <c r="K5" s="46"/>
      <c r="L5" s="46"/>
      <c r="M5" s="14"/>
    </row>
    <row r="6" spans="1:15" s="3" customFormat="1" ht="72.75" customHeight="1" x14ac:dyDescent="0.25">
      <c r="A6" s="9"/>
      <c r="B6" s="150" t="s">
        <v>23</v>
      </c>
      <c r="C6" s="150" t="s">
        <v>24</v>
      </c>
      <c r="D6" s="150" t="s">
        <v>25</v>
      </c>
      <c r="E6" s="150" t="s">
        <v>26</v>
      </c>
      <c r="F6" s="150" t="s">
        <v>27</v>
      </c>
      <c r="G6" s="150" t="s">
        <v>28</v>
      </c>
      <c r="H6" s="150" t="s">
        <v>29</v>
      </c>
      <c r="I6" s="150" t="s">
        <v>32</v>
      </c>
      <c r="J6" s="150" t="s">
        <v>100</v>
      </c>
      <c r="K6" s="150" t="s">
        <v>34</v>
      </c>
      <c r="L6" s="150" t="s">
        <v>101</v>
      </c>
      <c r="M6" s="9"/>
    </row>
    <row r="7" spans="1:15" s="4" customFormat="1" x14ac:dyDescent="0.25">
      <c r="A7" s="10"/>
      <c r="B7" s="151">
        <v>3</v>
      </c>
      <c r="C7" s="152" t="s">
        <v>36</v>
      </c>
      <c r="D7" s="153">
        <v>158050004000</v>
      </c>
      <c r="E7" s="153">
        <v>-1653000000</v>
      </c>
      <c r="F7" s="153">
        <v>156397004000</v>
      </c>
      <c r="G7" s="153">
        <v>0</v>
      </c>
      <c r="H7" s="153">
        <v>156397004000</v>
      </c>
      <c r="I7" s="153">
        <v>122476267270</v>
      </c>
      <c r="J7" s="169">
        <v>0.78311133933230592</v>
      </c>
      <c r="K7" s="153">
        <v>57510483136</v>
      </c>
      <c r="L7" s="169">
        <v>0.36772113061705453</v>
      </c>
      <c r="M7" s="15"/>
      <c r="N7" s="75"/>
      <c r="O7" s="116"/>
    </row>
    <row r="8" spans="1:15" s="4" customFormat="1" x14ac:dyDescent="0.25">
      <c r="A8" s="10"/>
      <c r="B8" s="151" t="s">
        <v>37</v>
      </c>
      <c r="C8" s="152" t="s">
        <v>38</v>
      </c>
      <c r="D8" s="153">
        <v>28072610000</v>
      </c>
      <c r="E8" s="153">
        <v>-69000000</v>
      </c>
      <c r="F8" s="153">
        <v>28003610000</v>
      </c>
      <c r="G8" s="153">
        <v>0</v>
      </c>
      <c r="H8" s="153">
        <v>28003610000</v>
      </c>
      <c r="I8" s="153">
        <v>17160443638</v>
      </c>
      <c r="J8" s="169">
        <v>0.61279398041895317</v>
      </c>
      <c r="K8" s="153">
        <v>14192199854</v>
      </c>
      <c r="L8" s="169">
        <v>0.50679893963671108</v>
      </c>
      <c r="M8" s="15"/>
    </row>
    <row r="9" spans="1:15" s="4" customFormat="1" x14ac:dyDescent="0.25">
      <c r="A9" s="10"/>
      <c r="B9" s="24" t="s">
        <v>39</v>
      </c>
      <c r="C9" s="25" t="s">
        <v>126</v>
      </c>
      <c r="D9" s="26">
        <v>20498197000</v>
      </c>
      <c r="E9" s="26">
        <v>-81702000</v>
      </c>
      <c r="F9" s="26">
        <v>20416495000</v>
      </c>
      <c r="G9" s="26">
        <v>0</v>
      </c>
      <c r="H9" s="26">
        <v>20416495000</v>
      </c>
      <c r="I9" s="26">
        <v>11044165409</v>
      </c>
      <c r="J9" s="103">
        <v>0.54094326224947031</v>
      </c>
      <c r="K9" s="26">
        <v>11037652331</v>
      </c>
      <c r="L9" s="103">
        <v>0.5406242516651365</v>
      </c>
      <c r="M9" s="15"/>
    </row>
    <row r="10" spans="1:15" s="4" customFormat="1" x14ac:dyDescent="0.25">
      <c r="A10" s="10"/>
      <c r="B10" s="27" t="s">
        <v>41</v>
      </c>
      <c r="C10" s="28" t="s">
        <v>127</v>
      </c>
      <c r="D10" s="29">
        <v>9642339000</v>
      </c>
      <c r="E10" s="29">
        <v>0</v>
      </c>
      <c r="F10" s="29">
        <v>9642339000</v>
      </c>
      <c r="G10" s="29">
        <v>0</v>
      </c>
      <c r="H10" s="29">
        <v>9642339000</v>
      </c>
      <c r="I10" s="29">
        <v>5747124252</v>
      </c>
      <c r="J10" s="108">
        <v>0.59603009726167067</v>
      </c>
      <c r="K10" s="29">
        <v>5747124252</v>
      </c>
      <c r="L10" s="108">
        <v>0.59603009726167067</v>
      </c>
      <c r="M10" s="15"/>
    </row>
    <row r="11" spans="1:15" s="4" customFormat="1" x14ac:dyDescent="0.25">
      <c r="A11" s="10"/>
      <c r="B11" s="27" t="s">
        <v>128</v>
      </c>
      <c r="C11" s="28" t="s">
        <v>129</v>
      </c>
      <c r="D11" s="29">
        <v>7024287000</v>
      </c>
      <c r="E11" s="29">
        <v>-69476862</v>
      </c>
      <c r="F11" s="29">
        <v>6954810138</v>
      </c>
      <c r="G11" s="29">
        <v>0</v>
      </c>
      <c r="H11" s="29">
        <v>6954810138</v>
      </c>
      <c r="I11" s="29">
        <v>4290944100</v>
      </c>
      <c r="J11" s="108">
        <v>0.61697501655076814</v>
      </c>
      <c r="K11" s="29">
        <v>4290944100</v>
      </c>
      <c r="L11" s="108">
        <v>0.61697501655076814</v>
      </c>
      <c r="M11" s="15"/>
    </row>
    <row r="12" spans="1:15" s="4" customFormat="1" x14ac:dyDescent="0.25">
      <c r="A12" s="10"/>
      <c r="B12" s="117" t="s">
        <v>130</v>
      </c>
      <c r="C12" s="118" t="s">
        <v>131</v>
      </c>
      <c r="D12" s="119">
        <v>5235776000</v>
      </c>
      <c r="E12" s="119">
        <v>-38073239</v>
      </c>
      <c r="F12" s="119">
        <v>5197702761</v>
      </c>
      <c r="G12" s="119">
        <v>0</v>
      </c>
      <c r="H12" s="119">
        <v>5197702761</v>
      </c>
      <c r="I12" s="119">
        <v>3012835767</v>
      </c>
      <c r="J12" s="170">
        <v>0.57964756846163945</v>
      </c>
      <c r="K12" s="119">
        <v>3012835767</v>
      </c>
      <c r="L12" s="170">
        <v>0.57964756846163945</v>
      </c>
      <c r="M12" s="15"/>
    </row>
    <row r="13" spans="1:15" x14ac:dyDescent="0.25">
      <c r="A13" s="11"/>
      <c r="B13" s="30" t="s">
        <v>132</v>
      </c>
      <c r="C13" s="31" t="s">
        <v>133</v>
      </c>
      <c r="D13" s="32">
        <v>3392582000</v>
      </c>
      <c r="E13" s="32">
        <v>0</v>
      </c>
      <c r="F13" s="32">
        <v>3392582000</v>
      </c>
      <c r="G13" s="32">
        <v>0</v>
      </c>
      <c r="H13" s="32">
        <v>3392582000</v>
      </c>
      <c r="I13" s="32">
        <v>2519397413</v>
      </c>
      <c r="J13" s="100">
        <v>0.74261946004547574</v>
      </c>
      <c r="K13" s="32">
        <v>2519397413</v>
      </c>
      <c r="L13" s="100">
        <v>0.74261946004547574</v>
      </c>
      <c r="M13" s="16"/>
    </row>
    <row r="14" spans="1:15" x14ac:dyDescent="0.25">
      <c r="A14" s="11"/>
      <c r="B14" s="30" t="s">
        <v>134</v>
      </c>
      <c r="C14" s="31" t="s">
        <v>135</v>
      </c>
      <c r="D14" s="32">
        <v>340432000</v>
      </c>
      <c r="E14" s="32">
        <v>0</v>
      </c>
      <c r="F14" s="32">
        <v>340432000</v>
      </c>
      <c r="G14" s="32">
        <v>0</v>
      </c>
      <c r="H14" s="32">
        <v>340432000</v>
      </c>
      <c r="I14" s="32">
        <v>251181061</v>
      </c>
      <c r="J14" s="100">
        <v>0.73783034791088964</v>
      </c>
      <c r="K14" s="32">
        <v>251181061</v>
      </c>
      <c r="L14" s="100">
        <v>0.73783034791088964</v>
      </c>
      <c r="M14" s="16"/>
    </row>
    <row r="15" spans="1:15" x14ac:dyDescent="0.25">
      <c r="A15" s="11"/>
      <c r="B15" s="30" t="s">
        <v>136</v>
      </c>
      <c r="C15" s="31" t="s">
        <v>0</v>
      </c>
      <c r="D15" s="32">
        <v>696000000</v>
      </c>
      <c r="E15" s="32">
        <v>0</v>
      </c>
      <c r="F15" s="32">
        <v>696000000</v>
      </c>
      <c r="G15" s="32">
        <v>0</v>
      </c>
      <c r="H15" s="32">
        <v>696000000</v>
      </c>
      <c r="I15" s="32">
        <v>64026100</v>
      </c>
      <c r="J15" s="100">
        <v>9.1991522988505742E-2</v>
      </c>
      <c r="K15" s="32">
        <v>64026100</v>
      </c>
      <c r="L15" s="100">
        <v>9.1991522988505742E-2</v>
      </c>
      <c r="M15" s="16"/>
    </row>
    <row r="16" spans="1:15" x14ac:dyDescent="0.25">
      <c r="A16" s="11"/>
      <c r="B16" s="30" t="s">
        <v>137</v>
      </c>
      <c r="C16" s="31" t="s">
        <v>138</v>
      </c>
      <c r="D16" s="32">
        <v>112012000</v>
      </c>
      <c r="E16" s="32">
        <v>0</v>
      </c>
      <c r="F16" s="32">
        <v>112012000</v>
      </c>
      <c r="G16" s="32">
        <v>0</v>
      </c>
      <c r="H16" s="32">
        <v>112012000</v>
      </c>
      <c r="I16" s="32">
        <v>70069572</v>
      </c>
      <c r="J16" s="100">
        <v>0.62555415491197375</v>
      </c>
      <c r="K16" s="32">
        <v>70069572</v>
      </c>
      <c r="L16" s="100">
        <v>0.62555415491197375</v>
      </c>
      <c r="M16" s="16"/>
    </row>
    <row r="17" spans="1:13" x14ac:dyDescent="0.25">
      <c r="A17" s="11"/>
      <c r="B17" s="30" t="s">
        <v>139</v>
      </c>
      <c r="C17" s="31" t="s">
        <v>140</v>
      </c>
      <c r="D17" s="32">
        <v>432556000</v>
      </c>
      <c r="E17" s="32">
        <v>-38073239</v>
      </c>
      <c r="F17" s="32">
        <v>394482761</v>
      </c>
      <c r="G17" s="32">
        <v>0</v>
      </c>
      <c r="H17" s="32">
        <v>394482761</v>
      </c>
      <c r="I17" s="32">
        <v>11128196</v>
      </c>
      <c r="J17" s="100">
        <v>2.8209587592092522E-2</v>
      </c>
      <c r="K17" s="32">
        <v>11128196</v>
      </c>
      <c r="L17" s="100">
        <v>2.8209587592092522E-2</v>
      </c>
      <c r="M17" s="16"/>
    </row>
    <row r="18" spans="1:13" x14ac:dyDescent="0.25">
      <c r="A18" s="11"/>
      <c r="B18" s="30" t="s">
        <v>141</v>
      </c>
      <c r="C18" s="31" t="s">
        <v>142</v>
      </c>
      <c r="D18" s="32">
        <v>262194000</v>
      </c>
      <c r="E18" s="32">
        <v>0</v>
      </c>
      <c r="F18" s="32">
        <v>262194000</v>
      </c>
      <c r="G18" s="32">
        <v>0</v>
      </c>
      <c r="H18" s="32">
        <v>262194000</v>
      </c>
      <c r="I18" s="32">
        <v>97033425</v>
      </c>
      <c r="J18" s="100">
        <v>0.37008255337650747</v>
      </c>
      <c r="K18" s="32">
        <v>97033425</v>
      </c>
      <c r="L18" s="100">
        <v>0.37008255337650747</v>
      </c>
      <c r="M18" s="16"/>
    </row>
    <row r="19" spans="1:13" s="4" customFormat="1" x14ac:dyDescent="0.25">
      <c r="A19" s="10"/>
      <c r="B19" s="117" t="s">
        <v>143</v>
      </c>
      <c r="C19" s="118" t="s">
        <v>144</v>
      </c>
      <c r="D19" s="119">
        <v>1788511000</v>
      </c>
      <c r="E19" s="119">
        <v>-31403623</v>
      </c>
      <c r="F19" s="119">
        <v>1757107377</v>
      </c>
      <c r="G19" s="119">
        <v>0</v>
      </c>
      <c r="H19" s="119">
        <v>1757107377</v>
      </c>
      <c r="I19" s="119">
        <v>1278108333</v>
      </c>
      <c r="J19" s="170">
        <v>0.72739341358988563</v>
      </c>
      <c r="K19" s="119">
        <v>1278108333</v>
      </c>
      <c r="L19" s="170">
        <v>0.72739341358988563</v>
      </c>
      <c r="M19" s="15"/>
    </row>
    <row r="20" spans="1:13" x14ac:dyDescent="0.25">
      <c r="A20" s="11"/>
      <c r="B20" s="30" t="s">
        <v>145</v>
      </c>
      <c r="C20" s="31" t="s">
        <v>146</v>
      </c>
      <c r="D20" s="32">
        <v>107423000</v>
      </c>
      <c r="E20" s="32">
        <v>0</v>
      </c>
      <c r="F20" s="32">
        <v>107423000</v>
      </c>
      <c r="G20" s="32">
        <v>0</v>
      </c>
      <c r="H20" s="32">
        <v>107423000</v>
      </c>
      <c r="I20" s="32">
        <v>62669786</v>
      </c>
      <c r="J20" s="100">
        <v>0.58339262541541381</v>
      </c>
      <c r="K20" s="32">
        <v>62669786</v>
      </c>
      <c r="L20" s="100">
        <v>0.58339262541541381</v>
      </c>
      <c r="M20" s="16"/>
    </row>
    <row r="21" spans="1:13" x14ac:dyDescent="0.25">
      <c r="A21" s="11"/>
      <c r="B21" s="30" t="s">
        <v>147</v>
      </c>
      <c r="C21" s="31" t="s">
        <v>148</v>
      </c>
      <c r="D21" s="32">
        <v>1074720000</v>
      </c>
      <c r="E21" s="32">
        <v>0</v>
      </c>
      <c r="F21" s="32">
        <v>1074720000</v>
      </c>
      <c r="G21" s="32">
        <v>0</v>
      </c>
      <c r="H21" s="32">
        <v>1074720000</v>
      </c>
      <c r="I21" s="32">
        <v>724482780</v>
      </c>
      <c r="J21" s="100">
        <v>0.6741130527020992</v>
      </c>
      <c r="K21" s="32">
        <v>724482780</v>
      </c>
      <c r="L21" s="100">
        <v>0.6741130527020992</v>
      </c>
      <c r="M21" s="16"/>
    </row>
    <row r="22" spans="1:13" x14ac:dyDescent="0.25">
      <c r="A22" s="11"/>
      <c r="B22" s="30" t="s">
        <v>149</v>
      </c>
      <c r="C22" s="31" t="s">
        <v>150</v>
      </c>
      <c r="D22" s="32">
        <v>606368000</v>
      </c>
      <c r="E22" s="32">
        <v>-31403623</v>
      </c>
      <c r="F22" s="32">
        <v>574964377</v>
      </c>
      <c r="G22" s="32">
        <v>0</v>
      </c>
      <c r="H22" s="32">
        <v>574964377</v>
      </c>
      <c r="I22" s="32">
        <v>490955767</v>
      </c>
      <c r="J22" s="100">
        <v>0.85388901754516866</v>
      </c>
      <c r="K22" s="32">
        <v>490955767</v>
      </c>
      <c r="L22" s="100">
        <v>0.85388901754516866</v>
      </c>
      <c r="M22" s="16"/>
    </row>
    <row r="23" spans="1:13" s="4" customFormat="1" x14ac:dyDescent="0.25">
      <c r="A23" s="10"/>
      <c r="B23" s="27" t="s">
        <v>151</v>
      </c>
      <c r="C23" s="28" t="s">
        <v>152</v>
      </c>
      <c r="D23" s="29">
        <v>2515305000</v>
      </c>
      <c r="E23" s="29">
        <v>20000000</v>
      </c>
      <c r="F23" s="29">
        <v>2535305000</v>
      </c>
      <c r="G23" s="29">
        <v>0</v>
      </c>
      <c r="H23" s="29">
        <v>2535305000</v>
      </c>
      <c r="I23" s="29">
        <v>1318368141</v>
      </c>
      <c r="J23" s="108">
        <v>0.5200037632553085</v>
      </c>
      <c r="K23" s="29">
        <v>1318368141</v>
      </c>
      <c r="L23" s="108">
        <v>0.5200037632553085</v>
      </c>
      <c r="M23" s="15"/>
    </row>
    <row r="24" spans="1:13" s="4" customFormat="1" x14ac:dyDescent="0.25">
      <c r="A24" s="10"/>
      <c r="B24" s="126" t="s">
        <v>153</v>
      </c>
      <c r="C24" s="127" t="s">
        <v>154</v>
      </c>
      <c r="D24" s="128">
        <v>627282000</v>
      </c>
      <c r="E24" s="128">
        <v>0</v>
      </c>
      <c r="F24" s="128">
        <v>627282000</v>
      </c>
      <c r="G24" s="128">
        <v>0</v>
      </c>
      <c r="H24" s="128">
        <v>627282000</v>
      </c>
      <c r="I24" s="128">
        <v>390089098</v>
      </c>
      <c r="J24" s="171">
        <v>0.62187197783453052</v>
      </c>
      <c r="K24" s="128">
        <v>390089098</v>
      </c>
      <c r="L24" s="171">
        <v>0.62187197783453052</v>
      </c>
      <c r="M24" s="15"/>
    </row>
    <row r="25" spans="1:13" s="6" customFormat="1" x14ac:dyDescent="0.25">
      <c r="A25" s="12"/>
      <c r="B25" s="120" t="s">
        <v>155</v>
      </c>
      <c r="C25" s="121" t="s">
        <v>156</v>
      </c>
      <c r="D25" s="122">
        <v>246742000</v>
      </c>
      <c r="E25" s="122">
        <v>140000000</v>
      </c>
      <c r="F25" s="122">
        <v>386742000</v>
      </c>
      <c r="G25" s="122">
        <v>0</v>
      </c>
      <c r="H25" s="122">
        <v>386742000</v>
      </c>
      <c r="I25" s="122">
        <v>242478564</v>
      </c>
      <c r="J25" s="172">
        <v>0.62697758195386066</v>
      </c>
      <c r="K25" s="122">
        <v>242478564</v>
      </c>
      <c r="L25" s="172">
        <v>0.62697758195386066</v>
      </c>
      <c r="M25" s="18"/>
    </row>
    <row r="26" spans="1:13" x14ac:dyDescent="0.25">
      <c r="A26" s="11"/>
      <c r="B26" s="123" t="s">
        <v>157</v>
      </c>
      <c r="C26" s="124" t="s">
        <v>158</v>
      </c>
      <c r="D26" s="125">
        <v>380540000</v>
      </c>
      <c r="E26" s="125">
        <v>-140000000</v>
      </c>
      <c r="F26" s="125">
        <v>240540000</v>
      </c>
      <c r="G26" s="125">
        <v>0</v>
      </c>
      <c r="H26" s="125">
        <v>240540000</v>
      </c>
      <c r="I26" s="125">
        <v>147610534</v>
      </c>
      <c r="J26" s="173">
        <v>0.61366314958011137</v>
      </c>
      <c r="K26" s="125">
        <v>147610534</v>
      </c>
      <c r="L26" s="173">
        <v>0.61366314958011137</v>
      </c>
      <c r="M26" s="16"/>
    </row>
    <row r="27" spans="1:13" s="4" customFormat="1" x14ac:dyDescent="0.25">
      <c r="A27" s="10"/>
      <c r="B27" s="126" t="s">
        <v>159</v>
      </c>
      <c r="C27" s="127" t="s">
        <v>160</v>
      </c>
      <c r="D27" s="128">
        <v>542199000</v>
      </c>
      <c r="E27" s="128">
        <v>0</v>
      </c>
      <c r="F27" s="128">
        <v>542199000</v>
      </c>
      <c r="G27" s="128">
        <v>0</v>
      </c>
      <c r="H27" s="128">
        <v>542199000</v>
      </c>
      <c r="I27" s="128">
        <v>303360045</v>
      </c>
      <c r="J27" s="171">
        <v>0.55949945499715048</v>
      </c>
      <c r="K27" s="128">
        <v>303360045</v>
      </c>
      <c r="L27" s="171">
        <v>0.55949945499715048</v>
      </c>
      <c r="M27" s="15"/>
    </row>
    <row r="28" spans="1:13" s="6" customFormat="1" x14ac:dyDescent="0.25">
      <c r="A28" s="12"/>
      <c r="B28" s="120" t="s">
        <v>164</v>
      </c>
      <c r="C28" s="121" t="s">
        <v>163</v>
      </c>
      <c r="D28" s="122">
        <v>0</v>
      </c>
      <c r="E28" s="122">
        <v>10199000</v>
      </c>
      <c r="F28" s="122">
        <v>10199000</v>
      </c>
      <c r="G28" s="122">
        <v>0</v>
      </c>
      <c r="H28" s="122">
        <v>10199000</v>
      </c>
      <c r="I28" s="122">
        <v>5852628</v>
      </c>
      <c r="J28" s="172">
        <v>0.57384331797235022</v>
      </c>
      <c r="K28" s="122">
        <v>5852628</v>
      </c>
      <c r="L28" s="172">
        <v>0.57384331797235022</v>
      </c>
      <c r="M28" s="18"/>
    </row>
    <row r="29" spans="1:13" x14ac:dyDescent="0.25">
      <c r="A29" s="11"/>
      <c r="B29" s="120" t="s">
        <v>161</v>
      </c>
      <c r="C29" s="121" t="s">
        <v>162</v>
      </c>
      <c r="D29" s="125">
        <v>542199000</v>
      </c>
      <c r="E29" s="125">
        <v>-10199000</v>
      </c>
      <c r="F29" s="125">
        <v>532000000</v>
      </c>
      <c r="G29" s="125">
        <v>0</v>
      </c>
      <c r="H29" s="125">
        <v>532000000</v>
      </c>
      <c r="I29" s="125">
        <v>297507417</v>
      </c>
      <c r="J29" s="173">
        <v>0.55922446804511283</v>
      </c>
      <c r="K29" s="125">
        <v>297507417</v>
      </c>
      <c r="L29" s="173">
        <v>0.55922446804511283</v>
      </c>
      <c r="M29" s="16"/>
    </row>
    <row r="30" spans="1:13" s="4" customFormat="1" x14ac:dyDescent="0.25">
      <c r="A30" s="10"/>
      <c r="B30" s="126" t="s">
        <v>165</v>
      </c>
      <c r="C30" s="127" t="s">
        <v>166</v>
      </c>
      <c r="D30" s="128">
        <v>632530000</v>
      </c>
      <c r="E30" s="128">
        <v>0</v>
      </c>
      <c r="F30" s="128">
        <v>632530000</v>
      </c>
      <c r="G30" s="128">
        <v>0</v>
      </c>
      <c r="H30" s="128">
        <v>632530000</v>
      </c>
      <c r="I30" s="128">
        <v>81279898</v>
      </c>
      <c r="J30" s="171">
        <v>0.12849967274279481</v>
      </c>
      <c r="K30" s="128">
        <v>81279898</v>
      </c>
      <c r="L30" s="171">
        <v>0.12849967274279481</v>
      </c>
      <c r="M30" s="15"/>
    </row>
    <row r="31" spans="1:13" s="6" customFormat="1" x14ac:dyDescent="0.25">
      <c r="A31" s="12"/>
      <c r="B31" s="120" t="s">
        <v>167</v>
      </c>
      <c r="C31" s="121" t="s">
        <v>168</v>
      </c>
      <c r="D31" s="122">
        <v>377715000</v>
      </c>
      <c r="E31" s="122">
        <v>30000000</v>
      </c>
      <c r="F31" s="122">
        <v>407715000</v>
      </c>
      <c r="G31" s="122">
        <v>0</v>
      </c>
      <c r="H31" s="122">
        <v>407715000</v>
      </c>
      <c r="I31" s="122">
        <v>69734705</v>
      </c>
      <c r="J31" s="172">
        <v>0.17103786959027753</v>
      </c>
      <c r="K31" s="122">
        <v>69734705</v>
      </c>
      <c r="L31" s="172">
        <v>0.17103786959027753</v>
      </c>
      <c r="M31" s="18"/>
    </row>
    <row r="32" spans="1:13" x14ac:dyDescent="0.25">
      <c r="A32" s="11"/>
      <c r="B32" s="120" t="s">
        <v>169</v>
      </c>
      <c r="C32" s="121" t="s">
        <v>170</v>
      </c>
      <c r="D32" s="125">
        <v>254815000</v>
      </c>
      <c r="E32" s="125">
        <v>-30000000</v>
      </c>
      <c r="F32" s="125">
        <v>224815000</v>
      </c>
      <c r="G32" s="125">
        <v>0</v>
      </c>
      <c r="H32" s="125">
        <v>224815000</v>
      </c>
      <c r="I32" s="125">
        <v>11545193</v>
      </c>
      <c r="J32" s="173">
        <v>5.1354193447946089E-2</v>
      </c>
      <c r="K32" s="125">
        <v>11545193</v>
      </c>
      <c r="L32" s="173">
        <v>5.1354193447946089E-2</v>
      </c>
      <c r="M32" s="16"/>
    </row>
    <row r="33" spans="1:13" s="4" customFormat="1" x14ac:dyDescent="0.25">
      <c r="A33" s="10"/>
      <c r="B33" s="126" t="s">
        <v>171</v>
      </c>
      <c r="C33" s="127" t="s">
        <v>172</v>
      </c>
      <c r="D33" s="128">
        <v>240000000</v>
      </c>
      <c r="E33" s="128">
        <v>7000000</v>
      </c>
      <c r="F33" s="128">
        <v>247000000</v>
      </c>
      <c r="G33" s="128">
        <v>0</v>
      </c>
      <c r="H33" s="128">
        <v>247000000</v>
      </c>
      <c r="I33" s="128">
        <v>188708900</v>
      </c>
      <c r="J33" s="171">
        <v>0.76400364372469631</v>
      </c>
      <c r="K33" s="128">
        <v>188708900</v>
      </c>
      <c r="L33" s="171">
        <v>0.76400364372469631</v>
      </c>
      <c r="M33" s="15"/>
    </row>
    <row r="34" spans="1:13" s="6" customFormat="1" x14ac:dyDescent="0.25">
      <c r="A34" s="12"/>
      <c r="B34" s="120" t="s">
        <v>173</v>
      </c>
      <c r="C34" s="121" t="s">
        <v>174</v>
      </c>
      <c r="D34" s="122">
        <v>240000000</v>
      </c>
      <c r="E34" s="122">
        <v>7000000</v>
      </c>
      <c r="F34" s="122">
        <v>247000000</v>
      </c>
      <c r="G34" s="122">
        <v>0</v>
      </c>
      <c r="H34" s="122">
        <v>247000000</v>
      </c>
      <c r="I34" s="122">
        <v>188708900</v>
      </c>
      <c r="J34" s="172">
        <v>0.76400364372469631</v>
      </c>
      <c r="K34" s="122">
        <v>188708900</v>
      </c>
      <c r="L34" s="172">
        <v>0.76400364372469631</v>
      </c>
      <c r="M34" s="18"/>
    </row>
    <row r="35" spans="1:13" s="4" customFormat="1" x14ac:dyDescent="0.25">
      <c r="A35" s="10"/>
      <c r="B35" s="126" t="s">
        <v>175</v>
      </c>
      <c r="C35" s="127" t="s">
        <v>176</v>
      </c>
      <c r="D35" s="128">
        <v>183000000</v>
      </c>
      <c r="E35" s="128">
        <v>0</v>
      </c>
      <c r="F35" s="128">
        <v>183000000</v>
      </c>
      <c r="G35" s="128">
        <v>0</v>
      </c>
      <c r="H35" s="128">
        <v>183000000</v>
      </c>
      <c r="I35" s="128">
        <v>119016200</v>
      </c>
      <c r="J35" s="171">
        <v>0.65036174863387974</v>
      </c>
      <c r="K35" s="128">
        <v>119016200</v>
      </c>
      <c r="L35" s="171">
        <v>0.65036174863387974</v>
      </c>
      <c r="M35" s="15"/>
    </row>
    <row r="36" spans="1:13" s="6" customFormat="1" x14ac:dyDescent="0.25">
      <c r="A36" s="12"/>
      <c r="B36" s="120" t="s">
        <v>177</v>
      </c>
      <c r="C36" s="121" t="s">
        <v>178</v>
      </c>
      <c r="D36" s="122">
        <v>183000000</v>
      </c>
      <c r="E36" s="122">
        <v>-183000000</v>
      </c>
      <c r="F36" s="122">
        <v>0</v>
      </c>
      <c r="G36" s="122">
        <v>0</v>
      </c>
      <c r="H36" s="122">
        <v>0</v>
      </c>
      <c r="I36" s="122">
        <v>0</v>
      </c>
      <c r="J36" s="173">
        <v>0</v>
      </c>
      <c r="K36" s="122">
        <v>0</v>
      </c>
      <c r="L36" s="172">
        <v>0</v>
      </c>
      <c r="M36" s="18"/>
    </row>
    <row r="37" spans="1:13" x14ac:dyDescent="0.25">
      <c r="A37" s="11"/>
      <c r="B37" s="120" t="s">
        <v>179</v>
      </c>
      <c r="C37" s="121" t="s">
        <v>180</v>
      </c>
      <c r="D37" s="125">
        <v>0</v>
      </c>
      <c r="E37" s="125">
        <v>183000000</v>
      </c>
      <c r="F37" s="125">
        <v>183000000</v>
      </c>
      <c r="G37" s="125">
        <v>0</v>
      </c>
      <c r="H37" s="125">
        <v>183000000</v>
      </c>
      <c r="I37" s="125">
        <v>119016200</v>
      </c>
      <c r="J37" s="173">
        <v>0.65036174863387974</v>
      </c>
      <c r="K37" s="125">
        <v>119016200</v>
      </c>
      <c r="L37" s="173">
        <v>0.65036174863387974</v>
      </c>
      <c r="M37" s="16"/>
    </row>
    <row r="38" spans="1:13" s="4" customFormat="1" x14ac:dyDescent="0.25">
      <c r="A38" s="10"/>
      <c r="B38" s="126" t="s">
        <v>181</v>
      </c>
      <c r="C38" s="127" t="s">
        <v>182</v>
      </c>
      <c r="D38" s="128">
        <v>174176000</v>
      </c>
      <c r="E38" s="128">
        <v>7000000</v>
      </c>
      <c r="F38" s="128">
        <v>181176000</v>
      </c>
      <c r="G38" s="128">
        <v>0</v>
      </c>
      <c r="H38" s="128">
        <v>181176000</v>
      </c>
      <c r="I38" s="128">
        <v>141542900</v>
      </c>
      <c r="J38" s="171">
        <v>0.78124530842937256</v>
      </c>
      <c r="K38" s="128">
        <v>141542900</v>
      </c>
      <c r="L38" s="171">
        <v>0.78124530842937256</v>
      </c>
      <c r="M38" s="15"/>
    </row>
    <row r="39" spans="1:13" s="6" customFormat="1" x14ac:dyDescent="0.25">
      <c r="A39" s="12"/>
      <c r="B39" s="120" t="s">
        <v>173</v>
      </c>
      <c r="C39" s="121" t="s">
        <v>183</v>
      </c>
      <c r="D39" s="122">
        <v>174176000</v>
      </c>
      <c r="E39" s="122">
        <v>7000000</v>
      </c>
      <c r="F39" s="122">
        <v>181176000</v>
      </c>
      <c r="G39" s="122">
        <v>0</v>
      </c>
      <c r="H39" s="122">
        <v>181176000</v>
      </c>
      <c r="I39" s="122">
        <v>141542900</v>
      </c>
      <c r="J39" s="172">
        <v>0.78124530842937256</v>
      </c>
      <c r="K39" s="122">
        <v>141542900</v>
      </c>
      <c r="L39" s="172">
        <v>0.78124530842937256</v>
      </c>
      <c r="M39" s="18"/>
    </row>
    <row r="40" spans="1:13" s="4" customFormat="1" x14ac:dyDescent="0.25">
      <c r="A40" s="10"/>
      <c r="B40" s="126" t="s">
        <v>186</v>
      </c>
      <c r="C40" s="127" t="s">
        <v>187</v>
      </c>
      <c r="D40" s="128">
        <v>116118000</v>
      </c>
      <c r="E40" s="128">
        <v>6000000</v>
      </c>
      <c r="F40" s="128">
        <v>122118000</v>
      </c>
      <c r="G40" s="128">
        <v>0</v>
      </c>
      <c r="H40" s="128">
        <v>122118000</v>
      </c>
      <c r="I40" s="128">
        <v>94371100</v>
      </c>
      <c r="J40" s="171">
        <v>0.77278615765079672</v>
      </c>
      <c r="K40" s="128">
        <v>94371100</v>
      </c>
      <c r="L40" s="171">
        <v>0.77278615765079672</v>
      </c>
      <c r="M40" s="15"/>
    </row>
    <row r="41" spans="1:13" s="6" customFormat="1" x14ac:dyDescent="0.25">
      <c r="A41" s="12"/>
      <c r="B41" s="120" t="s">
        <v>184</v>
      </c>
      <c r="C41" s="121" t="s">
        <v>185</v>
      </c>
      <c r="D41" s="122">
        <v>116118000</v>
      </c>
      <c r="E41" s="122">
        <v>6000000</v>
      </c>
      <c r="F41" s="122">
        <v>122118000</v>
      </c>
      <c r="G41" s="122">
        <v>0</v>
      </c>
      <c r="H41" s="122">
        <v>122118000</v>
      </c>
      <c r="I41" s="122">
        <v>94371100</v>
      </c>
      <c r="J41" s="172">
        <v>0.77278615765079672</v>
      </c>
      <c r="K41" s="122">
        <v>94371100</v>
      </c>
      <c r="L41" s="172">
        <v>0.77278615765079672</v>
      </c>
      <c r="M41" s="18"/>
    </row>
    <row r="42" spans="1:13" s="4" customFormat="1" x14ac:dyDescent="0.25">
      <c r="A42" s="10"/>
      <c r="B42" s="27" t="s">
        <v>188</v>
      </c>
      <c r="C42" s="28" t="s">
        <v>189</v>
      </c>
      <c r="D42" s="29">
        <v>102747000</v>
      </c>
      <c r="E42" s="29">
        <v>49476862</v>
      </c>
      <c r="F42" s="29">
        <v>152223862</v>
      </c>
      <c r="G42" s="29">
        <v>0</v>
      </c>
      <c r="H42" s="29">
        <v>152223862</v>
      </c>
      <c r="I42" s="29">
        <v>137812011</v>
      </c>
      <c r="J42" s="108">
        <v>0.90532462643734524</v>
      </c>
      <c r="K42" s="29">
        <v>137812011</v>
      </c>
      <c r="L42" s="108">
        <v>0.90532462643734524</v>
      </c>
      <c r="M42" s="15"/>
    </row>
    <row r="43" spans="1:13" x14ac:dyDescent="0.25">
      <c r="A43" s="11"/>
      <c r="B43" s="30" t="s">
        <v>342</v>
      </c>
      <c r="C43" s="31" t="s">
        <v>343</v>
      </c>
      <c r="D43" s="32">
        <v>0</v>
      </c>
      <c r="E43" s="32">
        <v>49476862</v>
      </c>
      <c r="F43" s="32">
        <v>49476862</v>
      </c>
      <c r="G43" s="32">
        <v>0</v>
      </c>
      <c r="H43" s="32">
        <v>49476862</v>
      </c>
      <c r="I43" s="32">
        <v>49476862</v>
      </c>
      <c r="J43" s="100">
        <v>1</v>
      </c>
      <c r="K43" s="32">
        <v>49476862</v>
      </c>
      <c r="L43" s="100">
        <v>1</v>
      </c>
      <c r="M43" s="16"/>
    </row>
    <row r="44" spans="1:13" x14ac:dyDescent="0.25">
      <c r="A44" s="11"/>
      <c r="B44" s="30" t="s">
        <v>190</v>
      </c>
      <c r="C44" s="31" t="s">
        <v>191</v>
      </c>
      <c r="D44" s="32">
        <v>18844000</v>
      </c>
      <c r="E44" s="32">
        <v>0</v>
      </c>
      <c r="F44" s="32">
        <v>18844000</v>
      </c>
      <c r="G44" s="32">
        <v>0</v>
      </c>
      <c r="H44" s="32">
        <v>18844000</v>
      </c>
      <c r="I44" s="32">
        <v>7983414</v>
      </c>
      <c r="J44" s="100">
        <v>0.42365814052218215</v>
      </c>
      <c r="K44" s="32">
        <v>7983414</v>
      </c>
      <c r="L44" s="100">
        <v>0.42365814052218215</v>
      </c>
      <c r="M44" s="16"/>
    </row>
    <row r="45" spans="1:13" x14ac:dyDescent="0.25">
      <c r="A45" s="11"/>
      <c r="B45" s="30" t="s">
        <v>192</v>
      </c>
      <c r="C45" s="31" t="s">
        <v>193</v>
      </c>
      <c r="D45" s="32">
        <v>82241000</v>
      </c>
      <c r="E45" s="32">
        <v>0</v>
      </c>
      <c r="F45" s="32">
        <v>82241000</v>
      </c>
      <c r="G45" s="32">
        <v>0</v>
      </c>
      <c r="H45" s="32">
        <v>82241000</v>
      </c>
      <c r="I45" s="32">
        <v>79182160</v>
      </c>
      <c r="J45" s="100">
        <v>0.96280638610911828</v>
      </c>
      <c r="K45" s="32">
        <v>79182160</v>
      </c>
      <c r="L45" s="100">
        <v>0.96280638610911828</v>
      </c>
      <c r="M45" s="16"/>
    </row>
    <row r="46" spans="1:13" x14ac:dyDescent="0.25">
      <c r="A46" s="11"/>
      <c r="B46" s="30" t="s">
        <v>194</v>
      </c>
      <c r="C46" s="31" t="s">
        <v>195</v>
      </c>
      <c r="D46" s="32">
        <v>1662000</v>
      </c>
      <c r="E46" s="32">
        <v>0</v>
      </c>
      <c r="F46" s="32">
        <v>1662000</v>
      </c>
      <c r="G46" s="32">
        <v>0</v>
      </c>
      <c r="H46" s="32">
        <v>1662000</v>
      </c>
      <c r="I46" s="32">
        <v>1169575</v>
      </c>
      <c r="J46" s="100">
        <v>0.70371540312876057</v>
      </c>
      <c r="K46" s="32">
        <v>1169575</v>
      </c>
      <c r="L46" s="100">
        <v>0.70371540312876057</v>
      </c>
      <c r="M46" s="16"/>
    </row>
    <row r="47" spans="1:13" s="4" customFormat="1" x14ac:dyDescent="0.25">
      <c r="A47" s="10"/>
      <c r="B47" s="27" t="s">
        <v>46</v>
      </c>
      <c r="C47" s="28" t="s">
        <v>196</v>
      </c>
      <c r="D47" s="29">
        <v>10855858000</v>
      </c>
      <c r="E47" s="29">
        <v>-81702000</v>
      </c>
      <c r="F47" s="29">
        <v>10774156000</v>
      </c>
      <c r="G47" s="29">
        <v>0</v>
      </c>
      <c r="H47" s="29">
        <v>10774156000</v>
      </c>
      <c r="I47" s="29">
        <v>5297041157</v>
      </c>
      <c r="J47" s="108">
        <v>0.4916432579034497</v>
      </c>
      <c r="K47" s="29">
        <v>5290528079</v>
      </c>
      <c r="L47" s="108">
        <v>0.49103874855719559</v>
      </c>
      <c r="M47" s="15"/>
    </row>
    <row r="48" spans="1:13" s="5" customFormat="1" x14ac:dyDescent="0.25">
      <c r="A48" s="11"/>
      <c r="B48" s="27" t="s">
        <v>47</v>
      </c>
      <c r="C48" s="28" t="s">
        <v>129</v>
      </c>
      <c r="D48" s="39">
        <v>7064740000</v>
      </c>
      <c r="E48" s="39">
        <v>-583889502</v>
      </c>
      <c r="F48" s="39">
        <v>6480850498</v>
      </c>
      <c r="G48" s="39">
        <v>0</v>
      </c>
      <c r="H48" s="39">
        <v>6480850498</v>
      </c>
      <c r="I48" s="39">
        <v>3320688243</v>
      </c>
      <c r="J48" s="174">
        <v>0.51238463902612308</v>
      </c>
      <c r="K48" s="39">
        <v>3320688243</v>
      </c>
      <c r="L48" s="174">
        <v>0.51238463902612308</v>
      </c>
      <c r="M48" s="17"/>
    </row>
    <row r="49" spans="1:13" s="4" customFormat="1" x14ac:dyDescent="0.25">
      <c r="A49" s="10"/>
      <c r="B49" s="117" t="s">
        <v>130</v>
      </c>
      <c r="C49" s="118" t="s">
        <v>131</v>
      </c>
      <c r="D49" s="119">
        <v>6031545000</v>
      </c>
      <c r="E49" s="119">
        <v>-564500000</v>
      </c>
      <c r="F49" s="119">
        <v>5467045000</v>
      </c>
      <c r="G49" s="119">
        <v>0</v>
      </c>
      <c r="H49" s="119">
        <v>5467045000</v>
      </c>
      <c r="I49" s="119">
        <v>2655692807</v>
      </c>
      <c r="J49" s="170">
        <v>0.48576384628258956</v>
      </c>
      <c r="K49" s="119">
        <v>2655692807</v>
      </c>
      <c r="L49" s="170">
        <v>0.48576384628258956</v>
      </c>
      <c r="M49" s="15"/>
    </row>
    <row r="50" spans="1:13" x14ac:dyDescent="0.25">
      <c r="A50" s="11"/>
      <c r="B50" s="30" t="s">
        <v>197</v>
      </c>
      <c r="C50" s="31" t="s">
        <v>198</v>
      </c>
      <c r="D50" s="32">
        <v>3113668000</v>
      </c>
      <c r="E50" s="32">
        <v>0</v>
      </c>
      <c r="F50" s="32">
        <v>3113668000</v>
      </c>
      <c r="G50" s="32">
        <v>0</v>
      </c>
      <c r="H50" s="32">
        <v>3113668000</v>
      </c>
      <c r="I50" s="32">
        <v>1821231209</v>
      </c>
      <c r="J50" s="100">
        <v>0.58491502915532423</v>
      </c>
      <c r="K50" s="32">
        <v>1821231209</v>
      </c>
      <c r="L50" s="100">
        <v>0.58491502915532423</v>
      </c>
      <c r="M50" s="16"/>
    </row>
    <row r="51" spans="1:13" x14ac:dyDescent="0.25">
      <c r="A51" s="11"/>
      <c r="B51" s="30" t="s">
        <v>199</v>
      </c>
      <c r="C51" s="31" t="s">
        <v>0</v>
      </c>
      <c r="D51" s="32">
        <v>1469101000</v>
      </c>
      <c r="E51" s="32">
        <v>-564500000</v>
      </c>
      <c r="F51" s="32">
        <v>904601000</v>
      </c>
      <c r="G51" s="32">
        <v>0</v>
      </c>
      <c r="H51" s="32">
        <v>904601000</v>
      </c>
      <c r="I51" s="32">
        <v>383399894</v>
      </c>
      <c r="J51" s="100">
        <v>0.42383315295914997</v>
      </c>
      <c r="K51" s="32">
        <v>383399894</v>
      </c>
      <c r="L51" s="100">
        <v>0.42383315295914997</v>
      </c>
      <c r="M51" s="16"/>
    </row>
    <row r="52" spans="1:13" x14ac:dyDescent="0.25">
      <c r="A52" s="11"/>
      <c r="B52" s="30" t="s">
        <v>200</v>
      </c>
      <c r="C52" s="31" t="s">
        <v>201</v>
      </c>
      <c r="D52" s="32">
        <v>207744000</v>
      </c>
      <c r="E52" s="32">
        <v>0</v>
      </c>
      <c r="F52" s="32">
        <v>207744000</v>
      </c>
      <c r="G52" s="32">
        <v>0</v>
      </c>
      <c r="H52" s="32">
        <v>207744000</v>
      </c>
      <c r="I52" s="32">
        <v>132200642</v>
      </c>
      <c r="J52" s="100">
        <v>0.63636322589340732</v>
      </c>
      <c r="K52" s="32">
        <v>132200642</v>
      </c>
      <c r="L52" s="100">
        <v>0.63636322589340732</v>
      </c>
      <c r="M52" s="16"/>
    </row>
    <row r="53" spans="1:13" x14ac:dyDescent="0.25">
      <c r="A53" s="11"/>
      <c r="B53" s="30" t="s">
        <v>202</v>
      </c>
      <c r="C53" s="31" t="s">
        <v>203</v>
      </c>
      <c r="D53" s="32">
        <v>245504000</v>
      </c>
      <c r="E53" s="32">
        <v>0</v>
      </c>
      <c r="F53" s="32">
        <v>245504000</v>
      </c>
      <c r="G53" s="32">
        <v>0</v>
      </c>
      <c r="H53" s="32">
        <v>245504000</v>
      </c>
      <c r="I53" s="32">
        <v>156237309</v>
      </c>
      <c r="J53" s="100">
        <v>0.6363941483641814</v>
      </c>
      <c r="K53" s="32">
        <v>156237309</v>
      </c>
      <c r="L53" s="100">
        <v>0.6363941483641814</v>
      </c>
      <c r="M53" s="16"/>
    </row>
    <row r="54" spans="1:13" x14ac:dyDescent="0.25">
      <c r="A54" s="11"/>
      <c r="B54" s="30" t="s">
        <v>204</v>
      </c>
      <c r="C54" s="31" t="s">
        <v>140</v>
      </c>
      <c r="D54" s="32">
        <v>478698000</v>
      </c>
      <c r="E54" s="32">
        <v>0</v>
      </c>
      <c r="F54" s="32">
        <v>478698000</v>
      </c>
      <c r="G54" s="32">
        <v>0</v>
      </c>
      <c r="H54" s="32">
        <v>478698000</v>
      </c>
      <c r="I54" s="32">
        <v>2718103</v>
      </c>
      <c r="J54" s="100">
        <v>5.6781164742697905E-3</v>
      </c>
      <c r="K54" s="32">
        <v>2718103</v>
      </c>
      <c r="L54" s="100">
        <v>5.6781164742697905E-3</v>
      </c>
      <c r="M54" s="16"/>
    </row>
    <row r="55" spans="1:13" x14ac:dyDescent="0.25">
      <c r="A55" s="11"/>
      <c r="B55" s="30" t="s">
        <v>205</v>
      </c>
      <c r="C55" s="31" t="s">
        <v>142</v>
      </c>
      <c r="D55" s="32">
        <v>516830000</v>
      </c>
      <c r="E55" s="32">
        <v>0</v>
      </c>
      <c r="F55" s="32">
        <v>516830000</v>
      </c>
      <c r="G55" s="32">
        <v>0</v>
      </c>
      <c r="H55" s="32">
        <v>516830000</v>
      </c>
      <c r="I55" s="32">
        <v>159905650</v>
      </c>
      <c r="J55" s="100">
        <v>0.30939699707834295</v>
      </c>
      <c r="K55" s="32">
        <v>159905650</v>
      </c>
      <c r="L55" s="100">
        <v>0.30939699707834295</v>
      </c>
      <c r="M55" s="16"/>
    </row>
    <row r="56" spans="1:13" s="4" customFormat="1" x14ac:dyDescent="0.25">
      <c r="A56" s="10"/>
      <c r="B56" s="117" t="s">
        <v>206</v>
      </c>
      <c r="C56" s="118" t="s">
        <v>144</v>
      </c>
      <c r="D56" s="119">
        <v>1033195000</v>
      </c>
      <c r="E56" s="119">
        <v>-19389502</v>
      </c>
      <c r="F56" s="119">
        <v>1013805498</v>
      </c>
      <c r="G56" s="119">
        <v>0</v>
      </c>
      <c r="H56" s="119">
        <v>1013805498</v>
      </c>
      <c r="I56" s="119">
        <v>664995436</v>
      </c>
      <c r="J56" s="170">
        <v>0.65593985958044188</v>
      </c>
      <c r="K56" s="119">
        <v>664995436</v>
      </c>
      <c r="L56" s="170">
        <v>0.65593985958044188</v>
      </c>
      <c r="M56" s="15"/>
    </row>
    <row r="57" spans="1:13" x14ac:dyDescent="0.25">
      <c r="A57" s="11"/>
      <c r="B57" s="30" t="s">
        <v>207</v>
      </c>
      <c r="C57" s="31" t="s">
        <v>146</v>
      </c>
      <c r="D57" s="32">
        <v>327104000</v>
      </c>
      <c r="E57" s="32">
        <v>0</v>
      </c>
      <c r="F57" s="32">
        <v>327104000</v>
      </c>
      <c r="G57" s="32">
        <v>0</v>
      </c>
      <c r="H57" s="32">
        <v>327104000</v>
      </c>
      <c r="I57" s="32">
        <v>243412092</v>
      </c>
      <c r="J57" s="100">
        <v>0.74414281696341222</v>
      </c>
      <c r="K57" s="32">
        <v>243412092</v>
      </c>
      <c r="L57" s="100">
        <v>0.74414281696341222</v>
      </c>
      <c r="M57" s="16"/>
    </row>
    <row r="58" spans="1:13" x14ac:dyDescent="0.25">
      <c r="A58" s="11"/>
      <c r="B58" s="30" t="s">
        <v>208</v>
      </c>
      <c r="C58" s="31" t="s">
        <v>150</v>
      </c>
      <c r="D58" s="32">
        <v>706091000</v>
      </c>
      <c r="E58" s="32">
        <v>-19389502</v>
      </c>
      <c r="F58" s="32">
        <v>686701498</v>
      </c>
      <c r="G58" s="32">
        <v>0</v>
      </c>
      <c r="H58" s="32">
        <v>686701498</v>
      </c>
      <c r="I58" s="32">
        <v>421583344</v>
      </c>
      <c r="J58" s="100">
        <v>0.6139251847095869</v>
      </c>
      <c r="K58" s="32">
        <v>421583344</v>
      </c>
      <c r="L58" s="100">
        <v>0.6139251847095869</v>
      </c>
      <c r="M58" s="16"/>
    </row>
    <row r="59" spans="1:13" s="4" customFormat="1" x14ac:dyDescent="0.25">
      <c r="A59" s="10"/>
      <c r="B59" s="27" t="s">
        <v>151</v>
      </c>
      <c r="C59" s="28" t="s">
        <v>152</v>
      </c>
      <c r="D59" s="29">
        <v>2540510000</v>
      </c>
      <c r="E59" s="29">
        <v>556000000</v>
      </c>
      <c r="F59" s="29">
        <v>3096510000</v>
      </c>
      <c r="G59" s="29">
        <v>0</v>
      </c>
      <c r="H59" s="29">
        <v>3096510000</v>
      </c>
      <c r="I59" s="29">
        <v>1221306270</v>
      </c>
      <c r="J59" s="108">
        <v>0.39441379811465166</v>
      </c>
      <c r="K59" s="29">
        <v>1221306270</v>
      </c>
      <c r="L59" s="108">
        <v>0.39441379811465166</v>
      </c>
      <c r="M59" s="15"/>
    </row>
    <row r="60" spans="1:13" s="4" customFormat="1" x14ac:dyDescent="0.25">
      <c r="A60" s="10"/>
      <c r="B60" s="126" t="s">
        <v>209</v>
      </c>
      <c r="C60" s="127" t="s">
        <v>154</v>
      </c>
      <c r="D60" s="128">
        <v>643739000</v>
      </c>
      <c r="E60" s="128">
        <v>0</v>
      </c>
      <c r="F60" s="128">
        <v>643739000</v>
      </c>
      <c r="G60" s="128">
        <v>0</v>
      </c>
      <c r="H60" s="128">
        <v>643739000</v>
      </c>
      <c r="I60" s="128">
        <v>235886015</v>
      </c>
      <c r="J60" s="171">
        <v>0.36643113901752106</v>
      </c>
      <c r="K60" s="128">
        <v>235886015</v>
      </c>
      <c r="L60" s="171">
        <v>0.36643113901752106</v>
      </c>
      <c r="M60" s="15"/>
    </row>
    <row r="61" spans="1:13" s="6" customFormat="1" x14ac:dyDescent="0.25">
      <c r="A61" s="12"/>
      <c r="B61" s="120" t="s">
        <v>210</v>
      </c>
      <c r="C61" s="121" t="s">
        <v>156</v>
      </c>
      <c r="D61" s="122">
        <v>468500000</v>
      </c>
      <c r="E61" s="122">
        <v>0</v>
      </c>
      <c r="F61" s="122">
        <v>468500000</v>
      </c>
      <c r="G61" s="122">
        <v>0</v>
      </c>
      <c r="H61" s="122">
        <v>468500000</v>
      </c>
      <c r="I61" s="122">
        <v>217877821</v>
      </c>
      <c r="J61" s="172">
        <v>0.46505404695837782</v>
      </c>
      <c r="K61" s="122">
        <v>217877821</v>
      </c>
      <c r="L61" s="172">
        <v>0.46505404695837782</v>
      </c>
      <c r="M61" s="18"/>
    </row>
    <row r="62" spans="1:13" x14ac:dyDescent="0.25">
      <c r="A62" s="11"/>
      <c r="B62" s="123" t="s">
        <v>211</v>
      </c>
      <c r="C62" s="124" t="s">
        <v>158</v>
      </c>
      <c r="D62" s="125">
        <v>175239000</v>
      </c>
      <c r="E62" s="125">
        <v>0</v>
      </c>
      <c r="F62" s="125">
        <v>175239000</v>
      </c>
      <c r="G62" s="125">
        <v>0</v>
      </c>
      <c r="H62" s="125">
        <v>175239000</v>
      </c>
      <c r="I62" s="125">
        <v>18008194</v>
      </c>
      <c r="J62" s="173">
        <v>0.10276361997044037</v>
      </c>
      <c r="K62" s="125">
        <v>18008194</v>
      </c>
      <c r="L62" s="173">
        <v>0.10276361997044037</v>
      </c>
      <c r="M62" s="16"/>
    </row>
    <row r="63" spans="1:13" s="4" customFormat="1" x14ac:dyDescent="0.25">
      <c r="A63" s="10"/>
      <c r="B63" s="126" t="s">
        <v>214</v>
      </c>
      <c r="C63" s="127" t="s">
        <v>160</v>
      </c>
      <c r="D63" s="128">
        <v>358103000</v>
      </c>
      <c r="E63" s="128">
        <v>0</v>
      </c>
      <c r="F63" s="128">
        <v>358103000</v>
      </c>
      <c r="G63" s="128">
        <v>0</v>
      </c>
      <c r="H63" s="128">
        <v>358103000</v>
      </c>
      <c r="I63" s="128">
        <v>167495715</v>
      </c>
      <c r="J63" s="171">
        <v>0.4677305551754663</v>
      </c>
      <c r="K63" s="128">
        <v>167495715</v>
      </c>
      <c r="L63" s="171">
        <v>0.4677305551754663</v>
      </c>
      <c r="M63" s="15"/>
    </row>
    <row r="64" spans="1:13" s="6" customFormat="1" x14ac:dyDescent="0.25">
      <c r="A64" s="12"/>
      <c r="B64" s="120" t="s">
        <v>212</v>
      </c>
      <c r="C64" s="121" t="s">
        <v>162</v>
      </c>
      <c r="D64" s="122">
        <v>358103000</v>
      </c>
      <c r="E64" s="122">
        <v>0</v>
      </c>
      <c r="F64" s="122">
        <v>358103000</v>
      </c>
      <c r="G64" s="122">
        <v>0</v>
      </c>
      <c r="H64" s="122">
        <v>358103000</v>
      </c>
      <c r="I64" s="122">
        <v>167495715</v>
      </c>
      <c r="J64" s="172">
        <v>0.4677305551754663</v>
      </c>
      <c r="K64" s="122">
        <v>167495715</v>
      </c>
      <c r="L64" s="172">
        <v>0.4677305551754663</v>
      </c>
      <c r="M64" s="18"/>
    </row>
    <row r="65" spans="1:13" s="4" customFormat="1" x14ac:dyDescent="0.25">
      <c r="A65" s="10"/>
      <c r="B65" s="126" t="s">
        <v>216</v>
      </c>
      <c r="C65" s="127" t="s">
        <v>166</v>
      </c>
      <c r="D65" s="128">
        <v>734078000</v>
      </c>
      <c r="E65" s="128">
        <v>515000000</v>
      </c>
      <c r="F65" s="128">
        <v>1249078000</v>
      </c>
      <c r="G65" s="128">
        <v>0</v>
      </c>
      <c r="H65" s="128">
        <v>1249078000</v>
      </c>
      <c r="I65" s="128">
        <v>502317940</v>
      </c>
      <c r="J65" s="171">
        <v>0.40215097856178716</v>
      </c>
      <c r="K65" s="128">
        <v>502317940</v>
      </c>
      <c r="L65" s="171">
        <v>0.40215097856178716</v>
      </c>
      <c r="M65" s="15"/>
    </row>
    <row r="66" spans="1:13" s="6" customFormat="1" x14ac:dyDescent="0.25">
      <c r="A66" s="12"/>
      <c r="B66" s="120" t="s">
        <v>213</v>
      </c>
      <c r="C66" s="121" t="s">
        <v>168</v>
      </c>
      <c r="D66" s="122">
        <v>566530000</v>
      </c>
      <c r="E66" s="122">
        <v>515000000</v>
      </c>
      <c r="F66" s="122">
        <v>1081530000</v>
      </c>
      <c r="G66" s="122">
        <v>0</v>
      </c>
      <c r="H66" s="122">
        <v>1081530000</v>
      </c>
      <c r="I66" s="122">
        <v>502312174</v>
      </c>
      <c r="J66" s="172">
        <v>0.46444589979011214</v>
      </c>
      <c r="K66" s="122">
        <v>502312174</v>
      </c>
      <c r="L66" s="172">
        <v>0.46444589979011214</v>
      </c>
      <c r="M66" s="18"/>
    </row>
    <row r="67" spans="1:13" x14ac:dyDescent="0.25">
      <c r="A67" s="11"/>
      <c r="B67" s="120" t="s">
        <v>215</v>
      </c>
      <c r="C67" s="121" t="s">
        <v>170</v>
      </c>
      <c r="D67" s="125">
        <v>167548000</v>
      </c>
      <c r="E67" s="125">
        <v>0</v>
      </c>
      <c r="F67" s="125">
        <v>167548000</v>
      </c>
      <c r="G67" s="125">
        <v>0</v>
      </c>
      <c r="H67" s="125">
        <v>167548000</v>
      </c>
      <c r="I67" s="125">
        <v>5766</v>
      </c>
      <c r="J67" s="173">
        <v>3.4414018669276865E-5</v>
      </c>
      <c r="K67" s="125">
        <v>5766</v>
      </c>
      <c r="L67" s="173">
        <v>3.4414018669276865E-5</v>
      </c>
      <c r="M67" s="16"/>
    </row>
    <row r="68" spans="1:13" s="4" customFormat="1" x14ac:dyDescent="0.25">
      <c r="A68" s="10"/>
      <c r="B68" s="126" t="s">
        <v>217</v>
      </c>
      <c r="C68" s="127" t="s">
        <v>172</v>
      </c>
      <c r="D68" s="128">
        <v>275732000</v>
      </c>
      <c r="E68" s="128">
        <v>0</v>
      </c>
      <c r="F68" s="128">
        <v>275732000</v>
      </c>
      <c r="G68" s="128">
        <v>0</v>
      </c>
      <c r="H68" s="128">
        <v>275732000</v>
      </c>
      <c r="I68" s="128">
        <v>87898000</v>
      </c>
      <c r="J68" s="171">
        <v>0.31878055503169744</v>
      </c>
      <c r="K68" s="128">
        <v>87898000</v>
      </c>
      <c r="L68" s="171">
        <v>0.31878055503169744</v>
      </c>
      <c r="M68" s="15"/>
    </row>
    <row r="69" spans="1:13" s="6" customFormat="1" x14ac:dyDescent="0.25">
      <c r="A69" s="12"/>
      <c r="B69" s="120" t="s">
        <v>218</v>
      </c>
      <c r="C69" s="121" t="s">
        <v>174</v>
      </c>
      <c r="D69" s="122">
        <v>275732000</v>
      </c>
      <c r="E69" s="122">
        <v>0</v>
      </c>
      <c r="F69" s="122">
        <v>275732000</v>
      </c>
      <c r="G69" s="122">
        <v>0</v>
      </c>
      <c r="H69" s="122">
        <v>275732000</v>
      </c>
      <c r="I69" s="122">
        <v>87898000</v>
      </c>
      <c r="J69" s="172">
        <v>0.31878055503169744</v>
      </c>
      <c r="K69" s="122">
        <v>87898000</v>
      </c>
      <c r="L69" s="172">
        <v>0.31878055503169744</v>
      </c>
      <c r="M69" s="18"/>
    </row>
    <row r="70" spans="1:13" s="4" customFormat="1" x14ac:dyDescent="0.25">
      <c r="A70" s="10"/>
      <c r="B70" s="126" t="s">
        <v>219</v>
      </c>
      <c r="C70" s="127" t="s">
        <v>176</v>
      </c>
      <c r="D70" s="128">
        <v>273307000</v>
      </c>
      <c r="E70" s="128">
        <v>0</v>
      </c>
      <c r="F70" s="128">
        <v>273307000</v>
      </c>
      <c r="G70" s="128">
        <v>0</v>
      </c>
      <c r="H70" s="128">
        <v>273307000</v>
      </c>
      <c r="I70" s="128">
        <v>123943900</v>
      </c>
      <c r="J70" s="171">
        <v>0.45349698324594684</v>
      </c>
      <c r="K70" s="128">
        <v>123943900</v>
      </c>
      <c r="L70" s="171">
        <v>0.45349698324594684</v>
      </c>
      <c r="M70" s="15"/>
    </row>
    <row r="71" spans="1:13" s="6" customFormat="1" x14ac:dyDescent="0.25">
      <c r="A71" s="12"/>
      <c r="B71" s="120" t="s">
        <v>220</v>
      </c>
      <c r="C71" s="121" t="s">
        <v>178</v>
      </c>
      <c r="D71" s="122">
        <v>273307000</v>
      </c>
      <c r="E71" s="122">
        <v>-273307000</v>
      </c>
      <c r="F71" s="122">
        <v>0</v>
      </c>
      <c r="G71" s="122">
        <v>0</v>
      </c>
      <c r="H71" s="122">
        <v>0</v>
      </c>
      <c r="I71" s="122">
        <v>0</v>
      </c>
      <c r="J71" s="173">
        <v>0</v>
      </c>
      <c r="K71" s="122">
        <v>0</v>
      </c>
      <c r="L71" s="172">
        <v>0</v>
      </c>
      <c r="M71" s="18"/>
    </row>
    <row r="72" spans="1:13" x14ac:dyDescent="0.25">
      <c r="A72" s="11"/>
      <c r="B72" s="120" t="s">
        <v>221</v>
      </c>
      <c r="C72" s="121" t="s">
        <v>180</v>
      </c>
      <c r="D72" s="125">
        <v>0</v>
      </c>
      <c r="E72" s="125">
        <v>273307000</v>
      </c>
      <c r="F72" s="125">
        <v>273307000</v>
      </c>
      <c r="G72" s="125">
        <v>0</v>
      </c>
      <c r="H72" s="125">
        <v>273307000</v>
      </c>
      <c r="I72" s="125">
        <v>123943900</v>
      </c>
      <c r="J72" s="173">
        <v>0.45349698324594684</v>
      </c>
      <c r="K72" s="125">
        <v>123943900</v>
      </c>
      <c r="L72" s="173">
        <v>0.45349698324594684</v>
      </c>
      <c r="M72" s="16"/>
    </row>
    <row r="73" spans="1:13" s="4" customFormat="1" x14ac:dyDescent="0.25">
      <c r="A73" s="10"/>
      <c r="B73" s="126" t="s">
        <v>222</v>
      </c>
      <c r="C73" s="127" t="s">
        <v>182</v>
      </c>
      <c r="D73" s="128">
        <v>212609000</v>
      </c>
      <c r="E73" s="128">
        <v>0</v>
      </c>
      <c r="F73" s="128">
        <v>212609000</v>
      </c>
      <c r="G73" s="128">
        <v>0</v>
      </c>
      <c r="H73" s="128">
        <v>212609000</v>
      </c>
      <c r="I73" s="128">
        <v>65939700</v>
      </c>
      <c r="J73" s="171">
        <v>0.31014538424996119</v>
      </c>
      <c r="K73" s="128">
        <v>65939700</v>
      </c>
      <c r="L73" s="171">
        <v>0.31014538424996119</v>
      </c>
      <c r="M73" s="15"/>
    </row>
    <row r="74" spans="1:13" s="6" customFormat="1" x14ac:dyDescent="0.25">
      <c r="A74" s="12"/>
      <c r="B74" s="120" t="s">
        <v>223</v>
      </c>
      <c r="C74" s="121" t="s">
        <v>183</v>
      </c>
      <c r="D74" s="122">
        <v>212609000</v>
      </c>
      <c r="E74" s="122">
        <v>0</v>
      </c>
      <c r="F74" s="122">
        <v>212609000</v>
      </c>
      <c r="G74" s="122">
        <v>0</v>
      </c>
      <c r="H74" s="122">
        <v>212609000</v>
      </c>
      <c r="I74" s="122">
        <v>65939700</v>
      </c>
      <c r="J74" s="172">
        <v>0.31014538424996119</v>
      </c>
      <c r="K74" s="122">
        <v>65939700</v>
      </c>
      <c r="L74" s="172">
        <v>0.31014538424996119</v>
      </c>
      <c r="M74" s="18"/>
    </row>
    <row r="75" spans="1:13" s="4" customFormat="1" x14ac:dyDescent="0.25">
      <c r="A75" s="10"/>
      <c r="B75" s="126" t="s">
        <v>225</v>
      </c>
      <c r="C75" s="127" t="s">
        <v>187</v>
      </c>
      <c r="D75" s="128">
        <v>42942000</v>
      </c>
      <c r="E75" s="128">
        <v>41000000</v>
      </c>
      <c r="F75" s="128">
        <v>83942000</v>
      </c>
      <c r="G75" s="128">
        <v>0</v>
      </c>
      <c r="H75" s="128">
        <v>83942000</v>
      </c>
      <c r="I75" s="128">
        <v>37825000</v>
      </c>
      <c r="J75" s="171">
        <v>0.45060875366324366</v>
      </c>
      <c r="K75" s="128">
        <v>37825000</v>
      </c>
      <c r="L75" s="171">
        <v>0.45060875366324366</v>
      </c>
      <c r="M75" s="15"/>
    </row>
    <row r="76" spans="1:13" s="6" customFormat="1" x14ac:dyDescent="0.25">
      <c r="A76" s="12"/>
      <c r="B76" s="120" t="s">
        <v>224</v>
      </c>
      <c r="C76" s="121" t="s">
        <v>185</v>
      </c>
      <c r="D76" s="122">
        <v>42942000</v>
      </c>
      <c r="E76" s="122">
        <v>41000000</v>
      </c>
      <c r="F76" s="122">
        <v>83942000</v>
      </c>
      <c r="G76" s="122">
        <v>0</v>
      </c>
      <c r="H76" s="122">
        <v>83942000</v>
      </c>
      <c r="I76" s="122">
        <v>37825000</v>
      </c>
      <c r="J76" s="172">
        <v>0.45060875366324366</v>
      </c>
      <c r="K76" s="122">
        <v>37825000</v>
      </c>
      <c r="L76" s="172">
        <v>0.45060875366324366</v>
      </c>
      <c r="M76" s="18"/>
    </row>
    <row r="77" spans="1:13" s="4" customFormat="1" x14ac:dyDescent="0.25">
      <c r="A77" s="10"/>
      <c r="B77" s="27" t="s">
        <v>226</v>
      </c>
      <c r="C77" s="28" t="s">
        <v>189</v>
      </c>
      <c r="D77" s="29">
        <v>1250608000</v>
      </c>
      <c r="E77" s="29">
        <v>-53812498</v>
      </c>
      <c r="F77" s="29">
        <v>1196795502</v>
      </c>
      <c r="G77" s="29">
        <v>0</v>
      </c>
      <c r="H77" s="29">
        <v>1196795502</v>
      </c>
      <c r="I77" s="29">
        <v>755046644</v>
      </c>
      <c r="J77" s="108">
        <v>0.63089027552177412</v>
      </c>
      <c r="K77" s="29">
        <v>748533566</v>
      </c>
      <c r="L77" s="108">
        <v>0.62544817786255347</v>
      </c>
      <c r="M77" s="15"/>
    </row>
    <row r="78" spans="1:13" x14ac:dyDescent="0.25">
      <c r="A78" s="11"/>
      <c r="B78" s="30" t="s">
        <v>373</v>
      </c>
      <c r="C78" s="31" t="s">
        <v>343</v>
      </c>
      <c r="D78" s="32">
        <v>0</v>
      </c>
      <c r="E78" s="32">
        <v>15187502</v>
      </c>
      <c r="F78" s="32">
        <v>15187502</v>
      </c>
      <c r="G78" s="32">
        <v>0</v>
      </c>
      <c r="H78" s="32">
        <v>15187502</v>
      </c>
      <c r="I78" s="32">
        <v>15187502</v>
      </c>
      <c r="J78" s="100">
        <v>1</v>
      </c>
      <c r="K78" s="32">
        <v>15187502</v>
      </c>
      <c r="L78" s="100">
        <v>1</v>
      </c>
      <c r="M78" s="16"/>
    </row>
    <row r="79" spans="1:13" x14ac:dyDescent="0.25">
      <c r="A79" s="11"/>
      <c r="B79" s="30" t="s">
        <v>227</v>
      </c>
      <c r="C79" s="31" t="s">
        <v>191</v>
      </c>
      <c r="D79" s="32">
        <v>17060000</v>
      </c>
      <c r="E79" s="32">
        <v>0</v>
      </c>
      <c r="F79" s="32">
        <v>17060000</v>
      </c>
      <c r="G79" s="32">
        <v>0</v>
      </c>
      <c r="H79" s="32">
        <v>17060000</v>
      </c>
      <c r="I79" s="32">
        <v>6755905</v>
      </c>
      <c r="J79" s="100">
        <v>0.39600849941383354</v>
      </c>
      <c r="K79" s="32">
        <v>6755905</v>
      </c>
      <c r="L79" s="100">
        <v>0.39600849941383354</v>
      </c>
      <c r="M79" s="16"/>
    </row>
    <row r="80" spans="1:13" x14ac:dyDescent="0.25">
      <c r="A80" s="11"/>
      <c r="B80" s="30" t="s">
        <v>228</v>
      </c>
      <c r="C80" s="31" t="s">
        <v>229</v>
      </c>
      <c r="D80" s="32">
        <v>1233548000</v>
      </c>
      <c r="E80" s="32">
        <v>-69000000</v>
      </c>
      <c r="F80" s="32">
        <v>1164548000</v>
      </c>
      <c r="G80" s="32">
        <v>0</v>
      </c>
      <c r="H80" s="32">
        <v>1164548000</v>
      </c>
      <c r="I80" s="32">
        <v>733103237</v>
      </c>
      <c r="J80" s="100">
        <v>0.62951740675352152</v>
      </c>
      <c r="K80" s="32">
        <v>726590159</v>
      </c>
      <c r="L80" s="100">
        <v>0.62392461195244853</v>
      </c>
      <c r="M80" s="16"/>
    </row>
    <row r="81" spans="1:13" s="4" customFormat="1" x14ac:dyDescent="0.25">
      <c r="A81" s="10"/>
      <c r="B81" s="24" t="s">
        <v>49</v>
      </c>
      <c r="C81" s="25" t="s">
        <v>230</v>
      </c>
      <c r="D81" s="26">
        <v>7570413000</v>
      </c>
      <c r="E81" s="26">
        <v>12002000</v>
      </c>
      <c r="F81" s="26">
        <v>7582415000</v>
      </c>
      <c r="G81" s="26">
        <v>0</v>
      </c>
      <c r="H81" s="26">
        <v>7582415000</v>
      </c>
      <c r="I81" s="26">
        <v>6116278229</v>
      </c>
      <c r="J81" s="103">
        <v>0.80663986724546199</v>
      </c>
      <c r="K81" s="26">
        <v>3154547523</v>
      </c>
      <c r="L81" s="103">
        <v>0.4160346700886195</v>
      </c>
      <c r="M81" s="15"/>
    </row>
    <row r="82" spans="1:13" s="4" customFormat="1" x14ac:dyDescent="0.25">
      <c r="A82" s="10"/>
      <c r="B82" s="27" t="s">
        <v>53</v>
      </c>
      <c r="C82" s="28" t="s">
        <v>231</v>
      </c>
      <c r="D82" s="29">
        <v>7570413000</v>
      </c>
      <c r="E82" s="29">
        <v>12002000</v>
      </c>
      <c r="F82" s="29">
        <v>7582415000</v>
      </c>
      <c r="G82" s="29">
        <v>0</v>
      </c>
      <c r="H82" s="29">
        <v>7582415000</v>
      </c>
      <c r="I82" s="29">
        <v>6116278229</v>
      </c>
      <c r="J82" s="108">
        <v>0.80663986724546199</v>
      </c>
      <c r="K82" s="29">
        <v>3154547523</v>
      </c>
      <c r="L82" s="108">
        <v>0.4160346700886195</v>
      </c>
      <c r="M82" s="15"/>
    </row>
    <row r="83" spans="1:13" s="4" customFormat="1" x14ac:dyDescent="0.25">
      <c r="A83" s="10"/>
      <c r="B83" s="27" t="s">
        <v>232</v>
      </c>
      <c r="C83" s="28" t="s">
        <v>11</v>
      </c>
      <c r="D83" s="29">
        <v>283200000</v>
      </c>
      <c r="E83" s="29">
        <v>-54635804</v>
      </c>
      <c r="F83" s="29">
        <v>228564196</v>
      </c>
      <c r="G83" s="29">
        <v>0</v>
      </c>
      <c r="H83" s="29">
        <v>228564196</v>
      </c>
      <c r="I83" s="29">
        <v>67949563</v>
      </c>
      <c r="J83" s="108">
        <v>0.29728874508411635</v>
      </c>
      <c r="K83" s="29">
        <v>45828599</v>
      </c>
      <c r="L83" s="108">
        <v>0.20050646515082354</v>
      </c>
      <c r="M83" s="15"/>
    </row>
    <row r="84" spans="1:13" s="4" customFormat="1" x14ac:dyDescent="0.25">
      <c r="A84" s="10"/>
      <c r="B84" s="126" t="s">
        <v>233</v>
      </c>
      <c r="C84" s="127" t="s">
        <v>234</v>
      </c>
      <c r="D84" s="128">
        <v>152000000</v>
      </c>
      <c r="E84" s="128">
        <v>-53908991</v>
      </c>
      <c r="F84" s="128">
        <v>98091009</v>
      </c>
      <c r="G84" s="128">
        <v>0</v>
      </c>
      <c r="H84" s="128">
        <v>98091009</v>
      </c>
      <c r="I84" s="128">
        <v>3500000</v>
      </c>
      <c r="J84" s="171">
        <v>3.5681149941071563E-2</v>
      </c>
      <c r="K84" s="128">
        <v>2030000</v>
      </c>
      <c r="L84" s="171">
        <v>2.0695066965821504E-2</v>
      </c>
      <c r="M84" s="15"/>
    </row>
    <row r="85" spans="1:13" s="6" customFormat="1" x14ac:dyDescent="0.25">
      <c r="A85" s="12"/>
      <c r="B85" s="120" t="s">
        <v>235</v>
      </c>
      <c r="C85" s="121" t="s">
        <v>236</v>
      </c>
      <c r="D85" s="122">
        <v>20000000</v>
      </c>
      <c r="E85" s="122">
        <v>-10497025</v>
      </c>
      <c r="F85" s="122">
        <v>9502975</v>
      </c>
      <c r="G85" s="122">
        <v>0</v>
      </c>
      <c r="H85" s="122">
        <v>9502975</v>
      </c>
      <c r="I85" s="122">
        <v>3500000</v>
      </c>
      <c r="J85" s="173">
        <v>0.36830571478931595</v>
      </c>
      <c r="K85" s="122">
        <v>2030000</v>
      </c>
      <c r="L85" s="172">
        <v>0.21361731457780328</v>
      </c>
      <c r="M85" s="18"/>
    </row>
    <row r="86" spans="1:13" x14ac:dyDescent="0.25">
      <c r="A86" s="11"/>
      <c r="B86" s="120" t="s">
        <v>237</v>
      </c>
      <c r="C86" s="121" t="s">
        <v>238</v>
      </c>
      <c r="D86" s="125">
        <v>132000000</v>
      </c>
      <c r="E86" s="125">
        <v>-43411966</v>
      </c>
      <c r="F86" s="125">
        <v>88588034</v>
      </c>
      <c r="G86" s="125">
        <v>0</v>
      </c>
      <c r="H86" s="125">
        <v>88588034</v>
      </c>
      <c r="I86" s="125">
        <v>0</v>
      </c>
      <c r="J86" s="173">
        <v>0</v>
      </c>
      <c r="K86" s="125">
        <v>0</v>
      </c>
      <c r="L86" s="173">
        <v>0</v>
      </c>
      <c r="M86" s="16"/>
    </row>
    <row r="87" spans="1:13" s="4" customFormat="1" x14ac:dyDescent="0.25">
      <c r="A87" s="10"/>
      <c r="B87" s="126" t="s">
        <v>239</v>
      </c>
      <c r="C87" s="127" t="s">
        <v>240</v>
      </c>
      <c r="D87" s="128">
        <v>114200000</v>
      </c>
      <c r="E87" s="128">
        <v>-1526813</v>
      </c>
      <c r="F87" s="128">
        <v>112673187</v>
      </c>
      <c r="G87" s="128">
        <v>0</v>
      </c>
      <c r="H87" s="128">
        <v>112673187</v>
      </c>
      <c r="I87" s="128">
        <v>60132186</v>
      </c>
      <c r="J87" s="171">
        <v>0.53368674128299931</v>
      </c>
      <c r="K87" s="128">
        <v>39481222</v>
      </c>
      <c r="L87" s="171">
        <v>0.35040476843883006</v>
      </c>
      <c r="M87" s="15"/>
    </row>
    <row r="88" spans="1:13" s="6" customFormat="1" x14ac:dyDescent="0.25">
      <c r="A88" s="12"/>
      <c r="B88" s="120" t="s">
        <v>241</v>
      </c>
      <c r="C88" s="121" t="s">
        <v>242</v>
      </c>
      <c r="D88" s="122">
        <v>114200000</v>
      </c>
      <c r="E88" s="122">
        <v>-9526813</v>
      </c>
      <c r="F88" s="122">
        <v>104673187</v>
      </c>
      <c r="G88" s="122">
        <v>0</v>
      </c>
      <c r="H88" s="122">
        <v>104673187</v>
      </c>
      <c r="I88" s="122">
        <v>60132186</v>
      </c>
      <c r="J88" s="173">
        <v>0.574475543579274</v>
      </c>
      <c r="K88" s="122">
        <v>39481222</v>
      </c>
      <c r="L88" s="172">
        <v>0.37718563016524947</v>
      </c>
      <c r="M88" s="18"/>
    </row>
    <row r="89" spans="1:13" s="6" customFormat="1" x14ac:dyDescent="0.25">
      <c r="A89" s="12"/>
      <c r="B89" s="120" t="s">
        <v>374</v>
      </c>
      <c r="C89" s="121" t="s">
        <v>375</v>
      </c>
      <c r="D89" s="122">
        <v>0</v>
      </c>
      <c r="E89" s="122">
        <v>1000000</v>
      </c>
      <c r="F89" s="122">
        <v>1000000</v>
      </c>
      <c r="G89" s="122">
        <v>0</v>
      </c>
      <c r="H89" s="122">
        <v>1000000</v>
      </c>
      <c r="I89" s="122">
        <v>0</v>
      </c>
      <c r="J89" s="173">
        <v>0</v>
      </c>
      <c r="K89" s="122">
        <v>0</v>
      </c>
      <c r="L89" s="172">
        <v>0</v>
      </c>
      <c r="M89" s="18"/>
    </row>
    <row r="90" spans="1:13" s="6" customFormat="1" x14ac:dyDescent="0.25">
      <c r="A90" s="12"/>
      <c r="B90" s="120" t="s">
        <v>348</v>
      </c>
      <c r="C90" s="121" t="s">
        <v>349</v>
      </c>
      <c r="D90" s="122">
        <v>0</v>
      </c>
      <c r="E90" s="122">
        <v>5000000</v>
      </c>
      <c r="F90" s="122">
        <v>5000000</v>
      </c>
      <c r="G90" s="122">
        <v>0</v>
      </c>
      <c r="H90" s="122">
        <v>5000000</v>
      </c>
      <c r="I90" s="122">
        <v>0</v>
      </c>
      <c r="J90" s="173">
        <v>0</v>
      </c>
      <c r="K90" s="122">
        <v>0</v>
      </c>
      <c r="L90" s="172">
        <v>0</v>
      </c>
      <c r="M90" s="18"/>
    </row>
    <row r="91" spans="1:13" s="6" customFormat="1" x14ac:dyDescent="0.25">
      <c r="A91" s="12"/>
      <c r="B91" s="120" t="s">
        <v>376</v>
      </c>
      <c r="C91" s="121" t="s">
        <v>377</v>
      </c>
      <c r="D91" s="122">
        <v>0</v>
      </c>
      <c r="E91" s="122">
        <v>2000000</v>
      </c>
      <c r="F91" s="122">
        <v>2000000</v>
      </c>
      <c r="G91" s="122">
        <v>0</v>
      </c>
      <c r="H91" s="122">
        <v>2000000</v>
      </c>
      <c r="I91" s="122">
        <v>0</v>
      </c>
      <c r="J91" s="173">
        <v>0</v>
      </c>
      <c r="K91" s="122">
        <v>0</v>
      </c>
      <c r="L91" s="172">
        <v>0</v>
      </c>
      <c r="M91" s="18"/>
    </row>
    <row r="92" spans="1:13" s="4" customFormat="1" x14ac:dyDescent="0.25">
      <c r="A92" s="10"/>
      <c r="B92" s="126" t="s">
        <v>243</v>
      </c>
      <c r="C92" s="127" t="s">
        <v>244</v>
      </c>
      <c r="D92" s="128">
        <v>17000000</v>
      </c>
      <c r="E92" s="128">
        <v>800000</v>
      </c>
      <c r="F92" s="128">
        <v>17800000</v>
      </c>
      <c r="G92" s="128">
        <v>0</v>
      </c>
      <c r="H92" s="128">
        <v>17800000</v>
      </c>
      <c r="I92" s="128">
        <v>4317377</v>
      </c>
      <c r="J92" s="171">
        <v>0.24254926966292134</v>
      </c>
      <c r="K92" s="128">
        <v>4317377</v>
      </c>
      <c r="L92" s="171">
        <v>0.24254926966292134</v>
      </c>
      <c r="M92" s="15"/>
    </row>
    <row r="93" spans="1:13" s="6" customFormat="1" x14ac:dyDescent="0.25">
      <c r="A93" s="12"/>
      <c r="B93" s="120" t="s">
        <v>378</v>
      </c>
      <c r="C93" s="121" t="s">
        <v>379</v>
      </c>
      <c r="D93" s="122">
        <v>0</v>
      </c>
      <c r="E93" s="122">
        <v>800000</v>
      </c>
      <c r="F93" s="122">
        <v>800000</v>
      </c>
      <c r="G93" s="122">
        <v>0</v>
      </c>
      <c r="H93" s="122">
        <v>800000</v>
      </c>
      <c r="I93" s="122">
        <v>0</v>
      </c>
      <c r="J93" s="173">
        <v>0</v>
      </c>
      <c r="K93" s="122">
        <v>0</v>
      </c>
      <c r="L93" s="172">
        <v>0</v>
      </c>
      <c r="M93" s="18"/>
    </row>
    <row r="94" spans="1:13" s="6" customFormat="1" x14ac:dyDescent="0.25">
      <c r="A94" s="12"/>
      <c r="B94" s="120" t="s">
        <v>245</v>
      </c>
      <c r="C94" s="121" t="s">
        <v>246</v>
      </c>
      <c r="D94" s="122">
        <v>3000000</v>
      </c>
      <c r="E94" s="122">
        <v>0</v>
      </c>
      <c r="F94" s="122">
        <v>3000000</v>
      </c>
      <c r="G94" s="122">
        <v>0</v>
      </c>
      <c r="H94" s="122">
        <v>3000000</v>
      </c>
      <c r="I94" s="122">
        <v>23500</v>
      </c>
      <c r="J94" s="173">
        <v>7.8333333333333328E-3</v>
      </c>
      <c r="K94" s="122">
        <v>23500</v>
      </c>
      <c r="L94" s="172">
        <v>7.8333333333333328E-3</v>
      </c>
      <c r="M94" s="18"/>
    </row>
    <row r="95" spans="1:13" x14ac:dyDescent="0.25">
      <c r="A95" s="11"/>
      <c r="B95" s="120" t="s">
        <v>247</v>
      </c>
      <c r="C95" s="121" t="s">
        <v>248</v>
      </c>
      <c r="D95" s="125">
        <v>14000000</v>
      </c>
      <c r="E95" s="125">
        <v>0</v>
      </c>
      <c r="F95" s="125">
        <v>14000000</v>
      </c>
      <c r="G95" s="125">
        <v>0</v>
      </c>
      <c r="H95" s="125">
        <v>14000000</v>
      </c>
      <c r="I95" s="125">
        <v>4293877</v>
      </c>
      <c r="J95" s="173">
        <v>0.30670550000000002</v>
      </c>
      <c r="K95" s="125">
        <v>4293877</v>
      </c>
      <c r="L95" s="173">
        <v>0.30670550000000002</v>
      </c>
      <c r="M95" s="16"/>
    </row>
    <row r="96" spans="1:13" s="4" customFormat="1" x14ac:dyDescent="0.25">
      <c r="A96" s="10"/>
      <c r="B96" s="27" t="s">
        <v>118</v>
      </c>
      <c r="C96" s="28" t="s">
        <v>54</v>
      </c>
      <c r="D96" s="29">
        <v>7287213000</v>
      </c>
      <c r="E96" s="29">
        <v>66637804</v>
      </c>
      <c r="F96" s="29">
        <v>7353850804</v>
      </c>
      <c r="G96" s="29">
        <v>0</v>
      </c>
      <c r="H96" s="29">
        <v>7353850804</v>
      </c>
      <c r="I96" s="29">
        <v>6048328666</v>
      </c>
      <c r="J96" s="108">
        <v>0.82247095123416381</v>
      </c>
      <c r="K96" s="29">
        <v>3108718924</v>
      </c>
      <c r="L96" s="108">
        <v>0.42273347758280139</v>
      </c>
      <c r="M96" s="15"/>
    </row>
    <row r="97" spans="1:13" s="4" customFormat="1" x14ac:dyDescent="0.25">
      <c r="A97" s="10"/>
      <c r="B97" s="136" t="s">
        <v>249</v>
      </c>
      <c r="C97" s="137" t="s">
        <v>250</v>
      </c>
      <c r="D97" s="206">
        <v>68600000</v>
      </c>
      <c r="E97" s="206">
        <v>0</v>
      </c>
      <c r="F97" s="206">
        <v>68600000</v>
      </c>
      <c r="G97" s="206">
        <v>0</v>
      </c>
      <c r="H97" s="206">
        <v>68600000</v>
      </c>
      <c r="I97" s="206">
        <v>63762000</v>
      </c>
      <c r="J97" s="175">
        <v>0.92947521865889215</v>
      </c>
      <c r="K97" s="206">
        <v>162000</v>
      </c>
      <c r="L97" s="175">
        <v>2.3615160349854227E-3</v>
      </c>
      <c r="M97" s="15"/>
    </row>
    <row r="98" spans="1:13" x14ac:dyDescent="0.25">
      <c r="A98" s="11"/>
      <c r="B98" s="30" t="s">
        <v>251</v>
      </c>
      <c r="C98" s="31" t="s">
        <v>252</v>
      </c>
      <c r="D98" s="32">
        <v>5000000</v>
      </c>
      <c r="E98" s="32">
        <v>0</v>
      </c>
      <c r="F98" s="32">
        <v>5000000</v>
      </c>
      <c r="G98" s="32">
        <v>0</v>
      </c>
      <c r="H98" s="32">
        <v>5000000</v>
      </c>
      <c r="I98" s="32">
        <v>162000</v>
      </c>
      <c r="J98" s="100">
        <v>3.2399999999999998E-2</v>
      </c>
      <c r="K98" s="32">
        <v>162000</v>
      </c>
      <c r="L98" s="100">
        <v>3.2399999999999998E-2</v>
      </c>
      <c r="M98" s="16"/>
    </row>
    <row r="99" spans="1:13" s="131" customFormat="1" x14ac:dyDescent="0.25">
      <c r="A99" s="10"/>
      <c r="B99" s="126" t="s">
        <v>254</v>
      </c>
      <c r="C99" s="127" t="s">
        <v>255</v>
      </c>
      <c r="D99" s="129">
        <v>63600000</v>
      </c>
      <c r="E99" s="129">
        <v>0</v>
      </c>
      <c r="F99" s="129">
        <v>63600000</v>
      </c>
      <c r="G99" s="129">
        <v>0</v>
      </c>
      <c r="H99" s="129">
        <v>63600000</v>
      </c>
      <c r="I99" s="129">
        <v>63600000</v>
      </c>
      <c r="J99" s="171">
        <v>1</v>
      </c>
      <c r="K99" s="129">
        <v>0</v>
      </c>
      <c r="L99" s="171">
        <v>0</v>
      </c>
      <c r="M99" s="130"/>
    </row>
    <row r="100" spans="1:13" x14ac:dyDescent="0.25">
      <c r="A100" s="11"/>
      <c r="B100" s="30" t="s">
        <v>253</v>
      </c>
      <c r="C100" s="31" t="s">
        <v>256</v>
      </c>
      <c r="D100" s="32">
        <v>63600000</v>
      </c>
      <c r="E100" s="32">
        <v>0</v>
      </c>
      <c r="F100" s="32">
        <v>63600000</v>
      </c>
      <c r="G100" s="32">
        <v>0</v>
      </c>
      <c r="H100" s="32">
        <v>63600000</v>
      </c>
      <c r="I100" s="32">
        <v>63600000</v>
      </c>
      <c r="J100" s="100">
        <v>1</v>
      </c>
      <c r="K100" s="32">
        <v>0</v>
      </c>
      <c r="L100" s="100">
        <v>0</v>
      </c>
      <c r="M100" s="16"/>
    </row>
    <row r="101" spans="1:13" s="131" customFormat="1" x14ac:dyDescent="0.25">
      <c r="A101" s="10"/>
      <c r="B101" s="136" t="s">
        <v>257</v>
      </c>
      <c r="C101" s="137" t="s">
        <v>258</v>
      </c>
      <c r="D101" s="140">
        <v>4105213000</v>
      </c>
      <c r="E101" s="140">
        <v>-365102980</v>
      </c>
      <c r="F101" s="140">
        <v>3740110020</v>
      </c>
      <c r="G101" s="140">
        <v>0</v>
      </c>
      <c r="H101" s="140">
        <v>3740110020</v>
      </c>
      <c r="I101" s="140">
        <v>2886394962</v>
      </c>
      <c r="J101" s="175">
        <v>0.77174065644197276</v>
      </c>
      <c r="K101" s="140">
        <v>1688934818</v>
      </c>
      <c r="L101" s="175">
        <v>0.45157356574232543</v>
      </c>
      <c r="M101" s="130"/>
    </row>
    <row r="102" spans="1:13" s="131" customFormat="1" x14ac:dyDescent="0.25">
      <c r="A102" s="10"/>
      <c r="B102" s="126" t="s">
        <v>259</v>
      </c>
      <c r="C102" s="127" t="s">
        <v>260</v>
      </c>
      <c r="D102" s="129">
        <v>1209213000</v>
      </c>
      <c r="E102" s="129">
        <v>30345000</v>
      </c>
      <c r="F102" s="129">
        <v>1239558000</v>
      </c>
      <c r="G102" s="129">
        <v>0</v>
      </c>
      <c r="H102" s="129">
        <v>1239558000</v>
      </c>
      <c r="I102" s="129">
        <v>424775866</v>
      </c>
      <c r="J102" s="171">
        <v>0.34268333228457243</v>
      </c>
      <c r="K102" s="129">
        <v>135766684</v>
      </c>
      <c r="L102" s="171">
        <v>0.10952830283052507</v>
      </c>
      <c r="M102" s="130"/>
    </row>
    <row r="103" spans="1:13" s="131" customFormat="1" x14ac:dyDescent="0.25">
      <c r="A103" s="10"/>
      <c r="B103" s="120" t="s">
        <v>261</v>
      </c>
      <c r="C103" s="121" t="s">
        <v>262</v>
      </c>
      <c r="D103" s="132">
        <v>1110000000</v>
      </c>
      <c r="E103" s="132">
        <v>0</v>
      </c>
      <c r="F103" s="132">
        <v>1110000000</v>
      </c>
      <c r="G103" s="132">
        <v>0</v>
      </c>
      <c r="H103" s="132">
        <v>1110000000</v>
      </c>
      <c r="I103" s="132">
        <v>307428965</v>
      </c>
      <c r="J103" s="176">
        <v>0.27696303153153151</v>
      </c>
      <c r="K103" s="32">
        <v>18419783</v>
      </c>
      <c r="L103" s="176">
        <v>1.65943990990991E-2</v>
      </c>
      <c r="M103" s="130"/>
    </row>
    <row r="104" spans="1:13" s="131" customFormat="1" x14ac:dyDescent="0.25">
      <c r="A104" s="10"/>
      <c r="B104" s="120" t="s">
        <v>263</v>
      </c>
      <c r="C104" s="121" t="s">
        <v>264</v>
      </c>
      <c r="D104" s="132">
        <v>90000000</v>
      </c>
      <c r="E104" s="132">
        <v>17643000</v>
      </c>
      <c r="F104" s="132">
        <v>107643000</v>
      </c>
      <c r="G104" s="132">
        <v>0</v>
      </c>
      <c r="H104" s="132">
        <v>107643000</v>
      </c>
      <c r="I104" s="132">
        <v>105921892</v>
      </c>
      <c r="J104" s="176">
        <v>0.98401096216196127</v>
      </c>
      <c r="K104" s="32">
        <v>105921892</v>
      </c>
      <c r="L104" s="176">
        <v>0.98401096216196127</v>
      </c>
      <c r="M104" s="130"/>
    </row>
    <row r="105" spans="1:13" s="131" customFormat="1" x14ac:dyDescent="0.25">
      <c r="A105" s="10"/>
      <c r="B105" s="120" t="s">
        <v>265</v>
      </c>
      <c r="C105" s="121" t="s">
        <v>266</v>
      </c>
      <c r="D105" s="132">
        <v>9213000</v>
      </c>
      <c r="E105" s="132">
        <v>12702000</v>
      </c>
      <c r="F105" s="132">
        <v>21915000</v>
      </c>
      <c r="G105" s="132">
        <v>0</v>
      </c>
      <c r="H105" s="132">
        <v>21915000</v>
      </c>
      <c r="I105" s="132">
        <v>11425009</v>
      </c>
      <c r="J105" s="176">
        <v>0.52133283139402231</v>
      </c>
      <c r="K105" s="32">
        <v>11425009</v>
      </c>
      <c r="L105" s="176">
        <v>0.52133283139402231</v>
      </c>
      <c r="M105" s="130"/>
    </row>
    <row r="106" spans="1:13" s="131" customFormat="1" x14ac:dyDescent="0.25">
      <c r="A106" s="10"/>
      <c r="B106" s="126" t="s">
        <v>267</v>
      </c>
      <c r="C106" s="127" t="s">
        <v>268</v>
      </c>
      <c r="D106" s="129">
        <v>2560000000</v>
      </c>
      <c r="E106" s="129">
        <v>-104700000</v>
      </c>
      <c r="F106" s="129">
        <v>2455300000</v>
      </c>
      <c r="G106" s="129">
        <v>0</v>
      </c>
      <c r="H106" s="129">
        <v>2455300000</v>
      </c>
      <c r="I106" s="129">
        <v>2417047000</v>
      </c>
      <c r="J106" s="171">
        <v>0.98442023377998611</v>
      </c>
      <c r="K106" s="129">
        <v>1532070918</v>
      </c>
      <c r="L106" s="171">
        <v>0.62398522298700765</v>
      </c>
      <c r="M106" s="130"/>
    </row>
    <row r="107" spans="1:13" s="131" customFormat="1" x14ac:dyDescent="0.25">
      <c r="A107" s="10"/>
      <c r="B107" s="120" t="s">
        <v>269</v>
      </c>
      <c r="C107" s="121" t="s">
        <v>270</v>
      </c>
      <c r="D107" s="132">
        <v>2560000000</v>
      </c>
      <c r="E107" s="132">
        <v>-104700000</v>
      </c>
      <c r="F107" s="132">
        <v>2455300000</v>
      </c>
      <c r="G107" s="132">
        <v>0</v>
      </c>
      <c r="H107" s="132">
        <v>2455300000</v>
      </c>
      <c r="I107" s="132">
        <v>2417047000</v>
      </c>
      <c r="J107" s="172">
        <v>0.98442023377998611</v>
      </c>
      <c r="K107" s="32">
        <v>1532070918</v>
      </c>
      <c r="L107" s="172">
        <v>0.62398522298700765</v>
      </c>
      <c r="M107" s="130"/>
    </row>
    <row r="108" spans="1:13" s="131" customFormat="1" x14ac:dyDescent="0.25">
      <c r="A108" s="10"/>
      <c r="B108" s="126" t="s">
        <v>271</v>
      </c>
      <c r="C108" s="127" t="s">
        <v>272</v>
      </c>
      <c r="D108" s="129">
        <v>336000000</v>
      </c>
      <c r="E108" s="129">
        <v>-290747980</v>
      </c>
      <c r="F108" s="129">
        <v>45252020</v>
      </c>
      <c r="G108" s="129">
        <v>0</v>
      </c>
      <c r="H108" s="129">
        <v>45252020</v>
      </c>
      <c r="I108" s="129">
        <v>44572096</v>
      </c>
      <c r="J108" s="171">
        <v>0.98497472599013258</v>
      </c>
      <c r="K108" s="129">
        <v>21097216</v>
      </c>
      <c r="L108" s="171">
        <v>0.466216005384953</v>
      </c>
      <c r="M108" s="130"/>
    </row>
    <row r="109" spans="1:13" s="131" customFormat="1" x14ac:dyDescent="0.25">
      <c r="A109" s="10"/>
      <c r="B109" s="120" t="s">
        <v>273</v>
      </c>
      <c r="C109" s="121" t="s">
        <v>274</v>
      </c>
      <c r="D109" s="132">
        <v>336000000</v>
      </c>
      <c r="E109" s="132">
        <v>-290747980</v>
      </c>
      <c r="F109" s="132">
        <v>45252020</v>
      </c>
      <c r="G109" s="132">
        <v>0</v>
      </c>
      <c r="H109" s="132">
        <v>45252020</v>
      </c>
      <c r="I109" s="132">
        <v>44572096</v>
      </c>
      <c r="J109" s="172">
        <v>0.98497472599013258</v>
      </c>
      <c r="K109" s="32">
        <v>21097216</v>
      </c>
      <c r="L109" s="172">
        <v>0.466216005384953</v>
      </c>
      <c r="M109" s="130"/>
    </row>
    <row r="110" spans="1:13" s="131" customFormat="1" x14ac:dyDescent="0.25">
      <c r="A110" s="10"/>
      <c r="B110" s="136" t="s">
        <v>304</v>
      </c>
      <c r="C110" s="137" t="s">
        <v>275</v>
      </c>
      <c r="D110" s="138">
        <v>2378400000</v>
      </c>
      <c r="E110" s="138">
        <v>286993759</v>
      </c>
      <c r="F110" s="138">
        <v>2665393759</v>
      </c>
      <c r="G110" s="138">
        <v>0</v>
      </c>
      <c r="H110" s="138">
        <v>2665393759</v>
      </c>
      <c r="I110" s="138">
        <v>2570149775</v>
      </c>
      <c r="J110" s="177">
        <v>0.9642664489333338</v>
      </c>
      <c r="K110" s="138">
        <v>1192759415</v>
      </c>
      <c r="L110" s="177">
        <v>0.44749838967413896</v>
      </c>
      <c r="M110" s="130"/>
    </row>
    <row r="111" spans="1:13" s="131" customFormat="1" x14ac:dyDescent="0.25">
      <c r="A111" s="10"/>
      <c r="B111" s="126" t="s">
        <v>350</v>
      </c>
      <c r="C111" s="127" t="s">
        <v>382</v>
      </c>
      <c r="D111" s="129">
        <v>0</v>
      </c>
      <c r="E111" s="129">
        <v>6000000</v>
      </c>
      <c r="F111" s="129">
        <v>6000000</v>
      </c>
      <c r="G111" s="129">
        <v>0</v>
      </c>
      <c r="H111" s="129">
        <v>6000000</v>
      </c>
      <c r="I111" s="129">
        <v>1999959</v>
      </c>
      <c r="J111" s="171">
        <v>0.33332650000000003</v>
      </c>
      <c r="K111" s="129">
        <v>1999959</v>
      </c>
      <c r="L111" s="171">
        <v>0.33332650000000003</v>
      </c>
      <c r="M111" s="130"/>
    </row>
    <row r="112" spans="1:13" x14ac:dyDescent="0.25">
      <c r="A112" s="11"/>
      <c r="B112" s="30" t="s">
        <v>351</v>
      </c>
      <c r="C112" s="31" t="s">
        <v>352</v>
      </c>
      <c r="D112" s="32">
        <v>0</v>
      </c>
      <c r="E112" s="32">
        <v>6000000</v>
      </c>
      <c r="F112" s="32">
        <v>6000000</v>
      </c>
      <c r="G112" s="32">
        <v>0</v>
      </c>
      <c r="H112" s="32">
        <v>6000000</v>
      </c>
      <c r="I112" s="32">
        <v>1999959</v>
      </c>
      <c r="J112" s="100">
        <v>0.33332650000000003</v>
      </c>
      <c r="K112" s="32">
        <v>1999959</v>
      </c>
      <c r="L112" s="100">
        <v>0.33332650000000003</v>
      </c>
      <c r="M112" s="16"/>
    </row>
    <row r="113" spans="1:13" s="131" customFormat="1" x14ac:dyDescent="0.25">
      <c r="A113" s="10"/>
      <c r="B113" s="126" t="s">
        <v>276</v>
      </c>
      <c r="C113" s="127" t="s">
        <v>277</v>
      </c>
      <c r="D113" s="129">
        <v>489000000</v>
      </c>
      <c r="E113" s="129">
        <v>137181097</v>
      </c>
      <c r="F113" s="129">
        <v>626181097</v>
      </c>
      <c r="G113" s="129">
        <v>0</v>
      </c>
      <c r="H113" s="129">
        <v>626181097</v>
      </c>
      <c r="I113" s="129">
        <v>590259537</v>
      </c>
      <c r="J113" s="171">
        <v>0.94263391186335987</v>
      </c>
      <c r="K113" s="129">
        <v>350356179</v>
      </c>
      <c r="L113" s="171">
        <v>0.55951254465926492</v>
      </c>
      <c r="M113" s="130"/>
    </row>
    <row r="114" spans="1:13" x14ac:dyDescent="0.25">
      <c r="A114" s="11"/>
      <c r="B114" s="30" t="s">
        <v>278</v>
      </c>
      <c r="C114" s="31" t="s">
        <v>279</v>
      </c>
      <c r="D114" s="32">
        <v>222000000</v>
      </c>
      <c r="E114" s="32">
        <v>119000000</v>
      </c>
      <c r="F114" s="32">
        <v>341000000</v>
      </c>
      <c r="G114" s="32">
        <v>0</v>
      </c>
      <c r="H114" s="32">
        <v>341000000</v>
      </c>
      <c r="I114" s="32">
        <v>334820200</v>
      </c>
      <c r="J114" s="100">
        <v>0.98187741935483874</v>
      </c>
      <c r="K114" s="32">
        <v>201340200</v>
      </c>
      <c r="L114" s="100">
        <v>0.59044046920821114</v>
      </c>
      <c r="M114" s="16"/>
    </row>
    <row r="115" spans="1:13" x14ac:dyDescent="0.25">
      <c r="A115" s="11"/>
      <c r="B115" s="202" t="s">
        <v>278</v>
      </c>
      <c r="C115" s="203" t="s">
        <v>279</v>
      </c>
      <c r="D115" s="204">
        <v>0</v>
      </c>
      <c r="E115" s="204">
        <v>6000000</v>
      </c>
      <c r="F115" s="204">
        <v>6000000</v>
      </c>
      <c r="G115" s="32">
        <v>0</v>
      </c>
      <c r="H115" s="32">
        <v>6000000</v>
      </c>
      <c r="I115" s="32">
        <v>6000000</v>
      </c>
      <c r="J115" s="100">
        <v>1</v>
      </c>
      <c r="K115" s="32">
        <v>6000000</v>
      </c>
      <c r="L115" s="100">
        <v>1</v>
      </c>
      <c r="M115" s="16"/>
    </row>
    <row r="116" spans="1:13" x14ac:dyDescent="0.25">
      <c r="A116" s="11"/>
      <c r="B116" s="202" t="s">
        <v>359</v>
      </c>
      <c r="C116" s="203" t="s">
        <v>360</v>
      </c>
      <c r="D116" s="204">
        <v>0</v>
      </c>
      <c r="E116" s="204">
        <v>21245000</v>
      </c>
      <c r="F116" s="204">
        <v>21245000</v>
      </c>
      <c r="G116" s="32">
        <v>0</v>
      </c>
      <c r="H116" s="32">
        <v>21245000</v>
      </c>
      <c r="I116" s="32">
        <v>21240000</v>
      </c>
      <c r="J116" s="100">
        <v>0.99976465050600138</v>
      </c>
      <c r="K116" s="32">
        <v>0</v>
      </c>
      <c r="L116" s="100">
        <v>0</v>
      </c>
      <c r="M116" s="16"/>
    </row>
    <row r="117" spans="1:13" x14ac:dyDescent="0.25">
      <c r="A117" s="11"/>
      <c r="B117" s="205" t="s">
        <v>346</v>
      </c>
      <c r="C117" s="205" t="s">
        <v>347</v>
      </c>
      <c r="D117" s="204">
        <v>0</v>
      </c>
      <c r="E117" s="204">
        <v>29200000</v>
      </c>
      <c r="F117" s="204">
        <v>29200000</v>
      </c>
      <c r="G117" s="32">
        <v>0</v>
      </c>
      <c r="H117" s="32">
        <v>29200000</v>
      </c>
      <c r="I117" s="32">
        <v>4186000</v>
      </c>
      <c r="J117" s="100">
        <v>0.14335616438356164</v>
      </c>
      <c r="K117" s="32">
        <v>4186000</v>
      </c>
      <c r="L117" s="100"/>
      <c r="M117" s="16"/>
    </row>
    <row r="118" spans="1:13" x14ac:dyDescent="0.25">
      <c r="A118" s="11"/>
      <c r="B118" s="202" t="s">
        <v>361</v>
      </c>
      <c r="C118" s="203" t="s">
        <v>362</v>
      </c>
      <c r="D118" s="204">
        <v>0</v>
      </c>
      <c r="E118" s="204">
        <v>15736097</v>
      </c>
      <c r="F118" s="204">
        <v>15736097</v>
      </c>
      <c r="G118" s="32">
        <v>0</v>
      </c>
      <c r="H118" s="32">
        <v>15736097</v>
      </c>
      <c r="I118" s="32">
        <v>15736097</v>
      </c>
      <c r="J118" s="100">
        <v>1</v>
      </c>
      <c r="K118" s="32">
        <v>15736097</v>
      </c>
      <c r="L118" s="100"/>
      <c r="M118" s="16"/>
    </row>
    <row r="119" spans="1:13" x14ac:dyDescent="0.25">
      <c r="A119" s="11"/>
      <c r="B119" s="202" t="s">
        <v>280</v>
      </c>
      <c r="C119" s="203" t="s">
        <v>281</v>
      </c>
      <c r="D119" s="204">
        <v>267000000</v>
      </c>
      <c r="E119" s="204">
        <v>-54000000</v>
      </c>
      <c r="F119" s="204">
        <v>213000000</v>
      </c>
      <c r="G119" s="32">
        <v>0</v>
      </c>
      <c r="H119" s="32">
        <v>213000000</v>
      </c>
      <c r="I119" s="32">
        <v>208277240</v>
      </c>
      <c r="J119" s="100">
        <v>0.97782741784037563</v>
      </c>
      <c r="K119" s="32">
        <v>123093882</v>
      </c>
      <c r="L119" s="100">
        <v>0.57790554929577465</v>
      </c>
      <c r="M119" s="16"/>
    </row>
    <row r="120" spans="1:13" s="131" customFormat="1" x14ac:dyDescent="0.25">
      <c r="A120" s="10"/>
      <c r="B120" s="126" t="s">
        <v>282</v>
      </c>
      <c r="C120" s="127" t="s">
        <v>283</v>
      </c>
      <c r="D120" s="129">
        <v>62000000</v>
      </c>
      <c r="E120" s="129">
        <v>226502980</v>
      </c>
      <c r="F120" s="129">
        <v>288502980</v>
      </c>
      <c r="G120" s="129">
        <v>0</v>
      </c>
      <c r="H120" s="129">
        <v>288502980</v>
      </c>
      <c r="I120" s="129">
        <v>259385754</v>
      </c>
      <c r="J120" s="171">
        <v>0.89907478252044404</v>
      </c>
      <c r="K120" s="129">
        <v>144082593</v>
      </c>
      <c r="L120" s="171">
        <v>0.49941457450456839</v>
      </c>
      <c r="M120" s="130"/>
    </row>
    <row r="121" spans="1:13" s="135" customFormat="1" x14ac:dyDescent="0.25">
      <c r="A121" s="12"/>
      <c r="B121" s="120" t="s">
        <v>284</v>
      </c>
      <c r="C121" s="121" t="s">
        <v>285</v>
      </c>
      <c r="D121" s="133">
        <v>62000000</v>
      </c>
      <c r="E121" s="133">
        <v>0</v>
      </c>
      <c r="F121" s="133">
        <v>62000000</v>
      </c>
      <c r="G121" s="133">
        <v>0</v>
      </c>
      <c r="H121" s="133">
        <v>62000000</v>
      </c>
      <c r="I121" s="133">
        <v>41448331</v>
      </c>
      <c r="J121" s="178">
        <v>0.66852146774193544</v>
      </c>
      <c r="K121" s="32">
        <v>41448331</v>
      </c>
      <c r="L121" s="178">
        <v>0.66852146774193544</v>
      </c>
      <c r="M121" s="134"/>
    </row>
    <row r="122" spans="1:13" s="135" customFormat="1" x14ac:dyDescent="0.25">
      <c r="A122" s="12"/>
      <c r="B122" s="120" t="s">
        <v>344</v>
      </c>
      <c r="C122" s="121" t="s">
        <v>345</v>
      </c>
      <c r="D122" s="133">
        <v>0</v>
      </c>
      <c r="E122" s="133">
        <v>20000000</v>
      </c>
      <c r="F122" s="133">
        <v>20000000</v>
      </c>
      <c r="G122" s="133">
        <v>0</v>
      </c>
      <c r="H122" s="133">
        <v>20000000</v>
      </c>
      <c r="I122" s="133">
        <v>13765099</v>
      </c>
      <c r="J122" s="178">
        <v>0.68825495000000003</v>
      </c>
      <c r="K122" s="32">
        <v>13765099</v>
      </c>
      <c r="L122" s="178">
        <v>0.68825495000000003</v>
      </c>
      <c r="M122" s="134"/>
    </row>
    <row r="123" spans="1:13" s="135" customFormat="1" x14ac:dyDescent="0.25">
      <c r="A123" s="12"/>
      <c r="B123" s="120" t="s">
        <v>286</v>
      </c>
      <c r="C123" s="121" t="s">
        <v>287</v>
      </c>
      <c r="D123" s="133">
        <v>0</v>
      </c>
      <c r="E123" s="133">
        <v>206502980</v>
      </c>
      <c r="F123" s="133">
        <v>206502980</v>
      </c>
      <c r="G123" s="133">
        <v>0</v>
      </c>
      <c r="H123" s="133">
        <v>206502980</v>
      </c>
      <c r="I123" s="133">
        <v>204172324</v>
      </c>
      <c r="J123" s="178">
        <v>0.98871369313895618</v>
      </c>
      <c r="K123" s="32">
        <v>88869163</v>
      </c>
      <c r="L123" s="178">
        <v>0.43035293243710093</v>
      </c>
      <c r="M123" s="134"/>
    </row>
    <row r="124" spans="1:13" s="4" customFormat="1" x14ac:dyDescent="0.25">
      <c r="A124" s="10"/>
      <c r="B124" s="126" t="s">
        <v>288</v>
      </c>
      <c r="C124" s="118" t="s">
        <v>289</v>
      </c>
      <c r="D124" s="119">
        <v>1822400000</v>
      </c>
      <c r="E124" s="119">
        <v>-83390318</v>
      </c>
      <c r="F124" s="119">
        <v>1739009682</v>
      </c>
      <c r="G124" s="119">
        <v>0</v>
      </c>
      <c r="H124" s="119">
        <v>1739009682</v>
      </c>
      <c r="I124" s="119">
        <v>1718474525</v>
      </c>
      <c r="J124" s="170">
        <v>0.98819146482474851</v>
      </c>
      <c r="K124" s="119">
        <v>696290684</v>
      </c>
      <c r="L124" s="170">
        <v>0.40039494386207791</v>
      </c>
      <c r="M124" s="15"/>
    </row>
    <row r="125" spans="1:13" x14ac:dyDescent="0.25">
      <c r="A125" s="11"/>
      <c r="B125" s="30" t="s">
        <v>290</v>
      </c>
      <c r="C125" s="31" t="s">
        <v>291</v>
      </c>
      <c r="D125" s="32">
        <v>1530000000</v>
      </c>
      <c r="E125" s="32">
        <v>-105004318</v>
      </c>
      <c r="F125" s="32">
        <v>1424995682</v>
      </c>
      <c r="G125" s="32">
        <v>0</v>
      </c>
      <c r="H125" s="32">
        <v>1424995682</v>
      </c>
      <c r="I125" s="32">
        <v>1417460682</v>
      </c>
      <c r="J125" s="100">
        <v>0.99471226467898866</v>
      </c>
      <c r="K125" s="32">
        <v>551442673</v>
      </c>
      <c r="L125" s="100">
        <v>0.38697848699867149</v>
      </c>
      <c r="M125" s="16"/>
    </row>
    <row r="126" spans="1:13" x14ac:dyDescent="0.25">
      <c r="A126" s="11"/>
      <c r="B126" s="30" t="s">
        <v>292</v>
      </c>
      <c r="C126" s="31" t="s">
        <v>293</v>
      </c>
      <c r="D126" s="32">
        <v>265000000</v>
      </c>
      <c r="E126" s="32">
        <v>36014000</v>
      </c>
      <c r="F126" s="32">
        <v>301014000</v>
      </c>
      <c r="G126" s="32">
        <v>0</v>
      </c>
      <c r="H126" s="32">
        <v>301014000</v>
      </c>
      <c r="I126" s="32">
        <v>301013843</v>
      </c>
      <c r="J126" s="100">
        <v>0.99999947842957471</v>
      </c>
      <c r="K126" s="32">
        <v>144848011</v>
      </c>
      <c r="L126" s="100">
        <v>0.4812002465001628</v>
      </c>
      <c r="M126" s="16"/>
    </row>
    <row r="127" spans="1:13" x14ac:dyDescent="0.25">
      <c r="A127" s="11"/>
      <c r="B127" s="30" t="s">
        <v>294</v>
      </c>
      <c r="C127" s="31" t="s">
        <v>295</v>
      </c>
      <c r="D127" s="32">
        <v>1000000</v>
      </c>
      <c r="E127" s="32">
        <v>0</v>
      </c>
      <c r="F127" s="32">
        <v>1000000</v>
      </c>
      <c r="G127" s="32">
        <v>0</v>
      </c>
      <c r="H127" s="32">
        <v>1000000</v>
      </c>
      <c r="I127" s="32">
        <v>0</v>
      </c>
      <c r="J127" s="100">
        <v>0</v>
      </c>
      <c r="K127" s="32">
        <v>0</v>
      </c>
      <c r="L127" s="100">
        <v>0</v>
      </c>
      <c r="M127" s="16"/>
    </row>
    <row r="128" spans="1:13" x14ac:dyDescent="0.25">
      <c r="A128" s="11"/>
      <c r="B128" s="30" t="s">
        <v>296</v>
      </c>
      <c r="C128" s="31" t="s">
        <v>297</v>
      </c>
      <c r="D128" s="32">
        <v>14400000</v>
      </c>
      <c r="E128" s="32">
        <v>-14400000</v>
      </c>
      <c r="F128" s="32">
        <v>0</v>
      </c>
      <c r="G128" s="32">
        <v>0</v>
      </c>
      <c r="H128" s="32">
        <v>0</v>
      </c>
      <c r="I128" s="32">
        <v>0</v>
      </c>
      <c r="J128" s="100" t="e">
        <v>#DIV/0!</v>
      </c>
      <c r="K128" s="32">
        <v>0</v>
      </c>
      <c r="L128" s="100" t="e">
        <v>#DIV/0!</v>
      </c>
      <c r="M128" s="16"/>
    </row>
    <row r="129" spans="1:13" x14ac:dyDescent="0.25">
      <c r="A129" s="11"/>
      <c r="B129" s="30" t="s">
        <v>298</v>
      </c>
      <c r="C129" s="31" t="s">
        <v>299</v>
      </c>
      <c r="D129" s="32">
        <v>12000000</v>
      </c>
      <c r="E129" s="32">
        <v>0</v>
      </c>
      <c r="F129" s="32">
        <v>12000000</v>
      </c>
      <c r="G129" s="32">
        <v>0</v>
      </c>
      <c r="H129" s="32">
        <v>12000000</v>
      </c>
      <c r="I129" s="32">
        <v>0</v>
      </c>
      <c r="J129" s="100">
        <v>0</v>
      </c>
      <c r="K129" s="32">
        <v>0</v>
      </c>
      <c r="L129" s="100">
        <v>0</v>
      </c>
      <c r="M129" s="16"/>
    </row>
    <row r="130" spans="1:13" s="131" customFormat="1" x14ac:dyDescent="0.25">
      <c r="A130" s="10"/>
      <c r="B130" s="126" t="s">
        <v>300</v>
      </c>
      <c r="C130" s="127" t="s">
        <v>301</v>
      </c>
      <c r="D130" s="129">
        <v>5000000</v>
      </c>
      <c r="E130" s="129">
        <v>700000</v>
      </c>
      <c r="F130" s="129">
        <v>5700000</v>
      </c>
      <c r="G130" s="129">
        <v>0</v>
      </c>
      <c r="H130" s="129">
        <v>5700000</v>
      </c>
      <c r="I130" s="129">
        <v>30000</v>
      </c>
      <c r="J130" s="171">
        <v>5.263157894736842E-3</v>
      </c>
      <c r="K130" s="129">
        <v>30000</v>
      </c>
      <c r="L130" s="171">
        <v>5.263157894736842E-3</v>
      </c>
      <c r="M130" s="130"/>
    </row>
    <row r="131" spans="1:13" s="131" customFormat="1" x14ac:dyDescent="0.25">
      <c r="A131" s="10"/>
      <c r="B131" s="120" t="s">
        <v>302</v>
      </c>
      <c r="C131" s="121" t="s">
        <v>303</v>
      </c>
      <c r="D131" s="132">
        <v>5000000</v>
      </c>
      <c r="E131" s="132">
        <v>700000</v>
      </c>
      <c r="F131" s="132">
        <v>5700000</v>
      </c>
      <c r="G131" s="132">
        <v>0</v>
      </c>
      <c r="H131" s="132">
        <v>5700000</v>
      </c>
      <c r="I131" s="132">
        <v>30000</v>
      </c>
      <c r="J131" s="100">
        <v>5.263157894736842E-3</v>
      </c>
      <c r="K131" s="32">
        <v>30000</v>
      </c>
      <c r="L131" s="100">
        <v>5.263157894736842E-3</v>
      </c>
      <c r="M131" s="130"/>
    </row>
    <row r="132" spans="1:13" s="131" customFormat="1" x14ac:dyDescent="0.25">
      <c r="A132" s="10"/>
      <c r="B132" s="136" t="s">
        <v>305</v>
      </c>
      <c r="C132" s="137" t="s">
        <v>306</v>
      </c>
      <c r="D132" s="139">
        <v>290000000</v>
      </c>
      <c r="E132" s="139">
        <v>0</v>
      </c>
      <c r="F132" s="139">
        <v>290000000</v>
      </c>
      <c r="G132" s="139">
        <v>0</v>
      </c>
      <c r="H132" s="139">
        <v>290000000</v>
      </c>
      <c r="I132" s="139">
        <v>156558321</v>
      </c>
      <c r="J132" s="177">
        <v>0.53985627931034486</v>
      </c>
      <c r="K132" s="139">
        <v>154755001</v>
      </c>
      <c r="L132" s="177">
        <v>0.53363793448275865</v>
      </c>
      <c r="M132" s="130"/>
    </row>
    <row r="133" spans="1:13" s="131" customFormat="1" x14ac:dyDescent="0.25">
      <c r="A133" s="10"/>
      <c r="B133" s="126" t="s">
        <v>307</v>
      </c>
      <c r="C133" s="127" t="s">
        <v>308</v>
      </c>
      <c r="D133" s="129">
        <v>290000000</v>
      </c>
      <c r="E133" s="129">
        <v>0</v>
      </c>
      <c r="F133" s="129">
        <v>290000000</v>
      </c>
      <c r="G133" s="129">
        <v>0</v>
      </c>
      <c r="H133" s="129">
        <v>290000000</v>
      </c>
      <c r="I133" s="129">
        <v>156558321</v>
      </c>
      <c r="J133" s="171">
        <v>0.53985627931034486</v>
      </c>
      <c r="K133" s="129">
        <v>154755001</v>
      </c>
      <c r="L133" s="171">
        <v>0.53363793448275865</v>
      </c>
      <c r="M133" s="130"/>
    </row>
    <row r="134" spans="1:13" s="131" customFormat="1" x14ac:dyDescent="0.25">
      <c r="A134" s="10"/>
      <c r="B134" s="120" t="s">
        <v>309</v>
      </c>
      <c r="C134" s="121" t="s">
        <v>310</v>
      </c>
      <c r="D134" s="132">
        <v>123000000</v>
      </c>
      <c r="E134" s="132">
        <v>0</v>
      </c>
      <c r="F134" s="132">
        <v>123000000</v>
      </c>
      <c r="G134" s="132">
        <v>0</v>
      </c>
      <c r="H134" s="132">
        <v>123000000</v>
      </c>
      <c r="I134" s="132">
        <v>81170840</v>
      </c>
      <c r="J134" s="100">
        <v>0.65992552845528452</v>
      </c>
      <c r="K134" s="32">
        <v>81170840</v>
      </c>
      <c r="L134" s="100">
        <v>0.65992552845528452</v>
      </c>
      <c r="M134" s="130"/>
    </row>
    <row r="135" spans="1:13" s="131" customFormat="1" x14ac:dyDescent="0.25">
      <c r="A135" s="10"/>
      <c r="B135" s="120" t="s">
        <v>311</v>
      </c>
      <c r="C135" s="121" t="s">
        <v>312</v>
      </c>
      <c r="D135" s="132">
        <v>100000000</v>
      </c>
      <c r="E135" s="132">
        <v>0</v>
      </c>
      <c r="F135" s="132">
        <v>100000000</v>
      </c>
      <c r="G135" s="132">
        <v>0</v>
      </c>
      <c r="H135" s="132">
        <v>100000000</v>
      </c>
      <c r="I135" s="132">
        <v>60252771</v>
      </c>
      <c r="J135" s="100">
        <v>0.60252771000000005</v>
      </c>
      <c r="K135" s="32">
        <v>60073151</v>
      </c>
      <c r="L135" s="100">
        <v>0.60073151000000002</v>
      </c>
      <c r="M135" s="130"/>
    </row>
    <row r="136" spans="1:13" s="131" customFormat="1" x14ac:dyDescent="0.25">
      <c r="A136" s="10"/>
      <c r="B136" s="120" t="s">
        <v>313</v>
      </c>
      <c r="C136" s="121" t="s">
        <v>314</v>
      </c>
      <c r="D136" s="132">
        <v>67000000</v>
      </c>
      <c r="E136" s="132">
        <v>0</v>
      </c>
      <c r="F136" s="132">
        <v>67000000</v>
      </c>
      <c r="G136" s="132">
        <v>0</v>
      </c>
      <c r="H136" s="132">
        <v>67000000</v>
      </c>
      <c r="I136" s="132">
        <v>15134710</v>
      </c>
      <c r="J136" s="178">
        <v>0.22589119402985075</v>
      </c>
      <c r="K136" s="133">
        <v>13511010</v>
      </c>
      <c r="L136" s="178">
        <v>0.20165686567164179</v>
      </c>
      <c r="M136" s="130"/>
    </row>
    <row r="137" spans="1:13" s="131" customFormat="1" x14ac:dyDescent="0.25">
      <c r="A137" s="10"/>
      <c r="B137" s="120" t="s">
        <v>363</v>
      </c>
      <c r="C137" s="121" t="s">
        <v>364</v>
      </c>
      <c r="D137" s="132">
        <v>0</v>
      </c>
      <c r="E137" s="132">
        <v>13747025</v>
      </c>
      <c r="F137" s="132">
        <v>13747025</v>
      </c>
      <c r="G137" s="132">
        <v>0</v>
      </c>
      <c r="H137" s="132">
        <v>13747025</v>
      </c>
      <c r="I137" s="132">
        <v>12702705</v>
      </c>
      <c r="J137" s="178">
        <v>0.92403301805299687</v>
      </c>
      <c r="K137" s="133">
        <v>12702705</v>
      </c>
      <c r="L137" s="178">
        <v>0.92403301805299687</v>
      </c>
      <c r="M137" s="130"/>
    </row>
    <row r="138" spans="1:13" s="131" customFormat="1" x14ac:dyDescent="0.25">
      <c r="A138" s="10"/>
      <c r="B138" s="163" t="s">
        <v>321</v>
      </c>
      <c r="C138" s="164" t="s">
        <v>315</v>
      </c>
      <c r="D138" s="165">
        <v>150000000</v>
      </c>
      <c r="E138" s="165">
        <v>21362000</v>
      </c>
      <c r="F138" s="165">
        <v>171362000</v>
      </c>
      <c r="G138" s="165">
        <v>0</v>
      </c>
      <c r="H138" s="165">
        <v>171362000</v>
      </c>
      <c r="I138" s="165">
        <v>101020000</v>
      </c>
      <c r="J138" s="179">
        <v>0.58951226059453088</v>
      </c>
      <c r="K138" s="165">
        <v>43684320</v>
      </c>
      <c r="L138" s="179">
        <v>0.25492419556261015</v>
      </c>
      <c r="M138" s="130"/>
    </row>
    <row r="139" spans="1:13" s="131" customFormat="1" x14ac:dyDescent="0.25">
      <c r="A139" s="10"/>
      <c r="B139" s="163" t="s">
        <v>322</v>
      </c>
      <c r="C139" s="164" t="s">
        <v>316</v>
      </c>
      <c r="D139" s="165">
        <v>95000000</v>
      </c>
      <c r="E139" s="165">
        <v>79638000</v>
      </c>
      <c r="F139" s="165">
        <v>174638000</v>
      </c>
      <c r="G139" s="165">
        <v>0</v>
      </c>
      <c r="H139" s="165">
        <v>174638000</v>
      </c>
      <c r="I139" s="165">
        <v>149720665</v>
      </c>
      <c r="J139" s="179">
        <v>0.8573200849757785</v>
      </c>
      <c r="K139" s="165">
        <v>15720665</v>
      </c>
      <c r="L139" s="179">
        <v>9.0018581293876479E-2</v>
      </c>
      <c r="M139" s="130"/>
    </row>
    <row r="140" spans="1:13" s="131" customFormat="1" x14ac:dyDescent="0.25">
      <c r="A140" s="10"/>
      <c r="B140" s="163" t="s">
        <v>323</v>
      </c>
      <c r="C140" s="164" t="s">
        <v>22</v>
      </c>
      <c r="D140" s="165">
        <v>200000000</v>
      </c>
      <c r="E140" s="165">
        <v>30000000</v>
      </c>
      <c r="F140" s="165">
        <v>230000000</v>
      </c>
      <c r="G140" s="165">
        <v>0</v>
      </c>
      <c r="H140" s="165">
        <v>230000000</v>
      </c>
      <c r="I140" s="165">
        <v>108020238</v>
      </c>
      <c r="J140" s="179">
        <v>0.46965320869565219</v>
      </c>
      <c r="K140" s="165">
        <v>0</v>
      </c>
      <c r="L140" s="179">
        <v>0</v>
      </c>
      <c r="M140" s="130"/>
    </row>
    <row r="141" spans="1:13" s="131" customFormat="1" x14ac:dyDescent="0.25">
      <c r="A141" s="10"/>
      <c r="B141" s="24" t="s">
        <v>317</v>
      </c>
      <c r="C141" s="25" t="s">
        <v>318</v>
      </c>
      <c r="D141" s="26">
        <v>4000000</v>
      </c>
      <c r="E141" s="26">
        <v>0</v>
      </c>
      <c r="F141" s="26">
        <v>4000000</v>
      </c>
      <c r="G141" s="26">
        <v>0</v>
      </c>
      <c r="H141" s="26">
        <v>4000000</v>
      </c>
      <c r="I141" s="26">
        <v>0</v>
      </c>
      <c r="J141" s="103">
        <v>0</v>
      </c>
      <c r="K141" s="26">
        <v>0</v>
      </c>
      <c r="L141" s="103">
        <v>0</v>
      </c>
      <c r="M141" s="130"/>
    </row>
    <row r="142" spans="1:13" s="131" customFormat="1" x14ac:dyDescent="0.25">
      <c r="A142" s="10"/>
      <c r="B142" s="120" t="s">
        <v>320</v>
      </c>
      <c r="C142" s="121" t="s">
        <v>319</v>
      </c>
      <c r="D142" s="132">
        <v>4000000</v>
      </c>
      <c r="E142" s="132">
        <v>0</v>
      </c>
      <c r="F142" s="132">
        <v>4000000</v>
      </c>
      <c r="G142" s="132">
        <v>0</v>
      </c>
      <c r="H142" s="132">
        <v>4000000</v>
      </c>
      <c r="I142" s="132">
        <v>0</v>
      </c>
      <c r="J142" s="172">
        <v>0</v>
      </c>
      <c r="K142" s="32">
        <v>0</v>
      </c>
      <c r="L142" s="172">
        <v>0</v>
      </c>
      <c r="M142" s="130"/>
    </row>
    <row r="143" spans="1:13" s="131" customFormat="1" x14ac:dyDescent="0.25">
      <c r="A143" s="10"/>
      <c r="B143" s="24" t="s">
        <v>353</v>
      </c>
      <c r="C143" s="25" t="s">
        <v>354</v>
      </c>
      <c r="D143" s="26">
        <v>0</v>
      </c>
      <c r="E143" s="26">
        <v>700000</v>
      </c>
      <c r="F143" s="26">
        <v>700000</v>
      </c>
      <c r="G143" s="26">
        <v>0</v>
      </c>
      <c r="H143" s="26">
        <v>700000</v>
      </c>
      <c r="I143" s="26">
        <v>0</v>
      </c>
      <c r="J143" s="103">
        <v>0</v>
      </c>
      <c r="K143" s="26">
        <v>0</v>
      </c>
      <c r="L143" s="103">
        <v>0</v>
      </c>
      <c r="M143" s="130"/>
    </row>
    <row r="144" spans="1:13" s="131" customFormat="1" x14ac:dyDescent="0.25">
      <c r="A144" s="10"/>
      <c r="B144" s="27" t="s">
        <v>357</v>
      </c>
      <c r="C144" s="28" t="s">
        <v>358</v>
      </c>
      <c r="D144" s="29">
        <v>0</v>
      </c>
      <c r="E144" s="29">
        <v>700000</v>
      </c>
      <c r="F144" s="29">
        <v>700000</v>
      </c>
      <c r="G144" s="29">
        <v>0</v>
      </c>
      <c r="H144" s="29">
        <v>700000</v>
      </c>
      <c r="I144" s="29">
        <v>0</v>
      </c>
      <c r="J144" s="108">
        <v>0</v>
      </c>
      <c r="K144" s="29">
        <v>0</v>
      </c>
      <c r="L144" s="108">
        <v>0</v>
      </c>
      <c r="M144" s="130"/>
    </row>
    <row r="145" spans="1:13" s="131" customFormat="1" x14ac:dyDescent="0.25">
      <c r="A145" s="10"/>
      <c r="B145" s="120" t="s">
        <v>355</v>
      </c>
      <c r="C145" s="121" t="s">
        <v>356</v>
      </c>
      <c r="D145" s="132">
        <v>0</v>
      </c>
      <c r="E145" s="132">
        <v>700000</v>
      </c>
      <c r="F145" s="132">
        <v>700000</v>
      </c>
      <c r="G145" s="132">
        <v>0</v>
      </c>
      <c r="H145" s="132">
        <v>700000</v>
      </c>
      <c r="I145" s="132">
        <v>0</v>
      </c>
      <c r="J145" s="172">
        <v>0</v>
      </c>
      <c r="K145" s="32">
        <v>0</v>
      </c>
      <c r="L145" s="172">
        <v>0</v>
      </c>
      <c r="M145" s="130"/>
    </row>
    <row r="146" spans="1:13" s="4" customFormat="1" x14ac:dyDescent="0.25">
      <c r="A146" s="10"/>
      <c r="B146" s="151" t="s">
        <v>61</v>
      </c>
      <c r="C146" s="152" t="s">
        <v>62</v>
      </c>
      <c r="D146" s="153">
        <v>129977394000</v>
      </c>
      <c r="E146" s="153">
        <v>-1584000000</v>
      </c>
      <c r="F146" s="153">
        <v>128393394000</v>
      </c>
      <c r="G146" s="153">
        <v>0</v>
      </c>
      <c r="H146" s="153">
        <v>128393394000</v>
      </c>
      <c r="I146" s="153">
        <v>105315823632</v>
      </c>
      <c r="J146" s="169">
        <v>0.82025889612358094</v>
      </c>
      <c r="K146" s="153">
        <v>43318283282</v>
      </c>
      <c r="L146" s="169">
        <v>0.33738716558890874</v>
      </c>
      <c r="M146" s="15"/>
    </row>
    <row r="147" spans="1:13" s="4" customFormat="1" x14ac:dyDescent="0.25">
      <c r="A147" s="10"/>
      <c r="B147" s="151" t="s">
        <v>63</v>
      </c>
      <c r="C147" s="152" t="s">
        <v>64</v>
      </c>
      <c r="D147" s="153">
        <v>129977394000</v>
      </c>
      <c r="E147" s="153">
        <v>-1584000000</v>
      </c>
      <c r="F147" s="153">
        <v>128393394000</v>
      </c>
      <c r="G147" s="153">
        <v>0</v>
      </c>
      <c r="H147" s="153">
        <v>128393394000</v>
      </c>
      <c r="I147" s="153">
        <v>105315823632</v>
      </c>
      <c r="J147" s="169">
        <v>0.82025889612358094</v>
      </c>
      <c r="K147" s="153">
        <v>43318283282</v>
      </c>
      <c r="L147" s="169">
        <v>0.33738716558890874</v>
      </c>
      <c r="M147" s="15"/>
    </row>
    <row r="148" spans="1:13" s="4" customFormat="1" x14ac:dyDescent="0.25">
      <c r="A148" s="10"/>
      <c r="B148" s="24" t="s">
        <v>65</v>
      </c>
      <c r="C148" s="25" t="s">
        <v>66</v>
      </c>
      <c r="D148" s="26">
        <v>129977394000</v>
      </c>
      <c r="E148" s="26">
        <v>-1584000000</v>
      </c>
      <c r="F148" s="26">
        <v>128393394000</v>
      </c>
      <c r="G148" s="26">
        <v>0</v>
      </c>
      <c r="H148" s="26">
        <v>128393394000</v>
      </c>
      <c r="I148" s="26">
        <v>105315823632</v>
      </c>
      <c r="J148" s="103">
        <v>0.82025889612358094</v>
      </c>
      <c r="K148" s="26">
        <v>43318283282</v>
      </c>
      <c r="L148" s="103">
        <v>0.33738716558890874</v>
      </c>
      <c r="M148" s="15"/>
    </row>
    <row r="149" spans="1:13" s="4" customFormat="1" x14ac:dyDescent="0.25">
      <c r="A149" s="10"/>
      <c r="B149" s="27" t="s">
        <v>67</v>
      </c>
      <c r="C149" s="28" t="s">
        <v>68</v>
      </c>
      <c r="D149" s="29">
        <v>112923886000</v>
      </c>
      <c r="E149" s="29">
        <v>-1267200000</v>
      </c>
      <c r="F149" s="29">
        <v>111656686000</v>
      </c>
      <c r="G149" s="29">
        <v>0</v>
      </c>
      <c r="H149" s="29">
        <v>111656686000</v>
      </c>
      <c r="I149" s="29">
        <v>91489703899</v>
      </c>
      <c r="J149" s="108">
        <v>0.81938401699473684</v>
      </c>
      <c r="K149" s="29">
        <v>37377782752</v>
      </c>
      <c r="L149" s="108">
        <v>0.3347563329257327</v>
      </c>
      <c r="M149" s="15"/>
    </row>
    <row r="150" spans="1:13" s="4" customFormat="1" x14ac:dyDescent="0.25">
      <c r="A150" s="10"/>
      <c r="B150" s="27" t="s">
        <v>69</v>
      </c>
      <c r="C150" s="28" t="s">
        <v>70</v>
      </c>
      <c r="D150" s="29">
        <v>112923886000</v>
      </c>
      <c r="E150" s="29">
        <v>-1267200000</v>
      </c>
      <c r="F150" s="29">
        <v>111656686000</v>
      </c>
      <c r="G150" s="29">
        <v>0</v>
      </c>
      <c r="H150" s="29">
        <v>111656686000</v>
      </c>
      <c r="I150" s="29">
        <v>91489703899</v>
      </c>
      <c r="J150" s="108">
        <v>0.81938401699473684</v>
      </c>
      <c r="K150" s="29">
        <v>37377782752</v>
      </c>
      <c r="L150" s="108">
        <v>0.3347563329257327</v>
      </c>
      <c r="M150" s="15"/>
    </row>
    <row r="151" spans="1:13" s="4" customFormat="1" x14ac:dyDescent="0.25">
      <c r="A151" s="10"/>
      <c r="B151" s="43" t="s">
        <v>71</v>
      </c>
      <c r="C151" s="44" t="s">
        <v>72</v>
      </c>
      <c r="D151" s="45">
        <v>112923886000</v>
      </c>
      <c r="E151" s="45">
        <v>-1267200000</v>
      </c>
      <c r="F151" s="45">
        <v>111656686000</v>
      </c>
      <c r="G151" s="45">
        <v>0</v>
      </c>
      <c r="H151" s="45">
        <v>111656686000</v>
      </c>
      <c r="I151" s="45">
        <v>91489703899</v>
      </c>
      <c r="J151" s="180">
        <v>0.81938401699473684</v>
      </c>
      <c r="K151" s="45">
        <v>37377782752</v>
      </c>
      <c r="L151" s="180">
        <v>0.3347563329257327</v>
      </c>
      <c r="M151" s="15"/>
    </row>
    <row r="152" spans="1:13" x14ac:dyDescent="0.25">
      <c r="A152" s="11"/>
      <c r="B152" s="30" t="s">
        <v>73</v>
      </c>
      <c r="C152" s="31" t="s">
        <v>74</v>
      </c>
      <c r="D152" s="32">
        <v>112923886000</v>
      </c>
      <c r="E152" s="32">
        <v>-1267200000</v>
      </c>
      <c r="F152" s="32">
        <v>111656686000</v>
      </c>
      <c r="G152" s="32">
        <v>0</v>
      </c>
      <c r="H152" s="32">
        <v>111656686000</v>
      </c>
      <c r="I152" s="32">
        <v>91489703899</v>
      </c>
      <c r="J152" s="100">
        <v>0.81938401699473684</v>
      </c>
      <c r="K152" s="32">
        <v>37377782752</v>
      </c>
      <c r="L152" s="100">
        <v>0.3347563329257327</v>
      </c>
      <c r="M152" s="16"/>
    </row>
    <row r="153" spans="1:13" s="4" customFormat="1" x14ac:dyDescent="0.25">
      <c r="A153" s="10"/>
      <c r="B153" s="27" t="s">
        <v>75</v>
      </c>
      <c r="C153" s="28" t="s">
        <v>76</v>
      </c>
      <c r="D153" s="29">
        <v>17053508000</v>
      </c>
      <c r="E153" s="29">
        <v>-316800000</v>
      </c>
      <c r="F153" s="29">
        <v>16736708000</v>
      </c>
      <c r="G153" s="29">
        <v>0</v>
      </c>
      <c r="H153" s="29">
        <v>16736708000</v>
      </c>
      <c r="I153" s="29">
        <v>13826119733</v>
      </c>
      <c r="J153" s="108">
        <v>0.82609553402019087</v>
      </c>
      <c r="K153" s="29">
        <v>5940500530</v>
      </c>
      <c r="L153" s="108">
        <v>0.35493841022977757</v>
      </c>
      <c r="M153" s="15"/>
    </row>
    <row r="154" spans="1:13" s="4" customFormat="1" x14ac:dyDescent="0.25">
      <c r="A154" s="10"/>
      <c r="B154" s="27" t="s">
        <v>77</v>
      </c>
      <c r="C154" s="28" t="s">
        <v>78</v>
      </c>
      <c r="D154" s="29">
        <v>6769343000</v>
      </c>
      <c r="E154" s="29">
        <v>0</v>
      </c>
      <c r="F154" s="29">
        <v>6769343000</v>
      </c>
      <c r="G154" s="29">
        <v>0</v>
      </c>
      <c r="H154" s="29">
        <v>6769343000</v>
      </c>
      <c r="I154" s="29">
        <v>6084303716</v>
      </c>
      <c r="J154" s="108">
        <v>0.89880269266899315</v>
      </c>
      <c r="K154" s="29">
        <v>3806490616</v>
      </c>
      <c r="L154" s="108">
        <v>0.56231315446713215</v>
      </c>
      <c r="M154" s="15"/>
    </row>
    <row r="155" spans="1:13" s="4" customFormat="1" x14ac:dyDescent="0.25">
      <c r="A155" s="10"/>
      <c r="B155" s="43" t="s">
        <v>79</v>
      </c>
      <c r="C155" s="44" t="s">
        <v>80</v>
      </c>
      <c r="D155" s="45">
        <v>6769343000</v>
      </c>
      <c r="E155" s="45">
        <v>0</v>
      </c>
      <c r="F155" s="45">
        <v>6769343000</v>
      </c>
      <c r="G155" s="45">
        <v>0</v>
      </c>
      <c r="H155" s="45">
        <v>6769343000</v>
      </c>
      <c r="I155" s="45">
        <v>6084303716</v>
      </c>
      <c r="J155" s="180">
        <v>0.89880269266899315</v>
      </c>
      <c r="K155" s="45">
        <v>3806490616</v>
      </c>
      <c r="L155" s="180">
        <v>0.56231315446713215</v>
      </c>
      <c r="M155" s="15"/>
    </row>
    <row r="156" spans="1:13" x14ac:dyDescent="0.25">
      <c r="A156" s="11"/>
      <c r="B156" s="30" t="s">
        <v>81</v>
      </c>
      <c r="C156" s="31" t="s">
        <v>82</v>
      </c>
      <c r="D156" s="32">
        <v>6769343000</v>
      </c>
      <c r="E156" s="32">
        <v>0</v>
      </c>
      <c r="F156" s="32">
        <v>6769343000</v>
      </c>
      <c r="G156" s="32">
        <v>0</v>
      </c>
      <c r="H156" s="32">
        <v>6769343000</v>
      </c>
      <c r="I156" s="32">
        <v>6084303716</v>
      </c>
      <c r="J156" s="100">
        <v>0.89880269266899315</v>
      </c>
      <c r="K156" s="32">
        <v>3806490616</v>
      </c>
      <c r="L156" s="100">
        <v>0.56231315446713215</v>
      </c>
      <c r="M156" s="16"/>
    </row>
    <row r="157" spans="1:13" s="4" customFormat="1" x14ac:dyDescent="0.25">
      <c r="A157" s="10"/>
      <c r="B157" s="27" t="s">
        <v>83</v>
      </c>
      <c r="C157" s="28" t="s">
        <v>84</v>
      </c>
      <c r="D157" s="29">
        <v>7088000000</v>
      </c>
      <c r="E157" s="29">
        <v>-316800000</v>
      </c>
      <c r="F157" s="29">
        <v>6771200000</v>
      </c>
      <c r="G157" s="29">
        <v>0</v>
      </c>
      <c r="H157" s="29">
        <v>6771200000</v>
      </c>
      <c r="I157" s="29">
        <v>4662703639</v>
      </c>
      <c r="J157" s="108">
        <v>0.68860816974834593</v>
      </c>
      <c r="K157" s="29">
        <v>608378609</v>
      </c>
      <c r="L157" s="108">
        <v>8.9847975100425331E-2</v>
      </c>
      <c r="M157" s="15"/>
    </row>
    <row r="158" spans="1:13" s="4" customFormat="1" x14ac:dyDescent="0.25">
      <c r="A158" s="10"/>
      <c r="B158" s="43" t="s">
        <v>85</v>
      </c>
      <c r="C158" s="44" t="s">
        <v>84</v>
      </c>
      <c r="D158" s="45">
        <v>7088000000</v>
      </c>
      <c r="E158" s="45">
        <v>-316800000</v>
      </c>
      <c r="F158" s="45">
        <v>6771200000</v>
      </c>
      <c r="G158" s="45">
        <v>0</v>
      </c>
      <c r="H158" s="45">
        <v>6771200000</v>
      </c>
      <c r="I158" s="45">
        <v>4662703639</v>
      </c>
      <c r="J158" s="180">
        <v>0.68860816974834593</v>
      </c>
      <c r="K158" s="45">
        <v>608378609</v>
      </c>
      <c r="L158" s="180">
        <v>8.9847975100425331E-2</v>
      </c>
      <c r="M158" s="15"/>
    </row>
    <row r="159" spans="1:13" x14ac:dyDescent="0.25">
      <c r="A159" s="11"/>
      <c r="B159" s="30" t="s">
        <v>86</v>
      </c>
      <c r="C159" s="31" t="s">
        <v>87</v>
      </c>
      <c r="D159" s="32">
        <v>7088000000</v>
      </c>
      <c r="E159" s="32">
        <v>-316800000</v>
      </c>
      <c r="F159" s="32">
        <v>6771200000</v>
      </c>
      <c r="G159" s="32">
        <v>0</v>
      </c>
      <c r="H159" s="32">
        <v>6771200000</v>
      </c>
      <c r="I159" s="32">
        <v>4662703639</v>
      </c>
      <c r="J159" s="100">
        <v>0.68860816974834593</v>
      </c>
      <c r="K159" s="32">
        <v>608378609</v>
      </c>
      <c r="L159" s="100">
        <v>8.9847975100425331E-2</v>
      </c>
      <c r="M159" s="16"/>
    </row>
    <row r="160" spans="1:13" s="4" customFormat="1" x14ac:dyDescent="0.25">
      <c r="A160" s="10"/>
      <c r="B160" s="27" t="s">
        <v>90</v>
      </c>
      <c r="C160" s="28" t="s">
        <v>92</v>
      </c>
      <c r="D160" s="29">
        <v>3196165000</v>
      </c>
      <c r="E160" s="29">
        <v>0</v>
      </c>
      <c r="F160" s="29">
        <v>3196165000</v>
      </c>
      <c r="G160" s="29">
        <v>0</v>
      </c>
      <c r="H160" s="29">
        <v>3196165000</v>
      </c>
      <c r="I160" s="29">
        <v>3079112378</v>
      </c>
      <c r="J160" s="108">
        <v>0.96337716544671503</v>
      </c>
      <c r="K160" s="29">
        <v>1525631305</v>
      </c>
      <c r="L160" s="108">
        <v>0.47733183518372801</v>
      </c>
      <c r="M160" s="15"/>
    </row>
    <row r="161" spans="1:13" s="4" customFormat="1" x14ac:dyDescent="0.25">
      <c r="A161" s="10"/>
      <c r="B161" s="43" t="s">
        <v>91</v>
      </c>
      <c r="C161" s="44" t="s">
        <v>93</v>
      </c>
      <c r="D161" s="45">
        <v>3196165000</v>
      </c>
      <c r="E161" s="45">
        <v>0</v>
      </c>
      <c r="F161" s="45">
        <v>3196165000</v>
      </c>
      <c r="G161" s="45">
        <v>0</v>
      </c>
      <c r="H161" s="45">
        <v>3196165000</v>
      </c>
      <c r="I161" s="45">
        <v>3079112378</v>
      </c>
      <c r="J161" s="180">
        <v>0.96337716544671503</v>
      </c>
      <c r="K161" s="45">
        <v>1525631305</v>
      </c>
      <c r="L161" s="180">
        <v>0.47733183518372801</v>
      </c>
      <c r="M161" s="15"/>
    </row>
    <row r="162" spans="1:13" x14ac:dyDescent="0.25">
      <c r="A162" s="11"/>
      <c r="B162" s="30" t="s">
        <v>88</v>
      </c>
      <c r="C162" s="31" t="s">
        <v>89</v>
      </c>
      <c r="D162" s="32">
        <v>3196165000</v>
      </c>
      <c r="E162" s="32">
        <v>0</v>
      </c>
      <c r="F162" s="32">
        <v>3196165000</v>
      </c>
      <c r="G162" s="32">
        <v>0</v>
      </c>
      <c r="H162" s="32">
        <v>3196165000</v>
      </c>
      <c r="I162" s="32">
        <v>3079112378</v>
      </c>
      <c r="J162" s="100">
        <v>0.96337716544671503</v>
      </c>
      <c r="K162" s="32">
        <v>1525631305</v>
      </c>
      <c r="L162" s="100">
        <v>0.47733183518372801</v>
      </c>
      <c r="M162" s="16"/>
    </row>
    <row r="163" spans="1:13" x14ac:dyDescent="0.25">
      <c r="B163" s="20"/>
    </row>
    <row r="164" spans="1:13" x14ac:dyDescent="0.25">
      <c r="B164" s="20"/>
    </row>
    <row r="165" spans="1:13" x14ac:dyDescent="0.25">
      <c r="B165" s="20"/>
    </row>
    <row r="166" spans="1:13" x14ac:dyDescent="0.25">
      <c r="B166" s="20"/>
    </row>
    <row r="167" spans="1:13" x14ac:dyDescent="0.25">
      <c r="B167" s="20"/>
    </row>
    <row r="168" spans="1:13" x14ac:dyDescent="0.25">
      <c r="B168" s="20"/>
    </row>
    <row r="169" spans="1:13" x14ac:dyDescent="0.25">
      <c r="B169" s="20"/>
    </row>
    <row r="170" spans="1:13" x14ac:dyDescent="0.25">
      <c r="B170" s="20"/>
    </row>
    <row r="171" spans="1:13" x14ac:dyDescent="0.25">
      <c r="B171" s="20"/>
    </row>
    <row r="172" spans="1:13" x14ac:dyDescent="0.25">
      <c r="B172" s="20"/>
    </row>
    <row r="173" spans="1:13" x14ac:dyDescent="0.25">
      <c r="B173" s="20"/>
    </row>
    <row r="174" spans="1:13" x14ac:dyDescent="0.25">
      <c r="B174" s="20"/>
    </row>
    <row r="175" spans="1:13" x14ac:dyDescent="0.25">
      <c r="B175" s="20"/>
    </row>
    <row r="176" spans="1:13" x14ac:dyDescent="0.25">
      <c r="B176" s="20"/>
    </row>
    <row r="177" spans="2:2" x14ac:dyDescent="0.25">
      <c r="B177" s="20"/>
    </row>
    <row r="178" spans="2:2" x14ac:dyDescent="0.25">
      <c r="B178" s="20"/>
    </row>
    <row r="179" spans="2:2" x14ac:dyDescent="0.25">
      <c r="B179" s="20"/>
    </row>
    <row r="180" spans="2:2" x14ac:dyDescent="0.25">
      <c r="B180" s="20"/>
    </row>
    <row r="181" spans="2:2" x14ac:dyDescent="0.25">
      <c r="B181" s="20"/>
    </row>
    <row r="182" spans="2:2" x14ac:dyDescent="0.25">
      <c r="B182" s="20"/>
    </row>
    <row r="183" spans="2:2" x14ac:dyDescent="0.25">
      <c r="B183" s="20"/>
    </row>
    <row r="184" spans="2:2" x14ac:dyDescent="0.25">
      <c r="B184" s="20"/>
    </row>
    <row r="185" spans="2:2" x14ac:dyDescent="0.25">
      <c r="B185" s="20"/>
    </row>
    <row r="186" spans="2:2" x14ac:dyDescent="0.25">
      <c r="B186" s="20"/>
    </row>
    <row r="187" spans="2:2" x14ac:dyDescent="0.25">
      <c r="B187" s="20"/>
    </row>
    <row r="188" spans="2:2" x14ac:dyDescent="0.25">
      <c r="B188" s="20"/>
    </row>
    <row r="189" spans="2:2" x14ac:dyDescent="0.25">
      <c r="B189" s="20"/>
    </row>
    <row r="190" spans="2:2" x14ac:dyDescent="0.25">
      <c r="B190" s="20"/>
    </row>
    <row r="191" spans="2:2" x14ac:dyDescent="0.25">
      <c r="B191" s="20"/>
    </row>
    <row r="192" spans="2:2" x14ac:dyDescent="0.25">
      <c r="B192" s="20"/>
    </row>
    <row r="193" spans="2:2" x14ac:dyDescent="0.25">
      <c r="B193" s="20"/>
    </row>
    <row r="194" spans="2:2" x14ac:dyDescent="0.25">
      <c r="B194" s="20"/>
    </row>
    <row r="195" spans="2:2" x14ac:dyDescent="0.25">
      <c r="B195" s="20"/>
    </row>
    <row r="196" spans="2:2" x14ac:dyDescent="0.25">
      <c r="B196" s="20"/>
    </row>
    <row r="197" spans="2:2" x14ac:dyDescent="0.25">
      <c r="B197" s="20"/>
    </row>
    <row r="198" spans="2:2" x14ac:dyDescent="0.25">
      <c r="B198" s="20"/>
    </row>
    <row r="199" spans="2:2" x14ac:dyDescent="0.25">
      <c r="B199" s="20"/>
    </row>
    <row r="200" spans="2:2" x14ac:dyDescent="0.25">
      <c r="B200" s="20"/>
    </row>
    <row r="201" spans="2:2" x14ac:dyDescent="0.25">
      <c r="B201" s="20"/>
    </row>
    <row r="202" spans="2:2" x14ac:dyDescent="0.25">
      <c r="B202" s="20"/>
    </row>
    <row r="203" spans="2:2" x14ac:dyDescent="0.25">
      <c r="B203" s="20"/>
    </row>
    <row r="204" spans="2:2" x14ac:dyDescent="0.25">
      <c r="B204" s="20"/>
    </row>
    <row r="205" spans="2:2" x14ac:dyDescent="0.25">
      <c r="B205" s="20"/>
    </row>
    <row r="206" spans="2:2" x14ac:dyDescent="0.25">
      <c r="B206" s="20"/>
    </row>
    <row r="207" spans="2:2" x14ac:dyDescent="0.25">
      <c r="B207" s="20"/>
    </row>
  </sheetData>
  <mergeCells count="3">
    <mergeCell ref="B3:L3"/>
    <mergeCell ref="B4:L4"/>
    <mergeCell ref="B2:L2"/>
  </mergeCells>
  <pageMargins left="0.70866141732283472" right="0.70866141732283472" top="0.74803149606299213" bottom="0.74803149606299213" header="0.31496062992125984" footer="0.31496062992125984"/>
  <pageSetup paperSize="14" scale="5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4" shapeId="1027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171450</xdr:rowOff>
              </from>
              <to>
                <xdr:col>1</xdr:col>
                <xdr:colOff>1714500</xdr:colOff>
                <xdr:row>4</xdr:row>
                <xdr:rowOff>123825</xdr:rowOff>
              </to>
            </anchor>
          </objectPr>
        </oleObject>
      </mc:Choice>
      <mc:Fallback>
        <oleObject progId="CorelDRAW.Graphic.14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0"/>
  <sheetViews>
    <sheetView showGridLines="0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5" sqref="K5"/>
    </sheetView>
  </sheetViews>
  <sheetFormatPr baseColWidth="10" defaultRowHeight="15" x14ac:dyDescent="0.25"/>
  <cols>
    <col min="1" max="1" width="1.7109375" style="80" customWidth="1"/>
    <col min="2" max="2" width="24.5703125" customWidth="1"/>
    <col min="3" max="3" width="59.7109375" customWidth="1"/>
    <col min="4" max="4" width="18.42578125" customWidth="1"/>
    <col min="5" max="5" width="17.42578125" customWidth="1"/>
    <col min="6" max="6" width="18.140625" bestFit="1" customWidth="1"/>
    <col min="7" max="7" width="19.7109375" bestFit="1" customWidth="1"/>
    <col min="8" max="8" width="16.42578125" customWidth="1"/>
    <col min="9" max="9" width="16.85546875" bestFit="1" customWidth="1"/>
    <col min="10" max="10" width="16.42578125" customWidth="1"/>
    <col min="11" max="11" width="15.5703125" customWidth="1"/>
    <col min="12" max="12" width="1.42578125" style="80" customWidth="1"/>
  </cols>
  <sheetData>
    <row r="1" spans="1:12" s="5" customFormat="1" ht="7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ht="27" customHeight="1" x14ac:dyDescent="0.25">
      <c r="A2" s="8"/>
      <c r="B2" s="226" t="s">
        <v>48</v>
      </c>
      <c r="C2" s="226"/>
      <c r="D2" s="226"/>
      <c r="E2" s="226"/>
      <c r="F2" s="226"/>
      <c r="G2" s="226"/>
      <c r="H2" s="226"/>
      <c r="I2" s="226"/>
      <c r="J2" s="226"/>
      <c r="K2" s="226"/>
      <c r="L2" s="14"/>
    </row>
    <row r="3" spans="1:12" s="1" customFormat="1" ht="26.25" customHeight="1" x14ac:dyDescent="0.25">
      <c r="A3" s="8"/>
      <c r="B3" s="226" t="s">
        <v>125</v>
      </c>
      <c r="C3" s="226"/>
      <c r="D3" s="226"/>
      <c r="E3" s="226"/>
      <c r="F3" s="226"/>
      <c r="G3" s="226"/>
      <c r="H3" s="226"/>
      <c r="I3" s="226"/>
      <c r="J3" s="226"/>
      <c r="K3" s="226"/>
      <c r="L3" s="14"/>
    </row>
    <row r="4" spans="1:12" s="1" customFormat="1" ht="26.25" customHeight="1" x14ac:dyDescent="0.25">
      <c r="A4" s="8"/>
      <c r="B4" s="226" t="s">
        <v>331</v>
      </c>
      <c r="C4" s="226"/>
      <c r="D4" s="226"/>
      <c r="E4" s="226"/>
      <c r="F4" s="226"/>
      <c r="G4" s="226"/>
      <c r="H4" s="226"/>
      <c r="I4" s="226"/>
      <c r="J4" s="226"/>
      <c r="K4" s="226"/>
      <c r="L4" s="14"/>
    </row>
    <row r="5" spans="1:12" s="1" customFormat="1" x14ac:dyDescent="0.25">
      <c r="A5" s="8"/>
      <c r="B5" s="46"/>
      <c r="C5" s="46"/>
      <c r="D5" s="46"/>
      <c r="E5" s="46"/>
      <c r="F5" s="46"/>
      <c r="G5" s="74"/>
      <c r="H5" s="74"/>
      <c r="I5" s="74"/>
      <c r="J5" s="78"/>
      <c r="K5" s="81" t="s">
        <v>383</v>
      </c>
      <c r="L5" s="14"/>
    </row>
    <row r="6" spans="1:12" s="3" customFormat="1" ht="72.75" customHeight="1" x14ac:dyDescent="0.25">
      <c r="A6" s="9"/>
      <c r="B6" s="150" t="s">
        <v>23</v>
      </c>
      <c r="C6" s="150" t="s">
        <v>24</v>
      </c>
      <c r="D6" s="150" t="s">
        <v>27</v>
      </c>
      <c r="E6" s="150" t="s">
        <v>30</v>
      </c>
      <c r="F6" s="150" t="s">
        <v>31</v>
      </c>
      <c r="G6" s="150" t="s">
        <v>32</v>
      </c>
      <c r="H6" s="150" t="s">
        <v>102</v>
      </c>
      <c r="I6" s="150" t="s">
        <v>33</v>
      </c>
      <c r="J6" s="150" t="s">
        <v>34</v>
      </c>
      <c r="K6" s="150" t="s">
        <v>103</v>
      </c>
      <c r="L6" s="9"/>
    </row>
    <row r="7" spans="1:12" s="91" customFormat="1" ht="27" customHeight="1" x14ac:dyDescent="0.25">
      <c r="A7" s="90"/>
      <c r="B7" s="154">
        <f>'BASE EJEC.GASTOS'!B7</f>
        <v>3</v>
      </c>
      <c r="C7" s="155" t="str">
        <f>'BASE EJEC.GASTOS'!C7</f>
        <v>GASTOS</v>
      </c>
      <c r="D7" s="156">
        <f>'BASE EJEC.GASTOS'!F7/1000000</f>
        <v>156397.00399999999</v>
      </c>
      <c r="E7" s="156" t="e">
        <f>'BASE EJEC.GASTOS'!#REF!/1000000</f>
        <v>#REF!</v>
      </c>
      <c r="F7" s="156" t="e">
        <f>'BASE EJEC.GASTOS'!#REF!/1000000</f>
        <v>#REF!</v>
      </c>
      <c r="G7" s="156">
        <f>'BASE EJEC.GASTOS'!I7/1000000</f>
        <v>122476.26727</v>
      </c>
      <c r="H7" s="157">
        <f>'BASE EJEC.GASTOS'!J7</f>
        <v>0.78311133933230592</v>
      </c>
      <c r="I7" s="156" t="e">
        <f>'BASE EJEC.GASTOS'!#REF!/1000000</f>
        <v>#REF!</v>
      </c>
      <c r="J7" s="156">
        <f>'BASE EJEC.GASTOS'!K7/1000000</f>
        <v>57510.483136000003</v>
      </c>
      <c r="K7" s="157">
        <f>'BASE EJEC.GASTOS'!L7</f>
        <v>0.36772113061705453</v>
      </c>
      <c r="L7" s="90"/>
    </row>
    <row r="8" spans="1:12" s="91" customFormat="1" ht="25.5" customHeight="1" x14ac:dyDescent="0.25">
      <c r="A8" s="90"/>
      <c r="B8" s="83" t="str">
        <f>'BASE EJEC.GASTOS'!B8</f>
        <v>3-1</v>
      </c>
      <c r="C8" s="84" t="str">
        <f>'BASE EJEC.GASTOS'!C8</f>
        <v>GASTOS DE FUNCIONAMIENTO</v>
      </c>
      <c r="D8" s="92">
        <f>'BASE EJEC.GASTOS'!F8/1000000</f>
        <v>28003.61</v>
      </c>
      <c r="E8" s="92" t="e">
        <f>'BASE EJEC.GASTOS'!#REF!/1000000</f>
        <v>#REF!</v>
      </c>
      <c r="F8" s="92" t="e">
        <f>'BASE EJEC.GASTOS'!#REF!/1000000</f>
        <v>#REF!</v>
      </c>
      <c r="G8" s="92">
        <f>'BASE EJEC.GASTOS'!I8/1000000</f>
        <v>17160.443638000001</v>
      </c>
      <c r="H8" s="93">
        <f>'BASE EJEC.GASTOS'!J8</f>
        <v>0.61279398041895317</v>
      </c>
      <c r="I8" s="92" t="e">
        <f>'BASE EJEC.GASTOS'!#REF!/1000000</f>
        <v>#REF!</v>
      </c>
      <c r="J8" s="92">
        <f>'BASE EJEC.GASTOS'!K8/1000000</f>
        <v>14192.199854</v>
      </c>
      <c r="K8" s="93">
        <f>'BASE EJEC.GASTOS'!L8</f>
        <v>0.50679893963671108</v>
      </c>
      <c r="L8" s="90"/>
    </row>
    <row r="9" spans="1:12" s="91" customFormat="1" ht="24.75" customHeight="1" x14ac:dyDescent="0.25">
      <c r="A9" s="90"/>
      <c r="B9" s="141" t="str">
        <f>'BASE EJEC.GASTOS'!B9</f>
        <v>3-1-1</v>
      </c>
      <c r="C9" s="141" t="str">
        <f>'BASE EJEC.GASTOS'!C9</f>
        <v>GASTOS DE PERSONAL</v>
      </c>
      <c r="D9" s="142">
        <f>'BASE EJEC.GASTOS'!F9/1000000</f>
        <v>20416.494999999999</v>
      </c>
      <c r="E9" s="142" t="e">
        <f>'BASE EJEC.GASTOS'!#REF!/1000000</f>
        <v>#REF!</v>
      </c>
      <c r="F9" s="142" t="e">
        <f>'BASE EJEC.GASTOS'!#REF!/1000000</f>
        <v>#REF!</v>
      </c>
      <c r="G9" s="142">
        <f>'BASE EJEC.GASTOS'!I9/1000000</f>
        <v>11044.165408999999</v>
      </c>
      <c r="H9" s="143">
        <f>'BASE EJEC.GASTOS'!J9</f>
        <v>0.54094326224947031</v>
      </c>
      <c r="I9" s="142" t="e">
        <f>'BASE EJEC.GASTOS'!#REF!/1000000</f>
        <v>#REF!</v>
      </c>
      <c r="J9" s="142">
        <f>'BASE EJEC.GASTOS'!K9/1000000</f>
        <v>11037.652330999999</v>
      </c>
      <c r="K9" s="143">
        <f>'BASE EJEC.GASTOS'!L9</f>
        <v>0.5406242516651365</v>
      </c>
      <c r="L9" s="90"/>
    </row>
    <row r="10" spans="1:12" s="91" customFormat="1" ht="24.75" customHeight="1" x14ac:dyDescent="0.25">
      <c r="A10" s="90"/>
      <c r="B10" s="87" t="str">
        <f>'BASE EJEC.GASTOS'!B10</f>
        <v>3-1-1-01</v>
      </c>
      <c r="C10" s="87" t="str">
        <f>'BASE EJEC.GASTOS'!C10</f>
        <v xml:space="preserve">Planta de personal permanente </v>
      </c>
      <c r="D10" s="94">
        <f>'BASE EJEC.GASTOS'!F10/1000000</f>
        <v>9642.3389999999999</v>
      </c>
      <c r="E10" s="94" t="e">
        <f>'BASE EJEC.GASTOS'!#REF!/1000000</f>
        <v>#REF!</v>
      </c>
      <c r="F10" s="94" t="e">
        <f>'BASE EJEC.GASTOS'!#REF!/1000000</f>
        <v>#REF!</v>
      </c>
      <c r="G10" s="94">
        <f>'BASE EJEC.GASTOS'!I10/1000000</f>
        <v>5747.1242519999996</v>
      </c>
      <c r="H10" s="95">
        <f>'BASE EJEC.GASTOS'!J10</f>
        <v>0.59603009726167067</v>
      </c>
      <c r="I10" s="94" t="e">
        <f>'BASE EJEC.GASTOS'!#REF!/1000000</f>
        <v>#REF!</v>
      </c>
      <c r="J10" s="94">
        <f>'BASE EJEC.GASTOS'!K10/1000000</f>
        <v>5747.1242519999996</v>
      </c>
      <c r="K10" s="95">
        <f>'BASE EJEC.GASTOS'!L10</f>
        <v>0.59603009726167067</v>
      </c>
      <c r="L10" s="90"/>
    </row>
    <row r="11" spans="1:12" s="91" customFormat="1" ht="24.75" customHeight="1" x14ac:dyDescent="0.25">
      <c r="A11" s="90"/>
      <c r="B11" s="144" t="str">
        <f>'BASE EJEC.GASTOS'!B11</f>
        <v>3-1-1-01-01</v>
      </c>
      <c r="C11" s="144" t="str">
        <f>'BASE EJEC.GASTOS'!C11</f>
        <v>Factores constitutivos de salario</v>
      </c>
      <c r="D11" s="145">
        <f>'BASE EJEC.GASTOS'!F11/1000000</f>
        <v>6954.8101379999998</v>
      </c>
      <c r="E11" s="145" t="e">
        <f>'BASE EJEC.GASTOS'!#REF!/1000000</f>
        <v>#REF!</v>
      </c>
      <c r="F11" s="145" t="e">
        <f>'BASE EJEC.GASTOS'!#REF!/1000000</f>
        <v>#REF!</v>
      </c>
      <c r="G11" s="145">
        <f>'BASE EJEC.GASTOS'!I11/1000000</f>
        <v>4290.9440999999997</v>
      </c>
      <c r="H11" s="146">
        <f>'BASE EJEC.GASTOS'!J11</f>
        <v>0.61697501655076814</v>
      </c>
      <c r="I11" s="145" t="e">
        <f>'BASE EJEC.GASTOS'!#REF!/1000000</f>
        <v>#REF!</v>
      </c>
      <c r="J11" s="145">
        <f>'BASE EJEC.GASTOS'!K11/1000000</f>
        <v>4290.9440999999997</v>
      </c>
      <c r="K11" s="146">
        <f>'BASE EJEC.GASTOS'!L11</f>
        <v>0.61697501655076814</v>
      </c>
      <c r="L11" s="90"/>
    </row>
    <row r="12" spans="1:12" s="91" customFormat="1" ht="24.75" customHeight="1" x14ac:dyDescent="0.25">
      <c r="A12" s="90"/>
      <c r="B12" s="144" t="str">
        <f>'BASE EJEC.GASTOS'!B23</f>
        <v>3-1-1-01-02</v>
      </c>
      <c r="C12" s="144" t="str">
        <f>'BASE EJEC.GASTOS'!C23</f>
        <v>Contribuciones inherentes a la nómina</v>
      </c>
      <c r="D12" s="145">
        <f>'BASE EJEC.GASTOS'!F23/1000000</f>
        <v>2535.3049999999998</v>
      </c>
      <c r="E12" s="145" t="e">
        <f>'BASE EJEC.GASTOS'!#REF!/1000000</f>
        <v>#REF!</v>
      </c>
      <c r="F12" s="145" t="e">
        <f>'BASE EJEC.GASTOS'!#REF!/1000000</f>
        <v>#REF!</v>
      </c>
      <c r="G12" s="145">
        <f>'BASE EJEC.GASTOS'!I23/1000000</f>
        <v>1318.3681409999999</v>
      </c>
      <c r="H12" s="146">
        <f>'BASE EJEC.GASTOS'!J23</f>
        <v>0.5200037632553085</v>
      </c>
      <c r="I12" s="145" t="e">
        <f>'BASE EJEC.GASTOS'!#REF!/1000000</f>
        <v>#REF!</v>
      </c>
      <c r="J12" s="145">
        <f>'BASE EJEC.GASTOS'!K23/1000000</f>
        <v>1318.3681409999999</v>
      </c>
      <c r="K12" s="146">
        <f>'BASE EJEC.GASTOS'!L23</f>
        <v>0.5200037632553085</v>
      </c>
      <c r="L12" s="90"/>
    </row>
    <row r="13" spans="1:12" s="91" customFormat="1" ht="24.75" customHeight="1" x14ac:dyDescent="0.25">
      <c r="A13" s="90"/>
      <c r="B13" s="144" t="str">
        <f>'BASE EJEC.GASTOS'!B42</f>
        <v>3-1-1-01-03</v>
      </c>
      <c r="C13" s="144" t="str">
        <f>'BASE EJEC.GASTOS'!C42</f>
        <v>Remuneraciones no constitutivas de factor salarial</v>
      </c>
      <c r="D13" s="145">
        <f>'BASE EJEC.GASTOS'!F42/1000000</f>
        <v>152.223862</v>
      </c>
      <c r="E13" s="145" t="e">
        <f>'BASE EJEC.GASTOS'!#REF!/1000000</f>
        <v>#REF!</v>
      </c>
      <c r="F13" s="145" t="e">
        <f>'BASE EJEC.GASTOS'!#REF!/1000000</f>
        <v>#REF!</v>
      </c>
      <c r="G13" s="145">
        <f>'BASE EJEC.GASTOS'!I42/1000000</f>
        <v>137.81201100000001</v>
      </c>
      <c r="H13" s="146">
        <f>'BASE EJEC.GASTOS'!J42</f>
        <v>0.90532462643734524</v>
      </c>
      <c r="I13" s="145" t="e">
        <f>'BASE EJEC.GASTOS'!#REF!/1000000</f>
        <v>#REF!</v>
      </c>
      <c r="J13" s="145">
        <f>'BASE EJEC.GASTOS'!K42/1000000</f>
        <v>137.81201100000001</v>
      </c>
      <c r="K13" s="146">
        <f>'BASE EJEC.GASTOS'!L42</f>
        <v>0.90532462643734524</v>
      </c>
      <c r="L13" s="90"/>
    </row>
    <row r="14" spans="1:12" s="91" customFormat="1" ht="24.75" customHeight="1" x14ac:dyDescent="0.25">
      <c r="A14" s="90"/>
      <c r="B14" s="87" t="str">
        <f>'BASE EJEC.GASTOS'!B47</f>
        <v>3-1-1-03</v>
      </c>
      <c r="C14" s="87" t="str">
        <f>'BASE EJEC.GASTOS'!C47</f>
        <v>Trabajadores oficiales</v>
      </c>
      <c r="D14" s="94">
        <f>'BASE EJEC.GASTOS'!F47/1000000</f>
        <v>10774.156000000001</v>
      </c>
      <c r="E14" s="94" t="e">
        <f>'BASE EJEC.GASTOS'!#REF!/1000000</f>
        <v>#REF!</v>
      </c>
      <c r="F14" s="94" t="e">
        <f>'BASE EJEC.GASTOS'!#REF!/1000000</f>
        <v>#REF!</v>
      </c>
      <c r="G14" s="94">
        <f>'BASE EJEC.GASTOS'!I47/1000000</f>
        <v>5297.0411569999997</v>
      </c>
      <c r="H14" s="95">
        <f>'BASE EJEC.GASTOS'!J47</f>
        <v>0.4916432579034497</v>
      </c>
      <c r="I14" s="94" t="e">
        <f>'BASE EJEC.GASTOS'!#REF!/1000000</f>
        <v>#REF!</v>
      </c>
      <c r="J14" s="94">
        <f>'BASE EJEC.GASTOS'!K47/1000000</f>
        <v>5290.5280789999997</v>
      </c>
      <c r="K14" s="95">
        <f>'BASE EJEC.GASTOS'!L47</f>
        <v>0.49103874855719559</v>
      </c>
      <c r="L14" s="90"/>
    </row>
    <row r="15" spans="1:12" s="91" customFormat="1" ht="24.75" customHeight="1" x14ac:dyDescent="0.25">
      <c r="A15" s="90"/>
      <c r="B15" s="144" t="str">
        <f>'BASE EJEC.GASTOS'!B48</f>
        <v>3-1-1-03-01</v>
      </c>
      <c r="C15" s="144" t="str">
        <f>'BASE EJEC.GASTOS'!C48</f>
        <v>Factores constitutivos de salario</v>
      </c>
      <c r="D15" s="145">
        <f>'BASE EJEC.GASTOS'!F48/1000000</f>
        <v>6480.8504979999998</v>
      </c>
      <c r="E15" s="145" t="e">
        <f>'BASE EJEC.GASTOS'!#REF!/1000000</f>
        <v>#REF!</v>
      </c>
      <c r="F15" s="145" t="e">
        <f>'BASE EJEC.GASTOS'!#REF!/1000000</f>
        <v>#REF!</v>
      </c>
      <c r="G15" s="145">
        <f>'BASE EJEC.GASTOS'!I48/1000000</f>
        <v>3320.6882430000001</v>
      </c>
      <c r="H15" s="146">
        <f>'BASE EJEC.GASTOS'!J48</f>
        <v>0.51238463902612308</v>
      </c>
      <c r="I15" s="145" t="e">
        <f>'BASE EJEC.GASTOS'!#REF!/1000000</f>
        <v>#REF!</v>
      </c>
      <c r="J15" s="145">
        <f>'BASE EJEC.GASTOS'!K48/1000000</f>
        <v>3320.6882430000001</v>
      </c>
      <c r="K15" s="146">
        <f>'BASE EJEC.GASTOS'!L48</f>
        <v>0.51238463902612308</v>
      </c>
      <c r="L15" s="90"/>
    </row>
    <row r="16" spans="1:12" s="91" customFormat="1" ht="24.75" customHeight="1" x14ac:dyDescent="0.25">
      <c r="A16" s="90"/>
      <c r="B16" s="144" t="str">
        <f>'BASE EJEC.GASTOS'!B59</f>
        <v>3-1-1-01-02</v>
      </c>
      <c r="C16" s="144" t="str">
        <f>'BASE EJEC.GASTOS'!C59</f>
        <v>Contribuciones inherentes a la nómina</v>
      </c>
      <c r="D16" s="145">
        <f>'BASE EJEC.GASTOS'!F59/1000000</f>
        <v>3096.51</v>
      </c>
      <c r="E16" s="145" t="e">
        <f>'BASE EJEC.GASTOS'!#REF!/1000000</f>
        <v>#REF!</v>
      </c>
      <c r="F16" s="145" t="e">
        <f>'BASE EJEC.GASTOS'!#REF!/1000000</f>
        <v>#REF!</v>
      </c>
      <c r="G16" s="145">
        <f>'BASE EJEC.GASTOS'!I59/1000000</f>
        <v>1221.30627</v>
      </c>
      <c r="H16" s="146">
        <f>'BASE EJEC.GASTOS'!J59</f>
        <v>0.39441379811465166</v>
      </c>
      <c r="I16" s="145" t="e">
        <f>'BASE EJEC.GASTOS'!#REF!/1000000</f>
        <v>#REF!</v>
      </c>
      <c r="J16" s="145">
        <f>'BASE EJEC.GASTOS'!K59/1000000</f>
        <v>1221.30627</v>
      </c>
      <c r="K16" s="146">
        <f>'BASE EJEC.GASTOS'!L59</f>
        <v>0.39441379811465166</v>
      </c>
      <c r="L16" s="90"/>
    </row>
    <row r="17" spans="1:12" s="91" customFormat="1" ht="24.75" customHeight="1" x14ac:dyDescent="0.25">
      <c r="A17" s="90"/>
      <c r="B17" s="144" t="str">
        <f>'BASE EJEC.GASTOS'!B77</f>
        <v>3-1-1-03-03</v>
      </c>
      <c r="C17" s="144" t="str">
        <f>'BASE EJEC.GASTOS'!C77</f>
        <v>Remuneraciones no constitutivas de factor salarial</v>
      </c>
      <c r="D17" s="145">
        <f>'BASE EJEC.GASTOS'!F77/1000000</f>
        <v>1196.7955019999999</v>
      </c>
      <c r="E17" s="145" t="e">
        <f>'BASE EJEC.GASTOS'!#REF!/1000000</f>
        <v>#REF!</v>
      </c>
      <c r="F17" s="145" t="e">
        <f>'BASE EJEC.GASTOS'!#REF!/1000000</f>
        <v>#REF!</v>
      </c>
      <c r="G17" s="145">
        <f>'BASE EJEC.GASTOS'!I77/1000000</f>
        <v>755.04664400000001</v>
      </c>
      <c r="H17" s="146">
        <f>'BASE EJEC.GASTOS'!J77</f>
        <v>0.63089027552177412</v>
      </c>
      <c r="I17" s="145" t="e">
        <f>'BASE EJEC.GASTOS'!#REF!/1000000</f>
        <v>#REF!</v>
      </c>
      <c r="J17" s="145">
        <f>'BASE EJEC.GASTOS'!K77/1000000</f>
        <v>748.53356599999995</v>
      </c>
      <c r="K17" s="146">
        <f>'BASE EJEC.GASTOS'!L77</f>
        <v>0.62544817786255347</v>
      </c>
      <c r="L17" s="90"/>
    </row>
    <row r="18" spans="1:12" s="91" customFormat="1" ht="24.75" customHeight="1" x14ac:dyDescent="0.25">
      <c r="A18" s="90"/>
      <c r="B18" s="147" t="str">
        <f>'BASE EJEC.GASTOS'!B81</f>
        <v>3-1-2</v>
      </c>
      <c r="C18" s="147" t="str">
        <f>'BASE EJEC.GASTOS'!C81</f>
        <v>ADQUISICION DE BIENES Y SERVICIOS</v>
      </c>
      <c r="D18" s="142">
        <f>'BASE EJEC.GASTOS'!F81/1000000</f>
        <v>7582.415</v>
      </c>
      <c r="E18" s="142" t="e">
        <f>'BASE EJEC.GASTOS'!#REF!/1000000</f>
        <v>#REF!</v>
      </c>
      <c r="F18" s="142" t="e">
        <f>'BASE EJEC.GASTOS'!#REF!/1000000</f>
        <v>#REF!</v>
      </c>
      <c r="G18" s="142">
        <f>'BASE EJEC.GASTOS'!I81/1000000</f>
        <v>6116.2782289999996</v>
      </c>
      <c r="H18" s="143">
        <f>'BASE EJEC.GASTOS'!J81</f>
        <v>0.80663986724546199</v>
      </c>
      <c r="I18" s="142" t="e">
        <f>'BASE EJEC.GASTOS'!#REF!/1000000</f>
        <v>#REF!</v>
      </c>
      <c r="J18" s="142">
        <f>'BASE EJEC.GASTOS'!K81/1000000</f>
        <v>3154.5475230000002</v>
      </c>
      <c r="K18" s="143">
        <f>'BASE EJEC.GASTOS'!L81</f>
        <v>0.4160346700886195</v>
      </c>
      <c r="L18" s="90"/>
    </row>
    <row r="19" spans="1:12" s="91" customFormat="1" ht="24.75" customHeight="1" x14ac:dyDescent="0.25">
      <c r="A19" s="90"/>
      <c r="B19" s="87" t="str">
        <f>'BASE EJEC.GASTOS'!B82</f>
        <v>3-1-2-02</v>
      </c>
      <c r="C19" s="87" t="str">
        <f>'BASE EJEC.GASTOS'!C82</f>
        <v>Adquisición diferentes de activos no financieros</v>
      </c>
      <c r="D19" s="94">
        <f>'BASE EJEC.GASTOS'!F82/1000000</f>
        <v>7582.415</v>
      </c>
      <c r="E19" s="94" t="e">
        <f>'BASE EJEC.GASTOS'!#REF!/1000000</f>
        <v>#REF!</v>
      </c>
      <c r="F19" s="94" t="e">
        <f>'BASE EJEC.GASTOS'!#REF!/1000000</f>
        <v>#REF!</v>
      </c>
      <c r="G19" s="94">
        <f>'BASE EJEC.GASTOS'!I82/1000000</f>
        <v>6116.2782289999996</v>
      </c>
      <c r="H19" s="95">
        <f>'BASE EJEC.GASTOS'!J82</f>
        <v>0.80663986724546199</v>
      </c>
      <c r="I19" s="94" t="e">
        <f>'BASE EJEC.GASTOS'!#REF!/1000000</f>
        <v>#REF!</v>
      </c>
      <c r="J19" s="94">
        <f>'BASE EJEC.GASTOS'!K82/1000000</f>
        <v>3154.5475230000002</v>
      </c>
      <c r="K19" s="95">
        <f>'BASE EJEC.GASTOS'!L82</f>
        <v>0.4160346700886195</v>
      </c>
      <c r="L19" s="90"/>
    </row>
    <row r="20" spans="1:12" s="91" customFormat="1" ht="24.75" customHeight="1" x14ac:dyDescent="0.25">
      <c r="A20" s="90"/>
      <c r="B20" s="87" t="str">
        <f>'BASE EJEC.GASTOS'!B83</f>
        <v>3-1-2-02-01</v>
      </c>
      <c r="C20" s="87" t="str">
        <f>'BASE EJEC.GASTOS'!C83</f>
        <v>Materiales y Suministros</v>
      </c>
      <c r="D20" s="94">
        <f>'BASE EJEC.GASTOS'!F83/1000000</f>
        <v>228.56419600000001</v>
      </c>
      <c r="E20" s="94" t="e">
        <f>'BASE EJEC.GASTOS'!#REF!/1000000</f>
        <v>#REF!</v>
      </c>
      <c r="F20" s="94" t="e">
        <f>'BASE EJEC.GASTOS'!#REF!/1000000</f>
        <v>#REF!</v>
      </c>
      <c r="G20" s="94">
        <f>'BASE EJEC.GASTOS'!I83/1000000</f>
        <v>67.949562999999998</v>
      </c>
      <c r="H20" s="95">
        <f>'BASE EJEC.GASTOS'!J83</f>
        <v>0.29728874508411635</v>
      </c>
      <c r="I20" s="94" t="e">
        <f>'BASE EJEC.GASTOS'!#REF!/1000000</f>
        <v>#REF!</v>
      </c>
      <c r="J20" s="94">
        <f>'BASE EJEC.GASTOS'!K83/1000000</f>
        <v>45.828598999999997</v>
      </c>
      <c r="K20" s="95">
        <f>'BASE EJEC.GASTOS'!L83</f>
        <v>0.20050646515082354</v>
      </c>
      <c r="L20" s="90"/>
    </row>
    <row r="21" spans="1:12" s="91" customFormat="1" ht="24.75" customHeight="1" x14ac:dyDescent="0.25">
      <c r="A21" s="90"/>
      <c r="B21" s="144" t="str">
        <f>'BASE EJEC.GASTOS'!B84</f>
        <v>3-1-2-02-01-01</v>
      </c>
      <c r="C21" s="144" t="str">
        <f>'BASE EJEC.GASTOS'!C84</f>
        <v>Productos alimenticios, bebidas y tabaco; textiles, prendas de vestir y productos de cuero</v>
      </c>
      <c r="D21" s="148">
        <f>'BASE EJEC.GASTOS'!F84/1000000</f>
        <v>98.091009</v>
      </c>
      <c r="E21" s="148" t="e">
        <f>'BASE EJEC.GASTOS'!#REF!/1000000</f>
        <v>#REF!</v>
      </c>
      <c r="F21" s="148" t="e">
        <f>'BASE EJEC.GASTOS'!#REF!/1000000</f>
        <v>#REF!</v>
      </c>
      <c r="G21" s="148">
        <f>'BASE EJEC.GASTOS'!I84/1000000</f>
        <v>3.5</v>
      </c>
      <c r="H21" s="149">
        <f>'BASE EJEC.GASTOS'!J84</f>
        <v>3.5681149941071563E-2</v>
      </c>
      <c r="I21" s="148" t="e">
        <f>'BASE EJEC.GASTOS'!#REF!/1000000</f>
        <v>#REF!</v>
      </c>
      <c r="J21" s="148">
        <f>'BASE EJEC.GASTOS'!K84/1000000</f>
        <v>2.0299999999999998</v>
      </c>
      <c r="K21" s="149">
        <f>'BASE EJEC.GASTOS'!L84</f>
        <v>2.0695066965821504E-2</v>
      </c>
      <c r="L21" s="90"/>
    </row>
    <row r="22" spans="1:12" s="91" customFormat="1" ht="24.75" customHeight="1" x14ac:dyDescent="0.25">
      <c r="A22" s="90"/>
      <c r="B22" s="144" t="str">
        <f>'BASE EJEC.GASTOS'!B87</f>
        <v>3-1-2-02-01-02</v>
      </c>
      <c r="C22" s="144" t="str">
        <f>'BASE EJEC.GASTOS'!C87</f>
        <v>Otros bienes transportables (excepto productos metálicos, maquinaria y equipo)</v>
      </c>
      <c r="D22" s="148">
        <f>'BASE EJEC.GASTOS'!F87/1000000</f>
        <v>112.673187</v>
      </c>
      <c r="E22" s="148" t="e">
        <f>'BASE EJEC.GASTOS'!#REF!/1000000</f>
        <v>#REF!</v>
      </c>
      <c r="F22" s="148" t="e">
        <f>'BASE EJEC.GASTOS'!#REF!/1000000</f>
        <v>#REF!</v>
      </c>
      <c r="G22" s="148">
        <f>'BASE EJEC.GASTOS'!I87/1000000</f>
        <v>60.132185999999997</v>
      </c>
      <c r="H22" s="149">
        <f>'BASE EJEC.GASTOS'!J87</f>
        <v>0.53368674128299931</v>
      </c>
      <c r="I22" s="148" t="e">
        <f>'BASE EJEC.GASTOS'!#REF!/1000000</f>
        <v>#REF!</v>
      </c>
      <c r="J22" s="148">
        <f>'BASE EJEC.GASTOS'!K87/1000000</f>
        <v>39.481222000000002</v>
      </c>
      <c r="K22" s="149">
        <f>'BASE EJEC.GASTOS'!L87</f>
        <v>0.35040476843883006</v>
      </c>
      <c r="L22" s="90"/>
    </row>
    <row r="23" spans="1:12" s="91" customFormat="1" ht="24.75" customHeight="1" x14ac:dyDescent="0.25">
      <c r="A23" s="90"/>
      <c r="B23" s="144" t="str">
        <f>'BASE EJEC.GASTOS'!B92</f>
        <v>3-1-2-02-01-03</v>
      </c>
      <c r="C23" s="144" t="str">
        <f>'BASE EJEC.GASTOS'!C92</f>
        <v>Productos metálicos</v>
      </c>
      <c r="D23" s="148">
        <f>'BASE EJEC.GASTOS'!F92/1000000</f>
        <v>17.8</v>
      </c>
      <c r="E23" s="148" t="e">
        <f>'BASE EJEC.GASTOS'!#REF!/1000000</f>
        <v>#REF!</v>
      </c>
      <c r="F23" s="148" t="e">
        <f>'BASE EJEC.GASTOS'!#REF!/1000000</f>
        <v>#REF!</v>
      </c>
      <c r="G23" s="148">
        <f>'BASE EJEC.GASTOS'!I92/1000000</f>
        <v>4.3173769999999996</v>
      </c>
      <c r="H23" s="149">
        <f>'BASE EJEC.GASTOS'!J92</f>
        <v>0.24254926966292134</v>
      </c>
      <c r="I23" s="148" t="e">
        <f>'BASE EJEC.GASTOS'!#REF!/1000000</f>
        <v>#REF!</v>
      </c>
      <c r="J23" s="148">
        <f>'BASE EJEC.GASTOS'!K92/1000000</f>
        <v>4.3173769999999996</v>
      </c>
      <c r="K23" s="149">
        <f>'BASE EJEC.GASTOS'!L92</f>
        <v>0.24254926966292134</v>
      </c>
      <c r="L23" s="90"/>
    </row>
    <row r="24" spans="1:12" s="91" customFormat="1" ht="24.75" customHeight="1" x14ac:dyDescent="0.25">
      <c r="A24" s="90"/>
      <c r="B24" s="87" t="str">
        <f>'BASE EJEC.GASTOS'!B96</f>
        <v>3-1-2-02-02</v>
      </c>
      <c r="C24" s="87" t="str">
        <f>'BASE EJEC.GASTOS'!C96</f>
        <v>Adquisición de servicios</v>
      </c>
      <c r="D24" s="94">
        <f>'BASE EJEC.GASTOS'!F96/1000000</f>
        <v>7353.8508039999997</v>
      </c>
      <c r="E24" s="94" t="e">
        <f>'BASE EJEC.GASTOS'!#REF!/1000000</f>
        <v>#REF!</v>
      </c>
      <c r="F24" s="94" t="e">
        <f>'BASE EJEC.GASTOS'!#REF!/1000000</f>
        <v>#REF!</v>
      </c>
      <c r="G24" s="94">
        <f>'BASE EJEC.GASTOS'!I96/1000000</f>
        <v>6048.3286660000003</v>
      </c>
      <c r="H24" s="95">
        <f>'BASE EJEC.GASTOS'!J96</f>
        <v>0.82247095123416381</v>
      </c>
      <c r="I24" s="94" t="e">
        <f>'BASE EJEC.GASTOS'!#REF!/1000000</f>
        <v>#REF!</v>
      </c>
      <c r="J24" s="94">
        <f>'BASE EJEC.GASTOS'!K96/1000000</f>
        <v>3108.7189239999998</v>
      </c>
      <c r="K24" s="95">
        <f>'BASE EJEC.GASTOS'!L96</f>
        <v>0.42273347758280139</v>
      </c>
      <c r="L24" s="90"/>
    </row>
    <row r="25" spans="1:12" s="91" customFormat="1" ht="24.75" customHeight="1" x14ac:dyDescent="0.25">
      <c r="A25" s="90"/>
      <c r="B25" s="144" t="str">
        <f>'BASE EJEC.GASTOS'!B97</f>
        <v>3-1-2-02-02-01</v>
      </c>
      <c r="C25" s="144" t="str">
        <f>'BASE EJEC.GASTOS'!C97</f>
        <v>Servicios de venta y de distribución, alojamiento, servicios de suministro de comidas y bebidas, servicios de transporte y servicios de electricidad, gas y agua</v>
      </c>
      <c r="D25" s="148">
        <f>'BASE EJEC.GASTOS'!F97/1000000</f>
        <v>68.599999999999994</v>
      </c>
      <c r="E25" s="148" t="e">
        <f>'BASE EJEC.GASTOS'!#REF!/1000000</f>
        <v>#REF!</v>
      </c>
      <c r="F25" s="148" t="e">
        <f>'BASE EJEC.GASTOS'!#REF!/1000000</f>
        <v>#REF!</v>
      </c>
      <c r="G25" s="148">
        <f>'BASE EJEC.GASTOS'!I97/1000000</f>
        <v>63.762</v>
      </c>
      <c r="H25" s="149">
        <f>'BASE EJEC.GASTOS'!J97</f>
        <v>0.92947521865889215</v>
      </c>
      <c r="I25" s="148" t="e">
        <f>'BASE EJEC.GASTOS'!#REF!/1000000</f>
        <v>#REF!</v>
      </c>
      <c r="J25" s="148">
        <f>'BASE EJEC.GASTOS'!K97/1000000</f>
        <v>0.16200000000000001</v>
      </c>
      <c r="K25" s="149">
        <f>'BASE EJEC.GASTOS'!L97</f>
        <v>2.3615160349854227E-3</v>
      </c>
      <c r="L25" s="90"/>
    </row>
    <row r="26" spans="1:12" s="91" customFormat="1" ht="24.75" customHeight="1" x14ac:dyDescent="0.25">
      <c r="A26" s="90"/>
      <c r="B26" s="144" t="str">
        <f>'BASE EJEC.GASTOS'!B101</f>
        <v>3-1-2-02-02-02</v>
      </c>
      <c r="C26" s="144" t="str">
        <f>'BASE EJEC.GASTOS'!C101</f>
        <v>Servicios financieros y servicios conexos, servicios inmobiliarios y servicios de leasing</v>
      </c>
      <c r="D26" s="148">
        <f>'BASE EJEC.GASTOS'!F101/1000000</f>
        <v>3740.1100200000001</v>
      </c>
      <c r="E26" s="148" t="e">
        <f>'BASE EJEC.GASTOS'!#REF!/1000000</f>
        <v>#REF!</v>
      </c>
      <c r="F26" s="148" t="e">
        <f>'BASE EJEC.GASTOS'!#REF!/1000000</f>
        <v>#REF!</v>
      </c>
      <c r="G26" s="148">
        <f>'BASE EJEC.GASTOS'!I101/1000000</f>
        <v>2886.3949619999999</v>
      </c>
      <c r="H26" s="149">
        <f>'BASE EJEC.GASTOS'!J101</f>
        <v>0.77174065644197276</v>
      </c>
      <c r="I26" s="148" t="e">
        <f>'BASE EJEC.GASTOS'!#REF!/1000000</f>
        <v>#REF!</v>
      </c>
      <c r="J26" s="148">
        <f>'BASE EJEC.GASTOS'!K101/1000000</f>
        <v>1688.934818</v>
      </c>
      <c r="K26" s="149">
        <f>'BASE EJEC.GASTOS'!L101</f>
        <v>0.45157356574232543</v>
      </c>
      <c r="L26" s="90"/>
    </row>
    <row r="27" spans="1:12" s="91" customFormat="1" ht="24.75" customHeight="1" x14ac:dyDescent="0.25">
      <c r="A27" s="90"/>
      <c r="B27" s="144" t="str">
        <f>'BASE EJEC.GASTOS'!B110</f>
        <v>3-1-2-02-02-03</v>
      </c>
      <c r="C27" s="144" t="str">
        <f>'BASE EJEC.GASTOS'!C110</f>
        <v>Servicios prestados a las empresas y servicios de producción</v>
      </c>
      <c r="D27" s="148">
        <f>'BASE EJEC.GASTOS'!F110/1000000</f>
        <v>2665.393759</v>
      </c>
      <c r="E27" s="148" t="e">
        <f>'BASE EJEC.GASTOS'!#REF!/1000000</f>
        <v>#REF!</v>
      </c>
      <c r="F27" s="148" t="e">
        <f>'BASE EJEC.GASTOS'!#REF!/1000000</f>
        <v>#REF!</v>
      </c>
      <c r="G27" s="148">
        <f>'BASE EJEC.GASTOS'!I110/1000000</f>
        <v>2570.1497749999999</v>
      </c>
      <c r="H27" s="149">
        <f>'BASE EJEC.GASTOS'!J110</f>
        <v>0.9642664489333338</v>
      </c>
      <c r="I27" s="148" t="e">
        <f>'BASE EJEC.GASTOS'!#REF!/1000000</f>
        <v>#REF!</v>
      </c>
      <c r="J27" s="148">
        <f>'BASE EJEC.GASTOS'!K110/1000000</f>
        <v>1192.759415</v>
      </c>
      <c r="K27" s="149">
        <f>'BASE EJEC.GASTOS'!L110</f>
        <v>0.44749838967413896</v>
      </c>
      <c r="L27" s="90"/>
    </row>
    <row r="28" spans="1:12" s="91" customFormat="1" ht="24.75" customHeight="1" x14ac:dyDescent="0.25">
      <c r="A28" s="90"/>
      <c r="B28" s="144" t="str">
        <f>'BASE EJEC.GASTOS'!B132</f>
        <v>3-1-2-02-02-04</v>
      </c>
      <c r="C28" s="144" t="str">
        <f>'BASE EJEC.GASTOS'!C132</f>
        <v>Servicios administrativos del gobierno</v>
      </c>
      <c r="D28" s="148">
        <f>'BASE EJEC.GASTOS'!F132/1000000</f>
        <v>290</v>
      </c>
      <c r="E28" s="148" t="e">
        <f>'BASE EJEC.GASTOS'!#REF!/1000000</f>
        <v>#REF!</v>
      </c>
      <c r="F28" s="148" t="e">
        <f>'BASE EJEC.GASTOS'!#REF!/1000000</f>
        <v>#REF!</v>
      </c>
      <c r="G28" s="148">
        <f>'BASE EJEC.GASTOS'!I132/1000000</f>
        <v>156.55832100000001</v>
      </c>
      <c r="H28" s="149">
        <f>'BASE EJEC.GASTOS'!J132</f>
        <v>0.53985627931034486</v>
      </c>
      <c r="I28" s="148" t="e">
        <f>'BASE EJEC.GASTOS'!#REF!/1000000</f>
        <v>#REF!</v>
      </c>
      <c r="J28" s="148">
        <f>'BASE EJEC.GASTOS'!K132/1000000</f>
        <v>154.75500099999999</v>
      </c>
      <c r="K28" s="149">
        <f>'BASE EJEC.GASTOS'!L132</f>
        <v>0.53363793448275865</v>
      </c>
      <c r="L28" s="90"/>
    </row>
    <row r="29" spans="1:12" s="91" customFormat="1" ht="24.75" customHeight="1" x14ac:dyDescent="0.25">
      <c r="A29" s="90"/>
      <c r="B29" s="144" t="str">
        <f>'BASE EJEC.GASTOS'!B138</f>
        <v>3-1-2-02-02-06-0000-000</v>
      </c>
      <c r="C29" s="144" t="str">
        <f>'BASE EJEC.GASTOS'!C138</f>
        <v>Capacitación</v>
      </c>
      <c r="D29" s="148">
        <f>'BASE EJEC.GASTOS'!F138/1000000</f>
        <v>171.36199999999999</v>
      </c>
      <c r="E29" s="148" t="e">
        <f>'BASE EJEC.GASTOS'!#REF!/1000000</f>
        <v>#REF!</v>
      </c>
      <c r="F29" s="148" t="e">
        <f>'BASE EJEC.GASTOS'!#REF!/1000000</f>
        <v>#REF!</v>
      </c>
      <c r="G29" s="148">
        <f>'BASE EJEC.GASTOS'!I138/1000000</f>
        <v>101.02</v>
      </c>
      <c r="H29" s="149">
        <f>'BASE EJEC.GASTOS'!J138</f>
        <v>0.58951226059453088</v>
      </c>
      <c r="I29" s="148" t="e">
        <f>'BASE EJEC.GASTOS'!#REF!/1000000</f>
        <v>#REF!</v>
      </c>
      <c r="J29" s="148">
        <f>'BASE EJEC.GASTOS'!K138/1000000</f>
        <v>43.68432</v>
      </c>
      <c r="K29" s="149">
        <f>'BASE EJEC.GASTOS'!L138</f>
        <v>0.25492419556261015</v>
      </c>
      <c r="L29" s="90"/>
    </row>
    <row r="30" spans="1:12" s="91" customFormat="1" ht="24.75" customHeight="1" x14ac:dyDescent="0.25">
      <c r="A30" s="90"/>
      <c r="B30" s="144" t="str">
        <f>'BASE EJEC.GASTOS'!B139</f>
        <v>3-1-2-02-02-07-0000-000</v>
      </c>
      <c r="C30" s="144" t="str">
        <f>'BASE EJEC.GASTOS'!C139</f>
        <v>Bienestar e incentivos</v>
      </c>
      <c r="D30" s="148">
        <f>'BASE EJEC.GASTOS'!F139/1000000</f>
        <v>174.63800000000001</v>
      </c>
      <c r="E30" s="148" t="e">
        <f>'BASE EJEC.GASTOS'!#REF!/1000000</f>
        <v>#REF!</v>
      </c>
      <c r="F30" s="148" t="e">
        <f>'BASE EJEC.GASTOS'!#REF!/1000000</f>
        <v>#REF!</v>
      </c>
      <c r="G30" s="148">
        <f>'BASE EJEC.GASTOS'!I139/1000000</f>
        <v>149.720665</v>
      </c>
      <c r="H30" s="149">
        <f>'BASE EJEC.GASTOS'!J139</f>
        <v>0.8573200849757785</v>
      </c>
      <c r="I30" s="148" t="e">
        <f>'BASE EJEC.GASTOS'!#REF!/1000000</f>
        <v>#REF!</v>
      </c>
      <c r="J30" s="148">
        <f>'BASE EJEC.GASTOS'!K139/1000000</f>
        <v>15.720665</v>
      </c>
      <c r="K30" s="149">
        <f>'BASE EJEC.GASTOS'!L139</f>
        <v>9.0018581293876479E-2</v>
      </c>
      <c r="L30" s="90"/>
    </row>
    <row r="31" spans="1:12" s="91" customFormat="1" ht="24.75" customHeight="1" x14ac:dyDescent="0.25">
      <c r="A31" s="90"/>
      <c r="B31" s="144" t="str">
        <f>'BASE EJEC.GASTOS'!B140</f>
        <v>3-1-2-02-02-08-0000-000</v>
      </c>
      <c r="C31" s="144" t="str">
        <f>'BASE EJEC.GASTOS'!C140</f>
        <v>Salud Ocupacional</v>
      </c>
      <c r="D31" s="148">
        <f>'BASE EJEC.GASTOS'!F140/1000000</f>
        <v>230</v>
      </c>
      <c r="E31" s="148" t="e">
        <f>'BASE EJEC.GASTOS'!#REF!/1000000</f>
        <v>#REF!</v>
      </c>
      <c r="F31" s="148" t="e">
        <f>'BASE EJEC.GASTOS'!#REF!/1000000</f>
        <v>#REF!</v>
      </c>
      <c r="G31" s="148">
        <f>'BASE EJEC.GASTOS'!I140/1000000</f>
        <v>108.02023800000001</v>
      </c>
      <c r="H31" s="149">
        <f>'BASE EJEC.GASTOS'!J140</f>
        <v>0.46965320869565219</v>
      </c>
      <c r="I31" s="148" t="e">
        <f>'BASE EJEC.GASTOS'!#REF!/1000000</f>
        <v>#REF!</v>
      </c>
      <c r="J31" s="148">
        <f>'BASE EJEC.GASTOS'!K140/1000000</f>
        <v>0</v>
      </c>
      <c r="K31" s="149">
        <f>'BASE EJEC.GASTOS'!L140</f>
        <v>0</v>
      </c>
      <c r="L31" s="90"/>
    </row>
    <row r="32" spans="1:12" s="91" customFormat="1" ht="24.75" customHeight="1" x14ac:dyDescent="0.25">
      <c r="A32" s="90"/>
      <c r="B32" s="87" t="str">
        <f>'BASE EJEC.GASTOS'!B141</f>
        <v>3-1-3</v>
      </c>
      <c r="C32" s="87" t="str">
        <f>'BASE EJEC.GASTOS'!C141</f>
        <v>GASTOS DIVERSOS</v>
      </c>
      <c r="D32" s="94">
        <f>'BASE EJEC.GASTOS'!F141/1000000</f>
        <v>4</v>
      </c>
      <c r="E32" s="94" t="e">
        <f>'BASE EJEC.GASTOS'!#REF!/1000000</f>
        <v>#REF!</v>
      </c>
      <c r="F32" s="94" t="e">
        <f>'BASE EJEC.GASTOS'!#REF!/1000000</f>
        <v>#REF!</v>
      </c>
      <c r="G32" s="94">
        <f>'BASE EJEC.GASTOS'!I141/1000000</f>
        <v>0</v>
      </c>
      <c r="H32" s="95">
        <f>'BASE EJEC.GASTOS'!J141</f>
        <v>0</v>
      </c>
      <c r="I32" s="94" t="e">
        <f>'BASE EJEC.GASTOS'!#REF!/1000000</f>
        <v>#REF!</v>
      </c>
      <c r="J32" s="94">
        <f>'BASE EJEC.GASTOS'!K141/1000000</f>
        <v>0</v>
      </c>
      <c r="K32" s="95">
        <f>'BASE EJEC.GASTOS'!L141</f>
        <v>0</v>
      </c>
      <c r="L32" s="90"/>
    </row>
    <row r="33" spans="1:12" s="91" customFormat="1" ht="24.75" customHeight="1" x14ac:dyDescent="0.25">
      <c r="A33" s="90"/>
      <c r="B33" s="87" t="str">
        <f>'BASE EJEC.GASTOS'!B143</f>
        <v>3-1-5</v>
      </c>
      <c r="C33" s="87" t="str">
        <f>'BASE EJEC.GASTOS'!C143</f>
        <v>TRANSFERENCIAS CORRIENTES DE FUNCIONAMIENTO</v>
      </c>
      <c r="D33" s="94">
        <f>'BASE EJEC.GASTOS'!F143/1000000</f>
        <v>0.7</v>
      </c>
      <c r="E33" s="94">
        <f>'BASE EJEC.GASTOS'!H143/1000000</f>
        <v>0.7</v>
      </c>
      <c r="F33" s="94" t="e">
        <f>'BASE EJEC.GASTOS'!#REF!/1000000</f>
        <v>#REF!</v>
      </c>
      <c r="G33" s="94">
        <f>'BASE EJEC.GASTOS'!I143/1000000</f>
        <v>0</v>
      </c>
      <c r="H33" s="95">
        <f>'BASE EJEC.GASTOS'!J143</f>
        <v>0</v>
      </c>
      <c r="I33" s="94" t="e">
        <f>'BASE EJEC.GASTOS'!#REF!/1000000</f>
        <v>#REF!</v>
      </c>
      <c r="J33" s="94">
        <f>'BASE EJEC.GASTOS'!K143/1000000</f>
        <v>0</v>
      </c>
      <c r="K33" s="95">
        <f>'BASE EJEC.GASTOS'!L143</f>
        <v>0</v>
      </c>
      <c r="L33" s="90"/>
    </row>
    <row r="34" spans="1:12" s="91" customFormat="1" ht="22.5" customHeight="1" x14ac:dyDescent="0.25">
      <c r="A34" s="90"/>
      <c r="B34" s="83" t="str">
        <f>'BASE EJEC.GASTOS'!B146</f>
        <v>3-3</v>
      </c>
      <c r="C34" s="84" t="str">
        <f>'BASE EJEC.GASTOS'!C146</f>
        <v>INVERSION</v>
      </c>
      <c r="D34" s="92">
        <f>'BASE EJEC.GASTOS'!F146/1000000</f>
        <v>128393.394</v>
      </c>
      <c r="E34" s="92" t="e">
        <f>'BASE EJEC.GASTOS'!#REF!/1000000</f>
        <v>#REF!</v>
      </c>
      <c r="F34" s="92" t="e">
        <f>'BASE EJEC.GASTOS'!#REF!/1000000</f>
        <v>#REF!</v>
      </c>
      <c r="G34" s="92">
        <f>'BASE EJEC.GASTOS'!I146/1000000</f>
        <v>105315.823632</v>
      </c>
      <c r="H34" s="93">
        <f>'BASE EJEC.GASTOS'!J146</f>
        <v>0.82025889612358094</v>
      </c>
      <c r="I34" s="92" t="e">
        <f>'BASE EJEC.GASTOS'!#REF!/1000000</f>
        <v>#REF!</v>
      </c>
      <c r="J34" s="92">
        <f>'BASE EJEC.GASTOS'!K146/1000000</f>
        <v>43318.283281999997</v>
      </c>
      <c r="K34" s="93">
        <f>'BASE EJEC.GASTOS'!L146</f>
        <v>0.33738716558890874</v>
      </c>
      <c r="L34" s="90"/>
    </row>
    <row r="35" spans="1:12" s="91" customFormat="1" ht="24.75" customHeight="1" x14ac:dyDescent="0.25">
      <c r="A35" s="90"/>
      <c r="B35" s="87" t="str">
        <f>'BASE EJEC.GASTOS'!B147</f>
        <v>3-3-1</v>
      </c>
      <c r="C35" s="88" t="str">
        <f>'BASE EJEC.GASTOS'!C147</f>
        <v>DIRECTA</v>
      </c>
      <c r="D35" s="98">
        <f>'BASE EJEC.GASTOS'!F147/1000000</f>
        <v>128393.394</v>
      </c>
      <c r="E35" s="98" t="e">
        <f>'BASE EJEC.GASTOS'!#REF!/1000000</f>
        <v>#REF!</v>
      </c>
      <c r="F35" s="98" t="e">
        <f>'BASE EJEC.GASTOS'!#REF!/1000000</f>
        <v>#REF!</v>
      </c>
      <c r="G35" s="98">
        <f>'BASE EJEC.GASTOS'!I147/1000000</f>
        <v>105315.823632</v>
      </c>
      <c r="H35" s="99">
        <f>'BASE EJEC.GASTOS'!J147</f>
        <v>0.82025889612358094</v>
      </c>
      <c r="I35" s="98" t="e">
        <f>'BASE EJEC.GASTOS'!#REF!/1000000</f>
        <v>#REF!</v>
      </c>
      <c r="J35" s="98">
        <f>'BASE EJEC.GASTOS'!K147/1000000</f>
        <v>43318.283281999997</v>
      </c>
      <c r="K35" s="99">
        <f>'BASE EJEC.GASTOS'!L147</f>
        <v>0.33738716558890874</v>
      </c>
      <c r="L35" s="90"/>
    </row>
    <row r="36" spans="1:12" s="91" customFormat="1" ht="24.75" customHeight="1" x14ac:dyDescent="0.25">
      <c r="A36" s="90"/>
      <c r="B36" s="85" t="s">
        <v>332</v>
      </c>
      <c r="C36" s="86" t="str">
        <f>'BASE EJEC.GASTOS'!C152</f>
        <v>143 - Recuperación, rehabilitación y mantenimiento de la malla vial</v>
      </c>
      <c r="D36" s="96">
        <f>'BASE EJEC.GASTOS'!F152/1000000</f>
        <v>111656.686</v>
      </c>
      <c r="E36" s="96" t="e">
        <f>'BASE EJEC.GASTOS'!#REF!/1000000</f>
        <v>#REF!</v>
      </c>
      <c r="F36" s="96" t="e">
        <f>'BASE EJEC.GASTOS'!#REF!/1000000</f>
        <v>#REF!</v>
      </c>
      <c r="G36" s="96">
        <f>'BASE EJEC.GASTOS'!I152/1000000</f>
        <v>91489.703899</v>
      </c>
      <c r="H36" s="97">
        <f>'BASE EJEC.GASTOS'!J152</f>
        <v>0.81938401699473684</v>
      </c>
      <c r="I36" s="96" t="e">
        <f>'BASE EJEC.GASTOS'!#REF!/1000000</f>
        <v>#REF!</v>
      </c>
      <c r="J36" s="96">
        <f>'BASE EJEC.GASTOS'!K152/1000000</f>
        <v>37377.782751999999</v>
      </c>
      <c r="K36" s="97">
        <f>'BASE EJEC.GASTOS'!L152</f>
        <v>0.3347563329257327</v>
      </c>
      <c r="L36" s="90"/>
    </row>
    <row r="37" spans="1:12" s="91" customFormat="1" ht="24.75" customHeight="1" x14ac:dyDescent="0.25">
      <c r="A37" s="90"/>
      <c r="B37" s="85" t="s">
        <v>333</v>
      </c>
      <c r="C37" s="86" t="str">
        <f>'BASE EJEC.GASTOS'!C156</f>
        <v>188 - Transparencia, gestión pública y atención a partes interesadas en la UAERMV</v>
      </c>
      <c r="D37" s="96">
        <f>'BASE EJEC.GASTOS'!F156/1000000</f>
        <v>6769.3429999999998</v>
      </c>
      <c r="E37" s="96" t="e">
        <f>'BASE EJEC.GASTOS'!#REF!/1000000</f>
        <v>#REF!</v>
      </c>
      <c r="F37" s="96" t="e">
        <f>'BASE EJEC.GASTOS'!#REF!/1000000</f>
        <v>#REF!</v>
      </c>
      <c r="G37" s="96">
        <f>'BASE EJEC.GASTOS'!I156/1000000</f>
        <v>6084.3037160000003</v>
      </c>
      <c r="H37" s="97">
        <f>'BASE EJEC.GASTOS'!J156</f>
        <v>0.89880269266899315</v>
      </c>
      <c r="I37" s="96" t="e">
        <f>'BASE EJEC.GASTOS'!#REF!/1000000</f>
        <v>#REF!</v>
      </c>
      <c r="J37" s="96">
        <f>'BASE EJEC.GASTOS'!K156/1000000</f>
        <v>3806.490616</v>
      </c>
      <c r="K37" s="97">
        <f>'BASE EJEC.GASTOS'!L156</f>
        <v>0.56231315446713215</v>
      </c>
      <c r="L37" s="90"/>
    </row>
    <row r="38" spans="1:12" s="91" customFormat="1" ht="24.75" customHeight="1" x14ac:dyDescent="0.25">
      <c r="A38" s="90"/>
      <c r="B38" s="85" t="s">
        <v>334</v>
      </c>
      <c r="C38" s="86" t="str">
        <f>'BASE EJEC.GASTOS'!C159</f>
        <v>190 - Modernización institucional</v>
      </c>
      <c r="D38" s="96">
        <f>'BASE EJEC.GASTOS'!F159/1000000</f>
        <v>6771.2</v>
      </c>
      <c r="E38" s="96" t="e">
        <f>'BASE EJEC.GASTOS'!#REF!/1000000</f>
        <v>#REF!</v>
      </c>
      <c r="F38" s="96" t="e">
        <f>'BASE EJEC.GASTOS'!#REF!/1000000</f>
        <v>#REF!</v>
      </c>
      <c r="G38" s="96">
        <f>'BASE EJEC.GASTOS'!I159/1000000</f>
        <v>4662.7036390000003</v>
      </c>
      <c r="H38" s="97">
        <f>'BASE EJEC.GASTOS'!J159</f>
        <v>0.68860816974834593</v>
      </c>
      <c r="I38" s="96" t="e">
        <f>'BASE EJEC.GASTOS'!#REF!/1000000</f>
        <v>#REF!</v>
      </c>
      <c r="J38" s="96">
        <f>'BASE EJEC.GASTOS'!K159/1000000</f>
        <v>608.37860899999998</v>
      </c>
      <c r="K38" s="97">
        <f>'BASE EJEC.GASTOS'!L159</f>
        <v>8.9847975100425331E-2</v>
      </c>
      <c r="L38" s="90"/>
    </row>
    <row r="39" spans="1:12" s="91" customFormat="1" ht="24.75" customHeight="1" x14ac:dyDescent="0.25">
      <c r="A39" s="90"/>
      <c r="B39" s="85" t="s">
        <v>335</v>
      </c>
      <c r="C39" s="86" t="str">
        <f>'BASE EJEC.GASTOS'!C162</f>
        <v>192 - Fortalecimiento y adecuación de la plataforma tecnológica de la UAERMV</v>
      </c>
      <c r="D39" s="96">
        <f>'BASE EJEC.GASTOS'!F162/1000000</f>
        <v>3196.165</v>
      </c>
      <c r="E39" s="96" t="e">
        <f>'BASE EJEC.GASTOS'!#REF!/1000000</f>
        <v>#REF!</v>
      </c>
      <c r="F39" s="96" t="e">
        <f>'BASE EJEC.GASTOS'!#REF!/1000000</f>
        <v>#REF!</v>
      </c>
      <c r="G39" s="96">
        <f>'BASE EJEC.GASTOS'!I162/1000000</f>
        <v>3079.1123779999998</v>
      </c>
      <c r="H39" s="97">
        <f>'BASE EJEC.GASTOS'!J162</f>
        <v>0.96337716544671503</v>
      </c>
      <c r="I39" s="96" t="e">
        <f>'BASE EJEC.GASTOS'!#REF!/1000000</f>
        <v>#REF!</v>
      </c>
      <c r="J39" s="96">
        <f>'BASE EJEC.GASTOS'!K162/1000000</f>
        <v>1525.6313050000001</v>
      </c>
      <c r="K39" s="97">
        <f>'BASE EJEC.GASTOS'!L162</f>
        <v>0.47733183518372801</v>
      </c>
      <c r="L39" s="90"/>
    </row>
    <row r="40" spans="1:12" s="91" customFormat="1" ht="15" customHeight="1" x14ac:dyDescent="0.25">
      <c r="A40" s="90"/>
      <c r="B40" s="89" t="s">
        <v>117</v>
      </c>
      <c r="C40" s="82"/>
      <c r="L40" s="90"/>
    </row>
    <row r="41" spans="1:12" ht="40.5" customHeight="1" x14ac:dyDescent="0.25">
      <c r="B41" s="79"/>
    </row>
    <row r="42" spans="1:12" x14ac:dyDescent="0.25">
      <c r="B42" s="79"/>
    </row>
    <row r="43" spans="1:12" x14ac:dyDescent="0.25">
      <c r="B43" s="79"/>
    </row>
    <row r="44" spans="1:12" x14ac:dyDescent="0.25">
      <c r="B44" s="79"/>
    </row>
    <row r="45" spans="1:12" x14ac:dyDescent="0.25">
      <c r="B45" s="79"/>
    </row>
    <row r="46" spans="1:12" x14ac:dyDescent="0.25">
      <c r="B46" s="79"/>
    </row>
    <row r="47" spans="1:12" x14ac:dyDescent="0.25">
      <c r="B47" s="79"/>
    </row>
    <row r="48" spans="1:12" x14ac:dyDescent="0.25">
      <c r="B48" s="79"/>
    </row>
    <row r="49" spans="2:2" x14ac:dyDescent="0.25">
      <c r="B49" s="79"/>
    </row>
    <row r="50" spans="2:2" x14ac:dyDescent="0.25">
      <c r="B50" s="79"/>
    </row>
    <row r="51" spans="2:2" x14ac:dyDescent="0.25">
      <c r="B51" s="79"/>
    </row>
    <row r="52" spans="2:2" x14ac:dyDescent="0.25">
      <c r="B52" s="79"/>
    </row>
    <row r="53" spans="2:2" x14ac:dyDescent="0.25">
      <c r="B53" s="79"/>
    </row>
    <row r="54" spans="2:2" x14ac:dyDescent="0.25">
      <c r="B54" s="79"/>
    </row>
    <row r="55" spans="2:2" x14ac:dyDescent="0.25">
      <c r="B55" s="79"/>
    </row>
    <row r="56" spans="2:2" x14ac:dyDescent="0.25">
      <c r="B56" s="79"/>
    </row>
    <row r="57" spans="2:2" x14ac:dyDescent="0.25">
      <c r="B57" s="79"/>
    </row>
    <row r="58" spans="2:2" x14ac:dyDescent="0.25">
      <c r="B58" s="79"/>
    </row>
    <row r="59" spans="2:2" x14ac:dyDescent="0.25">
      <c r="B59" s="79"/>
    </row>
    <row r="60" spans="2:2" x14ac:dyDescent="0.25">
      <c r="B60" s="79"/>
    </row>
    <row r="61" spans="2:2" x14ac:dyDescent="0.25">
      <c r="B61" s="79"/>
    </row>
    <row r="62" spans="2:2" x14ac:dyDescent="0.25">
      <c r="B62" s="79"/>
    </row>
    <row r="63" spans="2:2" x14ac:dyDescent="0.25">
      <c r="B63" s="79"/>
    </row>
    <row r="64" spans="2:2" x14ac:dyDescent="0.25">
      <c r="B64" s="79"/>
    </row>
    <row r="65" spans="2:2" x14ac:dyDescent="0.25">
      <c r="B65" s="79"/>
    </row>
    <row r="66" spans="2:2" x14ac:dyDescent="0.25">
      <c r="B66" s="79"/>
    </row>
    <row r="67" spans="2:2" x14ac:dyDescent="0.25">
      <c r="B67" s="79"/>
    </row>
    <row r="68" spans="2:2" x14ac:dyDescent="0.25">
      <c r="B68" s="79"/>
    </row>
    <row r="69" spans="2:2" x14ac:dyDescent="0.25">
      <c r="B69" s="79"/>
    </row>
    <row r="70" spans="2:2" x14ac:dyDescent="0.25">
      <c r="B70" s="79"/>
    </row>
    <row r="71" spans="2:2" x14ac:dyDescent="0.25">
      <c r="B71" s="79"/>
    </row>
    <row r="72" spans="2:2" x14ac:dyDescent="0.25">
      <c r="B72" s="79"/>
    </row>
    <row r="73" spans="2:2" x14ac:dyDescent="0.25">
      <c r="B73" s="79"/>
    </row>
    <row r="74" spans="2:2" x14ac:dyDescent="0.25">
      <c r="B74" s="79"/>
    </row>
    <row r="75" spans="2:2" x14ac:dyDescent="0.25">
      <c r="B75" s="79"/>
    </row>
    <row r="76" spans="2:2" x14ac:dyDescent="0.25">
      <c r="B76" s="79"/>
    </row>
    <row r="77" spans="2:2" x14ac:dyDescent="0.25">
      <c r="B77" s="79"/>
    </row>
    <row r="78" spans="2:2" x14ac:dyDescent="0.25">
      <c r="B78" s="79"/>
    </row>
    <row r="79" spans="2:2" x14ac:dyDescent="0.25">
      <c r="B79" s="79"/>
    </row>
    <row r="80" spans="2:2" x14ac:dyDescent="0.25">
      <c r="B80" s="79"/>
    </row>
    <row r="81" spans="2:2" x14ac:dyDescent="0.25">
      <c r="B81" s="79"/>
    </row>
    <row r="82" spans="2:2" x14ac:dyDescent="0.25">
      <c r="B82" s="79"/>
    </row>
    <row r="83" spans="2:2" x14ac:dyDescent="0.25">
      <c r="B83" s="79"/>
    </row>
    <row r="84" spans="2:2" x14ac:dyDescent="0.25">
      <c r="B84" s="79"/>
    </row>
    <row r="85" spans="2:2" x14ac:dyDescent="0.25">
      <c r="B85" s="79"/>
    </row>
    <row r="86" spans="2:2" x14ac:dyDescent="0.25">
      <c r="B86" s="79"/>
    </row>
    <row r="87" spans="2:2" x14ac:dyDescent="0.25">
      <c r="B87" s="79"/>
    </row>
    <row r="88" spans="2:2" x14ac:dyDescent="0.25">
      <c r="B88" s="79"/>
    </row>
    <row r="89" spans="2:2" x14ac:dyDescent="0.25">
      <c r="B89" s="79"/>
    </row>
    <row r="90" spans="2:2" x14ac:dyDescent="0.25">
      <c r="B90" s="79"/>
    </row>
    <row r="91" spans="2:2" x14ac:dyDescent="0.25">
      <c r="B91" s="79"/>
    </row>
    <row r="92" spans="2:2" x14ac:dyDescent="0.25">
      <c r="B92" s="79"/>
    </row>
    <row r="93" spans="2:2" x14ac:dyDescent="0.25">
      <c r="B93" s="79"/>
    </row>
    <row r="94" spans="2:2" x14ac:dyDescent="0.25">
      <c r="B94" s="79"/>
    </row>
    <row r="95" spans="2:2" x14ac:dyDescent="0.25">
      <c r="B95" s="79"/>
    </row>
    <row r="96" spans="2:2" x14ac:dyDescent="0.25">
      <c r="B96" s="79"/>
    </row>
    <row r="97" spans="2:2" x14ac:dyDescent="0.25">
      <c r="B97" s="79"/>
    </row>
    <row r="98" spans="2:2" x14ac:dyDescent="0.25">
      <c r="B98" s="79"/>
    </row>
    <row r="99" spans="2:2" x14ac:dyDescent="0.25">
      <c r="B99" s="79"/>
    </row>
    <row r="100" spans="2:2" x14ac:dyDescent="0.25">
      <c r="B100" s="79"/>
    </row>
    <row r="101" spans="2:2" x14ac:dyDescent="0.25">
      <c r="B101" s="79"/>
    </row>
    <row r="102" spans="2:2" x14ac:dyDescent="0.25">
      <c r="B102" s="79"/>
    </row>
    <row r="103" spans="2:2" x14ac:dyDescent="0.25">
      <c r="B103" s="79"/>
    </row>
    <row r="104" spans="2:2" x14ac:dyDescent="0.25">
      <c r="B104" s="79"/>
    </row>
    <row r="105" spans="2:2" x14ac:dyDescent="0.25">
      <c r="B105" s="79"/>
    </row>
    <row r="106" spans="2:2" x14ac:dyDescent="0.25">
      <c r="B106" s="79"/>
    </row>
    <row r="107" spans="2:2" x14ac:dyDescent="0.25">
      <c r="B107" s="79"/>
    </row>
    <row r="108" spans="2:2" x14ac:dyDescent="0.25">
      <c r="B108" s="79"/>
    </row>
    <row r="109" spans="2:2" x14ac:dyDescent="0.25">
      <c r="B109" s="79"/>
    </row>
    <row r="110" spans="2:2" x14ac:dyDescent="0.25">
      <c r="B110" s="79"/>
    </row>
    <row r="111" spans="2:2" x14ac:dyDescent="0.25">
      <c r="B111" s="79"/>
    </row>
    <row r="112" spans="2:2" x14ac:dyDescent="0.25">
      <c r="B112" s="79"/>
    </row>
    <row r="113" spans="2:2" x14ac:dyDescent="0.25">
      <c r="B113" s="79"/>
    </row>
    <row r="114" spans="2:2" x14ac:dyDescent="0.25">
      <c r="B114" s="79"/>
    </row>
    <row r="115" spans="2:2" x14ac:dyDescent="0.25">
      <c r="B115" s="79"/>
    </row>
    <row r="116" spans="2:2" x14ac:dyDescent="0.25">
      <c r="B116" s="79"/>
    </row>
    <row r="117" spans="2:2" x14ac:dyDescent="0.25">
      <c r="B117" s="79"/>
    </row>
    <row r="118" spans="2:2" x14ac:dyDescent="0.25">
      <c r="B118" s="79"/>
    </row>
    <row r="119" spans="2:2" x14ac:dyDescent="0.25">
      <c r="B119" s="79"/>
    </row>
    <row r="120" spans="2:2" x14ac:dyDescent="0.25">
      <c r="B120" s="79"/>
    </row>
    <row r="121" spans="2:2" x14ac:dyDescent="0.25">
      <c r="B121" s="79"/>
    </row>
    <row r="122" spans="2:2" x14ac:dyDescent="0.25">
      <c r="B122" s="79"/>
    </row>
    <row r="123" spans="2:2" x14ac:dyDescent="0.25">
      <c r="B123" s="79"/>
    </row>
    <row r="124" spans="2:2" x14ac:dyDescent="0.25">
      <c r="B124" s="79"/>
    </row>
    <row r="125" spans="2:2" x14ac:dyDescent="0.25">
      <c r="B125" s="79"/>
    </row>
    <row r="126" spans="2:2" x14ac:dyDescent="0.25">
      <c r="B126" s="79"/>
    </row>
    <row r="127" spans="2:2" x14ac:dyDescent="0.25">
      <c r="B127" s="79"/>
    </row>
    <row r="128" spans="2:2" x14ac:dyDescent="0.25">
      <c r="B128" s="79"/>
    </row>
    <row r="129" spans="2:2" x14ac:dyDescent="0.25">
      <c r="B129" s="79"/>
    </row>
    <row r="130" spans="2:2" x14ac:dyDescent="0.25">
      <c r="B130" s="79"/>
    </row>
    <row r="131" spans="2:2" x14ac:dyDescent="0.25">
      <c r="B131" s="79"/>
    </row>
    <row r="132" spans="2:2" x14ac:dyDescent="0.25">
      <c r="B132" s="79"/>
    </row>
    <row r="133" spans="2:2" x14ac:dyDescent="0.25">
      <c r="B133" s="79"/>
    </row>
    <row r="134" spans="2:2" x14ac:dyDescent="0.25">
      <c r="B134" s="79"/>
    </row>
    <row r="135" spans="2:2" x14ac:dyDescent="0.25">
      <c r="B135" s="79"/>
    </row>
    <row r="136" spans="2:2" x14ac:dyDescent="0.25">
      <c r="B136" s="79"/>
    </row>
    <row r="137" spans="2:2" x14ac:dyDescent="0.25">
      <c r="B137" s="79"/>
    </row>
    <row r="138" spans="2:2" x14ac:dyDescent="0.25">
      <c r="B138" s="79"/>
    </row>
    <row r="139" spans="2:2" x14ac:dyDescent="0.25">
      <c r="B139" s="79"/>
    </row>
    <row r="140" spans="2:2" x14ac:dyDescent="0.25">
      <c r="B140" s="79"/>
    </row>
    <row r="141" spans="2:2" x14ac:dyDescent="0.25">
      <c r="B141" s="79"/>
    </row>
    <row r="142" spans="2:2" x14ac:dyDescent="0.25">
      <c r="B142" s="79"/>
    </row>
    <row r="143" spans="2:2" x14ac:dyDescent="0.25">
      <c r="B143" s="79"/>
    </row>
    <row r="144" spans="2:2" x14ac:dyDescent="0.25">
      <c r="B144" s="79"/>
    </row>
    <row r="145" spans="2:2" x14ac:dyDescent="0.25">
      <c r="B145" s="79"/>
    </row>
    <row r="146" spans="2:2" x14ac:dyDescent="0.25">
      <c r="B146" s="79"/>
    </row>
    <row r="147" spans="2:2" x14ac:dyDescent="0.25">
      <c r="B147" s="79"/>
    </row>
    <row r="148" spans="2:2" x14ac:dyDescent="0.25">
      <c r="B148" s="79"/>
    </row>
    <row r="149" spans="2:2" x14ac:dyDescent="0.25">
      <c r="B149" s="79"/>
    </row>
    <row r="150" spans="2:2" x14ac:dyDescent="0.25">
      <c r="B150" s="79"/>
    </row>
    <row r="151" spans="2:2" x14ac:dyDescent="0.25">
      <c r="B151" s="79"/>
    </row>
    <row r="152" spans="2:2" x14ac:dyDescent="0.25">
      <c r="B152" s="79"/>
    </row>
    <row r="153" spans="2:2" x14ac:dyDescent="0.25">
      <c r="B153" s="79"/>
    </row>
    <row r="154" spans="2:2" x14ac:dyDescent="0.25">
      <c r="B154" s="79"/>
    </row>
    <row r="155" spans="2:2" x14ac:dyDescent="0.25">
      <c r="B155" s="79"/>
    </row>
    <row r="156" spans="2:2" x14ac:dyDescent="0.25">
      <c r="B156" s="79"/>
    </row>
    <row r="157" spans="2:2" x14ac:dyDescent="0.25">
      <c r="B157" s="79"/>
    </row>
    <row r="158" spans="2:2" x14ac:dyDescent="0.25">
      <c r="B158" s="79"/>
    </row>
    <row r="159" spans="2:2" x14ac:dyDescent="0.25">
      <c r="B159" s="79"/>
    </row>
    <row r="160" spans="2:2" x14ac:dyDescent="0.25">
      <c r="B160" s="79"/>
    </row>
    <row r="161" spans="2:2" x14ac:dyDescent="0.25">
      <c r="B161" s="79"/>
    </row>
    <row r="162" spans="2:2" x14ac:dyDescent="0.25">
      <c r="B162" s="79"/>
    </row>
    <row r="163" spans="2:2" x14ac:dyDescent="0.25">
      <c r="B163" s="79"/>
    </row>
    <row r="164" spans="2:2" x14ac:dyDescent="0.25">
      <c r="B164" s="79"/>
    </row>
    <row r="165" spans="2:2" x14ac:dyDescent="0.25">
      <c r="B165" s="79"/>
    </row>
    <row r="166" spans="2:2" x14ac:dyDescent="0.25">
      <c r="B166" s="79"/>
    </row>
    <row r="167" spans="2:2" x14ac:dyDescent="0.25">
      <c r="B167" s="79"/>
    </row>
    <row r="168" spans="2:2" x14ac:dyDescent="0.25">
      <c r="B168" s="79"/>
    </row>
    <row r="169" spans="2:2" x14ac:dyDescent="0.25">
      <c r="B169" s="79"/>
    </row>
    <row r="170" spans="2:2" x14ac:dyDescent="0.25">
      <c r="B170" s="79"/>
    </row>
    <row r="171" spans="2:2" x14ac:dyDescent="0.25">
      <c r="B171" s="79"/>
    </row>
    <row r="172" spans="2:2" x14ac:dyDescent="0.25">
      <c r="B172" s="79"/>
    </row>
    <row r="173" spans="2:2" x14ac:dyDescent="0.25">
      <c r="B173" s="79"/>
    </row>
    <row r="174" spans="2:2" x14ac:dyDescent="0.25">
      <c r="B174" s="79"/>
    </row>
    <row r="175" spans="2:2" x14ac:dyDescent="0.25">
      <c r="B175" s="79"/>
    </row>
    <row r="176" spans="2:2" x14ac:dyDescent="0.25">
      <c r="B176" s="79"/>
    </row>
    <row r="177" spans="2:2" x14ac:dyDescent="0.25">
      <c r="B177" s="79"/>
    </row>
    <row r="178" spans="2:2" x14ac:dyDescent="0.25">
      <c r="B178" s="79"/>
    </row>
    <row r="179" spans="2:2" x14ac:dyDescent="0.25">
      <c r="B179" s="79"/>
    </row>
    <row r="180" spans="2:2" x14ac:dyDescent="0.25">
      <c r="B180" s="79"/>
    </row>
    <row r="181" spans="2:2" x14ac:dyDescent="0.25">
      <c r="B181" s="79"/>
    </row>
    <row r="182" spans="2:2" x14ac:dyDescent="0.25">
      <c r="B182" s="79"/>
    </row>
    <row r="183" spans="2:2" x14ac:dyDescent="0.25">
      <c r="B183" s="79"/>
    </row>
    <row r="184" spans="2:2" x14ac:dyDescent="0.25">
      <c r="B184" s="79"/>
    </row>
    <row r="185" spans="2:2" x14ac:dyDescent="0.25">
      <c r="B185" s="79"/>
    </row>
    <row r="186" spans="2:2" x14ac:dyDescent="0.25">
      <c r="B186" s="79"/>
    </row>
    <row r="187" spans="2:2" x14ac:dyDescent="0.25">
      <c r="B187" s="79"/>
    </row>
    <row r="188" spans="2:2" x14ac:dyDescent="0.25">
      <c r="B188" s="79"/>
    </row>
    <row r="189" spans="2:2" x14ac:dyDescent="0.25">
      <c r="B189" s="79"/>
    </row>
    <row r="190" spans="2:2" x14ac:dyDescent="0.25">
      <c r="B190" s="79"/>
    </row>
    <row r="191" spans="2:2" x14ac:dyDescent="0.25">
      <c r="B191" s="79"/>
    </row>
    <row r="192" spans="2:2" x14ac:dyDescent="0.25">
      <c r="B192" s="79"/>
    </row>
    <row r="193" spans="2:2" x14ac:dyDescent="0.25">
      <c r="B193" s="79"/>
    </row>
    <row r="194" spans="2:2" x14ac:dyDescent="0.25">
      <c r="B194" s="79"/>
    </row>
    <row r="195" spans="2:2" x14ac:dyDescent="0.25">
      <c r="B195" s="79"/>
    </row>
    <row r="196" spans="2:2" x14ac:dyDescent="0.25">
      <c r="B196" s="79"/>
    </row>
    <row r="197" spans="2:2" x14ac:dyDescent="0.25">
      <c r="B197" s="79"/>
    </row>
    <row r="198" spans="2:2" x14ac:dyDescent="0.25">
      <c r="B198" s="79"/>
    </row>
    <row r="199" spans="2:2" x14ac:dyDescent="0.25">
      <c r="B199" s="79"/>
    </row>
    <row r="200" spans="2:2" x14ac:dyDescent="0.25">
      <c r="B200" s="79"/>
    </row>
    <row r="201" spans="2:2" x14ac:dyDescent="0.25">
      <c r="B201" s="79"/>
    </row>
    <row r="202" spans="2:2" x14ac:dyDescent="0.25">
      <c r="B202" s="79"/>
    </row>
    <row r="203" spans="2:2" x14ac:dyDescent="0.25">
      <c r="B203" s="79"/>
    </row>
    <row r="204" spans="2:2" x14ac:dyDescent="0.25">
      <c r="B204" s="79"/>
    </row>
    <row r="205" spans="2:2" x14ac:dyDescent="0.25">
      <c r="B205" s="79"/>
    </row>
    <row r="206" spans="2:2" x14ac:dyDescent="0.25">
      <c r="B206" s="79"/>
    </row>
    <row r="207" spans="2:2" x14ac:dyDescent="0.25">
      <c r="B207" s="79"/>
    </row>
    <row r="208" spans="2:2" x14ac:dyDescent="0.25">
      <c r="B208" s="79"/>
    </row>
    <row r="209" spans="2:2" x14ac:dyDescent="0.25">
      <c r="B209" s="79"/>
    </row>
    <row r="210" spans="2:2" x14ac:dyDescent="0.25">
      <c r="B210" s="79"/>
    </row>
    <row r="211" spans="2:2" x14ac:dyDescent="0.25">
      <c r="B211" s="79"/>
    </row>
    <row r="212" spans="2:2" x14ac:dyDescent="0.25">
      <c r="B212" s="79"/>
    </row>
    <row r="213" spans="2:2" x14ac:dyDescent="0.25">
      <c r="B213" s="79"/>
    </row>
    <row r="214" spans="2:2" x14ac:dyDescent="0.25">
      <c r="B214" s="79"/>
    </row>
    <row r="215" spans="2:2" x14ac:dyDescent="0.25">
      <c r="B215" s="79"/>
    </row>
    <row r="216" spans="2:2" x14ac:dyDescent="0.25">
      <c r="B216" s="79"/>
    </row>
    <row r="217" spans="2:2" x14ac:dyDescent="0.25">
      <c r="B217" s="79"/>
    </row>
    <row r="218" spans="2:2" x14ac:dyDescent="0.25">
      <c r="B218" s="79"/>
    </row>
    <row r="219" spans="2:2" x14ac:dyDescent="0.25">
      <c r="B219" s="79"/>
    </row>
    <row r="220" spans="2:2" x14ac:dyDescent="0.25">
      <c r="B220" s="79"/>
    </row>
    <row r="221" spans="2:2" x14ac:dyDescent="0.25">
      <c r="B221" s="79"/>
    </row>
    <row r="222" spans="2:2" x14ac:dyDescent="0.25">
      <c r="B222" s="79"/>
    </row>
    <row r="223" spans="2:2" x14ac:dyDescent="0.25">
      <c r="B223" s="79"/>
    </row>
    <row r="224" spans="2:2" x14ac:dyDescent="0.25">
      <c r="B224" s="79"/>
    </row>
    <row r="225" spans="2:2" x14ac:dyDescent="0.25">
      <c r="B225" s="79"/>
    </row>
    <row r="226" spans="2:2" x14ac:dyDescent="0.25">
      <c r="B226" s="79"/>
    </row>
    <row r="227" spans="2:2" x14ac:dyDescent="0.25">
      <c r="B227" s="79"/>
    </row>
    <row r="228" spans="2:2" x14ac:dyDescent="0.25">
      <c r="B228" s="79"/>
    </row>
    <row r="229" spans="2:2" x14ac:dyDescent="0.25">
      <c r="B229" s="79"/>
    </row>
    <row r="230" spans="2:2" x14ac:dyDescent="0.25">
      <c r="B230" s="79"/>
    </row>
    <row r="231" spans="2:2" x14ac:dyDescent="0.25">
      <c r="B231" s="79"/>
    </row>
    <row r="232" spans="2:2" x14ac:dyDescent="0.25">
      <c r="B232" s="79"/>
    </row>
    <row r="233" spans="2:2" x14ac:dyDescent="0.25">
      <c r="B233" s="79"/>
    </row>
    <row r="234" spans="2:2" x14ac:dyDescent="0.25">
      <c r="B234" s="79"/>
    </row>
    <row r="235" spans="2:2" x14ac:dyDescent="0.25">
      <c r="B235" s="79"/>
    </row>
    <row r="236" spans="2:2" x14ac:dyDescent="0.25">
      <c r="B236" s="79"/>
    </row>
    <row r="237" spans="2:2" x14ac:dyDescent="0.25">
      <c r="B237" s="79"/>
    </row>
    <row r="238" spans="2:2" x14ac:dyDescent="0.25">
      <c r="B238" s="79"/>
    </row>
    <row r="239" spans="2:2" x14ac:dyDescent="0.25">
      <c r="B239" s="79"/>
    </row>
    <row r="240" spans="2:2" x14ac:dyDescent="0.25">
      <c r="B240" s="79"/>
    </row>
    <row r="241" spans="2:2" x14ac:dyDescent="0.25">
      <c r="B241" s="79"/>
    </row>
    <row r="242" spans="2:2" x14ac:dyDescent="0.25">
      <c r="B242" s="79"/>
    </row>
    <row r="243" spans="2:2" x14ac:dyDescent="0.25">
      <c r="B243" s="79"/>
    </row>
    <row r="244" spans="2:2" x14ac:dyDescent="0.25">
      <c r="B244" s="79"/>
    </row>
    <row r="245" spans="2:2" x14ac:dyDescent="0.25">
      <c r="B245" s="79"/>
    </row>
    <row r="246" spans="2:2" x14ac:dyDescent="0.25">
      <c r="B246" s="79"/>
    </row>
    <row r="247" spans="2:2" x14ac:dyDescent="0.25">
      <c r="B247" s="79"/>
    </row>
    <row r="248" spans="2:2" x14ac:dyDescent="0.25">
      <c r="B248" s="79"/>
    </row>
    <row r="249" spans="2:2" x14ac:dyDescent="0.25">
      <c r="B249" s="79"/>
    </row>
    <row r="250" spans="2:2" x14ac:dyDescent="0.25">
      <c r="B250" s="79"/>
    </row>
    <row r="251" spans="2:2" x14ac:dyDescent="0.25">
      <c r="B251" s="79"/>
    </row>
    <row r="252" spans="2:2" x14ac:dyDescent="0.25">
      <c r="B252" s="79"/>
    </row>
    <row r="253" spans="2:2" x14ac:dyDescent="0.25">
      <c r="B253" s="79"/>
    </row>
    <row r="254" spans="2:2" x14ac:dyDescent="0.25">
      <c r="B254" s="79"/>
    </row>
    <row r="255" spans="2:2" x14ac:dyDescent="0.25">
      <c r="B255" s="79"/>
    </row>
    <row r="256" spans="2:2" x14ac:dyDescent="0.25">
      <c r="B256" s="79"/>
    </row>
    <row r="257" spans="2:2" x14ac:dyDescent="0.25">
      <c r="B257" s="79"/>
    </row>
    <row r="258" spans="2:2" x14ac:dyDescent="0.25">
      <c r="B258" s="79"/>
    </row>
    <row r="259" spans="2:2" x14ac:dyDescent="0.25">
      <c r="B259" s="79"/>
    </row>
    <row r="260" spans="2:2" x14ac:dyDescent="0.25">
      <c r="B260" s="79"/>
    </row>
    <row r="261" spans="2:2" x14ac:dyDescent="0.25">
      <c r="B261" s="79"/>
    </row>
    <row r="262" spans="2:2" x14ac:dyDescent="0.25">
      <c r="B262" s="79"/>
    </row>
    <row r="263" spans="2:2" x14ac:dyDescent="0.25">
      <c r="B263" s="79"/>
    </row>
    <row r="264" spans="2:2" x14ac:dyDescent="0.25">
      <c r="B264" s="79"/>
    </row>
    <row r="265" spans="2:2" x14ac:dyDescent="0.25">
      <c r="B265" s="79"/>
    </row>
    <row r="266" spans="2:2" x14ac:dyDescent="0.25">
      <c r="B266" s="79"/>
    </row>
    <row r="267" spans="2:2" x14ac:dyDescent="0.25">
      <c r="B267" s="79"/>
    </row>
    <row r="268" spans="2:2" x14ac:dyDescent="0.25">
      <c r="B268" s="79"/>
    </row>
    <row r="269" spans="2:2" x14ac:dyDescent="0.25">
      <c r="B269" s="79"/>
    </row>
    <row r="270" spans="2:2" x14ac:dyDescent="0.25">
      <c r="B270" s="79"/>
    </row>
    <row r="271" spans="2:2" x14ac:dyDescent="0.25">
      <c r="B271" s="79"/>
    </row>
    <row r="272" spans="2:2" x14ac:dyDescent="0.25">
      <c r="B272" s="79"/>
    </row>
    <row r="273" spans="2:2" x14ac:dyDescent="0.25">
      <c r="B273" s="79"/>
    </row>
    <row r="274" spans="2:2" x14ac:dyDescent="0.25">
      <c r="B274" s="79"/>
    </row>
    <row r="275" spans="2:2" x14ac:dyDescent="0.25">
      <c r="B275" s="79"/>
    </row>
    <row r="276" spans="2:2" x14ac:dyDescent="0.25">
      <c r="B276" s="79"/>
    </row>
    <row r="277" spans="2:2" x14ac:dyDescent="0.25">
      <c r="B277" s="79"/>
    </row>
    <row r="278" spans="2:2" x14ac:dyDescent="0.25">
      <c r="B278" s="79"/>
    </row>
    <row r="279" spans="2:2" x14ac:dyDescent="0.25">
      <c r="B279" s="79"/>
    </row>
    <row r="280" spans="2:2" x14ac:dyDescent="0.25">
      <c r="B280" s="79"/>
    </row>
    <row r="281" spans="2:2" x14ac:dyDescent="0.25">
      <c r="B281" s="79"/>
    </row>
    <row r="282" spans="2:2" x14ac:dyDescent="0.25">
      <c r="B282" s="79"/>
    </row>
    <row r="283" spans="2:2" x14ac:dyDescent="0.25">
      <c r="B283" s="79"/>
    </row>
    <row r="284" spans="2:2" x14ac:dyDescent="0.25">
      <c r="B284" s="79"/>
    </row>
    <row r="285" spans="2:2" x14ac:dyDescent="0.25">
      <c r="B285" s="79"/>
    </row>
    <row r="286" spans="2:2" x14ac:dyDescent="0.25">
      <c r="B286" s="79"/>
    </row>
    <row r="287" spans="2:2" x14ac:dyDescent="0.25">
      <c r="B287" s="79"/>
    </row>
    <row r="288" spans="2:2" x14ac:dyDescent="0.25">
      <c r="B288" s="79"/>
    </row>
    <row r="289" spans="2:2" x14ac:dyDescent="0.25">
      <c r="B289" s="79"/>
    </row>
    <row r="290" spans="2:2" x14ac:dyDescent="0.25">
      <c r="B290" s="79"/>
    </row>
  </sheetData>
  <mergeCells count="3"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65" orientation="landscape" r:id="rId1"/>
  <headerFooter>
    <oddFooter>&amp;L&amp;9Fuente: Predis - Secretaría de Hacienda Distrital
Elaborado por: Liliana López</oddFoot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3073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171450</xdr:rowOff>
              </from>
              <to>
                <xdr:col>1</xdr:col>
                <xdr:colOff>1714500</xdr:colOff>
                <xdr:row>4</xdr:row>
                <xdr:rowOff>123825</xdr:rowOff>
              </to>
            </anchor>
          </objectPr>
        </oleObject>
      </mc:Choice>
      <mc:Fallback>
        <oleObject progId="CorelDRAW.Graphic.14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"/>
  <sheetViews>
    <sheetView showGridLines="0" zoomScale="85" zoomScaleNormal="8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Q5" sqref="Q5"/>
    </sheetView>
  </sheetViews>
  <sheetFormatPr baseColWidth="10" defaultColWidth="0" defaultRowHeight="15" x14ac:dyDescent="0.25"/>
  <cols>
    <col min="1" max="1" width="1.5703125" style="59" customWidth="1"/>
    <col min="2" max="2" width="23.42578125" style="2" customWidth="1"/>
    <col min="3" max="3" width="25.7109375" style="2" customWidth="1"/>
    <col min="4" max="4" width="8.140625" style="2" customWidth="1"/>
    <col min="5" max="5" width="7.5703125" style="2" customWidth="1"/>
    <col min="6" max="6" width="30.85546875" style="2" customWidth="1"/>
    <col min="7" max="7" width="18.7109375" style="2" customWidth="1"/>
    <col min="8" max="8" width="18" style="2" customWidth="1"/>
    <col min="9" max="9" width="18.5703125" style="2" bestFit="1" customWidth="1"/>
    <col min="10" max="10" width="18.140625" style="2" bestFit="1" customWidth="1"/>
    <col min="11" max="11" width="20.140625" style="2" bestFit="1" customWidth="1"/>
    <col min="12" max="12" width="18.140625" style="2" bestFit="1" customWidth="1"/>
    <col min="13" max="13" width="18" style="2" customWidth="1"/>
    <col min="14" max="14" width="19" style="2" customWidth="1"/>
    <col min="15" max="15" width="16.5703125" style="2" customWidth="1"/>
    <col min="16" max="16" width="15.7109375" style="2" customWidth="1"/>
    <col min="17" max="17" width="19" style="2" customWidth="1"/>
    <col min="18" max="18" width="1.42578125" style="64" customWidth="1"/>
    <col min="19" max="19" width="11.42578125" style="2" hidden="1" customWidth="1"/>
    <col min="20" max="16384" width="11.42578125" style="51" hidden="1"/>
  </cols>
  <sheetData>
    <row r="1" spans="1:19" s="50" customFormat="1" ht="9" customHeight="1" x14ac:dyDescent="0.25">
      <c r="A1" s="59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59"/>
    </row>
    <row r="2" spans="1:19" ht="27.75" customHeight="1" x14ac:dyDescent="0.25">
      <c r="B2" s="227" t="s">
        <v>48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S2" s="51"/>
    </row>
    <row r="3" spans="1:19" ht="27.75" customHeight="1" x14ac:dyDescent="0.25">
      <c r="B3" s="227" t="s">
        <v>125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S3" s="51"/>
    </row>
    <row r="4" spans="1:19" ht="27.75" customHeight="1" x14ac:dyDescent="0.25">
      <c r="B4" s="227" t="s">
        <v>104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S4" s="51"/>
    </row>
    <row r="5" spans="1:19" ht="16.5" customHeigh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81" t="s">
        <v>383</v>
      </c>
      <c r="S5" s="51"/>
    </row>
    <row r="6" spans="1:19" s="55" customFormat="1" ht="63.75" customHeight="1" x14ac:dyDescent="0.25">
      <c r="A6" s="60"/>
      <c r="B6" s="158" t="s">
        <v>23</v>
      </c>
      <c r="C6" s="158" t="s">
        <v>24</v>
      </c>
      <c r="D6" s="158" t="s">
        <v>97</v>
      </c>
      <c r="E6" s="158" t="s">
        <v>98</v>
      </c>
      <c r="F6" s="158" t="s">
        <v>119</v>
      </c>
      <c r="G6" s="158" t="s">
        <v>25</v>
      </c>
      <c r="H6" s="158" t="s">
        <v>26</v>
      </c>
      <c r="I6" s="158" t="s">
        <v>27</v>
      </c>
      <c r="J6" s="158" t="s">
        <v>28</v>
      </c>
      <c r="K6" s="158" t="s">
        <v>29</v>
      </c>
      <c r="L6" s="158" t="s">
        <v>30</v>
      </c>
      <c r="M6" s="158" t="s">
        <v>31</v>
      </c>
      <c r="N6" s="158" t="s">
        <v>32</v>
      </c>
      <c r="O6" s="158" t="s">
        <v>33</v>
      </c>
      <c r="P6" s="158" t="s">
        <v>34</v>
      </c>
      <c r="Q6" s="158" t="s">
        <v>35</v>
      </c>
      <c r="R6" s="65"/>
    </row>
    <row r="7" spans="1:19" s="52" customFormat="1" x14ac:dyDescent="0.25">
      <c r="A7" s="61"/>
      <c r="B7" s="159" t="s">
        <v>99</v>
      </c>
      <c r="C7" s="160" t="s">
        <v>36</v>
      </c>
      <c r="D7" s="160"/>
      <c r="E7" s="160"/>
      <c r="F7" s="160"/>
      <c r="G7" s="161">
        <f>'BASE EJEC.GASTOS'!D7</f>
        <v>158050004000</v>
      </c>
      <c r="H7" s="161">
        <f>'BASE EJEC.GASTOS'!E7</f>
        <v>-1653000000</v>
      </c>
      <c r="I7" s="161">
        <f>'BASE EJEC.GASTOS'!F7</f>
        <v>156397004000</v>
      </c>
      <c r="J7" s="161">
        <f>'BASE EJEC.GASTOS'!G7</f>
        <v>0</v>
      </c>
      <c r="K7" s="161">
        <f>'BASE EJEC.GASTOS'!H7</f>
        <v>156397004000</v>
      </c>
      <c r="L7" s="161" t="e">
        <f>'BASE EJEC.GASTOS'!#REF!</f>
        <v>#REF!</v>
      </c>
      <c r="M7" s="161" t="e">
        <f>'BASE EJEC.GASTOS'!#REF!</f>
        <v>#REF!</v>
      </c>
      <c r="N7" s="161">
        <f>'BASE EJEC.GASTOS'!I7</f>
        <v>122476267270</v>
      </c>
      <c r="O7" s="161" t="e">
        <f>'BASE EJEC.GASTOS'!#REF!</f>
        <v>#REF!</v>
      </c>
      <c r="P7" s="161">
        <f>'BASE EJEC.GASTOS'!K7</f>
        <v>57510483136</v>
      </c>
      <c r="Q7" s="161" t="e">
        <f>'BASE EJEC.GASTOS'!#REF!</f>
        <v>#REF!</v>
      </c>
      <c r="R7" s="66"/>
    </row>
    <row r="8" spans="1:19" s="53" customFormat="1" x14ac:dyDescent="0.25">
      <c r="A8" s="62"/>
      <c r="B8" s="56" t="s">
        <v>39</v>
      </c>
      <c r="C8" s="57" t="s">
        <v>126</v>
      </c>
      <c r="D8" s="57">
        <v>1</v>
      </c>
      <c r="E8" s="57">
        <v>12</v>
      </c>
      <c r="F8" s="57" t="s">
        <v>120</v>
      </c>
      <c r="G8" s="58">
        <f>'BASE EJEC.GASTOS'!D9</f>
        <v>20498197000</v>
      </c>
      <c r="H8" s="58">
        <f>'BASE EJEC.GASTOS'!E9</f>
        <v>-81702000</v>
      </c>
      <c r="I8" s="58">
        <f>'BASE EJEC.GASTOS'!F9</f>
        <v>20416495000</v>
      </c>
      <c r="J8" s="58">
        <f>'BASE EJEC.GASTOS'!G9</f>
        <v>0</v>
      </c>
      <c r="K8" s="58">
        <f>'BASE EJEC.GASTOS'!H9</f>
        <v>20416495000</v>
      </c>
      <c r="L8" s="58" t="e">
        <f>'BASE EJEC.GASTOS'!#REF!</f>
        <v>#REF!</v>
      </c>
      <c r="M8" s="58" t="e">
        <f>'BASE EJEC.GASTOS'!#REF!</f>
        <v>#REF!</v>
      </c>
      <c r="N8" s="58">
        <f>'BASE EJEC.GASTOS'!I9</f>
        <v>11044165409</v>
      </c>
      <c r="O8" s="58" t="e">
        <f>'BASE EJEC.GASTOS'!#REF!</f>
        <v>#REF!</v>
      </c>
      <c r="P8" s="58">
        <f>'BASE EJEC.GASTOS'!K9</f>
        <v>11037652331</v>
      </c>
      <c r="Q8" s="58" t="e">
        <f>'BASE EJEC.GASTOS'!#REF!</f>
        <v>#REF!</v>
      </c>
      <c r="R8" s="67"/>
    </row>
    <row r="9" spans="1:19" s="53" customFormat="1" ht="17.25" x14ac:dyDescent="0.4">
      <c r="A9" s="62"/>
      <c r="B9" s="166" t="s">
        <v>49</v>
      </c>
      <c r="C9" s="57" t="s">
        <v>230</v>
      </c>
      <c r="D9" s="57">
        <v>1</v>
      </c>
      <c r="E9" s="57">
        <v>12</v>
      </c>
      <c r="F9" s="57" t="s">
        <v>120</v>
      </c>
      <c r="G9" s="58">
        <f>'BASE EJEC.GASTOS'!D81</f>
        <v>7570413000</v>
      </c>
      <c r="H9" s="58">
        <f>'BASE EJEC.GASTOS'!E81-6000000</f>
        <v>6002000</v>
      </c>
      <c r="I9" s="58">
        <f>'BASE EJEC.GASTOS'!F81-6000000</f>
        <v>7576415000</v>
      </c>
      <c r="J9" s="58">
        <f>'BASE EJEC.GASTOS'!G81</f>
        <v>0</v>
      </c>
      <c r="K9" s="58">
        <f>'BASE EJEC.GASTOS'!H81-6000000</f>
        <v>7576415000</v>
      </c>
      <c r="L9" s="168" t="e">
        <f>'BASE EJEC.GASTOS'!#REF!-6000000</f>
        <v>#REF!</v>
      </c>
      <c r="M9" s="167" t="e">
        <f>'BASE EJEC.GASTOS'!#REF!</f>
        <v>#REF!</v>
      </c>
      <c r="N9" s="167">
        <f>'BASE EJEC.GASTOS'!I81-6000000</f>
        <v>6110278229</v>
      </c>
      <c r="O9" s="167" t="e">
        <f>'BASE EJEC.GASTOS'!#REF!</f>
        <v>#REF!</v>
      </c>
      <c r="P9" s="167">
        <f>'BASE EJEC.GASTOS'!K81-6000000</f>
        <v>3148547523</v>
      </c>
      <c r="Q9" s="167" t="e">
        <f>'BASE EJEC.GASTOS'!#REF!</f>
        <v>#REF!</v>
      </c>
      <c r="R9" s="67"/>
    </row>
    <row r="10" spans="1:19" s="53" customFormat="1" x14ac:dyDescent="0.25">
      <c r="A10" s="62"/>
      <c r="B10" s="181" t="s">
        <v>49</v>
      </c>
      <c r="C10" s="57" t="s">
        <v>230</v>
      </c>
      <c r="D10" s="57">
        <v>1</v>
      </c>
      <c r="E10" s="57">
        <v>74</v>
      </c>
      <c r="F10" s="57" t="s">
        <v>336</v>
      </c>
      <c r="G10" s="58">
        <f>'BASE EJEC.GASTOS'!D115</f>
        <v>0</v>
      </c>
      <c r="H10" s="58">
        <f>'BASE EJEC.GASTOS'!E115</f>
        <v>6000000</v>
      </c>
      <c r="I10" s="58">
        <f>'BASE EJEC.GASTOS'!F115</f>
        <v>6000000</v>
      </c>
      <c r="J10" s="58">
        <f>'BASE EJEC.GASTOS'!G115</f>
        <v>0</v>
      </c>
      <c r="K10" s="58">
        <f>'BASE EJEC.GASTOS'!H115</f>
        <v>6000000</v>
      </c>
      <c r="L10" s="58" t="e">
        <f>'BASE EJEC.GASTOS'!#REF!</f>
        <v>#REF!</v>
      </c>
      <c r="M10" s="58" t="e">
        <f>'BASE EJEC.GASTOS'!#REF!</f>
        <v>#REF!</v>
      </c>
      <c r="N10" s="58">
        <f>'BASE EJEC.GASTOS'!I115</f>
        <v>6000000</v>
      </c>
      <c r="O10" s="58" t="e">
        <f>'BASE EJEC.GASTOS'!#REF!</f>
        <v>#REF!</v>
      </c>
      <c r="P10" s="58">
        <f>'BASE EJEC.GASTOS'!K115</f>
        <v>6000000</v>
      </c>
      <c r="Q10" s="58" t="e">
        <f>'BASE EJEC.GASTOS'!#REF!</f>
        <v>#REF!</v>
      </c>
      <c r="R10" s="67"/>
    </row>
    <row r="11" spans="1:19" s="53" customFormat="1" x14ac:dyDescent="0.25">
      <c r="A11" s="62"/>
      <c r="B11" s="56" t="s">
        <v>317</v>
      </c>
      <c r="C11" s="57" t="s">
        <v>318</v>
      </c>
      <c r="D11" s="57">
        <v>1</v>
      </c>
      <c r="E11" s="57">
        <v>12</v>
      </c>
      <c r="F11" s="57" t="s">
        <v>120</v>
      </c>
      <c r="G11" s="58">
        <f>'BASE EJEC.GASTOS'!D141</f>
        <v>4000000</v>
      </c>
      <c r="H11" s="58">
        <f>'BASE EJEC.GASTOS'!E141</f>
        <v>0</v>
      </c>
      <c r="I11" s="58">
        <f>'BASE EJEC.GASTOS'!F141</f>
        <v>4000000</v>
      </c>
      <c r="J11" s="58">
        <f>'BASE EJEC.GASTOS'!G141</f>
        <v>0</v>
      </c>
      <c r="K11" s="58">
        <f>'BASE EJEC.GASTOS'!H141</f>
        <v>4000000</v>
      </c>
      <c r="L11" s="58" t="e">
        <f>'BASE EJEC.GASTOS'!#REF!</f>
        <v>#REF!</v>
      </c>
      <c r="M11" s="58" t="e">
        <f>'BASE EJEC.GASTOS'!#REF!</f>
        <v>#REF!</v>
      </c>
      <c r="N11" s="58">
        <f>'BASE EJEC.GASTOS'!I141</f>
        <v>0</v>
      </c>
      <c r="O11" s="58" t="e">
        <f>'BASE EJEC.GASTOS'!#REF!</f>
        <v>#REF!</v>
      </c>
      <c r="P11" s="58">
        <f>'BASE EJEC.GASTOS'!K141</f>
        <v>0</v>
      </c>
      <c r="Q11" s="58" t="e">
        <f>'BASE EJEC.GASTOS'!#REF!</f>
        <v>#REF!</v>
      </c>
      <c r="R11" s="67"/>
    </row>
    <row r="12" spans="1:19" s="53" customFormat="1" x14ac:dyDescent="0.25">
      <c r="A12" s="62"/>
      <c r="B12" s="70" t="s">
        <v>94</v>
      </c>
      <c r="C12" s="70" t="s">
        <v>74</v>
      </c>
      <c r="D12" s="71"/>
      <c r="E12" s="71"/>
      <c r="F12" s="71"/>
      <c r="G12" s="72">
        <f>SUM(G13:G23)</f>
        <v>112923886000</v>
      </c>
      <c r="H12" s="72">
        <f t="shared" ref="H12:Q12" si="0">SUM(H13:H23)</f>
        <v>-1267200000</v>
      </c>
      <c r="I12" s="72">
        <f t="shared" si="0"/>
        <v>111656686000</v>
      </c>
      <c r="J12" s="72">
        <f t="shared" si="0"/>
        <v>0</v>
      </c>
      <c r="K12" s="72">
        <f t="shared" si="0"/>
        <v>111656686000</v>
      </c>
      <c r="L12" s="72">
        <f t="shared" si="0"/>
        <v>97157089053</v>
      </c>
      <c r="M12" s="72">
        <f t="shared" si="0"/>
        <v>14499596947</v>
      </c>
      <c r="N12" s="72">
        <f t="shared" si="0"/>
        <v>91489703899</v>
      </c>
      <c r="O12" s="72">
        <f t="shared" si="0"/>
        <v>5667385154</v>
      </c>
      <c r="P12" s="72">
        <f t="shared" si="0"/>
        <v>37377782752</v>
      </c>
      <c r="Q12" s="72">
        <f t="shared" si="0"/>
        <v>54111921147</v>
      </c>
      <c r="R12" s="67"/>
    </row>
    <row r="13" spans="1:19" s="54" customFormat="1" x14ac:dyDescent="0.25">
      <c r="A13" s="63"/>
      <c r="B13" s="48" t="s">
        <v>94</v>
      </c>
      <c r="C13" s="48" t="s">
        <v>74</v>
      </c>
      <c r="D13" s="48">
        <v>1</v>
      </c>
      <c r="E13" s="48">
        <v>6</v>
      </c>
      <c r="F13" s="48" t="s">
        <v>121</v>
      </c>
      <c r="G13" s="49">
        <v>41361877000</v>
      </c>
      <c r="H13" s="49">
        <v>0</v>
      </c>
      <c r="I13" s="49">
        <v>41361877000</v>
      </c>
      <c r="J13" s="49">
        <v>0</v>
      </c>
      <c r="K13" s="49">
        <v>41361877000</v>
      </c>
      <c r="L13" s="49">
        <v>40601586173</v>
      </c>
      <c r="M13" s="49">
        <v>760290827</v>
      </c>
      <c r="N13" s="49">
        <v>35101586173</v>
      </c>
      <c r="O13" s="49">
        <v>5500000000</v>
      </c>
      <c r="P13" s="49">
        <v>8511750786</v>
      </c>
      <c r="Q13" s="49">
        <v>26589835387</v>
      </c>
      <c r="R13" s="68"/>
    </row>
    <row r="14" spans="1:19" s="54" customFormat="1" x14ac:dyDescent="0.25">
      <c r="A14" s="63"/>
      <c r="B14" s="48" t="s">
        <v>94</v>
      </c>
      <c r="C14" s="48" t="s">
        <v>74</v>
      </c>
      <c r="D14" s="48">
        <v>1</v>
      </c>
      <c r="E14" s="48">
        <v>12</v>
      </c>
      <c r="F14" s="48" t="s">
        <v>120</v>
      </c>
      <c r="G14" s="49">
        <v>20841689000</v>
      </c>
      <c r="H14" s="49">
        <v>-1359441558</v>
      </c>
      <c r="I14" s="49">
        <v>19482247442</v>
      </c>
      <c r="J14" s="49">
        <v>0</v>
      </c>
      <c r="K14" s="49">
        <v>19482247442</v>
      </c>
      <c r="L14" s="49">
        <v>19417555929</v>
      </c>
      <c r="M14" s="49">
        <v>64691513</v>
      </c>
      <c r="N14" s="49">
        <v>19250170775</v>
      </c>
      <c r="O14" s="49">
        <v>167385154</v>
      </c>
      <c r="P14" s="49">
        <v>11131575687</v>
      </c>
      <c r="Q14" s="49">
        <v>8118595088</v>
      </c>
      <c r="R14" s="68"/>
    </row>
    <row r="15" spans="1:19" s="54" customFormat="1" x14ac:dyDescent="0.25">
      <c r="A15" s="63"/>
      <c r="B15" s="48" t="s">
        <v>94</v>
      </c>
      <c r="C15" s="48" t="s">
        <v>74</v>
      </c>
      <c r="D15" s="48">
        <v>1</v>
      </c>
      <c r="E15" s="48">
        <v>33</v>
      </c>
      <c r="F15" s="48" t="s">
        <v>122</v>
      </c>
      <c r="G15" s="49">
        <v>32649860000</v>
      </c>
      <c r="H15" s="49">
        <v>0</v>
      </c>
      <c r="I15" s="49">
        <v>32649860000</v>
      </c>
      <c r="J15" s="49">
        <v>0</v>
      </c>
      <c r="K15" s="49">
        <v>32649860000</v>
      </c>
      <c r="L15" s="49">
        <v>32471048106</v>
      </c>
      <c r="M15" s="49">
        <v>178811894</v>
      </c>
      <c r="N15" s="49">
        <v>32471048106</v>
      </c>
      <c r="O15" s="49">
        <v>0</v>
      </c>
      <c r="P15" s="49">
        <v>13823757946</v>
      </c>
      <c r="Q15" s="49">
        <v>18647290160</v>
      </c>
      <c r="R15" s="68"/>
    </row>
    <row r="16" spans="1:19" s="54" customFormat="1" x14ac:dyDescent="0.25">
      <c r="A16" s="63"/>
      <c r="B16" s="48" t="s">
        <v>94</v>
      </c>
      <c r="C16" s="48" t="s">
        <v>74</v>
      </c>
      <c r="D16" s="48">
        <v>1</v>
      </c>
      <c r="E16" s="48">
        <v>74</v>
      </c>
      <c r="F16" s="48" t="s">
        <v>381</v>
      </c>
      <c r="G16" s="49">
        <v>0</v>
      </c>
      <c r="H16" s="49">
        <v>92241558</v>
      </c>
      <c r="I16" s="49">
        <v>92241558</v>
      </c>
      <c r="J16" s="49">
        <v>0</v>
      </c>
      <c r="K16" s="49">
        <v>92241558</v>
      </c>
      <c r="L16" s="49">
        <v>92241558</v>
      </c>
      <c r="M16" s="49">
        <v>0</v>
      </c>
      <c r="N16" s="49">
        <v>92241558</v>
      </c>
      <c r="O16" s="49">
        <v>0</v>
      </c>
      <c r="P16" s="49">
        <v>92241558</v>
      </c>
      <c r="Q16" s="49">
        <v>0</v>
      </c>
      <c r="R16" s="68"/>
    </row>
    <row r="17" spans="1:18" s="54" customFormat="1" x14ac:dyDescent="0.25">
      <c r="A17" s="63"/>
      <c r="B17" s="48" t="s">
        <v>94</v>
      </c>
      <c r="C17" s="48" t="s">
        <v>74</v>
      </c>
      <c r="D17" s="48">
        <v>1</v>
      </c>
      <c r="E17" s="48">
        <v>88</v>
      </c>
      <c r="F17" s="48" t="s">
        <v>324</v>
      </c>
      <c r="G17" s="49">
        <v>8380255000</v>
      </c>
      <c r="H17" s="49">
        <v>0</v>
      </c>
      <c r="I17" s="49">
        <v>8380255000</v>
      </c>
      <c r="J17" s="49">
        <v>0</v>
      </c>
      <c r="K17" s="49">
        <v>8380255000</v>
      </c>
      <c r="L17" s="49">
        <v>2905251605</v>
      </c>
      <c r="M17" s="49">
        <v>5475003395</v>
      </c>
      <c r="N17" s="49">
        <v>2905251605</v>
      </c>
      <c r="O17" s="49">
        <v>0</v>
      </c>
      <c r="P17" s="49">
        <v>2905251605</v>
      </c>
      <c r="Q17" s="49">
        <v>0</v>
      </c>
      <c r="R17" s="68"/>
    </row>
    <row r="18" spans="1:18" s="54" customFormat="1" x14ac:dyDescent="0.25">
      <c r="A18" s="63"/>
      <c r="B18" s="48" t="s">
        <v>94</v>
      </c>
      <c r="C18" s="48" t="s">
        <v>74</v>
      </c>
      <c r="D18" s="48">
        <v>1</v>
      </c>
      <c r="E18" s="48">
        <v>89</v>
      </c>
      <c r="F18" s="48" t="s">
        <v>325</v>
      </c>
      <c r="G18" s="49">
        <v>5973983000</v>
      </c>
      <c r="H18" s="49">
        <v>0</v>
      </c>
      <c r="I18" s="49">
        <v>5973983000</v>
      </c>
      <c r="J18" s="49">
        <v>0</v>
      </c>
      <c r="K18" s="49">
        <v>5973983000</v>
      </c>
      <c r="L18" s="49">
        <v>691495397</v>
      </c>
      <c r="M18" s="49">
        <v>5282487603</v>
      </c>
      <c r="N18" s="49">
        <v>691495397</v>
      </c>
      <c r="O18" s="49">
        <v>0</v>
      </c>
      <c r="P18" s="49">
        <v>691495397</v>
      </c>
      <c r="Q18" s="49">
        <v>0</v>
      </c>
      <c r="R18" s="68"/>
    </row>
    <row r="19" spans="1:18" s="54" customFormat="1" x14ac:dyDescent="0.25">
      <c r="A19" s="63"/>
      <c r="B19" s="48" t="s">
        <v>94</v>
      </c>
      <c r="C19" s="48" t="s">
        <v>74</v>
      </c>
      <c r="D19" s="48">
        <v>1</v>
      </c>
      <c r="E19" s="48">
        <v>375</v>
      </c>
      <c r="F19" s="48" t="s">
        <v>326</v>
      </c>
      <c r="G19" s="49">
        <v>1073202000</v>
      </c>
      <c r="H19" s="49">
        <v>0</v>
      </c>
      <c r="I19" s="49">
        <v>1073202000</v>
      </c>
      <c r="J19" s="49">
        <v>0</v>
      </c>
      <c r="K19" s="49">
        <v>1073202000</v>
      </c>
      <c r="L19" s="49">
        <v>876782450</v>
      </c>
      <c r="M19" s="49">
        <v>196419550</v>
      </c>
      <c r="N19" s="49">
        <v>876782450</v>
      </c>
      <c r="O19" s="49">
        <v>0</v>
      </c>
      <c r="P19" s="49">
        <v>120581938</v>
      </c>
      <c r="Q19" s="49">
        <v>756200512</v>
      </c>
      <c r="R19" s="68"/>
    </row>
    <row r="20" spans="1:18" s="54" customFormat="1" x14ac:dyDescent="0.25">
      <c r="A20" s="63"/>
      <c r="B20" s="48" t="s">
        <v>94</v>
      </c>
      <c r="C20" s="48" t="s">
        <v>74</v>
      </c>
      <c r="D20" s="48">
        <v>1</v>
      </c>
      <c r="E20" s="48">
        <v>535</v>
      </c>
      <c r="F20" s="48" t="s">
        <v>327</v>
      </c>
      <c r="G20" s="49">
        <v>168707000</v>
      </c>
      <c r="H20" s="49">
        <v>0</v>
      </c>
      <c r="I20" s="49">
        <v>168707000</v>
      </c>
      <c r="J20" s="49">
        <v>0</v>
      </c>
      <c r="K20" s="49">
        <v>168707000</v>
      </c>
      <c r="L20" s="49">
        <v>0</v>
      </c>
      <c r="M20" s="49">
        <v>168707000</v>
      </c>
      <c r="N20" s="49">
        <v>0</v>
      </c>
      <c r="O20" s="49">
        <v>0</v>
      </c>
      <c r="P20" s="49">
        <v>0</v>
      </c>
      <c r="Q20" s="49">
        <v>0</v>
      </c>
      <c r="R20" s="68"/>
    </row>
    <row r="21" spans="1:18" s="54" customFormat="1" x14ac:dyDescent="0.25">
      <c r="A21" s="63"/>
      <c r="B21" s="48" t="s">
        <v>94</v>
      </c>
      <c r="C21" s="48" t="s">
        <v>74</v>
      </c>
      <c r="D21" s="48">
        <v>3</v>
      </c>
      <c r="E21" s="48">
        <v>85</v>
      </c>
      <c r="F21" s="48" t="s">
        <v>328</v>
      </c>
      <c r="G21" s="49">
        <v>1881482000</v>
      </c>
      <c r="H21" s="49">
        <v>0</v>
      </c>
      <c r="I21" s="49">
        <v>1881482000</v>
      </c>
      <c r="J21" s="49">
        <v>0</v>
      </c>
      <c r="K21" s="49">
        <v>1881482000</v>
      </c>
      <c r="L21" s="49">
        <v>101127835</v>
      </c>
      <c r="M21" s="49">
        <v>1780354165</v>
      </c>
      <c r="N21" s="49">
        <v>101127835</v>
      </c>
      <c r="O21" s="49">
        <v>0</v>
      </c>
      <c r="P21" s="49">
        <v>101127835</v>
      </c>
      <c r="Q21" s="49">
        <v>0</v>
      </c>
      <c r="R21" s="68"/>
    </row>
    <row r="22" spans="1:18" s="54" customFormat="1" x14ac:dyDescent="0.25">
      <c r="A22" s="63"/>
      <c r="B22" s="48" t="s">
        <v>94</v>
      </c>
      <c r="C22" s="48" t="s">
        <v>74</v>
      </c>
      <c r="D22" s="48">
        <v>3</v>
      </c>
      <c r="E22" s="48">
        <v>86</v>
      </c>
      <c r="F22" s="48" t="s">
        <v>329</v>
      </c>
      <c r="G22" s="49">
        <v>554040000</v>
      </c>
      <c r="H22" s="49">
        <v>0</v>
      </c>
      <c r="I22" s="49">
        <v>554040000</v>
      </c>
      <c r="J22" s="49">
        <v>0</v>
      </c>
      <c r="K22" s="49">
        <v>554040000</v>
      </c>
      <c r="L22" s="49">
        <v>0</v>
      </c>
      <c r="M22" s="49">
        <v>554040000</v>
      </c>
      <c r="N22" s="49">
        <v>0</v>
      </c>
      <c r="O22" s="49">
        <v>0</v>
      </c>
      <c r="P22" s="49">
        <v>0</v>
      </c>
      <c r="Q22" s="49">
        <v>0</v>
      </c>
      <c r="R22" s="68"/>
    </row>
    <row r="23" spans="1:18" s="54" customFormat="1" x14ac:dyDescent="0.25">
      <c r="A23" s="63"/>
      <c r="B23" s="48" t="s">
        <v>94</v>
      </c>
      <c r="C23" s="48" t="s">
        <v>74</v>
      </c>
      <c r="D23" s="48">
        <v>3</v>
      </c>
      <c r="E23" s="48">
        <v>342</v>
      </c>
      <c r="F23" s="48" t="s">
        <v>330</v>
      </c>
      <c r="G23" s="49">
        <v>38791000</v>
      </c>
      <c r="H23" s="49">
        <v>0</v>
      </c>
      <c r="I23" s="49">
        <v>38791000</v>
      </c>
      <c r="J23" s="49">
        <v>0</v>
      </c>
      <c r="K23" s="49">
        <v>38791000</v>
      </c>
      <c r="L23" s="49">
        <v>0</v>
      </c>
      <c r="M23" s="49">
        <v>38791000</v>
      </c>
      <c r="N23" s="49">
        <v>0</v>
      </c>
      <c r="O23" s="49">
        <v>0</v>
      </c>
      <c r="P23" s="49">
        <v>0</v>
      </c>
      <c r="Q23" s="49">
        <v>0</v>
      </c>
      <c r="R23" s="68"/>
    </row>
    <row r="24" spans="1:18" s="53" customFormat="1" x14ac:dyDescent="0.25">
      <c r="A24" s="62"/>
      <c r="B24" s="70" t="s">
        <v>95</v>
      </c>
      <c r="C24" s="70" t="s">
        <v>82</v>
      </c>
      <c r="D24" s="70"/>
      <c r="E24" s="70"/>
      <c r="F24" s="70"/>
      <c r="G24" s="73">
        <f>SUM(G25:G27)</f>
        <v>6769343000</v>
      </c>
      <c r="H24" s="73">
        <f t="shared" ref="H24:Q24" si="1">SUM(H25:H27)</f>
        <v>0</v>
      </c>
      <c r="I24" s="73">
        <f t="shared" si="1"/>
        <v>6769343000</v>
      </c>
      <c r="J24" s="73">
        <f t="shared" si="1"/>
        <v>0</v>
      </c>
      <c r="K24" s="73">
        <f t="shared" si="1"/>
        <v>6769343000</v>
      </c>
      <c r="L24" s="73">
        <f t="shared" si="1"/>
        <v>6412129650</v>
      </c>
      <c r="M24" s="73">
        <f t="shared" si="1"/>
        <v>357213350</v>
      </c>
      <c r="N24" s="73">
        <f t="shared" si="1"/>
        <v>6084303716</v>
      </c>
      <c r="O24" s="73">
        <f t="shared" si="1"/>
        <v>327825934</v>
      </c>
      <c r="P24" s="73">
        <f t="shared" si="1"/>
        <v>3806490616</v>
      </c>
      <c r="Q24" s="73">
        <f t="shared" si="1"/>
        <v>2277813100</v>
      </c>
      <c r="R24" s="69"/>
    </row>
    <row r="25" spans="1:18" s="54" customFormat="1" x14ac:dyDescent="0.25">
      <c r="A25" s="63"/>
      <c r="B25" s="48" t="s">
        <v>95</v>
      </c>
      <c r="C25" s="48" t="s">
        <v>82</v>
      </c>
      <c r="D25" s="48">
        <v>1</v>
      </c>
      <c r="E25" s="48">
        <v>12</v>
      </c>
      <c r="F25" s="48" t="s">
        <v>120</v>
      </c>
      <c r="G25" s="49">
        <v>5133370000</v>
      </c>
      <c r="H25" s="49">
        <v>0</v>
      </c>
      <c r="I25" s="49">
        <v>5133370000</v>
      </c>
      <c r="J25" s="49">
        <v>0</v>
      </c>
      <c r="K25" s="49">
        <v>5133370000</v>
      </c>
      <c r="L25" s="49">
        <v>4992039034</v>
      </c>
      <c r="M25" s="49">
        <v>141330966</v>
      </c>
      <c r="N25" s="49">
        <v>4708203121</v>
      </c>
      <c r="O25" s="49">
        <v>283835913</v>
      </c>
      <c r="P25" s="49">
        <v>2846959702</v>
      </c>
      <c r="Q25" s="49">
        <v>1861243419</v>
      </c>
      <c r="R25" s="68">
        <v>83369166</v>
      </c>
    </row>
    <row r="26" spans="1:18" s="54" customFormat="1" x14ac:dyDescent="0.25">
      <c r="A26" s="63"/>
      <c r="B26" s="48" t="s">
        <v>95</v>
      </c>
      <c r="C26" s="48" t="s">
        <v>82</v>
      </c>
      <c r="D26" s="48">
        <v>3</v>
      </c>
      <c r="E26" s="48">
        <v>86</v>
      </c>
      <c r="F26" s="48" t="s">
        <v>329</v>
      </c>
      <c r="G26" s="49">
        <v>6155000</v>
      </c>
      <c r="H26" s="49">
        <v>0</v>
      </c>
      <c r="I26" s="49">
        <v>6155000</v>
      </c>
      <c r="J26" s="49">
        <v>0</v>
      </c>
      <c r="K26" s="49">
        <v>6155000</v>
      </c>
      <c r="L26" s="49">
        <v>0</v>
      </c>
      <c r="M26" s="49">
        <v>6155000</v>
      </c>
      <c r="N26" s="49">
        <v>0</v>
      </c>
      <c r="O26" s="49">
        <v>0</v>
      </c>
      <c r="P26" s="49">
        <v>0</v>
      </c>
      <c r="Q26" s="49">
        <v>0</v>
      </c>
      <c r="R26" s="68">
        <v>0</v>
      </c>
    </row>
    <row r="27" spans="1:18" s="54" customFormat="1" x14ac:dyDescent="0.25">
      <c r="A27" s="63"/>
      <c r="B27" s="48" t="s">
        <v>95</v>
      </c>
      <c r="C27" s="48" t="s">
        <v>82</v>
      </c>
      <c r="D27" s="48">
        <v>3</v>
      </c>
      <c r="E27" s="48">
        <v>146</v>
      </c>
      <c r="F27" s="48" t="s">
        <v>123</v>
      </c>
      <c r="G27" s="49">
        <v>1629818000</v>
      </c>
      <c r="H27" s="49">
        <v>0</v>
      </c>
      <c r="I27" s="49">
        <v>1629818000</v>
      </c>
      <c r="J27" s="49">
        <v>0</v>
      </c>
      <c r="K27" s="49">
        <v>1629818000</v>
      </c>
      <c r="L27" s="49">
        <v>1420090616</v>
      </c>
      <c r="M27" s="49">
        <v>209727384</v>
      </c>
      <c r="N27" s="49">
        <v>1376100595</v>
      </c>
      <c r="O27" s="49">
        <v>43990021</v>
      </c>
      <c r="P27" s="49">
        <v>959530914</v>
      </c>
      <c r="Q27" s="49">
        <v>416569681</v>
      </c>
      <c r="R27" s="68">
        <v>19909800</v>
      </c>
    </row>
    <row r="28" spans="1:18" s="53" customFormat="1" x14ac:dyDescent="0.25">
      <c r="A28" s="62"/>
      <c r="B28" s="70" t="s">
        <v>96</v>
      </c>
      <c r="C28" s="70" t="s">
        <v>87</v>
      </c>
      <c r="D28" s="70"/>
      <c r="E28" s="70"/>
      <c r="F28" s="70"/>
      <c r="G28" s="73">
        <f>SUM(G29:G31)</f>
        <v>7088000000</v>
      </c>
      <c r="H28" s="73">
        <f t="shared" ref="H28:Q28" si="2">SUM(H29:H31)</f>
        <v>-316800000</v>
      </c>
      <c r="I28" s="73">
        <f t="shared" si="2"/>
        <v>6771200000</v>
      </c>
      <c r="J28" s="73">
        <f t="shared" si="2"/>
        <v>0</v>
      </c>
      <c r="K28" s="73">
        <f t="shared" si="2"/>
        <v>6771200000</v>
      </c>
      <c r="L28" s="73">
        <f t="shared" si="2"/>
        <v>5687307203</v>
      </c>
      <c r="M28" s="73">
        <f t="shared" si="2"/>
        <v>1083892797</v>
      </c>
      <c r="N28" s="73">
        <f t="shared" si="2"/>
        <v>4662703639</v>
      </c>
      <c r="O28" s="73">
        <f t="shared" si="2"/>
        <v>1024603564</v>
      </c>
      <c r="P28" s="73">
        <f t="shared" si="2"/>
        <v>608378609</v>
      </c>
      <c r="Q28" s="73">
        <f t="shared" si="2"/>
        <v>4054325030</v>
      </c>
      <c r="R28" s="69"/>
    </row>
    <row r="29" spans="1:18" s="54" customFormat="1" x14ac:dyDescent="0.25">
      <c r="A29" s="63"/>
      <c r="B29" s="48" t="s">
        <v>96</v>
      </c>
      <c r="C29" s="48" t="s">
        <v>87</v>
      </c>
      <c r="D29" s="48">
        <v>1</v>
      </c>
      <c r="E29" s="48">
        <v>12</v>
      </c>
      <c r="F29" s="48" t="s">
        <v>120</v>
      </c>
      <c r="G29" s="49">
        <v>5829564000</v>
      </c>
      <c r="H29" s="49">
        <v>-316800000</v>
      </c>
      <c r="I29" s="49">
        <v>5512764000</v>
      </c>
      <c r="J29" s="49">
        <v>0</v>
      </c>
      <c r="K29" s="49">
        <v>5512764000</v>
      </c>
      <c r="L29" s="49">
        <v>5015229510</v>
      </c>
      <c r="M29" s="49">
        <v>497534490</v>
      </c>
      <c r="N29" s="49">
        <v>4263932539</v>
      </c>
      <c r="O29" s="49">
        <v>751296971</v>
      </c>
      <c r="P29" s="49">
        <v>331369176</v>
      </c>
      <c r="Q29" s="49">
        <v>3932563363</v>
      </c>
      <c r="R29" s="68">
        <v>42500000</v>
      </c>
    </row>
    <row r="30" spans="1:18" s="54" customFormat="1" x14ac:dyDescent="0.25">
      <c r="A30" s="63"/>
      <c r="B30" s="48" t="s">
        <v>96</v>
      </c>
      <c r="C30" s="48" t="s">
        <v>87</v>
      </c>
      <c r="D30" s="48">
        <v>3</v>
      </c>
      <c r="E30" s="48">
        <v>21</v>
      </c>
      <c r="F30" s="48" t="s">
        <v>124</v>
      </c>
      <c r="G30" s="49">
        <v>56980000</v>
      </c>
      <c r="H30" s="49">
        <v>0</v>
      </c>
      <c r="I30" s="49">
        <v>56980000</v>
      </c>
      <c r="J30" s="49">
        <v>0</v>
      </c>
      <c r="K30" s="49">
        <v>56980000</v>
      </c>
      <c r="L30" s="49">
        <v>0</v>
      </c>
      <c r="M30" s="49">
        <v>56980000</v>
      </c>
      <c r="N30" s="49">
        <v>0</v>
      </c>
      <c r="O30" s="49">
        <v>0</v>
      </c>
      <c r="P30" s="49">
        <v>0</v>
      </c>
      <c r="Q30" s="49">
        <v>0</v>
      </c>
      <c r="R30" s="68">
        <v>0</v>
      </c>
    </row>
    <row r="31" spans="1:18" s="54" customFormat="1" x14ac:dyDescent="0.25">
      <c r="A31" s="63"/>
      <c r="B31" s="48" t="s">
        <v>96</v>
      </c>
      <c r="C31" s="48" t="s">
        <v>87</v>
      </c>
      <c r="D31" s="48">
        <v>3</v>
      </c>
      <c r="E31" s="48">
        <v>146</v>
      </c>
      <c r="F31" s="48" t="s">
        <v>123</v>
      </c>
      <c r="G31" s="49">
        <v>1201456000</v>
      </c>
      <c r="H31" s="49">
        <v>0</v>
      </c>
      <c r="I31" s="49">
        <v>1201456000</v>
      </c>
      <c r="J31" s="49">
        <v>0</v>
      </c>
      <c r="K31" s="49">
        <v>1201456000</v>
      </c>
      <c r="L31" s="49">
        <v>672077693</v>
      </c>
      <c r="M31" s="49">
        <v>529378307</v>
      </c>
      <c r="N31" s="49">
        <v>398771100</v>
      </c>
      <c r="O31" s="49">
        <v>273306593</v>
      </c>
      <c r="P31" s="49">
        <v>277009433</v>
      </c>
      <c r="Q31" s="49">
        <v>121761667</v>
      </c>
      <c r="R31" s="68">
        <v>0</v>
      </c>
    </row>
    <row r="32" spans="1:18" s="53" customFormat="1" x14ac:dyDescent="0.25">
      <c r="A32" s="62"/>
      <c r="B32" s="70" t="s">
        <v>88</v>
      </c>
      <c r="C32" s="70" t="s">
        <v>89</v>
      </c>
      <c r="D32" s="70"/>
      <c r="E32" s="70"/>
      <c r="F32" s="70"/>
      <c r="G32" s="73">
        <f>SUM(G33:G35)</f>
        <v>3196165000</v>
      </c>
      <c r="H32" s="73">
        <f t="shared" ref="H32:Q32" si="3">SUM(H33:H35)</f>
        <v>0</v>
      </c>
      <c r="I32" s="73">
        <f t="shared" si="3"/>
        <v>3196165000</v>
      </c>
      <c r="J32" s="73">
        <f t="shared" si="3"/>
        <v>0</v>
      </c>
      <c r="K32" s="73">
        <f t="shared" si="3"/>
        <v>3196165000</v>
      </c>
      <c r="L32" s="73">
        <f t="shared" si="3"/>
        <v>3079345778</v>
      </c>
      <c r="M32" s="73">
        <f t="shared" si="3"/>
        <v>116819222</v>
      </c>
      <c r="N32" s="73">
        <f t="shared" si="3"/>
        <v>3079112378</v>
      </c>
      <c r="O32" s="73">
        <f t="shared" si="3"/>
        <v>233400</v>
      </c>
      <c r="P32" s="73">
        <f t="shared" si="3"/>
        <v>1525631305</v>
      </c>
      <c r="Q32" s="73">
        <f t="shared" si="3"/>
        <v>1553481073</v>
      </c>
      <c r="R32" s="69"/>
    </row>
    <row r="33" spans="1:19" s="54" customFormat="1" x14ac:dyDescent="0.25">
      <c r="A33" s="63"/>
      <c r="B33" s="48" t="s">
        <v>88</v>
      </c>
      <c r="C33" s="48" t="s">
        <v>89</v>
      </c>
      <c r="D33" s="48">
        <v>1</v>
      </c>
      <c r="E33" s="48">
        <v>12</v>
      </c>
      <c r="F33" s="48" t="s">
        <v>120</v>
      </c>
      <c r="G33" s="49">
        <v>2072437000</v>
      </c>
      <c r="H33" s="49">
        <v>0</v>
      </c>
      <c r="I33" s="49">
        <v>2072437000</v>
      </c>
      <c r="J33" s="49">
        <v>0</v>
      </c>
      <c r="K33" s="49">
        <v>2072437000</v>
      </c>
      <c r="L33" s="49">
        <v>2002569112</v>
      </c>
      <c r="M33" s="49">
        <v>69867888</v>
      </c>
      <c r="N33" s="49">
        <v>2002569112</v>
      </c>
      <c r="O33" s="49">
        <v>0</v>
      </c>
      <c r="P33" s="49">
        <v>829478540</v>
      </c>
      <c r="Q33" s="49">
        <v>1173090572</v>
      </c>
      <c r="R33" s="68">
        <v>950117345</v>
      </c>
    </row>
    <row r="34" spans="1:19" s="54" customFormat="1" x14ac:dyDescent="0.25">
      <c r="A34" s="63"/>
      <c r="B34" s="48" t="s">
        <v>88</v>
      </c>
      <c r="C34" s="48" t="s">
        <v>89</v>
      </c>
      <c r="D34" s="48">
        <v>3</v>
      </c>
      <c r="E34" s="48">
        <v>86</v>
      </c>
      <c r="F34" s="48" t="s">
        <v>329</v>
      </c>
      <c r="G34" s="49">
        <v>37180000</v>
      </c>
      <c r="H34" s="49">
        <v>0</v>
      </c>
      <c r="I34" s="49">
        <v>37180000</v>
      </c>
      <c r="J34" s="49">
        <v>0</v>
      </c>
      <c r="K34" s="49">
        <v>37180000</v>
      </c>
      <c r="L34" s="49">
        <v>0</v>
      </c>
      <c r="M34" s="49">
        <v>37180000</v>
      </c>
      <c r="N34" s="49">
        <v>0</v>
      </c>
      <c r="O34" s="49">
        <v>0</v>
      </c>
      <c r="P34" s="49">
        <v>0</v>
      </c>
      <c r="Q34" s="49">
        <v>0</v>
      </c>
      <c r="R34" s="68">
        <v>0</v>
      </c>
    </row>
    <row r="35" spans="1:19" s="54" customFormat="1" x14ac:dyDescent="0.25">
      <c r="A35" s="63"/>
      <c r="B35" s="48" t="s">
        <v>88</v>
      </c>
      <c r="C35" s="48" t="s">
        <v>89</v>
      </c>
      <c r="D35" s="48">
        <v>3</v>
      </c>
      <c r="E35" s="48">
        <v>146</v>
      </c>
      <c r="F35" s="48" t="s">
        <v>123</v>
      </c>
      <c r="G35" s="49">
        <v>1086548000</v>
      </c>
      <c r="H35" s="49">
        <v>0</v>
      </c>
      <c r="I35" s="49">
        <v>1086548000</v>
      </c>
      <c r="J35" s="49">
        <v>0</v>
      </c>
      <c r="K35" s="49">
        <v>1086548000</v>
      </c>
      <c r="L35" s="49">
        <v>1076776666</v>
      </c>
      <c r="M35" s="49">
        <v>9771334</v>
      </c>
      <c r="N35" s="49">
        <v>1076543266</v>
      </c>
      <c r="O35" s="49">
        <v>233400</v>
      </c>
      <c r="P35" s="49">
        <v>696152765</v>
      </c>
      <c r="Q35" s="49">
        <v>380390501</v>
      </c>
      <c r="R35" s="68">
        <v>0</v>
      </c>
    </row>
    <row r="36" spans="1:19" x14ac:dyDescent="0.25">
      <c r="B36" s="20"/>
      <c r="S36" s="51"/>
    </row>
    <row r="37" spans="1:19" ht="15.75" thickBot="1" x14ac:dyDescent="0.3">
      <c r="B37" s="20"/>
      <c r="S37" s="51"/>
    </row>
    <row r="38" spans="1:19" x14ac:dyDescent="0.25">
      <c r="B38" s="20"/>
      <c r="F38" s="208" t="s">
        <v>369</v>
      </c>
      <c r="G38" s="209">
        <f>+G13+G14+G15+G19</f>
        <v>95926628000</v>
      </c>
      <c r="H38" s="209">
        <f t="shared" ref="H38:P38" si="4">+H13+H14+H15+H19</f>
        <v>-1359441558</v>
      </c>
      <c r="I38" s="209">
        <f t="shared" si="4"/>
        <v>94567186442</v>
      </c>
      <c r="J38" s="209">
        <f t="shared" si="4"/>
        <v>0</v>
      </c>
      <c r="K38" s="213">
        <f t="shared" si="4"/>
        <v>94567186442</v>
      </c>
      <c r="L38" s="209">
        <f t="shared" si="4"/>
        <v>93366972658</v>
      </c>
      <c r="M38" s="209">
        <f t="shared" si="4"/>
        <v>1200213784</v>
      </c>
      <c r="N38" s="213">
        <f t="shared" si="4"/>
        <v>87699587504</v>
      </c>
      <c r="O38" s="216">
        <f>+N38/K38</f>
        <v>0.92737862681140415</v>
      </c>
      <c r="P38" s="213">
        <f t="shared" si="4"/>
        <v>33587666357</v>
      </c>
      <c r="Q38" s="217">
        <f>+P38/K38</f>
        <v>0.35517252464310128</v>
      </c>
      <c r="S38" s="51"/>
    </row>
    <row r="39" spans="1:19" x14ac:dyDescent="0.25">
      <c r="B39" s="20"/>
      <c r="F39" s="210" t="s">
        <v>370</v>
      </c>
      <c r="G39" s="207">
        <f>+G25+G27</f>
        <v>6763188000</v>
      </c>
      <c r="H39" s="207">
        <f t="shared" ref="H39:P39" si="5">+H25+H27</f>
        <v>0</v>
      </c>
      <c r="I39" s="207">
        <f t="shared" si="5"/>
        <v>6763188000</v>
      </c>
      <c r="J39" s="207">
        <f t="shared" si="5"/>
        <v>0</v>
      </c>
      <c r="K39" s="214">
        <f t="shared" si="5"/>
        <v>6763188000</v>
      </c>
      <c r="L39" s="207">
        <f t="shared" si="5"/>
        <v>6412129650</v>
      </c>
      <c r="M39" s="207">
        <f t="shared" si="5"/>
        <v>351058350</v>
      </c>
      <c r="N39" s="214">
        <f t="shared" si="5"/>
        <v>6084303716</v>
      </c>
      <c r="O39" s="218">
        <f t="shared" ref="O39:O41" si="6">+N39/K39</f>
        <v>0.89962066942394625</v>
      </c>
      <c r="P39" s="214">
        <f t="shared" si="5"/>
        <v>3806490616</v>
      </c>
      <c r="Q39" s="219">
        <f t="shared" ref="Q39:Q46" si="7">+P39/K39</f>
        <v>0.56282490091950721</v>
      </c>
      <c r="S39" s="51"/>
    </row>
    <row r="40" spans="1:19" x14ac:dyDescent="0.25">
      <c r="B40" s="20"/>
      <c r="F40" s="210" t="s">
        <v>371</v>
      </c>
      <c r="G40" s="207">
        <f>+G29+G30+G31</f>
        <v>7088000000</v>
      </c>
      <c r="H40" s="207">
        <f t="shared" ref="H40:P40" si="8">+H29+H30+H31</f>
        <v>-316800000</v>
      </c>
      <c r="I40" s="207">
        <f t="shared" si="8"/>
        <v>6771200000</v>
      </c>
      <c r="J40" s="207">
        <f t="shared" si="8"/>
        <v>0</v>
      </c>
      <c r="K40" s="214">
        <f t="shared" si="8"/>
        <v>6771200000</v>
      </c>
      <c r="L40" s="207">
        <f t="shared" si="8"/>
        <v>5687307203</v>
      </c>
      <c r="M40" s="207">
        <f t="shared" si="8"/>
        <v>1083892797</v>
      </c>
      <c r="N40" s="214">
        <f t="shared" si="8"/>
        <v>4662703639</v>
      </c>
      <c r="O40" s="218">
        <f t="shared" si="6"/>
        <v>0.68860816974834593</v>
      </c>
      <c r="P40" s="214">
        <f t="shared" si="8"/>
        <v>608378609</v>
      </c>
      <c r="Q40" s="219">
        <f t="shared" si="7"/>
        <v>8.9847975100425331E-2</v>
      </c>
      <c r="S40" s="51"/>
    </row>
    <row r="41" spans="1:19" ht="15.75" thickBot="1" x14ac:dyDescent="0.3">
      <c r="B41" s="20"/>
      <c r="F41" s="211" t="s">
        <v>372</v>
      </c>
      <c r="G41" s="212">
        <f>+G33+G35</f>
        <v>3158985000</v>
      </c>
      <c r="H41" s="212">
        <f t="shared" ref="H41:P41" si="9">+H33+H35</f>
        <v>0</v>
      </c>
      <c r="I41" s="212">
        <f t="shared" si="9"/>
        <v>3158985000</v>
      </c>
      <c r="J41" s="212">
        <f t="shared" si="9"/>
        <v>0</v>
      </c>
      <c r="K41" s="215">
        <f t="shared" si="9"/>
        <v>3158985000</v>
      </c>
      <c r="L41" s="212">
        <f t="shared" si="9"/>
        <v>3079345778</v>
      </c>
      <c r="M41" s="212">
        <f t="shared" si="9"/>
        <v>79639222</v>
      </c>
      <c r="N41" s="215">
        <f t="shared" si="9"/>
        <v>3079112378</v>
      </c>
      <c r="O41" s="220">
        <f t="shared" si="6"/>
        <v>0.97471573242671306</v>
      </c>
      <c r="P41" s="215">
        <f t="shared" si="9"/>
        <v>1525631305</v>
      </c>
      <c r="Q41" s="221">
        <f t="shared" si="7"/>
        <v>0.48294984148389436</v>
      </c>
      <c r="S41" s="51"/>
    </row>
    <row r="42" spans="1:19" ht="15.75" thickBot="1" x14ac:dyDescent="0.3"/>
    <row r="43" spans="1:19" ht="15.75" thickBot="1" x14ac:dyDescent="0.3">
      <c r="F43" s="208" t="s">
        <v>365</v>
      </c>
      <c r="G43" s="209">
        <f>+G16+G17+G18+G20+G21+G22+G23</f>
        <v>16997258000</v>
      </c>
      <c r="H43" s="209">
        <f t="shared" ref="H43:P43" si="10">+H16+H17+H18+H20+H21+H22+H23</f>
        <v>92241558</v>
      </c>
      <c r="I43" s="209">
        <f t="shared" si="10"/>
        <v>17089499558</v>
      </c>
      <c r="J43" s="209">
        <f t="shared" si="10"/>
        <v>0</v>
      </c>
      <c r="K43" s="214">
        <f t="shared" si="10"/>
        <v>17089499558</v>
      </c>
      <c r="L43" s="224">
        <f t="shared" si="10"/>
        <v>3790116395</v>
      </c>
      <c r="M43" s="224">
        <f t="shared" si="10"/>
        <v>13299383163</v>
      </c>
      <c r="N43" s="214">
        <f t="shared" si="10"/>
        <v>3790116395</v>
      </c>
      <c r="O43" s="222">
        <f>+N43/K43</f>
        <v>0.2217804203181454</v>
      </c>
      <c r="P43" s="214">
        <f t="shared" si="10"/>
        <v>3790116395</v>
      </c>
      <c r="Q43" s="223">
        <f t="shared" si="7"/>
        <v>0.2217804203181454</v>
      </c>
    </row>
    <row r="44" spans="1:19" ht="15.75" thickBot="1" x14ac:dyDescent="0.3">
      <c r="F44" s="210" t="s">
        <v>366</v>
      </c>
      <c r="G44" s="207">
        <f>+G26</f>
        <v>6155000</v>
      </c>
      <c r="H44" s="207">
        <f t="shared" ref="H44:N44" si="11">+H26</f>
        <v>0</v>
      </c>
      <c r="I44" s="207">
        <f t="shared" si="11"/>
        <v>6155000</v>
      </c>
      <c r="J44" s="207">
        <f t="shared" si="11"/>
        <v>0</v>
      </c>
      <c r="K44" s="214">
        <f t="shared" si="11"/>
        <v>6155000</v>
      </c>
      <c r="L44" s="225">
        <f t="shared" si="11"/>
        <v>0</v>
      </c>
      <c r="M44" s="225">
        <f t="shared" si="11"/>
        <v>6155000</v>
      </c>
      <c r="N44" s="214">
        <f t="shared" si="11"/>
        <v>0</v>
      </c>
      <c r="O44" s="222">
        <f t="shared" ref="O44:O46" si="12">+N44/K44</f>
        <v>0</v>
      </c>
      <c r="P44" s="214">
        <f t="shared" ref="P44" si="13">+P26</f>
        <v>0</v>
      </c>
      <c r="Q44" s="223">
        <f t="shared" si="7"/>
        <v>0</v>
      </c>
    </row>
    <row r="45" spans="1:19" ht="15.75" thickBot="1" x14ac:dyDescent="0.3">
      <c r="F45" s="210" t="s">
        <v>367</v>
      </c>
      <c r="G45" s="207">
        <v>0</v>
      </c>
      <c r="H45" s="207">
        <v>0</v>
      </c>
      <c r="I45" s="207">
        <v>0</v>
      </c>
      <c r="J45" s="207">
        <v>0</v>
      </c>
      <c r="K45" s="214">
        <v>0</v>
      </c>
      <c r="L45" s="207">
        <v>0</v>
      </c>
      <c r="M45" s="207">
        <v>0</v>
      </c>
      <c r="N45" s="214">
        <v>0</v>
      </c>
      <c r="O45" s="222">
        <v>0</v>
      </c>
      <c r="P45" s="214">
        <v>0</v>
      </c>
      <c r="Q45" s="223">
        <v>0</v>
      </c>
    </row>
    <row r="46" spans="1:19" ht="15.75" thickBot="1" x14ac:dyDescent="0.3">
      <c r="F46" s="211" t="s">
        <v>368</v>
      </c>
      <c r="G46" s="212">
        <f>+G34</f>
        <v>37180000</v>
      </c>
      <c r="H46" s="212">
        <f t="shared" ref="H46:N46" si="14">+H34</f>
        <v>0</v>
      </c>
      <c r="I46" s="212">
        <f t="shared" si="14"/>
        <v>37180000</v>
      </c>
      <c r="J46" s="212">
        <f t="shared" si="14"/>
        <v>0</v>
      </c>
      <c r="K46" s="215">
        <f t="shared" si="14"/>
        <v>37180000</v>
      </c>
      <c r="L46" s="212">
        <f t="shared" si="14"/>
        <v>0</v>
      </c>
      <c r="M46" s="212">
        <f t="shared" si="14"/>
        <v>37180000</v>
      </c>
      <c r="N46" s="215">
        <f t="shared" si="14"/>
        <v>0</v>
      </c>
      <c r="O46" s="222">
        <f t="shared" si="12"/>
        <v>0</v>
      </c>
      <c r="P46" s="215">
        <f t="shared" ref="P46" si="15">+P34</f>
        <v>0</v>
      </c>
      <c r="Q46" s="223">
        <f t="shared" si="7"/>
        <v>0</v>
      </c>
    </row>
  </sheetData>
  <mergeCells count="3">
    <mergeCell ref="B3:Q3"/>
    <mergeCell ref="B2:Q2"/>
    <mergeCell ref="B4:Q4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landscape" r:id="rId1"/>
  <headerFooter>
    <oddFooter>&amp;L&amp;9Fuente: Predis - Secretaría de Hacienda Distrital
Elaborado por: Liliana López</oddFoot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2050" r:id="rId4">
          <objectPr defaultSize="0" autoPict="0" r:id="rId5">
            <anchor moveWithCells="1" sizeWithCells="1">
              <from>
                <xdr:col>1</xdr:col>
                <xdr:colOff>85725</xdr:colOff>
                <xdr:row>1</xdr:row>
                <xdr:rowOff>66675</xdr:rowOff>
              </from>
              <to>
                <xdr:col>1</xdr:col>
                <xdr:colOff>1571625</xdr:colOff>
                <xdr:row>4</xdr:row>
                <xdr:rowOff>152400</xdr:rowOff>
              </to>
            </anchor>
          </objectPr>
        </oleObject>
      </mc:Choice>
      <mc:Fallback>
        <oleObject progId="CorelDRAW.Graphic.14" shapeId="205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94"/>
  <sheetViews>
    <sheetView showGridLines="0" zoomScale="90" zoomScaleNormal="90" workbookViewId="0">
      <pane xSplit="3" ySplit="6" topLeftCell="D7" activePane="bottomRight" state="frozen"/>
      <selection activeCell="G22" sqref="G22"/>
      <selection pane="topRight" activeCell="G22" sqref="G22"/>
      <selection pane="bottomLeft" activeCell="G22" sqref="G22"/>
      <selection pane="bottomRight" activeCell="K6" sqref="K6"/>
    </sheetView>
  </sheetViews>
  <sheetFormatPr baseColWidth="10" defaultRowHeight="15" x14ac:dyDescent="0.25"/>
  <cols>
    <col min="1" max="1" width="1.5703125" style="5" customWidth="1"/>
    <col min="2" max="2" width="26" style="2" customWidth="1"/>
    <col min="3" max="3" width="34.5703125" style="2" customWidth="1"/>
    <col min="4" max="4" width="15.85546875" style="2" customWidth="1"/>
    <col min="5" max="5" width="15.7109375" style="2" customWidth="1"/>
    <col min="6" max="6" width="16" style="2" customWidth="1"/>
    <col min="7" max="7" width="15.85546875" style="2" customWidth="1"/>
    <col min="8" max="8" width="18.42578125" style="2" bestFit="1" customWidth="1"/>
    <col min="9" max="9" width="18" style="2" bestFit="1" customWidth="1"/>
    <col min="10" max="10" width="14.140625" style="1" customWidth="1"/>
    <col min="11" max="11" width="16" style="2" customWidth="1"/>
    <col min="12" max="12" width="1.28515625" style="2" customWidth="1"/>
    <col min="13" max="13" width="11.42578125" style="2"/>
    <col min="14" max="14" width="15.140625" style="2" bestFit="1" customWidth="1"/>
    <col min="15" max="16384" width="11.42578125" style="2"/>
  </cols>
  <sheetData>
    <row r="1" spans="1:15" s="5" customFormat="1" ht="9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8"/>
      <c r="K1" s="11"/>
      <c r="L1" s="11"/>
    </row>
    <row r="2" spans="1:15" s="1" customFormat="1" ht="27" customHeight="1" x14ac:dyDescent="0.25">
      <c r="A2" s="8"/>
      <c r="B2" s="226" t="s">
        <v>48</v>
      </c>
      <c r="C2" s="226"/>
      <c r="D2" s="226"/>
      <c r="E2" s="226"/>
      <c r="F2" s="226"/>
      <c r="G2" s="226"/>
      <c r="H2" s="226"/>
      <c r="I2" s="226"/>
      <c r="J2" s="226"/>
      <c r="K2" s="226"/>
      <c r="L2" s="14"/>
      <c r="N2" s="115">
        <v>1000000</v>
      </c>
    </row>
    <row r="3" spans="1:15" s="1" customFormat="1" ht="26.25" customHeight="1" x14ac:dyDescent="0.25">
      <c r="A3" s="8"/>
      <c r="B3" s="226" t="s">
        <v>105</v>
      </c>
      <c r="C3" s="226"/>
      <c r="D3" s="226"/>
      <c r="E3" s="226"/>
      <c r="F3" s="226"/>
      <c r="G3" s="226"/>
      <c r="H3" s="226"/>
      <c r="I3" s="226"/>
      <c r="J3" s="226"/>
      <c r="K3" s="226"/>
      <c r="L3" s="14"/>
    </row>
    <row r="4" spans="1:15" s="1" customFormat="1" ht="26.25" customHeight="1" x14ac:dyDescent="0.25">
      <c r="A4" s="8"/>
      <c r="B4" s="226" t="s">
        <v>113</v>
      </c>
      <c r="C4" s="226"/>
      <c r="D4" s="226"/>
      <c r="E4" s="226"/>
      <c r="F4" s="226"/>
      <c r="G4" s="226"/>
      <c r="H4" s="226"/>
      <c r="I4" s="226"/>
      <c r="J4" s="226"/>
      <c r="K4" s="226"/>
      <c r="L4" s="14"/>
    </row>
    <row r="5" spans="1:15" s="1" customFormat="1" x14ac:dyDescent="0.25">
      <c r="A5" s="8"/>
      <c r="B5" s="46"/>
      <c r="C5" s="46"/>
      <c r="D5" s="46"/>
      <c r="E5" s="46"/>
      <c r="F5" s="46"/>
      <c r="G5" s="46"/>
      <c r="H5" s="46"/>
      <c r="I5" s="46"/>
      <c r="J5" s="74"/>
      <c r="K5" s="81" t="s">
        <v>383</v>
      </c>
      <c r="L5" s="14"/>
    </row>
    <row r="6" spans="1:15" s="3" customFormat="1" ht="52.5" customHeight="1" x14ac:dyDescent="0.25">
      <c r="A6" s="9"/>
      <c r="B6" s="109" t="s">
        <v>23</v>
      </c>
      <c r="C6" s="109" t="s">
        <v>24</v>
      </c>
      <c r="D6" s="109" t="s">
        <v>106</v>
      </c>
      <c r="E6" s="109" t="s">
        <v>107</v>
      </c>
      <c r="F6" s="109" t="s">
        <v>108</v>
      </c>
      <c r="G6" s="109" t="s">
        <v>114</v>
      </c>
      <c r="H6" s="109" t="s">
        <v>109</v>
      </c>
      <c r="I6" s="109" t="s">
        <v>110</v>
      </c>
      <c r="J6" s="109" t="s">
        <v>111</v>
      </c>
      <c r="K6" s="109" t="s">
        <v>112</v>
      </c>
      <c r="L6" s="9"/>
    </row>
    <row r="7" spans="1:15" s="4" customFormat="1" x14ac:dyDescent="0.25">
      <c r="A7" s="10"/>
      <c r="B7" s="110">
        <v>3</v>
      </c>
      <c r="C7" s="111" t="s">
        <v>36</v>
      </c>
      <c r="D7" s="112">
        <f t="shared" ref="D7:I7" si="0">D8/1000000</f>
        <v>62146.076556</v>
      </c>
      <c r="E7" s="112">
        <f t="shared" si="0"/>
        <v>297.73653200000001</v>
      </c>
      <c r="F7" s="112">
        <f t="shared" si="0"/>
        <v>406.879569</v>
      </c>
      <c r="G7" s="112">
        <f t="shared" si="0"/>
        <v>61739.196987000003</v>
      </c>
      <c r="H7" s="112">
        <f t="shared" si="0"/>
        <v>3718.390429</v>
      </c>
      <c r="I7" s="112">
        <f t="shared" si="0"/>
        <v>55779.370325000004</v>
      </c>
      <c r="J7" s="113">
        <f>J8</f>
        <v>0.90346770037752644</v>
      </c>
      <c r="K7" s="112">
        <f>K8/1000000</f>
        <v>5959.8266620000004</v>
      </c>
      <c r="L7" s="15"/>
      <c r="M7" s="4" t="s">
        <v>115</v>
      </c>
      <c r="N7" s="75"/>
      <c r="O7" s="75"/>
    </row>
    <row r="8" spans="1:15" s="4" customFormat="1" x14ac:dyDescent="0.25">
      <c r="A8" s="10"/>
      <c r="B8" s="21">
        <v>3</v>
      </c>
      <c r="C8" s="22" t="s">
        <v>36</v>
      </c>
      <c r="D8" s="23">
        <f t="shared" ref="D8:I8" si="1">+D9+D33</f>
        <v>62146076556</v>
      </c>
      <c r="E8" s="23">
        <f t="shared" si="1"/>
        <v>297736532</v>
      </c>
      <c r="F8" s="23">
        <f t="shared" si="1"/>
        <v>406879569</v>
      </c>
      <c r="G8" s="23">
        <f t="shared" si="1"/>
        <v>61739196987</v>
      </c>
      <c r="H8" s="23">
        <f t="shared" si="1"/>
        <v>3718390429</v>
      </c>
      <c r="I8" s="23">
        <f t="shared" si="1"/>
        <v>55779370325</v>
      </c>
      <c r="J8" s="102">
        <f t="shared" ref="J8:J17" si="2">+I8/G8</f>
        <v>0.90346770037752644</v>
      </c>
      <c r="K8" s="23">
        <f>+K9+K33</f>
        <v>5959826662</v>
      </c>
      <c r="L8" s="15"/>
      <c r="N8" s="75"/>
      <c r="O8" s="75"/>
    </row>
    <row r="9" spans="1:15" s="4" customFormat="1" x14ac:dyDescent="0.25">
      <c r="A9" s="10"/>
      <c r="B9" s="21" t="s">
        <v>37</v>
      </c>
      <c r="C9" s="22" t="s">
        <v>38</v>
      </c>
      <c r="D9" s="23">
        <f t="shared" ref="D9:I9" si="3">+D10+D16</f>
        <v>1646914804</v>
      </c>
      <c r="E9" s="23">
        <f t="shared" si="3"/>
        <v>9825284</v>
      </c>
      <c r="F9" s="23">
        <f t="shared" si="3"/>
        <v>11225618</v>
      </c>
      <c r="G9" s="23">
        <f t="shared" si="3"/>
        <v>1635689186</v>
      </c>
      <c r="H9" s="23">
        <f t="shared" si="3"/>
        <v>120520703</v>
      </c>
      <c r="I9" s="23">
        <f t="shared" si="3"/>
        <v>1606062301</v>
      </c>
      <c r="J9" s="102">
        <f t="shared" si="2"/>
        <v>0.98188721594935091</v>
      </c>
      <c r="K9" s="23">
        <f>+K10+K16</f>
        <v>29626885</v>
      </c>
      <c r="L9" s="15"/>
      <c r="N9" s="75"/>
      <c r="O9" s="75"/>
    </row>
    <row r="10" spans="1:15" s="4" customFormat="1" x14ac:dyDescent="0.25">
      <c r="A10" s="10"/>
      <c r="B10" s="24" t="s">
        <v>39</v>
      </c>
      <c r="C10" s="25" t="s">
        <v>40</v>
      </c>
      <c r="D10" s="26">
        <f>+D11</f>
        <v>136759058</v>
      </c>
      <c r="E10" s="26">
        <f t="shared" ref="E10:K10" si="4">+E11</f>
        <v>529666</v>
      </c>
      <c r="F10" s="26">
        <f t="shared" si="4"/>
        <v>1930000</v>
      </c>
      <c r="G10" s="26">
        <f t="shared" si="4"/>
        <v>134829058</v>
      </c>
      <c r="H10" s="26">
        <f t="shared" si="4"/>
        <v>0</v>
      </c>
      <c r="I10" s="26">
        <f t="shared" si="4"/>
        <v>134829058</v>
      </c>
      <c r="J10" s="103">
        <f t="shared" si="2"/>
        <v>1</v>
      </c>
      <c r="K10" s="26">
        <f t="shared" si="4"/>
        <v>0</v>
      </c>
      <c r="L10" s="15"/>
      <c r="N10" s="75"/>
      <c r="O10" s="75"/>
    </row>
    <row r="11" spans="1:15" s="4" customFormat="1" x14ac:dyDescent="0.25">
      <c r="A11" s="10"/>
      <c r="B11" s="33" t="s">
        <v>42</v>
      </c>
      <c r="C11" s="34" t="s">
        <v>43</v>
      </c>
      <c r="D11" s="35">
        <f>+D12+D14+D15</f>
        <v>136759058</v>
      </c>
      <c r="E11" s="35">
        <f t="shared" ref="E11:K11" si="5">+E12+E14+E15</f>
        <v>529666</v>
      </c>
      <c r="F11" s="35">
        <f t="shared" si="5"/>
        <v>1930000</v>
      </c>
      <c r="G11" s="35">
        <f t="shared" si="5"/>
        <v>134829058</v>
      </c>
      <c r="H11" s="35">
        <f t="shared" si="5"/>
        <v>0</v>
      </c>
      <c r="I11" s="35">
        <f t="shared" si="5"/>
        <v>134829058</v>
      </c>
      <c r="J11" s="101">
        <f t="shared" si="2"/>
        <v>1</v>
      </c>
      <c r="K11" s="35">
        <f t="shared" si="5"/>
        <v>0</v>
      </c>
      <c r="L11" s="15"/>
      <c r="N11" s="75"/>
      <c r="O11" s="75"/>
    </row>
    <row r="12" spans="1:15" s="6" customFormat="1" x14ac:dyDescent="0.25">
      <c r="A12" s="12"/>
      <c r="B12" s="36" t="s">
        <v>44</v>
      </c>
      <c r="C12" s="37" t="s">
        <v>45</v>
      </c>
      <c r="D12" s="38">
        <f>SUM(D13)</f>
        <v>27163333</v>
      </c>
      <c r="E12" s="38">
        <f t="shared" ref="E12:K12" si="6">SUM(E13)</f>
        <v>526666</v>
      </c>
      <c r="F12" s="38">
        <f t="shared" si="6"/>
        <v>1926666</v>
      </c>
      <c r="G12" s="38">
        <f t="shared" si="6"/>
        <v>25236667</v>
      </c>
      <c r="H12" s="38">
        <f t="shared" si="6"/>
        <v>0</v>
      </c>
      <c r="I12" s="38">
        <f t="shared" si="6"/>
        <v>25236667</v>
      </c>
      <c r="J12" s="104">
        <f t="shared" si="2"/>
        <v>1</v>
      </c>
      <c r="K12" s="38">
        <f t="shared" si="6"/>
        <v>0</v>
      </c>
      <c r="L12" s="18"/>
      <c r="N12" s="75"/>
      <c r="O12" s="75"/>
    </row>
    <row r="13" spans="1:15" x14ac:dyDescent="0.25">
      <c r="A13" s="11"/>
      <c r="B13" s="30" t="s">
        <v>1</v>
      </c>
      <c r="C13" s="31" t="s">
        <v>2</v>
      </c>
      <c r="D13" s="32">
        <v>27163333</v>
      </c>
      <c r="E13" s="32">
        <v>526666</v>
      </c>
      <c r="F13" s="32">
        <v>1926666</v>
      </c>
      <c r="G13" s="32">
        <f>+D13-F13</f>
        <v>25236667</v>
      </c>
      <c r="H13" s="32">
        <v>0</v>
      </c>
      <c r="I13" s="32">
        <v>25236667</v>
      </c>
      <c r="J13" s="100">
        <f t="shared" si="2"/>
        <v>1</v>
      </c>
      <c r="K13" s="32">
        <f>+G13-I13</f>
        <v>0</v>
      </c>
      <c r="L13" s="16"/>
      <c r="N13" s="75"/>
      <c r="O13" s="75"/>
    </row>
    <row r="14" spans="1:15" x14ac:dyDescent="0.25">
      <c r="A14" s="11"/>
      <c r="B14" s="30" t="s">
        <v>3</v>
      </c>
      <c r="C14" s="31" t="s">
        <v>4</v>
      </c>
      <c r="D14" s="32">
        <v>47479266</v>
      </c>
      <c r="E14" s="32">
        <v>3000</v>
      </c>
      <c r="F14" s="32">
        <v>3334</v>
      </c>
      <c r="G14" s="32">
        <f>+D14-F14</f>
        <v>47475932</v>
      </c>
      <c r="H14" s="32">
        <v>0</v>
      </c>
      <c r="I14" s="32">
        <v>47475932</v>
      </c>
      <c r="J14" s="100">
        <f t="shared" si="2"/>
        <v>1</v>
      </c>
      <c r="K14" s="32">
        <f>+G14-I14</f>
        <v>0</v>
      </c>
      <c r="L14" s="16"/>
      <c r="N14" s="75"/>
      <c r="O14" s="75"/>
    </row>
    <row r="15" spans="1:15" x14ac:dyDescent="0.25">
      <c r="A15" s="11"/>
      <c r="B15" s="30" t="s">
        <v>5</v>
      </c>
      <c r="C15" s="31" t="s">
        <v>6</v>
      </c>
      <c r="D15" s="32">
        <v>62116459</v>
      </c>
      <c r="E15" s="32">
        <v>0</v>
      </c>
      <c r="F15" s="32">
        <v>0</v>
      </c>
      <c r="G15" s="32">
        <f>+D15-F15</f>
        <v>62116459</v>
      </c>
      <c r="H15" s="32">
        <v>0</v>
      </c>
      <c r="I15" s="32">
        <v>62116459</v>
      </c>
      <c r="J15" s="100">
        <f t="shared" si="2"/>
        <v>1</v>
      </c>
      <c r="K15" s="32">
        <f>+G15-I15</f>
        <v>0</v>
      </c>
      <c r="L15" s="16"/>
      <c r="N15" s="75"/>
      <c r="O15" s="75"/>
    </row>
    <row r="16" spans="1:15" s="4" customFormat="1" x14ac:dyDescent="0.25">
      <c r="A16" s="10"/>
      <c r="B16" s="24" t="s">
        <v>49</v>
      </c>
      <c r="C16" s="25" t="s">
        <v>50</v>
      </c>
      <c r="D16" s="26">
        <f>+D17+D21</f>
        <v>1510155746</v>
      </c>
      <c r="E16" s="26">
        <f t="shared" ref="E16:K16" si="7">+E17+E21</f>
        <v>9295618</v>
      </c>
      <c r="F16" s="26">
        <f t="shared" si="7"/>
        <v>9295618</v>
      </c>
      <c r="G16" s="26">
        <f t="shared" si="7"/>
        <v>1500860128</v>
      </c>
      <c r="H16" s="26">
        <f t="shared" si="7"/>
        <v>120520703</v>
      </c>
      <c r="I16" s="26">
        <f t="shared" si="7"/>
        <v>1471233243</v>
      </c>
      <c r="J16" s="103">
        <f t="shared" si="2"/>
        <v>0.98026006258192766</v>
      </c>
      <c r="K16" s="26">
        <f t="shared" si="7"/>
        <v>29626885</v>
      </c>
      <c r="L16" s="15"/>
      <c r="N16" s="75"/>
      <c r="O16" s="75"/>
    </row>
    <row r="17" spans="1:15" s="4" customFormat="1" x14ac:dyDescent="0.25">
      <c r="A17" s="10"/>
      <c r="B17" s="33" t="s">
        <v>51</v>
      </c>
      <c r="C17" s="34" t="s">
        <v>52</v>
      </c>
      <c r="D17" s="35">
        <f>SUM(D18:D20)</f>
        <v>112562234</v>
      </c>
      <c r="E17" s="35">
        <f t="shared" ref="E17:K17" si="8">SUM(E18:E20)</f>
        <v>0</v>
      </c>
      <c r="F17" s="35">
        <f t="shared" si="8"/>
        <v>0</v>
      </c>
      <c r="G17" s="35">
        <f t="shared" si="8"/>
        <v>112562234</v>
      </c>
      <c r="H17" s="35">
        <f t="shared" si="8"/>
        <v>0</v>
      </c>
      <c r="I17" s="35">
        <f t="shared" si="8"/>
        <v>112562234</v>
      </c>
      <c r="J17" s="101">
        <f t="shared" si="2"/>
        <v>1</v>
      </c>
      <c r="K17" s="35">
        <f t="shared" si="8"/>
        <v>0</v>
      </c>
      <c r="L17" s="15"/>
      <c r="N17" s="75"/>
      <c r="O17" s="75"/>
    </row>
    <row r="18" spans="1:15" x14ac:dyDescent="0.25">
      <c r="A18" s="11"/>
      <c r="B18" s="30" t="s">
        <v>7</v>
      </c>
      <c r="C18" s="31" t="s">
        <v>8</v>
      </c>
      <c r="D18" s="32">
        <v>22680232</v>
      </c>
      <c r="E18" s="32">
        <v>0</v>
      </c>
      <c r="F18" s="32">
        <v>0</v>
      </c>
      <c r="G18" s="32">
        <f>+D18-F18</f>
        <v>22680232</v>
      </c>
      <c r="H18" s="32">
        <v>0</v>
      </c>
      <c r="I18" s="32">
        <v>22680232</v>
      </c>
      <c r="J18" s="100">
        <f t="shared" ref="J18:J37" si="9">+I18/G18</f>
        <v>1</v>
      </c>
      <c r="K18" s="32">
        <f t="shared" ref="K18:K32" si="10">+G18-I18</f>
        <v>0</v>
      </c>
      <c r="L18" s="16"/>
      <c r="N18" s="75"/>
      <c r="O18" s="75"/>
    </row>
    <row r="19" spans="1:15" x14ac:dyDescent="0.25">
      <c r="A19" s="11"/>
      <c r="B19" s="30" t="s">
        <v>9</v>
      </c>
      <c r="C19" s="31" t="s">
        <v>10</v>
      </c>
      <c r="D19" s="32">
        <v>66987648</v>
      </c>
      <c r="E19" s="32">
        <v>0</v>
      </c>
      <c r="F19" s="32">
        <v>0</v>
      </c>
      <c r="G19" s="32">
        <f>+D19-F19</f>
        <v>66987648</v>
      </c>
      <c r="H19" s="32">
        <v>0</v>
      </c>
      <c r="I19" s="32">
        <v>66987648</v>
      </c>
      <c r="J19" s="100">
        <f t="shared" si="9"/>
        <v>1</v>
      </c>
      <c r="K19" s="32">
        <f t="shared" si="10"/>
        <v>0</v>
      </c>
      <c r="L19" s="16"/>
      <c r="N19" s="75"/>
      <c r="O19" s="75"/>
    </row>
    <row r="20" spans="1:15" x14ac:dyDescent="0.25">
      <c r="A20" s="11"/>
      <c r="B20" s="30"/>
      <c r="C20" s="31" t="s">
        <v>337</v>
      </c>
      <c r="D20" s="32">
        <v>22894354</v>
      </c>
      <c r="E20" s="32">
        <v>0</v>
      </c>
      <c r="F20" s="32">
        <v>0</v>
      </c>
      <c r="G20" s="32">
        <f>+D20-F20</f>
        <v>22894354</v>
      </c>
      <c r="H20" s="32">
        <v>0</v>
      </c>
      <c r="I20" s="32">
        <v>22894354</v>
      </c>
      <c r="J20" s="100">
        <f t="shared" si="9"/>
        <v>1</v>
      </c>
      <c r="K20" s="32">
        <f t="shared" si="10"/>
        <v>0</v>
      </c>
      <c r="L20" s="16"/>
      <c r="N20" s="75"/>
      <c r="O20" s="75"/>
    </row>
    <row r="21" spans="1:15" s="7" customFormat="1" x14ac:dyDescent="0.25">
      <c r="A21" s="13"/>
      <c r="B21" s="40" t="s">
        <v>53</v>
      </c>
      <c r="C21" s="41" t="s">
        <v>54</v>
      </c>
      <c r="D21" s="42">
        <f>SUM(D22:D24)+D25+D27+D29+D31+D32</f>
        <v>1397593512</v>
      </c>
      <c r="E21" s="42">
        <f t="shared" ref="E21:K21" si="11">SUM(E22:E24)+E25+E27+E29+E31+E32</f>
        <v>9295618</v>
      </c>
      <c r="F21" s="42">
        <f t="shared" si="11"/>
        <v>9295618</v>
      </c>
      <c r="G21" s="42">
        <f t="shared" si="11"/>
        <v>1388297894</v>
      </c>
      <c r="H21" s="42">
        <f t="shared" si="11"/>
        <v>120520703</v>
      </c>
      <c r="I21" s="42">
        <f t="shared" si="11"/>
        <v>1358671009</v>
      </c>
      <c r="J21" s="105">
        <f>+I21/G21</f>
        <v>0.97865956209539562</v>
      </c>
      <c r="K21" s="42">
        <f t="shared" si="11"/>
        <v>29626885</v>
      </c>
      <c r="L21" s="19"/>
      <c r="N21" s="75"/>
      <c r="O21" s="75"/>
    </row>
    <row r="22" spans="1:15" x14ac:dyDescent="0.25">
      <c r="A22" s="11"/>
      <c r="B22" s="30"/>
      <c r="C22" s="31" t="s">
        <v>338</v>
      </c>
      <c r="D22" s="32">
        <v>114257272</v>
      </c>
      <c r="E22" s="32">
        <v>8803669</v>
      </c>
      <c r="F22" s="32">
        <v>8803669</v>
      </c>
      <c r="G22" s="32">
        <f>+D22-F22</f>
        <v>105453603</v>
      </c>
      <c r="H22" s="32">
        <v>105453603</v>
      </c>
      <c r="I22" s="32">
        <v>105453603</v>
      </c>
      <c r="J22" s="100">
        <f>+I22/G22</f>
        <v>1</v>
      </c>
      <c r="K22" s="32">
        <f>+G22-I22</f>
        <v>0</v>
      </c>
      <c r="L22" s="16"/>
      <c r="N22" s="75"/>
      <c r="O22" s="75"/>
    </row>
    <row r="23" spans="1:15" x14ac:dyDescent="0.25">
      <c r="A23" s="11"/>
      <c r="B23" s="30" t="s">
        <v>12</v>
      </c>
      <c r="C23" s="31" t="s">
        <v>13</v>
      </c>
      <c r="D23" s="32">
        <v>35544842</v>
      </c>
      <c r="E23" s="32">
        <v>0</v>
      </c>
      <c r="F23" s="32">
        <v>0</v>
      </c>
      <c r="G23" s="32">
        <f>+D23-F23</f>
        <v>35544842</v>
      </c>
      <c r="H23" s="32">
        <v>0</v>
      </c>
      <c r="I23" s="32">
        <v>16684306</v>
      </c>
      <c r="J23" s="100">
        <f t="shared" si="9"/>
        <v>0.46938754151727557</v>
      </c>
      <c r="K23" s="32">
        <f t="shared" si="10"/>
        <v>18860536</v>
      </c>
      <c r="L23" s="16"/>
      <c r="N23" s="75"/>
      <c r="O23" s="75"/>
    </row>
    <row r="24" spans="1:15" x14ac:dyDescent="0.25">
      <c r="A24" s="11"/>
      <c r="B24" s="30" t="s">
        <v>14</v>
      </c>
      <c r="C24" s="31" t="s">
        <v>55</v>
      </c>
      <c r="D24" s="32">
        <v>10300000</v>
      </c>
      <c r="E24" s="32">
        <v>0</v>
      </c>
      <c r="F24" s="32">
        <v>0</v>
      </c>
      <c r="G24" s="32">
        <f>+D24-F24</f>
        <v>10300000</v>
      </c>
      <c r="H24" s="32">
        <v>0</v>
      </c>
      <c r="I24" s="32">
        <v>10300000</v>
      </c>
      <c r="J24" s="100">
        <f t="shared" si="9"/>
        <v>1</v>
      </c>
      <c r="K24" s="32">
        <f t="shared" si="10"/>
        <v>0</v>
      </c>
      <c r="L24" s="16"/>
      <c r="N24" s="75"/>
      <c r="O24" s="75"/>
    </row>
    <row r="25" spans="1:15" s="6" customFormat="1" x14ac:dyDescent="0.25">
      <c r="A25" s="12"/>
      <c r="B25" s="36" t="s">
        <v>56</v>
      </c>
      <c r="C25" s="37" t="s">
        <v>57</v>
      </c>
      <c r="D25" s="38">
        <f>SUM(D26)</f>
        <v>814876550</v>
      </c>
      <c r="E25" s="38">
        <f t="shared" ref="E25:K25" si="12">SUM(E26)</f>
        <v>491949</v>
      </c>
      <c r="F25" s="38">
        <f t="shared" si="12"/>
        <v>491949</v>
      </c>
      <c r="G25" s="38">
        <f t="shared" si="12"/>
        <v>814384601</v>
      </c>
      <c r="H25" s="38">
        <f t="shared" si="12"/>
        <v>0</v>
      </c>
      <c r="I25" s="38">
        <f t="shared" si="12"/>
        <v>810264252</v>
      </c>
      <c r="J25" s="104">
        <f>+I25/G25</f>
        <v>0.9949405367010371</v>
      </c>
      <c r="K25" s="38">
        <f t="shared" si="12"/>
        <v>4120349</v>
      </c>
      <c r="L25" s="18"/>
      <c r="N25" s="75"/>
      <c r="O25" s="75"/>
    </row>
    <row r="26" spans="1:15" x14ac:dyDescent="0.25">
      <c r="A26" s="11"/>
      <c r="B26" s="30" t="s">
        <v>15</v>
      </c>
      <c r="C26" s="31" t="s">
        <v>16</v>
      </c>
      <c r="D26" s="32">
        <v>814876550</v>
      </c>
      <c r="E26" s="32">
        <v>491949</v>
      </c>
      <c r="F26" s="32">
        <v>491949</v>
      </c>
      <c r="G26" s="32">
        <f t="shared" ref="G26:G32" si="13">+D26-F26</f>
        <v>814384601</v>
      </c>
      <c r="H26" s="32">
        <v>0</v>
      </c>
      <c r="I26" s="32">
        <v>810264252</v>
      </c>
      <c r="J26" s="100">
        <f t="shared" si="9"/>
        <v>0.9949405367010371</v>
      </c>
      <c r="K26" s="32">
        <f t="shared" si="10"/>
        <v>4120349</v>
      </c>
      <c r="L26" s="16"/>
      <c r="N26" s="75"/>
      <c r="O26" s="75"/>
    </row>
    <row r="27" spans="1:15" s="6" customFormat="1" x14ac:dyDescent="0.25">
      <c r="A27" s="12"/>
      <c r="B27" s="36"/>
      <c r="C27" s="37" t="s">
        <v>339</v>
      </c>
      <c r="D27" s="38">
        <f>SUM(D28)</f>
        <v>162734848</v>
      </c>
      <c r="E27" s="38">
        <f t="shared" ref="E27:K27" si="14">SUM(E28)</f>
        <v>0</v>
      </c>
      <c r="F27" s="38">
        <f t="shared" si="14"/>
        <v>0</v>
      </c>
      <c r="G27" s="38">
        <f t="shared" si="14"/>
        <v>162734848</v>
      </c>
      <c r="H27" s="38">
        <f t="shared" si="14"/>
        <v>0</v>
      </c>
      <c r="I27" s="38">
        <f t="shared" si="14"/>
        <v>162734848</v>
      </c>
      <c r="J27" s="104">
        <f>+I27/G27</f>
        <v>1</v>
      </c>
      <c r="K27" s="38">
        <f t="shared" si="14"/>
        <v>0</v>
      </c>
      <c r="L27" s="18"/>
      <c r="N27" s="75"/>
      <c r="O27" s="75"/>
    </row>
    <row r="28" spans="1:15" x14ac:dyDescent="0.25">
      <c r="A28" s="11"/>
      <c r="B28" s="30" t="s">
        <v>380</v>
      </c>
      <c r="C28" s="31" t="s">
        <v>340</v>
      </c>
      <c r="D28" s="32">
        <v>162734848</v>
      </c>
      <c r="E28" s="32">
        <v>0</v>
      </c>
      <c r="F28" s="32">
        <v>0</v>
      </c>
      <c r="G28" s="32">
        <f>+D28-F28</f>
        <v>162734848</v>
      </c>
      <c r="H28" s="32">
        <v>0</v>
      </c>
      <c r="I28" s="32">
        <v>162734848</v>
      </c>
      <c r="J28" s="100">
        <f>+I28/G28</f>
        <v>1</v>
      </c>
      <c r="K28" s="32">
        <f>+G28-I28</f>
        <v>0</v>
      </c>
      <c r="L28" s="16"/>
      <c r="N28" s="75"/>
      <c r="O28" s="75"/>
    </row>
    <row r="29" spans="1:15" s="6" customFormat="1" x14ac:dyDescent="0.25">
      <c r="A29" s="12"/>
      <c r="B29" s="36" t="s">
        <v>58</v>
      </c>
      <c r="C29" s="37" t="s">
        <v>59</v>
      </c>
      <c r="D29" s="38">
        <f>SUM(D30)</f>
        <v>131880000</v>
      </c>
      <c r="E29" s="38">
        <f t="shared" ref="E29:K29" si="15">SUM(E30)</f>
        <v>0</v>
      </c>
      <c r="F29" s="38">
        <f t="shared" si="15"/>
        <v>0</v>
      </c>
      <c r="G29" s="38">
        <f t="shared" si="15"/>
        <v>131880000</v>
      </c>
      <c r="H29" s="38">
        <f t="shared" si="15"/>
        <v>15067100</v>
      </c>
      <c r="I29" s="38">
        <f t="shared" si="15"/>
        <v>125286000</v>
      </c>
      <c r="J29" s="104">
        <f t="shared" si="9"/>
        <v>0.95</v>
      </c>
      <c r="K29" s="38">
        <f t="shared" si="15"/>
        <v>6594000</v>
      </c>
      <c r="L29" s="18"/>
      <c r="N29" s="75"/>
      <c r="O29" s="75"/>
    </row>
    <row r="30" spans="1:15" x14ac:dyDescent="0.25">
      <c r="A30" s="11"/>
      <c r="B30" s="30" t="s">
        <v>17</v>
      </c>
      <c r="C30" s="31" t="s">
        <v>18</v>
      </c>
      <c r="D30" s="32">
        <v>131880000</v>
      </c>
      <c r="E30" s="32">
        <v>0</v>
      </c>
      <c r="F30" s="32">
        <v>0</v>
      </c>
      <c r="G30" s="32">
        <f t="shared" si="13"/>
        <v>131880000</v>
      </c>
      <c r="H30" s="32">
        <v>15067100</v>
      </c>
      <c r="I30" s="32">
        <v>125286000</v>
      </c>
      <c r="J30" s="100">
        <f t="shared" si="9"/>
        <v>0.95</v>
      </c>
      <c r="K30" s="32">
        <f t="shared" si="10"/>
        <v>6594000</v>
      </c>
      <c r="L30" s="16"/>
      <c r="N30" s="75"/>
      <c r="O30" s="75"/>
    </row>
    <row r="31" spans="1:15" x14ac:dyDescent="0.25">
      <c r="A31" s="11"/>
      <c r="B31" s="30" t="s">
        <v>19</v>
      </c>
      <c r="C31" s="31" t="s">
        <v>20</v>
      </c>
      <c r="D31" s="32">
        <v>116000000</v>
      </c>
      <c r="E31" s="32">
        <v>0</v>
      </c>
      <c r="F31" s="32">
        <v>0</v>
      </c>
      <c r="G31" s="32">
        <f t="shared" si="13"/>
        <v>116000000</v>
      </c>
      <c r="H31" s="32">
        <v>0</v>
      </c>
      <c r="I31" s="32">
        <v>116000000</v>
      </c>
      <c r="J31" s="100">
        <f t="shared" si="9"/>
        <v>1</v>
      </c>
      <c r="K31" s="32">
        <f t="shared" si="10"/>
        <v>0</v>
      </c>
      <c r="L31" s="16"/>
      <c r="N31" s="75"/>
      <c r="O31" s="75"/>
    </row>
    <row r="32" spans="1:15" x14ac:dyDescent="0.25">
      <c r="A32" s="11"/>
      <c r="B32" s="30" t="s">
        <v>21</v>
      </c>
      <c r="C32" s="31" t="s">
        <v>60</v>
      </c>
      <c r="D32" s="32">
        <v>12000000</v>
      </c>
      <c r="E32" s="32">
        <v>0</v>
      </c>
      <c r="F32" s="32">
        <v>0</v>
      </c>
      <c r="G32" s="32">
        <f t="shared" si="13"/>
        <v>12000000</v>
      </c>
      <c r="H32" s="32">
        <v>0</v>
      </c>
      <c r="I32" s="32">
        <v>11948000</v>
      </c>
      <c r="J32" s="100">
        <f t="shared" si="9"/>
        <v>0.9956666666666667</v>
      </c>
      <c r="K32" s="32">
        <f t="shared" si="10"/>
        <v>52000</v>
      </c>
      <c r="L32" s="16"/>
      <c r="N32" s="75"/>
      <c r="O32" s="75"/>
    </row>
    <row r="33" spans="1:15" s="4" customFormat="1" x14ac:dyDescent="0.25">
      <c r="A33" s="10"/>
      <c r="B33" s="21" t="s">
        <v>61</v>
      </c>
      <c r="C33" s="22" t="s">
        <v>62</v>
      </c>
      <c r="D33" s="23">
        <f>D34</f>
        <v>60499161752</v>
      </c>
      <c r="E33" s="23">
        <f t="shared" ref="E33:K33" si="16">E34</f>
        <v>287911248</v>
      </c>
      <c r="F33" s="23">
        <f t="shared" si="16"/>
        <v>395653951</v>
      </c>
      <c r="G33" s="23">
        <f t="shared" si="16"/>
        <v>60103507801</v>
      </c>
      <c r="H33" s="23">
        <f t="shared" si="16"/>
        <v>3597869726</v>
      </c>
      <c r="I33" s="23">
        <f t="shared" si="16"/>
        <v>54173308024</v>
      </c>
      <c r="J33" s="102">
        <f t="shared" si="9"/>
        <v>0.90133354950538624</v>
      </c>
      <c r="K33" s="23">
        <f t="shared" si="16"/>
        <v>5930199777</v>
      </c>
      <c r="L33" s="15"/>
      <c r="N33" s="75"/>
      <c r="O33" s="75"/>
    </row>
    <row r="34" spans="1:15" s="4" customFormat="1" x14ac:dyDescent="0.25">
      <c r="A34" s="10"/>
      <c r="B34" s="21" t="s">
        <v>63</v>
      </c>
      <c r="C34" s="22" t="s">
        <v>64</v>
      </c>
      <c r="D34" s="23">
        <f>D35</f>
        <v>60499161752</v>
      </c>
      <c r="E34" s="23">
        <f t="shared" ref="E34:K34" si="17">E35</f>
        <v>287911248</v>
      </c>
      <c r="F34" s="23">
        <f t="shared" si="17"/>
        <v>395653951</v>
      </c>
      <c r="G34" s="23">
        <f t="shared" si="17"/>
        <v>60103507801</v>
      </c>
      <c r="H34" s="23">
        <f t="shared" si="17"/>
        <v>3597869726</v>
      </c>
      <c r="I34" s="23">
        <f t="shared" si="17"/>
        <v>54173308024</v>
      </c>
      <c r="J34" s="102">
        <f t="shared" si="9"/>
        <v>0.90133354950538624</v>
      </c>
      <c r="K34" s="23">
        <f t="shared" si="17"/>
        <v>5930199777</v>
      </c>
      <c r="L34" s="15"/>
      <c r="N34" s="75"/>
      <c r="O34" s="75"/>
    </row>
    <row r="35" spans="1:15" s="4" customFormat="1" x14ac:dyDescent="0.25">
      <c r="A35" s="10"/>
      <c r="B35" s="24" t="s">
        <v>65</v>
      </c>
      <c r="C35" s="25" t="s">
        <v>66</v>
      </c>
      <c r="D35" s="26">
        <f>+D36+D40</f>
        <v>60499161752</v>
      </c>
      <c r="E35" s="26">
        <f t="shared" ref="E35:K35" si="18">+E36+E40</f>
        <v>287911248</v>
      </c>
      <c r="F35" s="26">
        <f t="shared" si="18"/>
        <v>395653951</v>
      </c>
      <c r="G35" s="26">
        <f t="shared" si="18"/>
        <v>60103507801</v>
      </c>
      <c r="H35" s="26">
        <f t="shared" si="18"/>
        <v>3597869726</v>
      </c>
      <c r="I35" s="26">
        <f t="shared" si="18"/>
        <v>54173308024</v>
      </c>
      <c r="J35" s="103">
        <f t="shared" si="9"/>
        <v>0.90133354950538624</v>
      </c>
      <c r="K35" s="26">
        <f t="shared" si="18"/>
        <v>5930199777</v>
      </c>
      <c r="L35" s="15"/>
      <c r="N35" s="75"/>
      <c r="O35" s="75"/>
    </row>
    <row r="36" spans="1:15" s="4" customFormat="1" x14ac:dyDescent="0.25">
      <c r="A36" s="10"/>
      <c r="B36" s="27" t="s">
        <v>67</v>
      </c>
      <c r="C36" s="28" t="s">
        <v>68</v>
      </c>
      <c r="D36" s="29">
        <f>+D37</f>
        <v>48702409733</v>
      </c>
      <c r="E36" s="29">
        <f t="shared" ref="E36:K36" si="19">+E37</f>
        <v>264786546</v>
      </c>
      <c r="F36" s="29">
        <f t="shared" si="19"/>
        <v>342844415</v>
      </c>
      <c r="G36" s="29">
        <f t="shared" si="19"/>
        <v>48359565318</v>
      </c>
      <c r="H36" s="29">
        <f t="shared" si="19"/>
        <v>2397490778</v>
      </c>
      <c r="I36" s="29">
        <f t="shared" si="19"/>
        <v>45717522065</v>
      </c>
      <c r="J36" s="108">
        <f t="shared" si="9"/>
        <v>0.94536668732180273</v>
      </c>
      <c r="K36" s="29">
        <f t="shared" si="19"/>
        <v>2642043253</v>
      </c>
      <c r="L36" s="15"/>
      <c r="N36" s="75"/>
      <c r="O36" s="75"/>
    </row>
    <row r="37" spans="1:15" s="4" customFormat="1" x14ac:dyDescent="0.25">
      <c r="A37" s="10"/>
      <c r="B37" s="27" t="s">
        <v>69</v>
      </c>
      <c r="C37" s="28" t="s">
        <v>70</v>
      </c>
      <c r="D37" s="29">
        <f>D38</f>
        <v>48702409733</v>
      </c>
      <c r="E37" s="29">
        <f t="shared" ref="E37:K37" si="20">E38</f>
        <v>264786546</v>
      </c>
      <c r="F37" s="29">
        <f t="shared" si="20"/>
        <v>342844415</v>
      </c>
      <c r="G37" s="29">
        <f t="shared" si="20"/>
        <v>48359565318</v>
      </c>
      <c r="H37" s="29">
        <f t="shared" si="20"/>
        <v>2397490778</v>
      </c>
      <c r="I37" s="29">
        <f t="shared" si="20"/>
        <v>45717522065</v>
      </c>
      <c r="J37" s="108">
        <f t="shared" si="9"/>
        <v>0.94536668732180273</v>
      </c>
      <c r="K37" s="29">
        <f t="shared" si="20"/>
        <v>2642043253</v>
      </c>
      <c r="L37" s="15"/>
      <c r="N37" s="75"/>
      <c r="O37" s="75"/>
    </row>
    <row r="38" spans="1:15" s="4" customFormat="1" x14ac:dyDescent="0.25">
      <c r="A38" s="10"/>
      <c r="B38" s="43" t="s">
        <v>71</v>
      </c>
      <c r="C38" s="44" t="s">
        <v>72</v>
      </c>
      <c r="D38" s="45">
        <f t="shared" ref="D38:I38" si="21">SUM(D39)</f>
        <v>48702409733</v>
      </c>
      <c r="E38" s="45">
        <f t="shared" si="21"/>
        <v>264786546</v>
      </c>
      <c r="F38" s="45">
        <f t="shared" si="21"/>
        <v>342844415</v>
      </c>
      <c r="G38" s="45">
        <f t="shared" si="21"/>
        <v>48359565318</v>
      </c>
      <c r="H38" s="45">
        <f t="shared" si="21"/>
        <v>2397490778</v>
      </c>
      <c r="I38" s="45">
        <f t="shared" si="21"/>
        <v>45717522065</v>
      </c>
      <c r="J38" s="106">
        <f>+I38/G38</f>
        <v>0.94536668732180273</v>
      </c>
      <c r="K38" s="107">
        <f>+G38-I38</f>
        <v>2642043253</v>
      </c>
      <c r="L38" s="15"/>
      <c r="N38" s="75"/>
      <c r="O38" s="75"/>
    </row>
    <row r="39" spans="1:15" x14ac:dyDescent="0.25">
      <c r="A39" s="11"/>
      <c r="B39" s="30" t="s">
        <v>73</v>
      </c>
      <c r="C39" s="31" t="s">
        <v>74</v>
      </c>
      <c r="D39" s="32">
        <v>48702409733</v>
      </c>
      <c r="E39" s="32">
        <v>264786546</v>
      </c>
      <c r="F39" s="32">
        <v>342844415</v>
      </c>
      <c r="G39" s="32">
        <f>+D39-F39</f>
        <v>48359565318</v>
      </c>
      <c r="H39" s="32">
        <v>2397490778</v>
      </c>
      <c r="I39" s="32">
        <v>45717522065</v>
      </c>
      <c r="J39" s="100">
        <f>+I39/G39</f>
        <v>0.94536668732180273</v>
      </c>
      <c r="K39" s="32">
        <f>+G39-I39</f>
        <v>2642043253</v>
      </c>
      <c r="L39" s="16"/>
      <c r="N39" s="75"/>
      <c r="O39" s="75"/>
    </row>
    <row r="40" spans="1:15" s="4" customFormat="1" x14ac:dyDescent="0.25">
      <c r="A40" s="10"/>
      <c r="B40" s="27" t="s">
        <v>75</v>
      </c>
      <c r="C40" s="28" t="s">
        <v>76</v>
      </c>
      <c r="D40" s="29">
        <f>D41+D44+D47</f>
        <v>11796752019</v>
      </c>
      <c r="E40" s="29">
        <f t="shared" ref="E40:K40" si="22">E41+E44+E47</f>
        <v>23124702</v>
      </c>
      <c r="F40" s="29">
        <f t="shared" si="22"/>
        <v>52809536</v>
      </c>
      <c r="G40" s="29">
        <f t="shared" si="22"/>
        <v>11743942483</v>
      </c>
      <c r="H40" s="29">
        <f t="shared" si="22"/>
        <v>1200378948</v>
      </c>
      <c r="I40" s="29">
        <f t="shared" si="22"/>
        <v>8455785959</v>
      </c>
      <c r="J40" s="108">
        <f>+I40/G40</f>
        <v>0.72001254870246623</v>
      </c>
      <c r="K40" s="29">
        <f t="shared" si="22"/>
        <v>3288156524</v>
      </c>
      <c r="L40" s="15"/>
      <c r="N40" s="75"/>
      <c r="O40" s="75"/>
    </row>
    <row r="41" spans="1:15" s="4" customFormat="1" x14ac:dyDescent="0.25">
      <c r="A41" s="10"/>
      <c r="B41" s="27" t="s">
        <v>77</v>
      </c>
      <c r="C41" s="28" t="s">
        <v>78</v>
      </c>
      <c r="D41" s="29">
        <f>D42</f>
        <v>3075643592</v>
      </c>
      <c r="E41" s="29">
        <f t="shared" ref="E41:K41" si="23">E42</f>
        <v>23101086</v>
      </c>
      <c r="F41" s="29">
        <f t="shared" si="23"/>
        <v>43448758</v>
      </c>
      <c r="G41" s="29">
        <f t="shared" si="23"/>
        <v>3032194834</v>
      </c>
      <c r="H41" s="29">
        <f t="shared" si="23"/>
        <v>24000000</v>
      </c>
      <c r="I41" s="29">
        <f t="shared" si="23"/>
        <v>2442474897</v>
      </c>
      <c r="J41" s="76">
        <f>+I41/G41</f>
        <v>0.80551383757156025</v>
      </c>
      <c r="K41" s="29">
        <f t="shared" si="23"/>
        <v>589719937</v>
      </c>
      <c r="L41" s="15"/>
      <c r="N41" s="75"/>
      <c r="O41" s="75"/>
    </row>
    <row r="42" spans="1:15" s="4" customFormat="1" x14ac:dyDescent="0.25">
      <c r="A42" s="10"/>
      <c r="B42" s="43" t="s">
        <v>79</v>
      </c>
      <c r="C42" s="44" t="s">
        <v>80</v>
      </c>
      <c r="D42" s="45">
        <f>SUM(D43)</f>
        <v>3075643592</v>
      </c>
      <c r="E42" s="45">
        <f t="shared" ref="E42:K42" si="24">SUM(E43)</f>
        <v>23101086</v>
      </c>
      <c r="F42" s="45">
        <f t="shared" si="24"/>
        <v>43448758</v>
      </c>
      <c r="G42" s="45">
        <f t="shared" si="24"/>
        <v>3032194834</v>
      </c>
      <c r="H42" s="45">
        <f t="shared" si="24"/>
        <v>24000000</v>
      </c>
      <c r="I42" s="45">
        <f t="shared" si="24"/>
        <v>2442474897</v>
      </c>
      <c r="J42" s="77">
        <f>+I42/G42</f>
        <v>0.80551383757156025</v>
      </c>
      <c r="K42" s="45">
        <f t="shared" si="24"/>
        <v>589719937</v>
      </c>
      <c r="L42" s="15"/>
      <c r="N42" s="75"/>
      <c r="O42" s="75"/>
    </row>
    <row r="43" spans="1:15" x14ac:dyDescent="0.25">
      <c r="A43" s="11"/>
      <c r="B43" s="30" t="s">
        <v>81</v>
      </c>
      <c r="C43" s="31" t="s">
        <v>82</v>
      </c>
      <c r="D43" s="32">
        <v>3075643592</v>
      </c>
      <c r="E43" s="32">
        <v>23101086</v>
      </c>
      <c r="F43" s="32">
        <v>43448758</v>
      </c>
      <c r="G43" s="32">
        <f>+D43-F43</f>
        <v>3032194834</v>
      </c>
      <c r="H43" s="32">
        <v>24000000</v>
      </c>
      <c r="I43" s="32">
        <v>2442474897</v>
      </c>
      <c r="J43" s="100">
        <f t="shared" ref="J43:J48" si="25">+I43/G43</f>
        <v>0.80551383757156025</v>
      </c>
      <c r="K43" s="32">
        <f>+G43-I43</f>
        <v>589719937</v>
      </c>
      <c r="L43" s="16"/>
      <c r="N43" s="75"/>
      <c r="O43" s="75"/>
    </row>
    <row r="44" spans="1:15" s="4" customFormat="1" x14ac:dyDescent="0.25">
      <c r="A44" s="10"/>
      <c r="B44" s="27" t="s">
        <v>83</v>
      </c>
      <c r="C44" s="28" t="s">
        <v>84</v>
      </c>
      <c r="D44" s="29">
        <f>D45</f>
        <v>6600108759</v>
      </c>
      <c r="E44" s="29">
        <f t="shared" ref="E44:K44" si="26">E45</f>
        <v>0</v>
      </c>
      <c r="F44" s="29">
        <f t="shared" si="26"/>
        <v>0</v>
      </c>
      <c r="G44" s="29">
        <f t="shared" si="26"/>
        <v>6600108759</v>
      </c>
      <c r="H44" s="29">
        <f t="shared" si="26"/>
        <v>1176378948</v>
      </c>
      <c r="I44" s="29">
        <f t="shared" si="26"/>
        <v>4783722172</v>
      </c>
      <c r="J44" s="76">
        <f>+I44/G44</f>
        <v>0.72479444607285448</v>
      </c>
      <c r="K44" s="29">
        <f t="shared" si="26"/>
        <v>1816386587</v>
      </c>
      <c r="L44" s="15"/>
      <c r="N44" s="75"/>
      <c r="O44" s="75"/>
    </row>
    <row r="45" spans="1:15" s="4" customFormat="1" x14ac:dyDescent="0.25">
      <c r="A45" s="10"/>
      <c r="B45" s="43" t="s">
        <v>85</v>
      </c>
      <c r="C45" s="44" t="s">
        <v>84</v>
      </c>
      <c r="D45" s="45">
        <f>SUM(D46)</f>
        <v>6600108759</v>
      </c>
      <c r="E45" s="45">
        <f t="shared" ref="E45:K45" si="27">SUM(E46)</f>
        <v>0</v>
      </c>
      <c r="F45" s="45">
        <f t="shared" si="27"/>
        <v>0</v>
      </c>
      <c r="G45" s="45">
        <f t="shared" si="27"/>
        <v>6600108759</v>
      </c>
      <c r="H45" s="45">
        <f t="shared" si="27"/>
        <v>1176378948</v>
      </c>
      <c r="I45" s="45">
        <f t="shared" si="27"/>
        <v>4783722172</v>
      </c>
      <c r="J45" s="77">
        <f>+I45/G45</f>
        <v>0.72479444607285448</v>
      </c>
      <c r="K45" s="45">
        <f t="shared" si="27"/>
        <v>1816386587</v>
      </c>
      <c r="L45" s="15"/>
      <c r="N45" s="75"/>
      <c r="O45" s="75"/>
    </row>
    <row r="46" spans="1:15" x14ac:dyDescent="0.25">
      <c r="A46" s="11"/>
      <c r="B46" s="30" t="s">
        <v>96</v>
      </c>
      <c r="C46" s="31" t="s">
        <v>341</v>
      </c>
      <c r="D46" s="32">
        <v>6600108759</v>
      </c>
      <c r="E46" s="32">
        <v>0</v>
      </c>
      <c r="F46" s="32">
        <v>0</v>
      </c>
      <c r="G46" s="32">
        <v>6600108759</v>
      </c>
      <c r="H46" s="32">
        <v>1176378948</v>
      </c>
      <c r="I46" s="32">
        <v>4783722172</v>
      </c>
      <c r="J46" s="100">
        <f>+I46/G46</f>
        <v>0.72479444607285448</v>
      </c>
      <c r="K46" s="32">
        <f>+G46-I46</f>
        <v>1816386587</v>
      </c>
      <c r="L46" s="16"/>
      <c r="N46" s="75"/>
      <c r="O46" s="75"/>
    </row>
    <row r="47" spans="1:15" s="4" customFormat="1" x14ac:dyDescent="0.25">
      <c r="A47" s="10"/>
      <c r="B47" s="27" t="s">
        <v>90</v>
      </c>
      <c r="C47" s="28" t="s">
        <v>92</v>
      </c>
      <c r="D47" s="29">
        <f>D48</f>
        <v>2120999668</v>
      </c>
      <c r="E47" s="29">
        <f t="shared" ref="E47:K47" si="28">E48</f>
        <v>23616</v>
      </c>
      <c r="F47" s="29">
        <f t="shared" si="28"/>
        <v>9360778</v>
      </c>
      <c r="G47" s="29">
        <f t="shared" si="28"/>
        <v>2111638890</v>
      </c>
      <c r="H47" s="29">
        <f t="shared" si="28"/>
        <v>0</v>
      </c>
      <c r="I47" s="29">
        <f t="shared" si="28"/>
        <v>1229588890</v>
      </c>
      <c r="J47" s="76">
        <f t="shared" si="25"/>
        <v>0.58229126950773291</v>
      </c>
      <c r="K47" s="29">
        <f t="shared" si="28"/>
        <v>882050000</v>
      </c>
      <c r="L47" s="15"/>
      <c r="N47" s="75"/>
      <c r="O47" s="75"/>
    </row>
    <row r="48" spans="1:15" s="4" customFormat="1" x14ac:dyDescent="0.25">
      <c r="A48" s="10"/>
      <c r="B48" s="43" t="s">
        <v>91</v>
      </c>
      <c r="C48" s="44" t="s">
        <v>93</v>
      </c>
      <c r="D48" s="45">
        <f>SUM(D49)</f>
        <v>2120999668</v>
      </c>
      <c r="E48" s="45">
        <f t="shared" ref="E48:K48" si="29">SUM(E49)</f>
        <v>23616</v>
      </c>
      <c r="F48" s="45">
        <f t="shared" si="29"/>
        <v>9360778</v>
      </c>
      <c r="G48" s="45">
        <f t="shared" si="29"/>
        <v>2111638890</v>
      </c>
      <c r="H48" s="45">
        <f t="shared" si="29"/>
        <v>0</v>
      </c>
      <c r="I48" s="45">
        <f t="shared" si="29"/>
        <v>1229588890</v>
      </c>
      <c r="J48" s="77">
        <f t="shared" si="25"/>
        <v>0.58229126950773291</v>
      </c>
      <c r="K48" s="45">
        <f t="shared" si="29"/>
        <v>882050000</v>
      </c>
      <c r="L48" s="15"/>
      <c r="N48" s="75"/>
      <c r="O48" s="75"/>
    </row>
    <row r="49" spans="1:15" x14ac:dyDescent="0.25">
      <c r="A49" s="11"/>
      <c r="B49" s="30" t="s">
        <v>88</v>
      </c>
      <c r="C49" s="31" t="s">
        <v>89</v>
      </c>
      <c r="D49" s="32">
        <v>2120999668</v>
      </c>
      <c r="E49" s="32">
        <v>23616</v>
      </c>
      <c r="F49" s="32">
        <v>9360778</v>
      </c>
      <c r="G49" s="32">
        <f>+D49-F49</f>
        <v>2111638890</v>
      </c>
      <c r="H49" s="32">
        <v>0</v>
      </c>
      <c r="I49" s="32">
        <v>1229588890</v>
      </c>
      <c r="J49" s="100">
        <f>+I49/G49</f>
        <v>0.58229126950773291</v>
      </c>
      <c r="K49" s="32">
        <f>+G49-I49</f>
        <v>882050000</v>
      </c>
      <c r="L49" s="16"/>
      <c r="N49" s="75"/>
      <c r="O49" s="75"/>
    </row>
    <row r="50" spans="1:15" x14ac:dyDescent="0.25">
      <c r="B50" s="20"/>
      <c r="N50" s="75"/>
      <c r="O50" s="75"/>
    </row>
    <row r="51" spans="1:15" x14ac:dyDescent="0.25">
      <c r="B51" s="20"/>
      <c r="N51" s="75"/>
      <c r="O51" s="75"/>
    </row>
    <row r="52" spans="1:15" x14ac:dyDescent="0.25">
      <c r="B52" s="20"/>
      <c r="N52" s="75"/>
      <c r="O52" s="75"/>
    </row>
    <row r="53" spans="1:15" x14ac:dyDescent="0.25">
      <c r="B53" s="20"/>
      <c r="N53" s="75"/>
      <c r="O53" s="75"/>
    </row>
    <row r="54" spans="1:15" x14ac:dyDescent="0.25">
      <c r="B54" s="20"/>
      <c r="N54" s="75"/>
      <c r="O54" s="75"/>
    </row>
    <row r="55" spans="1:15" x14ac:dyDescent="0.25">
      <c r="B55" s="20"/>
      <c r="N55" s="75"/>
      <c r="O55" s="75"/>
    </row>
    <row r="56" spans="1:15" x14ac:dyDescent="0.25">
      <c r="B56" s="20"/>
      <c r="N56" s="75"/>
      <c r="O56" s="75"/>
    </row>
    <row r="57" spans="1:15" x14ac:dyDescent="0.25">
      <c r="B57" s="20"/>
      <c r="N57" s="75"/>
      <c r="O57" s="75"/>
    </row>
    <row r="58" spans="1:15" x14ac:dyDescent="0.25">
      <c r="B58" s="20"/>
      <c r="N58" s="75"/>
      <c r="O58" s="75"/>
    </row>
    <row r="59" spans="1:15" x14ac:dyDescent="0.25">
      <c r="B59" s="20"/>
      <c r="N59" s="75"/>
      <c r="O59" s="75"/>
    </row>
    <row r="60" spans="1:15" x14ac:dyDescent="0.25">
      <c r="B60" s="20"/>
      <c r="N60" s="75"/>
      <c r="O60" s="75"/>
    </row>
    <row r="61" spans="1:15" x14ac:dyDescent="0.25">
      <c r="B61" s="20"/>
      <c r="N61" s="75"/>
      <c r="O61" s="75"/>
    </row>
    <row r="62" spans="1:15" x14ac:dyDescent="0.25">
      <c r="B62" s="20"/>
      <c r="N62" s="75"/>
      <c r="O62" s="75"/>
    </row>
    <row r="63" spans="1:15" x14ac:dyDescent="0.25">
      <c r="B63" s="20"/>
      <c r="N63" s="75"/>
      <c r="O63" s="75"/>
    </row>
    <row r="64" spans="1:15" x14ac:dyDescent="0.25">
      <c r="B64" s="20"/>
      <c r="N64" s="75"/>
      <c r="O64" s="75"/>
    </row>
    <row r="65" spans="2:15" x14ac:dyDescent="0.25">
      <c r="B65" s="20"/>
      <c r="N65" s="75"/>
      <c r="O65" s="75"/>
    </row>
    <row r="66" spans="2:15" x14ac:dyDescent="0.25">
      <c r="B66" s="20"/>
      <c r="N66" s="75"/>
      <c r="O66" s="75"/>
    </row>
    <row r="67" spans="2:15" x14ac:dyDescent="0.25">
      <c r="B67" s="20"/>
      <c r="N67" s="75"/>
      <c r="O67" s="75"/>
    </row>
    <row r="68" spans="2:15" x14ac:dyDescent="0.25">
      <c r="B68" s="20"/>
      <c r="N68" s="75"/>
      <c r="O68" s="75"/>
    </row>
    <row r="69" spans="2:15" x14ac:dyDescent="0.25">
      <c r="B69" s="20"/>
      <c r="N69" s="75"/>
      <c r="O69" s="75"/>
    </row>
    <row r="70" spans="2:15" x14ac:dyDescent="0.25">
      <c r="B70" s="20"/>
    </row>
    <row r="71" spans="2:15" x14ac:dyDescent="0.25">
      <c r="B71" s="20"/>
    </row>
    <row r="72" spans="2:15" x14ac:dyDescent="0.25">
      <c r="B72" s="20"/>
    </row>
    <row r="73" spans="2:15" x14ac:dyDescent="0.25">
      <c r="B73" s="20"/>
    </row>
    <row r="74" spans="2:15" x14ac:dyDescent="0.25">
      <c r="B74" s="20"/>
    </row>
    <row r="75" spans="2:15" x14ac:dyDescent="0.25">
      <c r="B75" s="20"/>
    </row>
    <row r="76" spans="2:15" x14ac:dyDescent="0.25">
      <c r="B76" s="20"/>
    </row>
    <row r="77" spans="2:15" x14ac:dyDescent="0.25">
      <c r="B77" s="20"/>
    </row>
    <row r="78" spans="2:15" x14ac:dyDescent="0.25">
      <c r="B78" s="20"/>
    </row>
    <row r="79" spans="2:15" x14ac:dyDescent="0.25">
      <c r="B79" s="20"/>
    </row>
    <row r="80" spans="2:15" x14ac:dyDescent="0.25">
      <c r="B80" s="20"/>
    </row>
    <row r="81" spans="2:2" x14ac:dyDescent="0.25">
      <c r="B81" s="20"/>
    </row>
    <row r="82" spans="2:2" x14ac:dyDescent="0.25">
      <c r="B82" s="20"/>
    </row>
    <row r="83" spans="2:2" x14ac:dyDescent="0.25">
      <c r="B83" s="20"/>
    </row>
    <row r="84" spans="2:2" x14ac:dyDescent="0.25">
      <c r="B84" s="20"/>
    </row>
    <row r="85" spans="2:2" x14ac:dyDescent="0.25">
      <c r="B85" s="20"/>
    </row>
    <row r="86" spans="2:2" x14ac:dyDescent="0.25">
      <c r="B86" s="20"/>
    </row>
    <row r="87" spans="2:2" x14ac:dyDescent="0.25">
      <c r="B87" s="20"/>
    </row>
    <row r="88" spans="2:2" x14ac:dyDescent="0.25">
      <c r="B88" s="20"/>
    </row>
    <row r="89" spans="2:2" x14ac:dyDescent="0.25">
      <c r="B89" s="20"/>
    </row>
    <row r="90" spans="2:2" x14ac:dyDescent="0.25">
      <c r="B90" s="20"/>
    </row>
    <row r="91" spans="2:2" x14ac:dyDescent="0.25">
      <c r="B91" s="20"/>
    </row>
    <row r="92" spans="2:2" x14ac:dyDescent="0.25">
      <c r="B92" s="20"/>
    </row>
    <row r="93" spans="2:2" x14ac:dyDescent="0.25">
      <c r="B93" s="20"/>
    </row>
    <row r="94" spans="2:2" x14ac:dyDescent="0.25">
      <c r="B94" s="20"/>
    </row>
  </sheetData>
  <mergeCells count="3">
    <mergeCell ref="B2:K2"/>
    <mergeCell ref="B3:K3"/>
    <mergeCell ref="B4:K4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ignoredErrors>
    <ignoredError sqref="K13:K15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14" shapeId="5121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171450</xdr:rowOff>
              </from>
              <to>
                <xdr:col>1</xdr:col>
                <xdr:colOff>1714500</xdr:colOff>
                <xdr:row>4</xdr:row>
                <xdr:rowOff>123825</xdr:rowOff>
              </to>
            </anchor>
          </objectPr>
        </oleObject>
      </mc:Choice>
      <mc:Fallback>
        <oleObject progId="CorelDRAW.Graphic.14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90"/>
  <sheetViews>
    <sheetView showGridLines="0" zoomScale="85" zoomScaleNormal="85" workbookViewId="0">
      <pane xSplit="3" ySplit="6" topLeftCell="D7" activePane="bottomRight" state="frozen"/>
      <selection activeCell="G22" sqref="G22"/>
      <selection pane="topRight" activeCell="G22" sqref="G22"/>
      <selection pane="bottomLeft" activeCell="G22" sqref="G22"/>
      <selection pane="bottomRight" activeCell="K5" sqref="K5"/>
    </sheetView>
  </sheetViews>
  <sheetFormatPr baseColWidth="10" defaultRowHeight="15" x14ac:dyDescent="0.25"/>
  <cols>
    <col min="1" max="1" width="1.5703125" style="5" customWidth="1"/>
    <col min="2" max="2" width="26" style="2" customWidth="1"/>
    <col min="3" max="3" width="34.5703125" style="2" customWidth="1"/>
    <col min="4" max="4" width="15.85546875" style="2" customWidth="1"/>
    <col min="5" max="5" width="15.7109375" style="2" customWidth="1"/>
    <col min="6" max="6" width="16" style="2" customWidth="1"/>
    <col min="7" max="7" width="15.85546875" style="2" customWidth="1"/>
    <col min="8" max="8" width="18.42578125" style="2" bestFit="1" customWidth="1"/>
    <col min="9" max="9" width="18" style="2" bestFit="1" customWidth="1"/>
    <col min="10" max="10" width="14.140625" style="1" customWidth="1"/>
    <col min="11" max="11" width="14.85546875" style="2" bestFit="1" customWidth="1"/>
    <col min="12" max="12" width="1.28515625" style="2" customWidth="1"/>
    <col min="13" max="13" width="11.42578125" style="2"/>
    <col min="14" max="14" width="15.140625" style="2" bestFit="1" customWidth="1"/>
    <col min="15" max="16384" width="11.42578125" style="2"/>
  </cols>
  <sheetData>
    <row r="1" spans="1:15" s="5" customFormat="1" ht="9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8"/>
      <c r="K1" s="11"/>
      <c r="L1" s="11"/>
    </row>
    <row r="2" spans="1:15" s="1" customFormat="1" ht="27" customHeight="1" x14ac:dyDescent="0.25">
      <c r="A2" s="8"/>
      <c r="B2" s="226" t="s">
        <v>48</v>
      </c>
      <c r="C2" s="226"/>
      <c r="D2" s="226"/>
      <c r="E2" s="226"/>
      <c r="F2" s="226"/>
      <c r="G2" s="226"/>
      <c r="H2" s="226"/>
      <c r="I2" s="226"/>
      <c r="J2" s="226"/>
      <c r="K2" s="226"/>
      <c r="L2" s="14"/>
      <c r="N2" s="114"/>
    </row>
    <row r="3" spans="1:15" s="1" customFormat="1" ht="26.25" customHeight="1" x14ac:dyDescent="0.25">
      <c r="A3" s="8"/>
      <c r="B3" s="226" t="s">
        <v>105</v>
      </c>
      <c r="C3" s="226"/>
      <c r="D3" s="226"/>
      <c r="E3" s="226"/>
      <c r="F3" s="226"/>
      <c r="G3" s="226"/>
      <c r="H3" s="226"/>
      <c r="I3" s="226"/>
      <c r="J3" s="226"/>
      <c r="K3" s="226"/>
      <c r="L3" s="14"/>
    </row>
    <row r="4" spans="1:15" s="1" customFormat="1" ht="26.25" customHeight="1" x14ac:dyDescent="0.25">
      <c r="A4" s="8"/>
      <c r="B4" s="226" t="s">
        <v>113</v>
      </c>
      <c r="C4" s="226"/>
      <c r="D4" s="226"/>
      <c r="E4" s="226"/>
      <c r="F4" s="226"/>
      <c r="G4" s="226"/>
      <c r="H4" s="226"/>
      <c r="I4" s="226"/>
      <c r="J4" s="226"/>
      <c r="K4" s="226"/>
      <c r="L4" s="14"/>
    </row>
    <row r="5" spans="1:15" s="1" customFormat="1" x14ac:dyDescent="0.25">
      <c r="A5" s="8"/>
      <c r="B5" s="46"/>
      <c r="C5" s="46"/>
      <c r="D5" s="46"/>
      <c r="E5" s="46"/>
      <c r="F5" s="46"/>
      <c r="G5" s="46"/>
      <c r="H5" s="46"/>
      <c r="I5" s="46"/>
      <c r="J5" s="74"/>
      <c r="K5" s="81" t="s">
        <v>383</v>
      </c>
      <c r="L5" s="14"/>
    </row>
    <row r="6" spans="1:15" s="3" customFormat="1" ht="52.5" customHeight="1" x14ac:dyDescent="0.25">
      <c r="A6" s="9"/>
      <c r="B6" s="109" t="s">
        <v>23</v>
      </c>
      <c r="C6" s="109" t="s">
        <v>24</v>
      </c>
      <c r="D6" s="109" t="s">
        <v>106</v>
      </c>
      <c r="E6" s="109" t="s">
        <v>107</v>
      </c>
      <c r="F6" s="109" t="s">
        <v>108</v>
      </c>
      <c r="G6" s="109" t="s">
        <v>116</v>
      </c>
      <c r="H6" s="109" t="s">
        <v>109</v>
      </c>
      <c r="I6" s="109" t="s">
        <v>110</v>
      </c>
      <c r="J6" s="109" t="s">
        <v>111</v>
      </c>
      <c r="K6" s="109" t="s">
        <v>112</v>
      </c>
      <c r="L6" s="9"/>
    </row>
    <row r="7" spans="1:15" s="4" customFormat="1" x14ac:dyDescent="0.25">
      <c r="A7" s="10"/>
      <c r="B7" s="21">
        <v>3</v>
      </c>
      <c r="C7" s="22" t="s">
        <v>36</v>
      </c>
      <c r="D7" s="182">
        <f>'BASE RESERVAS'!D8/'BASE RESERVAS'!$N$2</f>
        <v>62146.076556</v>
      </c>
      <c r="E7" s="182">
        <f>'BASE RESERVAS'!E8/'BASE RESERVAS'!$N$2</f>
        <v>297.73653200000001</v>
      </c>
      <c r="F7" s="182">
        <f>'BASE RESERVAS'!F8/'BASE RESERVAS'!$N$2</f>
        <v>406.879569</v>
      </c>
      <c r="G7" s="182">
        <f>'BASE RESERVAS'!G8/'BASE RESERVAS'!$N$2</f>
        <v>61739.196987000003</v>
      </c>
      <c r="H7" s="182">
        <f>'BASE RESERVAS'!H8/'BASE RESERVAS'!$N$2</f>
        <v>3718.390429</v>
      </c>
      <c r="I7" s="182">
        <f>'BASE RESERVAS'!I8/'BASE RESERVAS'!$N$2</f>
        <v>55779.370325000004</v>
      </c>
      <c r="J7" s="183">
        <f>'BASE RESERVAS'!J8</f>
        <v>0.90346770037752644</v>
      </c>
      <c r="K7" s="182">
        <f>'BASE RESERVAS'!K8/'BASE RESERVAS'!$N$2</f>
        <v>5959.8266620000004</v>
      </c>
      <c r="L7" s="15"/>
      <c r="N7" s="75"/>
      <c r="O7" s="75"/>
    </row>
    <row r="8" spans="1:15" s="4" customFormat="1" x14ac:dyDescent="0.25">
      <c r="A8" s="10"/>
      <c r="B8" s="21" t="s">
        <v>37</v>
      </c>
      <c r="C8" s="22" t="s">
        <v>38</v>
      </c>
      <c r="D8" s="182">
        <f>'BASE RESERVAS'!D9/'BASE RESERVAS'!$N$2</f>
        <v>1646.914804</v>
      </c>
      <c r="E8" s="182">
        <f>'BASE RESERVAS'!E9/'BASE RESERVAS'!$N$2</f>
        <v>9.8252839999999999</v>
      </c>
      <c r="F8" s="182">
        <f>'BASE RESERVAS'!F9/'BASE RESERVAS'!$N$2</f>
        <v>11.225618000000001</v>
      </c>
      <c r="G8" s="182">
        <f>'BASE RESERVAS'!G9/'BASE RESERVAS'!$N$2</f>
        <v>1635.6891860000001</v>
      </c>
      <c r="H8" s="182">
        <f>'BASE RESERVAS'!H9/'BASE RESERVAS'!$N$2</f>
        <v>120.520703</v>
      </c>
      <c r="I8" s="182">
        <f>'BASE RESERVAS'!I9/'BASE RESERVAS'!$N$2</f>
        <v>1606.0623009999999</v>
      </c>
      <c r="J8" s="184">
        <f>'BASE RESERVAS'!J9</f>
        <v>0.98188721594935091</v>
      </c>
      <c r="K8" s="182">
        <f>'BASE RESERVAS'!K9/'BASE RESERVAS'!$N$2</f>
        <v>29.626885000000001</v>
      </c>
      <c r="L8" s="15"/>
      <c r="N8" s="75"/>
      <c r="O8" s="75"/>
    </row>
    <row r="9" spans="1:15" s="4" customFormat="1" x14ac:dyDescent="0.25">
      <c r="A9" s="10"/>
      <c r="B9" s="24" t="s">
        <v>39</v>
      </c>
      <c r="C9" s="25" t="s">
        <v>40</v>
      </c>
      <c r="D9" s="185">
        <f>'BASE RESERVAS'!D10/'BASE RESERVAS'!$N$2</f>
        <v>136.75905800000001</v>
      </c>
      <c r="E9" s="185">
        <f>'BASE RESERVAS'!E10/'BASE RESERVAS'!$N$2</f>
        <v>0.52966599999999997</v>
      </c>
      <c r="F9" s="185">
        <f>'BASE RESERVAS'!F10/'BASE RESERVAS'!$N$2</f>
        <v>1.93</v>
      </c>
      <c r="G9" s="185">
        <f>'BASE RESERVAS'!G10/'BASE RESERVAS'!$N$2</f>
        <v>134.829058</v>
      </c>
      <c r="H9" s="185">
        <f>'BASE RESERVAS'!H10/'BASE RESERVAS'!$N$2</f>
        <v>0</v>
      </c>
      <c r="I9" s="185">
        <f>'BASE RESERVAS'!I10/'BASE RESERVAS'!$N$2</f>
        <v>134.829058</v>
      </c>
      <c r="J9" s="186">
        <f>'BASE RESERVAS'!J10</f>
        <v>1</v>
      </c>
      <c r="K9" s="185">
        <f>'BASE RESERVAS'!K10/'BASE RESERVAS'!$N$2</f>
        <v>0</v>
      </c>
      <c r="L9" s="15"/>
      <c r="N9" s="75"/>
      <c r="O9" s="75"/>
    </row>
    <row r="10" spans="1:15" s="4" customFormat="1" x14ac:dyDescent="0.25">
      <c r="A10" s="10"/>
      <c r="B10" s="33" t="s">
        <v>42</v>
      </c>
      <c r="C10" s="34" t="s">
        <v>43</v>
      </c>
      <c r="D10" s="187">
        <f>'BASE RESERVAS'!D11/'BASE RESERVAS'!$N$2</f>
        <v>136.75905800000001</v>
      </c>
      <c r="E10" s="187">
        <f>'BASE RESERVAS'!E11/'BASE RESERVAS'!$N$2</f>
        <v>0.52966599999999997</v>
      </c>
      <c r="F10" s="187">
        <f>'BASE RESERVAS'!F11/'BASE RESERVAS'!$N$2</f>
        <v>1.93</v>
      </c>
      <c r="G10" s="187">
        <f>'BASE RESERVAS'!G11/'BASE RESERVAS'!$N$2</f>
        <v>134.829058</v>
      </c>
      <c r="H10" s="187">
        <f>'BASE RESERVAS'!H11/'BASE RESERVAS'!$N$2</f>
        <v>0</v>
      </c>
      <c r="I10" s="187">
        <f>'BASE RESERVAS'!I11/'BASE RESERVAS'!$N$2</f>
        <v>134.829058</v>
      </c>
      <c r="J10" s="188">
        <f>'BASE RESERVAS'!J11</f>
        <v>1</v>
      </c>
      <c r="K10" s="187">
        <f>'BASE RESERVAS'!K11/'BASE RESERVAS'!$N$2</f>
        <v>0</v>
      </c>
      <c r="L10" s="15"/>
      <c r="N10" s="75"/>
      <c r="O10" s="75"/>
    </row>
    <row r="11" spans="1:15" s="6" customFormat="1" x14ac:dyDescent="0.25">
      <c r="A11" s="12"/>
      <c r="B11" s="36" t="s">
        <v>44</v>
      </c>
      <c r="C11" s="37" t="s">
        <v>45</v>
      </c>
      <c r="D11" s="189">
        <f>'BASE RESERVAS'!D12/'BASE RESERVAS'!$N$2</f>
        <v>27.163333000000002</v>
      </c>
      <c r="E11" s="189">
        <f>'BASE RESERVAS'!E12/'BASE RESERVAS'!$N$2</f>
        <v>0.52666599999999997</v>
      </c>
      <c r="F11" s="189">
        <f>'BASE RESERVAS'!F12/'BASE RESERVAS'!$N$2</f>
        <v>1.926666</v>
      </c>
      <c r="G11" s="189">
        <f>'BASE RESERVAS'!G12/'BASE RESERVAS'!$N$2</f>
        <v>25.236667000000001</v>
      </c>
      <c r="H11" s="189">
        <f>'BASE RESERVAS'!H12/'BASE RESERVAS'!$N$2</f>
        <v>0</v>
      </c>
      <c r="I11" s="189">
        <f>'BASE RESERVAS'!I12/'BASE RESERVAS'!$N$2</f>
        <v>25.236667000000001</v>
      </c>
      <c r="J11" s="190">
        <f>'BASE RESERVAS'!J12</f>
        <v>1</v>
      </c>
      <c r="K11" s="189">
        <f>'BASE RESERVAS'!K12/'BASE RESERVAS'!$N$2</f>
        <v>0</v>
      </c>
      <c r="L11" s="18"/>
      <c r="N11" s="75"/>
      <c r="O11" s="75"/>
    </row>
    <row r="12" spans="1:15" x14ac:dyDescent="0.25">
      <c r="A12" s="11"/>
      <c r="B12" s="30" t="s">
        <v>1</v>
      </c>
      <c r="C12" s="31" t="s">
        <v>2</v>
      </c>
      <c r="D12" s="191">
        <f>'BASE RESERVAS'!D13/'BASE RESERVAS'!$N$2</f>
        <v>27.163333000000002</v>
      </c>
      <c r="E12" s="191">
        <f>'BASE RESERVAS'!E13/'BASE RESERVAS'!$N$2</f>
        <v>0.52666599999999997</v>
      </c>
      <c r="F12" s="191">
        <f>'BASE RESERVAS'!F13/'BASE RESERVAS'!$N$2</f>
        <v>1.926666</v>
      </c>
      <c r="G12" s="191">
        <f>'BASE RESERVAS'!G13/'BASE RESERVAS'!$N$2</f>
        <v>25.236667000000001</v>
      </c>
      <c r="H12" s="191">
        <f>'BASE RESERVAS'!H13/'BASE RESERVAS'!$N$2</f>
        <v>0</v>
      </c>
      <c r="I12" s="191">
        <f>'BASE RESERVAS'!I13/'BASE RESERVAS'!$N$2</f>
        <v>25.236667000000001</v>
      </c>
      <c r="J12" s="192">
        <f>'BASE RESERVAS'!J13</f>
        <v>1</v>
      </c>
      <c r="K12" s="191">
        <f>'BASE RESERVAS'!K13/'BASE RESERVAS'!$N$2</f>
        <v>0</v>
      </c>
      <c r="L12" s="16"/>
      <c r="N12" s="75"/>
      <c r="O12" s="75"/>
    </row>
    <row r="13" spans="1:15" x14ac:dyDescent="0.25">
      <c r="A13" s="11"/>
      <c r="B13" s="30" t="s">
        <v>3</v>
      </c>
      <c r="C13" s="31" t="s">
        <v>4</v>
      </c>
      <c r="D13" s="191">
        <f>'BASE RESERVAS'!D14/'BASE RESERVAS'!$N$2</f>
        <v>47.479266000000003</v>
      </c>
      <c r="E13" s="191">
        <f>'BASE RESERVAS'!E14/'BASE RESERVAS'!$N$2</f>
        <v>3.0000000000000001E-3</v>
      </c>
      <c r="F13" s="191">
        <f>'BASE RESERVAS'!F14/'BASE RESERVAS'!$N$2</f>
        <v>3.3340000000000002E-3</v>
      </c>
      <c r="G13" s="191">
        <f>'BASE RESERVAS'!G14/'BASE RESERVAS'!$N$2</f>
        <v>47.475932</v>
      </c>
      <c r="H13" s="191">
        <f>'BASE RESERVAS'!H14/'BASE RESERVAS'!$N$2</f>
        <v>0</v>
      </c>
      <c r="I13" s="191">
        <f>'BASE RESERVAS'!I14/'BASE RESERVAS'!$N$2</f>
        <v>47.475932</v>
      </c>
      <c r="J13" s="192">
        <f>'BASE RESERVAS'!J14</f>
        <v>1</v>
      </c>
      <c r="K13" s="191">
        <f>'BASE RESERVAS'!K14/'BASE RESERVAS'!$N$2</f>
        <v>0</v>
      </c>
      <c r="L13" s="16"/>
      <c r="N13" s="75"/>
      <c r="O13" s="75"/>
    </row>
    <row r="14" spans="1:15" x14ac:dyDescent="0.25">
      <c r="A14" s="11"/>
      <c r="B14" s="30" t="s">
        <v>5</v>
      </c>
      <c r="C14" s="31" t="s">
        <v>6</v>
      </c>
      <c r="D14" s="191">
        <f>'BASE RESERVAS'!D15/'BASE RESERVAS'!$N$2</f>
        <v>62.116458999999999</v>
      </c>
      <c r="E14" s="191">
        <f>'BASE RESERVAS'!E15/'BASE RESERVAS'!$N$2</f>
        <v>0</v>
      </c>
      <c r="F14" s="191">
        <f>'BASE RESERVAS'!F15/'BASE RESERVAS'!$N$2</f>
        <v>0</v>
      </c>
      <c r="G14" s="191">
        <f>'BASE RESERVAS'!G15/'BASE RESERVAS'!$N$2</f>
        <v>62.116458999999999</v>
      </c>
      <c r="H14" s="191">
        <f>'BASE RESERVAS'!H15/'BASE RESERVAS'!$N$2</f>
        <v>0</v>
      </c>
      <c r="I14" s="191">
        <f>'BASE RESERVAS'!I15/'BASE RESERVAS'!$N$2</f>
        <v>62.116458999999999</v>
      </c>
      <c r="J14" s="192">
        <f>'BASE RESERVAS'!J15</f>
        <v>1</v>
      </c>
      <c r="K14" s="191">
        <f>'BASE RESERVAS'!K15/'BASE RESERVAS'!$N$2</f>
        <v>0</v>
      </c>
      <c r="L14" s="16"/>
      <c r="N14" s="75"/>
      <c r="O14" s="75"/>
    </row>
    <row r="15" spans="1:15" s="4" customFormat="1" x14ac:dyDescent="0.25">
      <c r="A15" s="10"/>
      <c r="B15" s="24" t="s">
        <v>49</v>
      </c>
      <c r="C15" s="25" t="s">
        <v>50</v>
      </c>
      <c r="D15" s="185">
        <f>'BASE RESERVAS'!D16/'BASE RESERVAS'!$N$2</f>
        <v>1510.1557459999999</v>
      </c>
      <c r="E15" s="185">
        <f>'BASE RESERVAS'!E16/'BASE RESERVAS'!$N$2</f>
        <v>9.2956179999999993</v>
      </c>
      <c r="F15" s="185">
        <f>'BASE RESERVAS'!F16/'BASE RESERVAS'!$N$2</f>
        <v>9.2956179999999993</v>
      </c>
      <c r="G15" s="185">
        <f>'BASE RESERVAS'!G16/'BASE RESERVAS'!$N$2</f>
        <v>1500.860128</v>
      </c>
      <c r="H15" s="185">
        <f>'BASE RESERVAS'!H16/'BASE RESERVAS'!$N$2</f>
        <v>120.520703</v>
      </c>
      <c r="I15" s="185">
        <f>'BASE RESERVAS'!I16/'BASE RESERVAS'!$N$2</f>
        <v>1471.2332429999999</v>
      </c>
      <c r="J15" s="186">
        <f>'BASE RESERVAS'!J16</f>
        <v>0.98026006258192766</v>
      </c>
      <c r="K15" s="185">
        <f>'BASE RESERVAS'!K16/'BASE RESERVAS'!$N$2</f>
        <v>29.626885000000001</v>
      </c>
      <c r="L15" s="15"/>
      <c r="N15" s="75"/>
      <c r="O15" s="75"/>
    </row>
    <row r="16" spans="1:15" s="5" customFormat="1" x14ac:dyDescent="0.25">
      <c r="A16" s="11"/>
      <c r="B16" s="33" t="s">
        <v>51</v>
      </c>
      <c r="C16" s="34" t="s">
        <v>52</v>
      </c>
      <c r="D16" s="187">
        <f>'BASE RESERVAS'!D17/'BASE RESERVAS'!$N$2</f>
        <v>112.562234</v>
      </c>
      <c r="E16" s="187">
        <f>'BASE RESERVAS'!E17/'BASE RESERVAS'!$N$2</f>
        <v>0</v>
      </c>
      <c r="F16" s="187">
        <f>'BASE RESERVAS'!F17/'BASE RESERVAS'!$N$2</f>
        <v>0</v>
      </c>
      <c r="G16" s="187">
        <f>'BASE RESERVAS'!G17/'BASE RESERVAS'!$N$2</f>
        <v>112.562234</v>
      </c>
      <c r="H16" s="187">
        <f>'BASE RESERVAS'!H17/'BASE RESERVAS'!$N$2</f>
        <v>0</v>
      </c>
      <c r="I16" s="187">
        <f>'BASE RESERVAS'!I17/'BASE RESERVAS'!$N$2</f>
        <v>112.562234</v>
      </c>
      <c r="J16" s="188">
        <f>'BASE RESERVAS'!J17</f>
        <v>1</v>
      </c>
      <c r="K16" s="187">
        <f>'BASE RESERVAS'!K17/'BASE RESERVAS'!$N$2</f>
        <v>0</v>
      </c>
      <c r="L16" s="17"/>
      <c r="N16" s="75"/>
      <c r="O16" s="75"/>
    </row>
    <row r="17" spans="1:15" x14ac:dyDescent="0.25">
      <c r="A17" s="11"/>
      <c r="B17" s="30" t="s">
        <v>7</v>
      </c>
      <c r="C17" s="31" t="s">
        <v>8</v>
      </c>
      <c r="D17" s="191">
        <f>'BASE RESERVAS'!D18/'BASE RESERVAS'!$N$2</f>
        <v>22.680232</v>
      </c>
      <c r="E17" s="191">
        <f>'BASE RESERVAS'!E18/'BASE RESERVAS'!$N$2</f>
        <v>0</v>
      </c>
      <c r="F17" s="191">
        <f>'BASE RESERVAS'!F18/'BASE RESERVAS'!$N$2</f>
        <v>0</v>
      </c>
      <c r="G17" s="191">
        <f>'BASE RESERVAS'!G18/'BASE RESERVAS'!$N$2</f>
        <v>22.680232</v>
      </c>
      <c r="H17" s="191">
        <f>'BASE RESERVAS'!H18/'BASE RESERVAS'!$N$2</f>
        <v>0</v>
      </c>
      <c r="I17" s="191">
        <f>'BASE RESERVAS'!I18/'BASE RESERVAS'!$N$2</f>
        <v>22.680232</v>
      </c>
      <c r="J17" s="192">
        <f>'BASE RESERVAS'!J18</f>
        <v>1</v>
      </c>
      <c r="K17" s="191">
        <f>'BASE RESERVAS'!K18/'BASE RESERVAS'!$N$2</f>
        <v>0</v>
      </c>
      <c r="L17" s="16"/>
      <c r="N17" s="75"/>
      <c r="O17" s="75"/>
    </row>
    <row r="18" spans="1:15" s="4" customFormat="1" x14ac:dyDescent="0.25">
      <c r="A18" s="10"/>
      <c r="B18" s="30" t="s">
        <v>9</v>
      </c>
      <c r="C18" s="31" t="s">
        <v>10</v>
      </c>
      <c r="D18" s="191">
        <f>'BASE RESERVAS'!D19/'BASE RESERVAS'!$N$2</f>
        <v>66.987647999999993</v>
      </c>
      <c r="E18" s="191">
        <f>'BASE RESERVAS'!E19/'BASE RESERVAS'!$N$2</f>
        <v>0</v>
      </c>
      <c r="F18" s="191">
        <f>'BASE RESERVAS'!F19/'BASE RESERVAS'!$N$2</f>
        <v>0</v>
      </c>
      <c r="G18" s="191">
        <f>'BASE RESERVAS'!G19/'BASE RESERVAS'!$N$2</f>
        <v>66.987647999999993</v>
      </c>
      <c r="H18" s="191">
        <f>'BASE RESERVAS'!H19/'BASE RESERVAS'!$N$2</f>
        <v>0</v>
      </c>
      <c r="I18" s="191">
        <f>'BASE RESERVAS'!I19/'BASE RESERVAS'!$N$2</f>
        <v>66.987647999999993</v>
      </c>
      <c r="J18" s="192">
        <f>'BASE RESERVAS'!J19</f>
        <v>1</v>
      </c>
      <c r="K18" s="191">
        <f>'BASE RESERVAS'!K19/'BASE RESERVAS'!$N$2</f>
        <v>0</v>
      </c>
      <c r="L18" s="15"/>
      <c r="N18" s="75"/>
      <c r="O18" s="75"/>
    </row>
    <row r="19" spans="1:15" s="4" customFormat="1" x14ac:dyDescent="0.25">
      <c r="A19" s="10"/>
      <c r="B19" s="30"/>
      <c r="C19" s="31" t="s">
        <v>337</v>
      </c>
      <c r="D19" s="191">
        <f>'BASE RESERVAS'!D20/'BASE RESERVAS'!$N$2</f>
        <v>22.894354</v>
      </c>
      <c r="E19" s="191">
        <f>'BASE RESERVAS'!E20/'BASE RESERVAS'!$N$2</f>
        <v>0</v>
      </c>
      <c r="F19" s="191">
        <f>'BASE RESERVAS'!F20/'BASE RESERVAS'!$N$2</f>
        <v>0</v>
      </c>
      <c r="G19" s="191">
        <f>'BASE RESERVAS'!G20/'BASE RESERVAS'!$N$2</f>
        <v>22.894354</v>
      </c>
      <c r="H19" s="191">
        <f>'BASE RESERVAS'!H20/'BASE RESERVAS'!$N$2</f>
        <v>0</v>
      </c>
      <c r="I19" s="191">
        <f>'BASE RESERVAS'!I20/'BASE RESERVAS'!$N$2</f>
        <v>22.894354</v>
      </c>
      <c r="J19" s="192">
        <f>'BASE RESERVAS'!J20</f>
        <v>1</v>
      </c>
      <c r="K19" s="191">
        <f>'BASE RESERVAS'!K20/'BASE RESERVAS'!$N$2</f>
        <v>0</v>
      </c>
      <c r="L19" s="15"/>
      <c r="N19" s="75"/>
      <c r="O19" s="75"/>
    </row>
    <row r="20" spans="1:15" x14ac:dyDescent="0.25">
      <c r="A20" s="11"/>
      <c r="B20" s="40" t="s">
        <v>53</v>
      </c>
      <c r="C20" s="41" t="s">
        <v>54</v>
      </c>
      <c r="D20" s="193">
        <f>'BASE RESERVAS'!D21/'BASE RESERVAS'!$N$2</f>
        <v>1397.5935119999999</v>
      </c>
      <c r="E20" s="193">
        <f>'BASE RESERVAS'!E21/'BASE RESERVAS'!$N$2</f>
        <v>9.2956179999999993</v>
      </c>
      <c r="F20" s="193">
        <f>'BASE RESERVAS'!F21/'BASE RESERVAS'!$N$2</f>
        <v>9.2956179999999993</v>
      </c>
      <c r="G20" s="193">
        <f>'BASE RESERVAS'!G21/'BASE RESERVAS'!$N$2</f>
        <v>1388.297894</v>
      </c>
      <c r="H20" s="193">
        <f>'BASE RESERVAS'!H21/'BASE RESERVAS'!$N$2</f>
        <v>120.520703</v>
      </c>
      <c r="I20" s="193">
        <f>'BASE RESERVAS'!I21/'BASE RESERVAS'!$N$2</f>
        <v>1358.6710089999999</v>
      </c>
      <c r="J20" s="194">
        <f>'BASE RESERVAS'!J21</f>
        <v>0.97865956209539562</v>
      </c>
      <c r="K20" s="193">
        <f>'BASE RESERVAS'!K21/'BASE RESERVAS'!$N$2</f>
        <v>29.626885000000001</v>
      </c>
      <c r="L20" s="16"/>
      <c r="N20" s="75"/>
      <c r="O20" s="75"/>
    </row>
    <row r="21" spans="1:15" x14ac:dyDescent="0.25">
      <c r="A21" s="11"/>
      <c r="B21" s="30"/>
      <c r="C21" s="31" t="s">
        <v>338</v>
      </c>
      <c r="D21" s="191">
        <f>'BASE RESERVAS'!D22/'BASE RESERVAS'!$N$2</f>
        <v>114.257272</v>
      </c>
      <c r="E21" s="191">
        <f>'BASE RESERVAS'!E22/'BASE RESERVAS'!$N$2</f>
        <v>8.8036689999999993</v>
      </c>
      <c r="F21" s="191">
        <f>'BASE RESERVAS'!F22/'BASE RESERVAS'!$N$2</f>
        <v>8.8036689999999993</v>
      </c>
      <c r="G21" s="191">
        <f>'BASE RESERVAS'!G22/'BASE RESERVAS'!$N$2</f>
        <v>105.453603</v>
      </c>
      <c r="H21" s="191">
        <f>'BASE RESERVAS'!H22/'BASE RESERVAS'!$N$2</f>
        <v>105.453603</v>
      </c>
      <c r="I21" s="191">
        <f>'BASE RESERVAS'!I22/'BASE RESERVAS'!$N$2</f>
        <v>105.453603</v>
      </c>
      <c r="J21" s="192">
        <f>'BASE RESERVAS'!J22</f>
        <v>1</v>
      </c>
      <c r="K21" s="191">
        <f>'BASE RESERVAS'!K22/'BASE RESERVAS'!$N$2</f>
        <v>0</v>
      </c>
      <c r="L21" s="16"/>
      <c r="N21" s="75"/>
      <c r="O21" s="75"/>
    </row>
    <row r="22" spans="1:15" s="7" customFormat="1" x14ac:dyDescent="0.25">
      <c r="A22" s="13"/>
      <c r="B22" s="30" t="s">
        <v>12</v>
      </c>
      <c r="C22" s="31" t="s">
        <v>13</v>
      </c>
      <c r="D22" s="191">
        <f>'BASE RESERVAS'!D23/'BASE RESERVAS'!$N$2</f>
        <v>35.544842000000003</v>
      </c>
      <c r="E22" s="191">
        <f>'BASE RESERVAS'!E23/'BASE RESERVAS'!$N$2</f>
        <v>0</v>
      </c>
      <c r="F22" s="191">
        <f>'BASE RESERVAS'!F23/'BASE RESERVAS'!$N$2</f>
        <v>0</v>
      </c>
      <c r="G22" s="191">
        <f>'BASE RESERVAS'!G23/'BASE RESERVAS'!$N$2</f>
        <v>35.544842000000003</v>
      </c>
      <c r="H22" s="191">
        <f>'BASE RESERVAS'!H23/'BASE RESERVAS'!$N$2</f>
        <v>0</v>
      </c>
      <c r="I22" s="191">
        <f>'BASE RESERVAS'!I23/'BASE RESERVAS'!$N$2</f>
        <v>16.684305999999999</v>
      </c>
      <c r="J22" s="192">
        <f>'BASE RESERVAS'!J23</f>
        <v>0.46938754151727557</v>
      </c>
      <c r="K22" s="191">
        <f>'BASE RESERVAS'!K23/'BASE RESERVAS'!$N$2</f>
        <v>18.860536</v>
      </c>
      <c r="L22" s="19"/>
      <c r="N22" s="75"/>
      <c r="O22" s="75"/>
    </row>
    <row r="23" spans="1:15" x14ac:dyDescent="0.25">
      <c r="A23" s="11"/>
      <c r="B23" s="30" t="s">
        <v>14</v>
      </c>
      <c r="C23" s="31" t="s">
        <v>55</v>
      </c>
      <c r="D23" s="191">
        <f>'BASE RESERVAS'!D24/'BASE RESERVAS'!$N$2</f>
        <v>10.3</v>
      </c>
      <c r="E23" s="191">
        <f>'BASE RESERVAS'!E24/'BASE RESERVAS'!$N$2</f>
        <v>0</v>
      </c>
      <c r="F23" s="191">
        <f>'BASE RESERVAS'!F24/'BASE RESERVAS'!$N$2</f>
        <v>0</v>
      </c>
      <c r="G23" s="191">
        <f>'BASE RESERVAS'!G24/'BASE RESERVAS'!$N$2</f>
        <v>10.3</v>
      </c>
      <c r="H23" s="191">
        <f>'BASE RESERVAS'!H24/'BASE RESERVAS'!$N$2</f>
        <v>0</v>
      </c>
      <c r="I23" s="191">
        <f>'BASE RESERVAS'!I24/'BASE RESERVAS'!$N$2</f>
        <v>10.3</v>
      </c>
      <c r="J23" s="192">
        <f>'BASE RESERVAS'!J24</f>
        <v>1</v>
      </c>
      <c r="K23" s="191">
        <f>'BASE RESERVAS'!K24/'BASE RESERVAS'!$N$2</f>
        <v>0</v>
      </c>
      <c r="L23" s="16"/>
      <c r="N23" s="75"/>
      <c r="O23" s="75"/>
    </row>
    <row r="24" spans="1:15" x14ac:dyDescent="0.25">
      <c r="A24" s="11"/>
      <c r="B24" s="36" t="s">
        <v>56</v>
      </c>
      <c r="C24" s="37" t="s">
        <v>57</v>
      </c>
      <c r="D24" s="189">
        <f>'BASE RESERVAS'!D25/'BASE RESERVAS'!$N$2</f>
        <v>814.87654999999995</v>
      </c>
      <c r="E24" s="189">
        <f>'BASE RESERVAS'!E25/'BASE RESERVAS'!$N$2</f>
        <v>0.49194900000000003</v>
      </c>
      <c r="F24" s="189">
        <f>'BASE RESERVAS'!F25/'BASE RESERVAS'!$N$2</f>
        <v>0.49194900000000003</v>
      </c>
      <c r="G24" s="189">
        <f>'BASE RESERVAS'!G25/'BASE RESERVAS'!$N$2</f>
        <v>814.38460099999998</v>
      </c>
      <c r="H24" s="189">
        <f>'BASE RESERVAS'!H25/'BASE RESERVAS'!$N$2</f>
        <v>0</v>
      </c>
      <c r="I24" s="189">
        <f>'BASE RESERVAS'!I25/'BASE RESERVAS'!$N$2</f>
        <v>810.26425200000006</v>
      </c>
      <c r="J24" s="190">
        <f>'BASE RESERVAS'!J25</f>
        <v>0.9949405367010371</v>
      </c>
      <c r="K24" s="189">
        <f>'BASE RESERVAS'!K25/'BASE RESERVAS'!$N$2</f>
        <v>4.120349</v>
      </c>
      <c r="L24" s="16"/>
      <c r="N24" s="75"/>
      <c r="O24" s="75"/>
    </row>
    <row r="25" spans="1:15" s="6" customFormat="1" x14ac:dyDescent="0.25">
      <c r="A25" s="12"/>
      <c r="B25" s="30" t="s">
        <v>15</v>
      </c>
      <c r="C25" s="31" t="s">
        <v>16</v>
      </c>
      <c r="D25" s="191">
        <f>'BASE RESERVAS'!D26/'BASE RESERVAS'!$N$2</f>
        <v>814.87654999999995</v>
      </c>
      <c r="E25" s="191">
        <f>'BASE RESERVAS'!E26/'BASE RESERVAS'!$N$2</f>
        <v>0.49194900000000003</v>
      </c>
      <c r="F25" s="191">
        <f>'BASE RESERVAS'!F26/'BASE RESERVAS'!$N$2</f>
        <v>0.49194900000000003</v>
      </c>
      <c r="G25" s="191">
        <f>'BASE RESERVAS'!G26/'BASE RESERVAS'!$N$2</f>
        <v>814.38460099999998</v>
      </c>
      <c r="H25" s="191">
        <f>'BASE RESERVAS'!H26/'BASE RESERVAS'!$N$2</f>
        <v>0</v>
      </c>
      <c r="I25" s="191">
        <f>'BASE RESERVAS'!I26/'BASE RESERVAS'!$N$2</f>
        <v>810.26425200000006</v>
      </c>
      <c r="J25" s="192">
        <f>'BASE RESERVAS'!J26</f>
        <v>0.9949405367010371</v>
      </c>
      <c r="K25" s="191">
        <f>'BASE RESERVAS'!K26/'BASE RESERVAS'!$N$2</f>
        <v>4.120349</v>
      </c>
      <c r="L25" s="18"/>
      <c r="N25" s="75"/>
      <c r="O25" s="75"/>
    </row>
    <row r="26" spans="1:15" x14ac:dyDescent="0.25">
      <c r="A26" s="11"/>
      <c r="B26" s="36"/>
      <c r="C26" s="37" t="s">
        <v>339</v>
      </c>
      <c r="D26" s="189">
        <f>'BASE RESERVAS'!D27/'BASE RESERVAS'!$N$2</f>
        <v>162.734848</v>
      </c>
      <c r="E26" s="189">
        <f>'BASE RESERVAS'!E27/'BASE RESERVAS'!$N$2</f>
        <v>0</v>
      </c>
      <c r="F26" s="189">
        <f>'BASE RESERVAS'!F27/'BASE RESERVAS'!$N$2</f>
        <v>0</v>
      </c>
      <c r="G26" s="189">
        <f>'BASE RESERVAS'!G27/'BASE RESERVAS'!$N$2</f>
        <v>162.734848</v>
      </c>
      <c r="H26" s="189">
        <f>'BASE RESERVAS'!H27/'BASE RESERVAS'!$N$2</f>
        <v>0</v>
      </c>
      <c r="I26" s="189">
        <f>'BASE RESERVAS'!I27/'BASE RESERVAS'!$N$2</f>
        <v>162.734848</v>
      </c>
      <c r="J26" s="190">
        <f>'BASE RESERVAS'!J27</f>
        <v>1</v>
      </c>
      <c r="K26" s="189">
        <f>'BASE RESERVAS'!K27/'BASE RESERVAS'!$N$2</f>
        <v>0</v>
      </c>
      <c r="L26" s="16"/>
      <c r="N26" s="75"/>
      <c r="O26" s="75"/>
    </row>
    <row r="27" spans="1:15" s="6" customFormat="1" x14ac:dyDescent="0.25">
      <c r="A27" s="12"/>
      <c r="B27" s="30"/>
      <c r="C27" s="31" t="s">
        <v>340</v>
      </c>
      <c r="D27" s="191">
        <f>'BASE RESERVAS'!D28/'BASE RESERVAS'!$N$2</f>
        <v>162.734848</v>
      </c>
      <c r="E27" s="191">
        <f>'BASE RESERVAS'!E28/'BASE RESERVAS'!$N$2</f>
        <v>0</v>
      </c>
      <c r="F27" s="191">
        <f>'BASE RESERVAS'!F28/'BASE RESERVAS'!$N$2</f>
        <v>0</v>
      </c>
      <c r="G27" s="191">
        <f>'BASE RESERVAS'!G28/'BASE RESERVAS'!$N$2</f>
        <v>162.734848</v>
      </c>
      <c r="H27" s="191">
        <f>'BASE RESERVAS'!H28/'BASE RESERVAS'!$N$2</f>
        <v>0</v>
      </c>
      <c r="I27" s="191">
        <f>'BASE RESERVAS'!I28/'BASE RESERVAS'!$N$2</f>
        <v>162.734848</v>
      </c>
      <c r="J27" s="192">
        <f>'BASE RESERVAS'!J28</f>
        <v>1</v>
      </c>
      <c r="K27" s="191">
        <f>'BASE RESERVAS'!K28/'BASE RESERVAS'!$N$2</f>
        <v>0</v>
      </c>
      <c r="L27" s="18"/>
      <c r="N27" s="75"/>
      <c r="O27" s="75"/>
    </row>
    <row r="28" spans="1:15" x14ac:dyDescent="0.25">
      <c r="A28" s="11"/>
      <c r="B28" s="36" t="s">
        <v>58</v>
      </c>
      <c r="C28" s="37" t="s">
        <v>59</v>
      </c>
      <c r="D28" s="189">
        <f>'BASE RESERVAS'!D29/'BASE RESERVAS'!$N$2</f>
        <v>131.88</v>
      </c>
      <c r="E28" s="189">
        <f>'BASE RESERVAS'!E29/'BASE RESERVAS'!$N$2</f>
        <v>0</v>
      </c>
      <c r="F28" s="189">
        <f>'BASE RESERVAS'!F29/'BASE RESERVAS'!$N$2</f>
        <v>0</v>
      </c>
      <c r="G28" s="189">
        <f>'BASE RESERVAS'!G29/'BASE RESERVAS'!$N$2</f>
        <v>131.88</v>
      </c>
      <c r="H28" s="189">
        <f>'BASE RESERVAS'!H29/'BASE RESERVAS'!$N$2</f>
        <v>15.0671</v>
      </c>
      <c r="I28" s="189">
        <f>'BASE RESERVAS'!I29/'BASE RESERVAS'!$N$2</f>
        <v>125.286</v>
      </c>
      <c r="J28" s="190">
        <f>'BASE RESERVAS'!J29</f>
        <v>0.95</v>
      </c>
      <c r="K28" s="189">
        <f>'BASE RESERVAS'!K29/'BASE RESERVAS'!$N$2</f>
        <v>6.5940000000000003</v>
      </c>
      <c r="L28" s="16"/>
      <c r="N28" s="75"/>
      <c r="O28" s="75"/>
    </row>
    <row r="29" spans="1:15" x14ac:dyDescent="0.25">
      <c r="A29" s="11"/>
      <c r="B29" s="30" t="s">
        <v>17</v>
      </c>
      <c r="C29" s="31" t="s">
        <v>18</v>
      </c>
      <c r="D29" s="191">
        <f>'BASE RESERVAS'!D30/'BASE RESERVAS'!$N$2</f>
        <v>131.88</v>
      </c>
      <c r="E29" s="191">
        <f>'BASE RESERVAS'!E30/'BASE RESERVAS'!$N$2</f>
        <v>0</v>
      </c>
      <c r="F29" s="191">
        <f>'BASE RESERVAS'!F30/'BASE RESERVAS'!$N$2</f>
        <v>0</v>
      </c>
      <c r="G29" s="191">
        <f>'BASE RESERVAS'!G30/'BASE RESERVAS'!$N$2</f>
        <v>131.88</v>
      </c>
      <c r="H29" s="191">
        <f>'BASE RESERVAS'!H30/'BASE RESERVAS'!$N$2</f>
        <v>15.0671</v>
      </c>
      <c r="I29" s="191">
        <f>'BASE RESERVAS'!I30/'BASE RESERVAS'!$N$2</f>
        <v>125.286</v>
      </c>
      <c r="J29" s="192">
        <f>'BASE RESERVAS'!J30</f>
        <v>0.95</v>
      </c>
      <c r="K29" s="191">
        <f>'BASE RESERVAS'!K30/'BASE RESERVAS'!$N$2</f>
        <v>6.5940000000000003</v>
      </c>
      <c r="L29" s="16"/>
      <c r="N29" s="75"/>
      <c r="O29" s="75"/>
    </row>
    <row r="30" spans="1:15" x14ac:dyDescent="0.25">
      <c r="A30" s="11"/>
      <c r="B30" s="30" t="s">
        <v>19</v>
      </c>
      <c r="C30" s="31" t="s">
        <v>20</v>
      </c>
      <c r="D30" s="191">
        <f>'BASE RESERVAS'!D31/'BASE RESERVAS'!$N$2</f>
        <v>116</v>
      </c>
      <c r="E30" s="191">
        <f>'BASE RESERVAS'!E31/'BASE RESERVAS'!$N$2</f>
        <v>0</v>
      </c>
      <c r="F30" s="191">
        <f>'BASE RESERVAS'!F31/'BASE RESERVAS'!$N$2</f>
        <v>0</v>
      </c>
      <c r="G30" s="191">
        <f>'BASE RESERVAS'!G31/'BASE RESERVAS'!$N$2</f>
        <v>116</v>
      </c>
      <c r="H30" s="191">
        <f>'BASE RESERVAS'!H31/'BASE RESERVAS'!$N$2</f>
        <v>0</v>
      </c>
      <c r="I30" s="191">
        <f>'BASE RESERVAS'!I31/'BASE RESERVAS'!$N$2</f>
        <v>116</v>
      </c>
      <c r="J30" s="192">
        <f>'BASE RESERVAS'!J31</f>
        <v>1</v>
      </c>
      <c r="K30" s="191">
        <f>'BASE RESERVAS'!K31/'BASE RESERVAS'!$N$2</f>
        <v>0</v>
      </c>
      <c r="L30" s="16"/>
      <c r="N30" s="75"/>
      <c r="O30" s="75"/>
    </row>
    <row r="31" spans="1:15" x14ac:dyDescent="0.25">
      <c r="A31" s="11"/>
      <c r="B31" s="30" t="s">
        <v>21</v>
      </c>
      <c r="C31" s="31" t="s">
        <v>60</v>
      </c>
      <c r="D31" s="191">
        <f>'BASE RESERVAS'!D32/'BASE RESERVAS'!$N$2</f>
        <v>12</v>
      </c>
      <c r="E31" s="191">
        <f>'BASE RESERVAS'!E32/'BASE RESERVAS'!$N$2</f>
        <v>0</v>
      </c>
      <c r="F31" s="191">
        <f>'BASE RESERVAS'!F32/'BASE RESERVAS'!$N$2</f>
        <v>0</v>
      </c>
      <c r="G31" s="191">
        <f>'BASE RESERVAS'!G32/'BASE RESERVAS'!$N$2</f>
        <v>12</v>
      </c>
      <c r="H31" s="191">
        <f>'BASE RESERVAS'!H32/'BASE RESERVAS'!$N$2</f>
        <v>0</v>
      </c>
      <c r="I31" s="191">
        <f>'BASE RESERVAS'!I32/'BASE RESERVAS'!$N$2</f>
        <v>11.948</v>
      </c>
      <c r="J31" s="192">
        <f>'BASE RESERVAS'!J32</f>
        <v>0.9956666666666667</v>
      </c>
      <c r="K31" s="191">
        <f>'BASE RESERVAS'!K32/'BASE RESERVAS'!$N$2</f>
        <v>5.1999999999999998E-2</v>
      </c>
      <c r="L31" s="16"/>
      <c r="N31" s="75"/>
      <c r="O31" s="75"/>
    </row>
    <row r="32" spans="1:15" s="4" customFormat="1" x14ac:dyDescent="0.25">
      <c r="A32" s="10"/>
      <c r="B32" s="21" t="s">
        <v>61</v>
      </c>
      <c r="C32" s="22" t="s">
        <v>62</v>
      </c>
      <c r="D32" s="182">
        <f>'BASE RESERVAS'!D33/'BASE RESERVAS'!$N$2</f>
        <v>60499.161752</v>
      </c>
      <c r="E32" s="182">
        <f>'BASE RESERVAS'!E33/'BASE RESERVAS'!$N$2</f>
        <v>287.911248</v>
      </c>
      <c r="F32" s="182">
        <f>'BASE RESERVAS'!F33/'BASE RESERVAS'!$N$2</f>
        <v>395.65395100000001</v>
      </c>
      <c r="G32" s="182">
        <f>'BASE RESERVAS'!G33/'BASE RESERVAS'!$N$2</f>
        <v>60103.507801</v>
      </c>
      <c r="H32" s="182">
        <f>'BASE RESERVAS'!H33/'BASE RESERVAS'!$N$2</f>
        <v>3597.8697259999999</v>
      </c>
      <c r="I32" s="182">
        <f>'BASE RESERVAS'!I33/'BASE RESERVAS'!$N$2</f>
        <v>54173.308023999998</v>
      </c>
      <c r="J32" s="184">
        <f>'BASE RESERVAS'!J33</f>
        <v>0.90133354950538624</v>
      </c>
      <c r="K32" s="182">
        <f>'BASE RESERVAS'!K33/'BASE RESERVAS'!$N$2</f>
        <v>5930.1997769999998</v>
      </c>
      <c r="L32" s="15"/>
      <c r="N32" s="75"/>
      <c r="O32" s="75"/>
    </row>
    <row r="33" spans="1:15" s="4" customFormat="1" x14ac:dyDescent="0.25">
      <c r="A33" s="10"/>
      <c r="B33" s="21" t="s">
        <v>63</v>
      </c>
      <c r="C33" s="22" t="s">
        <v>64</v>
      </c>
      <c r="D33" s="182">
        <f>'BASE RESERVAS'!D34/'BASE RESERVAS'!$N$2</f>
        <v>60499.161752</v>
      </c>
      <c r="E33" s="182">
        <f>'BASE RESERVAS'!E34/'BASE RESERVAS'!$N$2</f>
        <v>287.911248</v>
      </c>
      <c r="F33" s="182">
        <f>'BASE RESERVAS'!F34/'BASE RESERVAS'!$N$2</f>
        <v>395.65395100000001</v>
      </c>
      <c r="G33" s="182">
        <f>'BASE RESERVAS'!G34/'BASE RESERVAS'!$N$2</f>
        <v>60103.507801</v>
      </c>
      <c r="H33" s="182">
        <f>'BASE RESERVAS'!H34/'BASE RESERVAS'!$N$2</f>
        <v>3597.8697259999999</v>
      </c>
      <c r="I33" s="182">
        <f>'BASE RESERVAS'!I34/'BASE RESERVAS'!$N$2</f>
        <v>54173.308023999998</v>
      </c>
      <c r="J33" s="184">
        <f>'BASE RESERVAS'!J34</f>
        <v>0.90133354950538624</v>
      </c>
      <c r="K33" s="182">
        <f>'BASE RESERVAS'!K34/'BASE RESERVAS'!$N$2</f>
        <v>5930.1997769999998</v>
      </c>
      <c r="L33" s="15"/>
      <c r="N33" s="75"/>
      <c r="O33" s="75"/>
    </row>
    <row r="34" spans="1:15" s="4" customFormat="1" x14ac:dyDescent="0.25">
      <c r="A34" s="10"/>
      <c r="B34" s="24" t="s">
        <v>65</v>
      </c>
      <c r="C34" s="25" t="s">
        <v>66</v>
      </c>
      <c r="D34" s="185">
        <f>'BASE RESERVAS'!D35/'BASE RESERVAS'!$N$2</f>
        <v>60499.161752</v>
      </c>
      <c r="E34" s="185">
        <f>'BASE RESERVAS'!E35/'BASE RESERVAS'!$N$2</f>
        <v>287.911248</v>
      </c>
      <c r="F34" s="185">
        <f>'BASE RESERVAS'!F35/'BASE RESERVAS'!$N$2</f>
        <v>395.65395100000001</v>
      </c>
      <c r="G34" s="185">
        <f>'BASE RESERVAS'!G35/'BASE RESERVAS'!$N$2</f>
        <v>60103.507801</v>
      </c>
      <c r="H34" s="185">
        <f>'BASE RESERVAS'!H35/'BASE RESERVAS'!$N$2</f>
        <v>3597.8697259999999</v>
      </c>
      <c r="I34" s="185">
        <f>'BASE RESERVAS'!I35/'BASE RESERVAS'!$N$2</f>
        <v>54173.308023999998</v>
      </c>
      <c r="J34" s="186">
        <f>'BASE RESERVAS'!J35</f>
        <v>0.90133354950538624</v>
      </c>
      <c r="K34" s="185">
        <f>'BASE RESERVAS'!K35/'BASE RESERVAS'!$N$2</f>
        <v>5930.1997769999998</v>
      </c>
      <c r="L34" s="15"/>
      <c r="N34" s="75"/>
      <c r="O34" s="75"/>
    </row>
    <row r="35" spans="1:15" s="4" customFormat="1" x14ac:dyDescent="0.25">
      <c r="A35" s="10"/>
      <c r="B35" s="27" t="s">
        <v>67</v>
      </c>
      <c r="C35" s="28" t="s">
        <v>68</v>
      </c>
      <c r="D35" s="195">
        <f>'BASE RESERVAS'!D36/'BASE RESERVAS'!$N$2</f>
        <v>48702.409733</v>
      </c>
      <c r="E35" s="195">
        <f>'BASE RESERVAS'!E36/'BASE RESERVAS'!$N$2</f>
        <v>264.78654599999999</v>
      </c>
      <c r="F35" s="195">
        <f>'BASE RESERVAS'!F36/'BASE RESERVAS'!$N$2</f>
        <v>342.84441500000003</v>
      </c>
      <c r="G35" s="195">
        <f>'BASE RESERVAS'!G36/'BASE RESERVAS'!$N$2</f>
        <v>48359.565318000001</v>
      </c>
      <c r="H35" s="195">
        <f>'BASE RESERVAS'!H36/'BASE RESERVAS'!$N$2</f>
        <v>2397.4907779999999</v>
      </c>
      <c r="I35" s="195">
        <f>'BASE RESERVAS'!I36/'BASE RESERVAS'!$N$2</f>
        <v>45717.522064999997</v>
      </c>
      <c r="J35" s="196">
        <f>'BASE RESERVAS'!J36</f>
        <v>0.94536668732180273</v>
      </c>
      <c r="K35" s="195">
        <f>'BASE RESERVAS'!K36/'BASE RESERVAS'!$N$2</f>
        <v>2642.0432529999998</v>
      </c>
      <c r="L35" s="15"/>
      <c r="N35" s="75"/>
      <c r="O35" s="75"/>
    </row>
    <row r="36" spans="1:15" s="4" customFormat="1" x14ac:dyDescent="0.25">
      <c r="A36" s="10"/>
      <c r="B36" s="27" t="s">
        <v>69</v>
      </c>
      <c r="C36" s="28" t="s">
        <v>70</v>
      </c>
      <c r="D36" s="195">
        <f>'BASE RESERVAS'!D37/'BASE RESERVAS'!$N$2</f>
        <v>48702.409733</v>
      </c>
      <c r="E36" s="195">
        <f>'BASE RESERVAS'!E37/'BASE RESERVAS'!$N$2</f>
        <v>264.78654599999999</v>
      </c>
      <c r="F36" s="195">
        <f>'BASE RESERVAS'!F37/'BASE RESERVAS'!$N$2</f>
        <v>342.84441500000003</v>
      </c>
      <c r="G36" s="195">
        <f>'BASE RESERVAS'!G37/'BASE RESERVAS'!$N$2</f>
        <v>48359.565318000001</v>
      </c>
      <c r="H36" s="195">
        <f>'BASE RESERVAS'!H37/'BASE RESERVAS'!$N$2</f>
        <v>2397.4907779999999</v>
      </c>
      <c r="I36" s="195">
        <f>'BASE RESERVAS'!I37/'BASE RESERVAS'!$N$2</f>
        <v>45717.522064999997</v>
      </c>
      <c r="J36" s="196">
        <f>'BASE RESERVAS'!J37</f>
        <v>0.94536668732180273</v>
      </c>
      <c r="K36" s="195">
        <f>'BASE RESERVAS'!K37/'BASE RESERVAS'!$N$2</f>
        <v>2642.0432529999998</v>
      </c>
      <c r="L36" s="15"/>
      <c r="N36" s="75"/>
      <c r="O36" s="75"/>
    </row>
    <row r="37" spans="1:15" s="4" customFormat="1" x14ac:dyDescent="0.25">
      <c r="A37" s="10"/>
      <c r="B37" s="43" t="s">
        <v>71</v>
      </c>
      <c r="C37" s="44" t="s">
        <v>72</v>
      </c>
      <c r="D37" s="197">
        <f>'BASE RESERVAS'!D38/'BASE RESERVAS'!$N$2</f>
        <v>48702.409733</v>
      </c>
      <c r="E37" s="197">
        <f>'BASE RESERVAS'!E38/'BASE RESERVAS'!$N$2</f>
        <v>264.78654599999999</v>
      </c>
      <c r="F37" s="197">
        <f>'BASE RESERVAS'!F38/'BASE RESERVAS'!$N$2</f>
        <v>342.84441500000003</v>
      </c>
      <c r="G37" s="197">
        <f>'BASE RESERVAS'!G38/'BASE RESERVAS'!$N$2</f>
        <v>48359.565318000001</v>
      </c>
      <c r="H37" s="197">
        <f>'BASE RESERVAS'!H38/'BASE RESERVAS'!$N$2</f>
        <v>2397.4907779999999</v>
      </c>
      <c r="I37" s="197">
        <f>'BASE RESERVAS'!I38/'BASE RESERVAS'!$N$2</f>
        <v>45717.522064999997</v>
      </c>
      <c r="J37" s="198">
        <f>'BASE RESERVAS'!J38</f>
        <v>0.94536668732180273</v>
      </c>
      <c r="K37" s="199">
        <f>'BASE RESERVAS'!K38/'BASE RESERVAS'!$N$2</f>
        <v>2642.0432529999998</v>
      </c>
      <c r="L37" s="15"/>
      <c r="N37" s="75"/>
      <c r="O37" s="75"/>
    </row>
    <row r="38" spans="1:15" x14ac:dyDescent="0.25">
      <c r="A38" s="11"/>
      <c r="B38" s="30" t="s">
        <v>73</v>
      </c>
      <c r="C38" s="31" t="s">
        <v>74</v>
      </c>
      <c r="D38" s="191">
        <f>'BASE RESERVAS'!D39/'BASE RESERVAS'!$N$2</f>
        <v>48702.409733</v>
      </c>
      <c r="E38" s="191">
        <f>'BASE RESERVAS'!E39/'BASE RESERVAS'!$N$2</f>
        <v>264.78654599999999</v>
      </c>
      <c r="F38" s="191">
        <f>'BASE RESERVAS'!F39/'BASE RESERVAS'!$N$2</f>
        <v>342.84441500000003</v>
      </c>
      <c r="G38" s="191">
        <f>'BASE RESERVAS'!G39/'BASE RESERVAS'!$N$2</f>
        <v>48359.565318000001</v>
      </c>
      <c r="H38" s="191">
        <f>'BASE RESERVAS'!H39/'BASE RESERVAS'!$N$2</f>
        <v>2397.4907779999999</v>
      </c>
      <c r="I38" s="191">
        <f>'BASE RESERVAS'!I39/'BASE RESERVAS'!$N$2</f>
        <v>45717.522064999997</v>
      </c>
      <c r="J38" s="192">
        <f>'BASE RESERVAS'!J39</f>
        <v>0.94536668732180273</v>
      </c>
      <c r="K38" s="191">
        <f>'BASE RESERVAS'!K39/'BASE RESERVAS'!$N$2</f>
        <v>2642.0432529999998</v>
      </c>
      <c r="L38" s="16"/>
      <c r="N38" s="75"/>
      <c r="O38" s="75"/>
    </row>
    <row r="39" spans="1:15" s="4" customFormat="1" x14ac:dyDescent="0.25">
      <c r="A39" s="10"/>
      <c r="B39" s="27" t="s">
        <v>75</v>
      </c>
      <c r="C39" s="28" t="s">
        <v>76</v>
      </c>
      <c r="D39" s="195">
        <f>'BASE RESERVAS'!D40/'BASE RESERVAS'!$N$2</f>
        <v>11796.752019</v>
      </c>
      <c r="E39" s="195">
        <f>'BASE RESERVAS'!E40/'BASE RESERVAS'!$N$2</f>
        <v>23.124701999999999</v>
      </c>
      <c r="F39" s="195">
        <f>'BASE RESERVAS'!F40/'BASE RESERVAS'!$N$2</f>
        <v>52.809536000000001</v>
      </c>
      <c r="G39" s="195">
        <f>'BASE RESERVAS'!G40/'BASE RESERVAS'!$N$2</f>
        <v>11743.942483000001</v>
      </c>
      <c r="H39" s="195">
        <f>'BASE RESERVAS'!H40/'BASE RESERVAS'!$N$2</f>
        <v>1200.378948</v>
      </c>
      <c r="I39" s="195">
        <f>'BASE RESERVAS'!I40/'BASE RESERVAS'!$N$2</f>
        <v>8455.7859590000007</v>
      </c>
      <c r="J39" s="196">
        <f>'BASE RESERVAS'!J40</f>
        <v>0.72001254870246623</v>
      </c>
      <c r="K39" s="195">
        <f>'BASE RESERVAS'!K40/'BASE RESERVAS'!$N$2</f>
        <v>3288.156524</v>
      </c>
      <c r="L39" s="15"/>
      <c r="N39" s="75"/>
      <c r="O39" s="75"/>
    </row>
    <row r="40" spans="1:15" s="4" customFormat="1" x14ac:dyDescent="0.25">
      <c r="A40" s="10"/>
      <c r="B40" s="27" t="s">
        <v>77</v>
      </c>
      <c r="C40" s="28" t="s">
        <v>78</v>
      </c>
      <c r="D40" s="195">
        <f>'BASE RESERVAS'!D41/'BASE RESERVAS'!$N$2</f>
        <v>3075.6435919999999</v>
      </c>
      <c r="E40" s="195">
        <f>'BASE RESERVAS'!E41/'BASE RESERVAS'!$N$2</f>
        <v>23.101085999999999</v>
      </c>
      <c r="F40" s="195">
        <f>'BASE RESERVAS'!F41/'BASE RESERVAS'!$N$2</f>
        <v>43.448757999999998</v>
      </c>
      <c r="G40" s="195">
        <f>'BASE RESERVAS'!G41/'BASE RESERVAS'!$N$2</f>
        <v>3032.1948339999999</v>
      </c>
      <c r="H40" s="195">
        <f>'BASE RESERVAS'!H41/'BASE RESERVAS'!$N$2</f>
        <v>24</v>
      </c>
      <c r="I40" s="195">
        <f>'BASE RESERVAS'!I41/'BASE RESERVAS'!$N$2</f>
        <v>2442.4748970000001</v>
      </c>
      <c r="J40" s="200">
        <f>'BASE RESERVAS'!J41</f>
        <v>0.80551383757156025</v>
      </c>
      <c r="K40" s="195">
        <f>'BASE RESERVAS'!K41/'BASE RESERVAS'!$N$2</f>
        <v>589.71993699999996</v>
      </c>
      <c r="L40" s="15"/>
      <c r="N40" s="75"/>
      <c r="O40" s="75"/>
    </row>
    <row r="41" spans="1:15" s="4" customFormat="1" x14ac:dyDescent="0.25">
      <c r="A41" s="10"/>
      <c r="B41" s="43" t="s">
        <v>79</v>
      </c>
      <c r="C41" s="44" t="s">
        <v>80</v>
      </c>
      <c r="D41" s="197">
        <f>'BASE RESERVAS'!D42/'BASE RESERVAS'!$N$2</f>
        <v>3075.6435919999999</v>
      </c>
      <c r="E41" s="197">
        <f>'BASE RESERVAS'!E42/'BASE RESERVAS'!$N$2</f>
        <v>23.101085999999999</v>
      </c>
      <c r="F41" s="197">
        <f>'BASE RESERVAS'!F42/'BASE RESERVAS'!$N$2</f>
        <v>43.448757999999998</v>
      </c>
      <c r="G41" s="197">
        <f>'BASE RESERVAS'!G42/'BASE RESERVAS'!$N$2</f>
        <v>3032.1948339999999</v>
      </c>
      <c r="H41" s="197">
        <f>'BASE RESERVAS'!H42/'BASE RESERVAS'!$N$2</f>
        <v>24</v>
      </c>
      <c r="I41" s="197">
        <f>'BASE RESERVAS'!I42/'BASE RESERVAS'!$N$2</f>
        <v>2442.4748970000001</v>
      </c>
      <c r="J41" s="201">
        <f>'BASE RESERVAS'!J42</f>
        <v>0.80551383757156025</v>
      </c>
      <c r="K41" s="197">
        <f>'BASE RESERVAS'!K42/'BASE RESERVAS'!$N$2</f>
        <v>589.71993699999996</v>
      </c>
      <c r="L41" s="15"/>
      <c r="N41" s="75"/>
      <c r="O41" s="75"/>
    </row>
    <row r="42" spans="1:15" x14ac:dyDescent="0.25">
      <c r="A42" s="11"/>
      <c r="B42" s="30" t="s">
        <v>81</v>
      </c>
      <c r="C42" s="31" t="s">
        <v>82</v>
      </c>
      <c r="D42" s="191">
        <f>'BASE RESERVAS'!D43/'BASE RESERVAS'!$N$2</f>
        <v>3075.6435919999999</v>
      </c>
      <c r="E42" s="191">
        <f>'BASE RESERVAS'!E43/'BASE RESERVAS'!$N$2</f>
        <v>23.101085999999999</v>
      </c>
      <c r="F42" s="191">
        <f>'BASE RESERVAS'!F43/'BASE RESERVAS'!$N$2</f>
        <v>43.448757999999998</v>
      </c>
      <c r="G42" s="191">
        <f>'BASE RESERVAS'!G43/'BASE RESERVAS'!$N$2</f>
        <v>3032.1948339999999</v>
      </c>
      <c r="H42" s="191">
        <f>'BASE RESERVAS'!H43/'BASE RESERVAS'!$N$2</f>
        <v>24</v>
      </c>
      <c r="I42" s="191">
        <f>'BASE RESERVAS'!I43/'BASE RESERVAS'!$N$2</f>
        <v>2442.4748970000001</v>
      </c>
      <c r="J42" s="192">
        <f>'BASE RESERVAS'!J43</f>
        <v>0.80551383757156025</v>
      </c>
      <c r="K42" s="191">
        <f>'BASE RESERVAS'!K43/'BASE RESERVAS'!$N$2</f>
        <v>589.71993699999996</v>
      </c>
      <c r="L42" s="16"/>
      <c r="N42" s="75"/>
      <c r="O42" s="75"/>
    </row>
    <row r="43" spans="1:15" s="4" customFormat="1" x14ac:dyDescent="0.25">
      <c r="A43" s="10"/>
      <c r="B43" s="27" t="s">
        <v>83</v>
      </c>
      <c r="C43" s="28" t="s">
        <v>84</v>
      </c>
      <c r="D43" s="195">
        <f>'BASE RESERVAS'!D44/'BASE RESERVAS'!$N$2</f>
        <v>6600.1087589999997</v>
      </c>
      <c r="E43" s="195">
        <f>'BASE RESERVAS'!E44/'BASE RESERVAS'!$N$2</f>
        <v>0</v>
      </c>
      <c r="F43" s="195">
        <f>'BASE RESERVAS'!F44/'BASE RESERVAS'!$N$2</f>
        <v>0</v>
      </c>
      <c r="G43" s="195">
        <f>'BASE RESERVAS'!G44/'BASE RESERVAS'!$N$2</f>
        <v>6600.1087589999997</v>
      </c>
      <c r="H43" s="195">
        <f>'BASE RESERVAS'!H44/'BASE RESERVAS'!$N$2</f>
        <v>1176.378948</v>
      </c>
      <c r="I43" s="195">
        <f>'BASE RESERVAS'!I44/'BASE RESERVAS'!$N$2</f>
        <v>4783.7221719999998</v>
      </c>
      <c r="J43" s="200">
        <f>'BASE RESERVAS'!J44</f>
        <v>0.72479444607285448</v>
      </c>
      <c r="K43" s="195">
        <f>'BASE RESERVAS'!K44/'BASE RESERVAS'!$N$2</f>
        <v>1816.386587</v>
      </c>
      <c r="L43" s="15"/>
      <c r="N43" s="75"/>
      <c r="O43" s="75"/>
    </row>
    <row r="44" spans="1:15" s="4" customFormat="1" x14ac:dyDescent="0.25">
      <c r="A44" s="10"/>
      <c r="B44" s="43" t="s">
        <v>85</v>
      </c>
      <c r="C44" s="44" t="s">
        <v>84</v>
      </c>
      <c r="D44" s="197">
        <f>'BASE RESERVAS'!D45/'BASE RESERVAS'!$N$2</f>
        <v>6600.1087589999997</v>
      </c>
      <c r="E44" s="197">
        <f>'BASE RESERVAS'!E45/'BASE RESERVAS'!$N$2</f>
        <v>0</v>
      </c>
      <c r="F44" s="197">
        <f>'BASE RESERVAS'!F45/'BASE RESERVAS'!$N$2</f>
        <v>0</v>
      </c>
      <c r="G44" s="197">
        <f>'BASE RESERVAS'!G45/'BASE RESERVAS'!$N$2</f>
        <v>6600.1087589999997</v>
      </c>
      <c r="H44" s="197">
        <f>'BASE RESERVAS'!H45/'BASE RESERVAS'!$N$2</f>
        <v>1176.378948</v>
      </c>
      <c r="I44" s="197">
        <f>'BASE RESERVAS'!I45/'BASE RESERVAS'!$N$2</f>
        <v>4783.7221719999998</v>
      </c>
      <c r="J44" s="201">
        <f>'BASE RESERVAS'!J45</f>
        <v>0.72479444607285448</v>
      </c>
      <c r="K44" s="197">
        <f>'BASE RESERVAS'!K45/'BASE RESERVAS'!$N$2</f>
        <v>1816.386587</v>
      </c>
      <c r="L44" s="15"/>
      <c r="N44" s="75"/>
      <c r="O44" s="75"/>
    </row>
    <row r="45" spans="1:15" x14ac:dyDescent="0.25">
      <c r="A45" s="11"/>
      <c r="B45" s="30" t="s">
        <v>96</v>
      </c>
      <c r="C45" s="31" t="s">
        <v>341</v>
      </c>
      <c r="D45" s="191">
        <f>'BASE RESERVAS'!D46/'BASE RESERVAS'!$N$2</f>
        <v>6600.1087589999997</v>
      </c>
      <c r="E45" s="191">
        <f>'BASE RESERVAS'!E46/'BASE RESERVAS'!$N$2</f>
        <v>0</v>
      </c>
      <c r="F45" s="191">
        <f>'BASE RESERVAS'!F46/'BASE RESERVAS'!$N$2</f>
        <v>0</v>
      </c>
      <c r="G45" s="191">
        <f>'BASE RESERVAS'!G46/'BASE RESERVAS'!$N$2</f>
        <v>6600.1087589999997</v>
      </c>
      <c r="H45" s="191">
        <f>'BASE RESERVAS'!H46/'BASE RESERVAS'!$N$2</f>
        <v>1176.378948</v>
      </c>
      <c r="I45" s="191">
        <f>'BASE RESERVAS'!I46/'BASE RESERVAS'!$N$2</f>
        <v>4783.7221719999998</v>
      </c>
      <c r="J45" s="192">
        <f>'BASE RESERVAS'!J46</f>
        <v>0.72479444607285448</v>
      </c>
      <c r="K45" s="191">
        <f>'BASE RESERVAS'!K46/'BASE RESERVAS'!$N$2</f>
        <v>1816.386587</v>
      </c>
      <c r="L45" s="16"/>
      <c r="N45" s="75"/>
      <c r="O45" s="75"/>
    </row>
    <row r="46" spans="1:15" x14ac:dyDescent="0.25">
      <c r="A46" s="11"/>
      <c r="B46" s="27" t="s">
        <v>90</v>
      </c>
      <c r="C46" s="28" t="s">
        <v>92</v>
      </c>
      <c r="D46" s="195">
        <f>'BASE RESERVAS'!D47/'BASE RESERVAS'!$N$2</f>
        <v>2120.9996679999999</v>
      </c>
      <c r="E46" s="195">
        <f>'BASE RESERVAS'!E47/'BASE RESERVAS'!$N$2</f>
        <v>2.3616000000000002E-2</v>
      </c>
      <c r="F46" s="195">
        <f>'BASE RESERVAS'!F47/'BASE RESERVAS'!$N$2</f>
        <v>9.3607779999999998</v>
      </c>
      <c r="G46" s="195">
        <f>'BASE RESERVAS'!G47/'BASE RESERVAS'!$N$2</f>
        <v>2111.6388900000002</v>
      </c>
      <c r="H46" s="195">
        <f>'BASE RESERVAS'!H47/'BASE RESERVAS'!$N$2</f>
        <v>0</v>
      </c>
      <c r="I46" s="195">
        <f>'BASE RESERVAS'!I47/'BASE RESERVAS'!$N$2</f>
        <v>1229.58889</v>
      </c>
      <c r="J46" s="200">
        <f>'BASE RESERVAS'!J47</f>
        <v>0.58229126950773291</v>
      </c>
      <c r="K46" s="195">
        <f>'BASE RESERVAS'!K47/'BASE RESERVAS'!$N$2</f>
        <v>882.05</v>
      </c>
      <c r="L46" s="162"/>
      <c r="N46" s="75"/>
      <c r="O46" s="75"/>
    </row>
    <row r="47" spans="1:15" x14ac:dyDescent="0.25">
      <c r="A47" s="11"/>
      <c r="B47" s="43" t="s">
        <v>91</v>
      </c>
      <c r="C47" s="44" t="s">
        <v>93</v>
      </c>
      <c r="D47" s="197">
        <f>'BASE RESERVAS'!D48/'BASE RESERVAS'!$N$2</f>
        <v>2120.9996679999999</v>
      </c>
      <c r="E47" s="197">
        <f>'BASE RESERVAS'!E48/'BASE RESERVAS'!$N$2</f>
        <v>2.3616000000000002E-2</v>
      </c>
      <c r="F47" s="197">
        <f>'BASE RESERVAS'!F48/'BASE RESERVAS'!$N$2</f>
        <v>9.3607779999999998</v>
      </c>
      <c r="G47" s="197">
        <f>'BASE RESERVAS'!G48/'BASE RESERVAS'!$N$2</f>
        <v>2111.6388900000002</v>
      </c>
      <c r="H47" s="197">
        <f>'BASE RESERVAS'!H48/'BASE RESERVAS'!$N$2</f>
        <v>0</v>
      </c>
      <c r="I47" s="197">
        <f>'BASE RESERVAS'!I48/'BASE RESERVAS'!$N$2</f>
        <v>1229.58889</v>
      </c>
      <c r="J47" s="201">
        <f>'BASE RESERVAS'!J48</f>
        <v>0.58229126950773291</v>
      </c>
      <c r="K47" s="197">
        <f>'BASE RESERVAS'!K48/'BASE RESERVAS'!$N$2</f>
        <v>882.05</v>
      </c>
      <c r="L47" s="162"/>
      <c r="N47" s="75"/>
      <c r="O47" s="75"/>
    </row>
    <row r="48" spans="1:15" x14ac:dyDescent="0.25">
      <c r="A48" s="11"/>
      <c r="B48" s="30" t="s">
        <v>88</v>
      </c>
      <c r="C48" s="31" t="s">
        <v>89</v>
      </c>
      <c r="D48" s="191">
        <f>'BASE RESERVAS'!D49/'BASE RESERVAS'!$N$2</f>
        <v>2120.9996679999999</v>
      </c>
      <c r="E48" s="191">
        <f>'BASE RESERVAS'!E49/'BASE RESERVAS'!$N$2</f>
        <v>2.3616000000000002E-2</v>
      </c>
      <c r="F48" s="191">
        <f>'BASE RESERVAS'!F49/'BASE RESERVAS'!$N$2</f>
        <v>9.3607779999999998</v>
      </c>
      <c r="G48" s="191">
        <f>'BASE RESERVAS'!G49/'BASE RESERVAS'!$N$2</f>
        <v>2111.6388900000002</v>
      </c>
      <c r="H48" s="191">
        <f>'BASE RESERVAS'!H49/'BASE RESERVAS'!$N$2</f>
        <v>0</v>
      </c>
      <c r="I48" s="191">
        <f>'BASE RESERVAS'!I49/'BASE RESERVAS'!$N$2</f>
        <v>1229.58889</v>
      </c>
      <c r="J48" s="192">
        <f>'BASE RESERVAS'!J49</f>
        <v>0.58229126950773291</v>
      </c>
      <c r="K48" s="191">
        <f>'BASE RESERVAS'!K49/'BASE RESERVAS'!$N$2</f>
        <v>882.05</v>
      </c>
      <c r="L48" s="162"/>
      <c r="N48" s="75"/>
      <c r="O48" s="75"/>
    </row>
    <row r="49" spans="2:15" x14ac:dyDescent="0.25">
      <c r="B49" s="20"/>
      <c r="N49" s="75"/>
      <c r="O49" s="75"/>
    </row>
    <row r="50" spans="2:15" x14ac:dyDescent="0.25">
      <c r="B50" s="20"/>
      <c r="N50" s="75"/>
      <c r="O50" s="75"/>
    </row>
    <row r="51" spans="2:15" x14ac:dyDescent="0.25">
      <c r="B51" s="20"/>
      <c r="N51" s="75"/>
      <c r="O51" s="75"/>
    </row>
    <row r="52" spans="2:15" x14ac:dyDescent="0.25">
      <c r="B52" s="20"/>
      <c r="N52" s="75"/>
      <c r="O52" s="75"/>
    </row>
    <row r="53" spans="2:15" x14ac:dyDescent="0.25">
      <c r="B53" s="20"/>
      <c r="N53" s="75"/>
      <c r="O53" s="75"/>
    </row>
    <row r="54" spans="2:15" x14ac:dyDescent="0.25">
      <c r="B54" s="20"/>
      <c r="N54" s="75"/>
      <c r="O54" s="75"/>
    </row>
    <row r="55" spans="2:15" x14ac:dyDescent="0.25">
      <c r="B55" s="20"/>
      <c r="N55" s="75"/>
      <c r="O55" s="75"/>
    </row>
    <row r="56" spans="2:15" x14ac:dyDescent="0.25">
      <c r="B56" s="20"/>
      <c r="N56" s="75"/>
      <c r="O56" s="75"/>
    </row>
    <row r="57" spans="2:15" x14ac:dyDescent="0.25">
      <c r="B57" s="20"/>
      <c r="N57" s="75"/>
      <c r="O57" s="75"/>
    </row>
    <row r="58" spans="2:15" x14ac:dyDescent="0.25">
      <c r="B58" s="20"/>
      <c r="N58" s="75"/>
      <c r="O58" s="75"/>
    </row>
    <row r="59" spans="2:15" x14ac:dyDescent="0.25">
      <c r="B59" s="20"/>
      <c r="N59" s="75"/>
      <c r="O59" s="75"/>
    </row>
    <row r="60" spans="2:15" x14ac:dyDescent="0.25">
      <c r="B60" s="20"/>
      <c r="N60" s="75"/>
      <c r="O60" s="75"/>
    </row>
    <row r="61" spans="2:15" x14ac:dyDescent="0.25">
      <c r="B61" s="20"/>
      <c r="N61" s="75"/>
      <c r="O61" s="75"/>
    </row>
    <row r="62" spans="2:15" x14ac:dyDescent="0.25">
      <c r="B62" s="20"/>
      <c r="N62" s="75"/>
      <c r="O62" s="75"/>
    </row>
    <row r="63" spans="2:15" x14ac:dyDescent="0.25">
      <c r="B63" s="20"/>
      <c r="N63" s="75"/>
      <c r="O63" s="75"/>
    </row>
    <row r="64" spans="2:15" x14ac:dyDescent="0.25">
      <c r="B64" s="20"/>
      <c r="N64" s="75"/>
      <c r="O64" s="75"/>
    </row>
    <row r="65" spans="2:15" x14ac:dyDescent="0.25">
      <c r="B65" s="20"/>
      <c r="N65" s="75"/>
      <c r="O65" s="75"/>
    </row>
    <row r="66" spans="2:15" x14ac:dyDescent="0.25">
      <c r="B66" s="20"/>
    </row>
    <row r="67" spans="2:15" x14ac:dyDescent="0.25">
      <c r="B67" s="20"/>
    </row>
    <row r="68" spans="2:15" x14ac:dyDescent="0.25">
      <c r="B68" s="20"/>
    </row>
    <row r="69" spans="2:15" x14ac:dyDescent="0.25">
      <c r="B69" s="20"/>
    </row>
    <row r="70" spans="2:15" x14ac:dyDescent="0.25">
      <c r="B70" s="20"/>
    </row>
    <row r="71" spans="2:15" x14ac:dyDescent="0.25">
      <c r="B71" s="20"/>
    </row>
    <row r="72" spans="2:15" x14ac:dyDescent="0.25">
      <c r="B72" s="20"/>
    </row>
    <row r="73" spans="2:15" x14ac:dyDescent="0.25">
      <c r="B73" s="20"/>
    </row>
    <row r="74" spans="2:15" x14ac:dyDescent="0.25">
      <c r="B74" s="20"/>
    </row>
    <row r="75" spans="2:15" x14ac:dyDescent="0.25">
      <c r="B75" s="20"/>
    </row>
    <row r="76" spans="2:15" x14ac:dyDescent="0.25">
      <c r="B76" s="20"/>
    </row>
    <row r="77" spans="2:15" x14ac:dyDescent="0.25">
      <c r="B77" s="20"/>
    </row>
    <row r="78" spans="2:15" x14ac:dyDescent="0.25">
      <c r="B78" s="20"/>
    </row>
    <row r="79" spans="2:15" x14ac:dyDescent="0.25">
      <c r="B79" s="20"/>
    </row>
    <row r="80" spans="2:15" x14ac:dyDescent="0.25">
      <c r="B80" s="20"/>
    </row>
    <row r="81" spans="2:2" x14ac:dyDescent="0.25">
      <c r="B81" s="20"/>
    </row>
    <row r="82" spans="2:2" x14ac:dyDescent="0.25">
      <c r="B82" s="20"/>
    </row>
    <row r="83" spans="2:2" x14ac:dyDescent="0.25">
      <c r="B83" s="20"/>
    </row>
    <row r="84" spans="2:2" x14ac:dyDescent="0.25">
      <c r="B84" s="20"/>
    </row>
    <row r="85" spans="2:2" x14ac:dyDescent="0.25">
      <c r="B85" s="20"/>
    </row>
    <row r="86" spans="2:2" x14ac:dyDescent="0.25">
      <c r="B86" s="20"/>
    </row>
    <row r="87" spans="2:2" x14ac:dyDescent="0.25">
      <c r="B87" s="20"/>
    </row>
    <row r="88" spans="2:2" x14ac:dyDescent="0.25">
      <c r="B88" s="20"/>
    </row>
    <row r="89" spans="2:2" x14ac:dyDescent="0.25">
      <c r="B89" s="20"/>
    </row>
    <row r="90" spans="2:2" x14ac:dyDescent="0.25">
      <c r="B90" s="20"/>
    </row>
  </sheetData>
  <mergeCells count="3">
    <mergeCell ref="B2:K2"/>
    <mergeCell ref="B3:K3"/>
    <mergeCell ref="B4:K4"/>
  </mergeCells>
  <pageMargins left="0.70866141732283472" right="0.70866141732283472" top="0.74803149606299213" bottom="0.74803149606299213" header="0.31496062992125984" footer="0.31496062992125984"/>
  <pageSetup paperSize="14" scale="75" orientation="landscape" r:id="rId1"/>
  <headerFooter>
    <oddFooter>&amp;L&amp;9Fuente: Predis - Secretaría de Hacienda Distrital
Elaborado por: Liliana López</oddFoot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6145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171450</xdr:rowOff>
              </from>
              <to>
                <xdr:col>1</xdr:col>
                <xdr:colOff>1247775</xdr:colOff>
                <xdr:row>4</xdr:row>
                <xdr:rowOff>123825</xdr:rowOff>
              </to>
            </anchor>
          </objectPr>
        </oleObject>
      </mc:Choice>
      <mc:Fallback>
        <oleObject progId="CorelDRAW.Graphic.14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BASE EJEC.GASTOS</vt:lpstr>
      <vt:lpstr>INFORME EJEC GASTOS.</vt:lpstr>
      <vt:lpstr>EJEC X FUENTES</vt:lpstr>
      <vt:lpstr>BASE RESERVAS</vt:lpstr>
      <vt:lpstr>INFORME RESERVAS</vt:lpstr>
      <vt:lpstr>'BASE EJEC.GASTOS'!Títulos_a_imprimir</vt:lpstr>
      <vt:lpstr>'BASE RESERVAS'!Títulos_a_imprimir</vt:lpstr>
      <vt:lpstr>'INFORME EJEC GASTOS.'!Títulos_a_imprimir</vt:lpstr>
      <vt:lpstr>'INFORME RESERVAS'!Títulos_a_imprimir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Lopez Ramirez</dc:creator>
  <cp:lastModifiedBy>Liliana Patricia Lopez Ramirez</cp:lastModifiedBy>
  <cp:lastPrinted>2019-07-17T14:39:02Z</cp:lastPrinted>
  <dcterms:created xsi:type="dcterms:W3CDTF">2018-02-27T19:47:20Z</dcterms:created>
  <dcterms:modified xsi:type="dcterms:W3CDTF">2019-10-25T18:51:06Z</dcterms:modified>
</cp:coreProperties>
</file>