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7.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Lina Guzman\Documents\Carpeta UMV curentena\Acuerdos de Gestión 2019\"/>
    </mc:Choice>
  </mc:AlternateContent>
  <bookViews>
    <workbookView xWindow="0" yWindow="0" windowWidth="20490" windowHeight="7455" tabRatio="712" firstSheet="1" activeTab="9"/>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1'!$A$1:$Q$34</definedName>
    <definedName name="_xlnm.Print_Area" localSheetId="8">'ANEXO 2'!$A$1:$K$73</definedName>
    <definedName name="_xlnm.Print_Area" localSheetId="9">'ANEXO 3'!$A$1:$I$32</definedName>
    <definedName name="_xlnm.Print_Area" localSheetId="7">'Componente de Gestion Adicional'!$A$1:$O$20</definedName>
    <definedName name="_xlnm.Print_Area" localSheetId="1">MANUAL!$A$1:$U$47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22" i="12" l="1"/>
  <c r="O22" i="12" s="1"/>
  <c r="N17" i="12"/>
  <c r="O17" i="12" s="1"/>
  <c r="N12" i="12"/>
  <c r="O12" i="12" s="1"/>
  <c r="N9" i="12"/>
  <c r="O9" i="12" s="1"/>
  <c r="O26" i="12" l="1"/>
  <c r="H26" i="12"/>
  <c r="G66" i="17" l="1"/>
  <c r="G61" i="17"/>
  <c r="G53" i="17"/>
  <c r="G48" i="17"/>
  <c r="G41" i="17"/>
  <c r="G35" i="17"/>
  <c r="G30" i="17"/>
  <c r="G24" i="17"/>
  <c r="F66" i="17"/>
  <c r="F61" i="17"/>
  <c r="F53" i="17"/>
  <c r="F48" i="17"/>
  <c r="F41" i="17"/>
  <c r="E35" i="17"/>
  <c r="F35" i="17"/>
  <c r="F30" i="17"/>
  <c r="F24" i="17"/>
  <c r="E66" i="17"/>
  <c r="E61" i="17"/>
  <c r="E53" i="17"/>
  <c r="E48" i="17"/>
  <c r="E41" i="17"/>
  <c r="E30" i="17"/>
  <c r="E24" i="17"/>
  <c r="G18" i="17"/>
  <c r="F18" i="17"/>
  <c r="E18" i="17"/>
  <c r="I49" i="17" l="1"/>
  <c r="I25" i="17"/>
  <c r="I42" i="17"/>
  <c r="I36" i="17"/>
  <c r="I31" i="17"/>
  <c r="I19" i="17"/>
  <c r="F67" i="17"/>
  <c r="G67" i="17"/>
  <c r="I14" i="17"/>
  <c r="I54" i="17"/>
  <c r="E67" i="17"/>
  <c r="I62" i="17"/>
  <c r="E17" i="16" l="1"/>
  <c r="I16" i="9"/>
  <c r="H13" i="9"/>
  <c r="L13" i="9" s="1"/>
  <c r="K13" i="9"/>
  <c r="K10" i="9"/>
  <c r="H10" i="9"/>
  <c r="L10" i="9"/>
  <c r="H7" i="9"/>
  <c r="L7" i="9" s="1"/>
  <c r="M13" i="9"/>
  <c r="M7" i="9"/>
  <c r="M10" i="9"/>
  <c r="J16" i="9"/>
  <c r="B16" i="9"/>
  <c r="H27" i="5"/>
  <c r="M24" i="7"/>
  <c r="M21" i="7"/>
  <c r="M18" i="7"/>
  <c r="K24" i="7"/>
  <c r="K21" i="7"/>
  <c r="M24" i="6"/>
  <c r="J24" i="6"/>
  <c r="J24" i="7" s="1"/>
  <c r="J21" i="6"/>
  <c r="J21" i="7"/>
  <c r="J18" i="6"/>
  <c r="J18" i="7" s="1"/>
  <c r="M18" i="6"/>
  <c r="I18" i="5"/>
  <c r="I18" i="6" s="1"/>
  <c r="H18" i="6"/>
  <c r="M24" i="5"/>
  <c r="M21" i="5"/>
  <c r="M18" i="5"/>
  <c r="I24" i="5"/>
  <c r="L24" i="5" s="1"/>
  <c r="I24" i="7"/>
  <c r="H24" i="7"/>
  <c r="I21" i="5"/>
  <c r="I21" i="7" s="1"/>
  <c r="K27" i="7"/>
  <c r="H21" i="6"/>
  <c r="B27" i="7"/>
  <c r="H21" i="7"/>
  <c r="H18" i="7"/>
  <c r="D7" i="7"/>
  <c r="D6" i="7"/>
  <c r="D5" i="7"/>
  <c r="D4" i="7"/>
  <c r="B27" i="6"/>
  <c r="H24" i="6"/>
  <c r="D7" i="6"/>
  <c r="D6" i="6"/>
  <c r="D5" i="6"/>
  <c r="D4" i="6"/>
  <c r="B27" i="5"/>
  <c r="D7" i="5"/>
  <c r="D6" i="5"/>
  <c r="D5" i="5"/>
  <c r="D4" i="5"/>
  <c r="B26" i="1"/>
  <c r="I21" i="6"/>
  <c r="L21" i="5" l="1"/>
  <c r="L16" i="9"/>
  <c r="J27" i="6"/>
  <c r="H27" i="6"/>
  <c r="L21" i="6"/>
  <c r="M21" i="6" s="1"/>
  <c r="M27" i="6" s="1"/>
  <c r="I24" i="6"/>
  <c r="L24" i="6" s="1"/>
  <c r="L21" i="7"/>
  <c r="M16" i="9"/>
  <c r="H16" i="9"/>
  <c r="M27" i="5"/>
  <c r="L24" i="7"/>
  <c r="M27" i="7"/>
  <c r="K16" i="9"/>
  <c r="J27" i="7"/>
  <c r="L18" i="6"/>
  <c r="L18" i="5"/>
  <c r="L27" i="5" s="1"/>
  <c r="I27" i="5"/>
  <c r="H27" i="7"/>
  <c r="I18" i="7"/>
  <c r="I27" i="7" s="1"/>
  <c r="I69" i="17"/>
  <c r="D12" i="16" s="1"/>
  <c r="E12" i="16" s="1"/>
  <c r="I27" i="6" l="1"/>
  <c r="L27" i="6"/>
  <c r="L18" i="7"/>
  <c r="L27" i="7" s="1"/>
  <c r="J69" i="17"/>
  <c r="O28" i="12"/>
  <c r="D10" i="16"/>
  <c r="E10" i="16" s="1"/>
  <c r="E15" i="16" s="1"/>
  <c r="E20" i="16" s="1"/>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N6"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7"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7"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7"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7" authorId="0" shapeId="0">
      <text>
        <r>
          <rPr>
            <sz val="12"/>
            <color indexed="81"/>
            <rFont val="Tahoma"/>
            <family val="2"/>
          </rPr>
          <t>Lapso de ejecución del compromiso concertado en el cual deberán adelantarse las acciones necesarias para su cumplimiento.</t>
        </r>
      </text>
    </comment>
    <comment ref="G7"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7"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N7" authorId="2" shapeId="0">
      <text>
        <r>
          <rPr>
            <sz val="12"/>
            <color indexed="81"/>
            <rFont val="Tahoma"/>
            <family val="2"/>
          </rPr>
          <t>Resultado final alcanzado, que se obtiene de la sumatoria entre el cumplimiento del primer y segundo semestre de acuerdo con lo concertado.</t>
        </r>
      </text>
    </comment>
    <comment ref="O7" authorId="0" shapeId="0">
      <text>
        <r>
          <rPr>
            <sz val="12"/>
            <color indexed="81"/>
            <rFont val="Tahoma"/>
            <family val="2"/>
          </rPr>
          <t>Porcentaje de cumplimiento de los compromisos gerenciales del año de acuerdo con el peso ponderado que se asignó al compromiso institucional.</t>
        </r>
      </text>
    </comment>
    <comment ref="P7" authorId="0" shapeId="0">
      <text>
        <r>
          <rPr>
            <sz val="12"/>
            <color indexed="81"/>
            <rFont val="Tahoma"/>
            <family val="2"/>
          </rPr>
          <t xml:space="preserve">Soportes que acompañan la ejecución de los compromisos gerenciales y que pueden encontrarse de forma física y/o virtual. </t>
        </r>
      </text>
    </comment>
    <comment ref="I8" authorId="3" shapeId="0">
      <text>
        <r>
          <rPr>
            <sz val="12"/>
            <color indexed="81"/>
            <rFont val="Tahoma"/>
            <family val="2"/>
          </rPr>
          <t>Porcentaje programado de cumplimiento de cada compromiso gerencial para este periodo.</t>
        </r>
      </text>
    </comment>
    <comment ref="J8"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K8" authorId="1" shapeId="0">
      <text>
        <r>
          <rPr>
            <sz val="12"/>
            <color indexed="81"/>
            <rFont val="Tahoma"/>
            <family val="2"/>
          </rPr>
          <t>Se registran los aspectos de mejora para el cumplimiento de los compromisos concertados que se encuentren retrasados conforme a lo programado</t>
        </r>
      </text>
    </comment>
    <comment ref="L8" authorId="3" shapeId="0">
      <text>
        <r>
          <rPr>
            <sz val="12"/>
            <color indexed="81"/>
            <rFont val="Tahoma"/>
            <family val="2"/>
          </rPr>
          <t>Porcentaje programado de cumplimiento de cada compromiso gerencial durante este periodo.</t>
        </r>
      </text>
    </comment>
    <comment ref="M8"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P8" authorId="0" shapeId="0">
      <text>
        <r>
          <rPr>
            <sz val="12"/>
            <color indexed="81"/>
            <rFont val="Tahoma"/>
            <family val="2"/>
          </rPr>
          <t>Breve descripción del producto o actividad indicada como evidencia.</t>
        </r>
      </text>
    </comment>
    <comment ref="Q8"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I69" authorId="1" shapeId="0">
      <text>
        <r>
          <rPr>
            <sz val="9"/>
            <color indexed="81"/>
            <rFont val="Tahoma"/>
            <family val="2"/>
          </rPr>
          <t xml:space="preserve">Sumatoria simple de la evaluación (previa conversión según pesos asignados por evaluador) dividido por el numero de competencias evaluadas
</t>
        </r>
      </text>
    </comment>
    <comment ref="J69"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<sst xmlns="http://schemas.openxmlformats.org/spreadsheetml/2006/main" count="607" uniqueCount="325">
  <si>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</si>
  <si>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</si>
  <si>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</si>
  <si>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</si>
  <si>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</si>
  <si>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</si>
  <si>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</si>
  <si>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</si>
  <si>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</si>
  <si>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</si>
  <si>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</si>
  <si>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</si>
  <si>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</si>
  <si>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</si>
  <si>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</si>
  <si>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</si>
  <si>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</si>
  <si>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</si>
  <si>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</si>
  <si>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</si>
  <si>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</si>
  <si>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</si>
  <si>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</si>
  <si>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</si>
  <si>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</si>
  <si>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</si>
  <si>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</si>
  <si>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</si>
  <si>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</si>
  <si>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</si>
  <si>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</si>
  <si>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</si>
  <si>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</si>
  <si>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</si>
  <si>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</si>
  <si>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</si>
  <si>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</si>
  <si>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</si>
  <si>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</si>
  <si>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</si>
  <si>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</si>
  <si>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</si>
  <si>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</si>
  <si>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</si>
  <si>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</si>
  <si>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</si>
  <si>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</si>
  <si>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</si>
  <si>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</si>
  <si>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</si>
  <si>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</si>
  <si>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</si>
  <si>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</si>
  <si>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</si>
  <si>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</si>
  <si>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</si>
  <si>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</si>
  <si>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</si>
  <si>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</si>
  <si>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</si>
  <si>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</si>
  <si>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</si>
  <si>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</si>
  <si>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</si>
  <si>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</si>
  <si>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</si>
  <si>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</si>
  <si>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</si>
  <si>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</si>
  <si>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</si>
  <si>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</si>
  <si>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</si>
  <si>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</si>
  <si>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</si>
  <si>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</si>
  <si>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</si>
  <si>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</si>
  <si>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</si>
  <si>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</si>
  <si>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</si>
  <si>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</si>
  <si>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</si>
  <si>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</si>
  <si>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</si>
  <si>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</si>
  <si>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</si>
  <si>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</si>
  <si>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</si>
  <si>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</si>
  <si>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</si>
  <si>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</si>
  <si>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</si>
  <si>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</si>
  <si>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</si>
  <si>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</si>
  <si>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</si>
  <si>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</si>
  <si>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</si>
  <si>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</si>
  <si>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</si>
  <si>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</si>
  <si>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</si>
  <si>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</si>
  <si>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</si>
  <si>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</si>
  <si>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</si>
  <si>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</si>
  <si>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</si>
  <si>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</si>
  <si>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</si>
  <si>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</si>
  <si>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</si>
  <si>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</si>
  <si>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</si>
  <si>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</si>
  <si>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</si>
  <si>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</si>
  <si>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</si>
  <si>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</si>
  <si>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</si>
  <si>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</si>
  <si>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</si>
  <si>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</si>
  <si>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</si>
  <si>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</si>
  <si>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</si>
  <si>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</si>
  <si>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</si>
  <si>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</si>
  <si>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</si>
  <si>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</si>
  <si>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</si>
  <si>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</si>
  <si>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</si>
  <si>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</si>
  <si>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</si>
  <si>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</si>
  <si>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</si>
  <si>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</si>
  <si>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</si>
  <si>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</si>
  <si>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</si>
  <si>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</si>
  <si>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</si>
  <si>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</si>
  <si>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</si>
  <si>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</si>
  <si>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</si>
  <si>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</si>
  <si>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</si>
  <si>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</si>
  <si>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</si>
  <si>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</si>
  <si>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</si>
  <si>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</si>
  <si>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</si>
  <si>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</si>
  <si>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</si>
  <si>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</si>
  <si>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</si>
  <si>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</si>
  <si>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</si>
  <si>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</si>
  <si>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</si>
  <si>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</si>
  <si>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</si>
  <si>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</si>
  <si>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</si>
  <si>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</si>
  <si>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</si>
  <si>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</si>
  <si>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</si>
  <si>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</si>
  <si>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</si>
  <si>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</si>
  <si>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</si>
  <si>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</si>
  <si>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</si>
  <si>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</si>
  <si>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</si>
  <si>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</si>
  <si>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</si>
  <si>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</si>
  <si>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</si>
  <si>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</si>
  <si>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</si>
  <si>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</si>
  <si>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</si>
  <si>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</si>
  <si>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</si>
  <si>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</si>
  <si>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</si>
  <si>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</si>
  <si>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</si>
  <si>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</si>
  <si>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</si>
  <si>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</si>
  <si>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</si>
  <si>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</si>
  <si>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</si>
  <si>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</si>
  <si>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</si>
  <si>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</si>
  <si>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</si>
  <si>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</si>
  <si>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</si>
  <si>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</si>
  <si>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</si>
  <si>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</si>
  <si>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</si>
  <si>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</si>
  <si>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</si>
  <si>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</si>
  <si>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</si>
  <si>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</si>
  <si>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</si>
  <si>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</si>
  <si>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</si>
  <si>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</si>
  <si>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</si>
  <si>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</si>
  <si>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</si>
  <si>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</si>
  <si>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</si>
  <si>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</si>
  <si>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</si>
  <si>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</si>
  <si>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</si>
  <si>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</si>
  <si>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</si>
  <si>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</si>
  <si>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</si>
  <si>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</si>
  <si>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</si>
  <si>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</si>
  <si>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</si>
  <si>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</si>
  <si>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</si>
  <si>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</si>
  <si>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</si>
  <si>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</si>
  <si>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</si>
  <si>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</si>
  <si>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</si>
  <si>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</si>
  <si>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</si>
  <si>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</si>
  <si>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</si>
  <si>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</si>
  <si>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</si>
  <si>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</si>
  <si>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</si>
  <si>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</si>
  <si>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</si>
  <si>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</si>
  <si>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</si>
  <si>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</si>
  <si>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</si>
  <si>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</si>
  <si>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</si>
  <si>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</si>
  <si>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</si>
  <si>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</si>
  <si>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</si>
  <si>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</si>
  <si>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</si>
  <si>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</si>
  <si>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</si>
  <si>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</si>
  <si>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</si>
  <si>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</si>
  <si>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</si>
  <si>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</si>
  <si>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</si>
  <si>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</si>
  <si>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</si>
  <si>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</si>
  <si>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</si>
  <si>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</si>
  <si>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</si>
  <si>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</si>
  <si>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</si>
  <si>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Mejorar la gestión y que-hacer institucional de la Entidad a través de la implementación de acciones que promuevan la transparencia, el fortalecimiento del servicio al ciudadano y partes interesadas, así como la eficiencia de los procesos y procedimientos.</t>
  </si>
  <si>
    <t>Mejorar las condiciones de movilidad y seguridad vial de la malla vial local a través de los programas de mantenimiento y/o rehabilitación de la Entidad, así como la atención de situaciones imprevistas que impidan la movilidad en el Distrito Capital</t>
  </si>
  <si>
    <t>Jose Fernando Franco Buitrago</t>
  </si>
  <si>
    <t>Gerente Ambiental Social y de Atencion al Usuario</t>
  </si>
  <si>
    <t>(# Actividades Ejecutadas en el marco del PIGA / # de Actividades programadas en el marco del PIGA) * 100</t>
  </si>
  <si>
    <t>Coordinar la programacion de acompañamiento por parte de los residentes de la gerencia en los frentes de obra ejecutados por la entidad.</t>
  </si>
  <si>
    <t>Establecer e implementar las medidas de mejora, que permitan realizar un acompañamiento efectivo en las intervenciones de la entidad.</t>
  </si>
  <si>
    <t xml:space="preserve">Gestionar los recursos necesarios para el realizar el acompañamiento por parte de la gerencia en los frentes de obra ejecutados por la entidad </t>
  </si>
  <si>
    <t>Gestionar los recursos necesarios para dar cumplimiento al PIGA de la entidad</t>
  </si>
  <si>
    <t xml:space="preserve">
(# CIVs intervenidos con acompañamiento / # CIVs intervenidos ) * 100</t>
  </si>
  <si>
    <t>Velar por el cumplimiento normativo por parte de la entidad en materia ambiental</t>
  </si>
  <si>
    <t>Fomentar el desarrollo de actividades asociadas a la sostebibilidad de los recursos naturales, como accion estrategica de la UAERMV</t>
  </si>
  <si>
    <t>Realizar la consolidación, tabulación y presentación de  informe de Encuesta: "Satisfacción de Partes Interesadas" a los usuarios/ beneficiarios  de las Intervenciones de rehabilitación y mantenimiento.</t>
  </si>
  <si>
    <t>Gestionar los recursos humanos necesarios para el desarrollo de Encuestas de "Satisfacción de Partes Interesadas" a los usuarios/ beneficiarios  de las Intervenciones de rehabilitación y mantenimiento.</t>
  </si>
  <si>
    <t>Informes realizados/ Informes programados</t>
  </si>
  <si>
    <t>Elaborar 2 informes de Encuesta: "Satisfacción de Partes Interesadas" a los usuarios/ beneficiarios  de las Intervenciones de rehabilitación y mantenimiento.</t>
  </si>
  <si>
    <t>Realizar el acompañamiento a la totalidad de las intervenciones, buscando el cumplimiento de los estándares de desempeño ambiental, mediante la prevención y el control de los impactos que las diferentes actividades de obra de Rehabilitación y mantenimiento vial generan.</t>
  </si>
  <si>
    <t>GERENCIA AMBIENTAL, SOCIAL Y DE ATENCIÓN AL USUARIO / UMV</t>
  </si>
  <si>
    <t>Firma del Supervisor Jerárquico 
 Giacomo Santiago Marcenario / Subdirector Técnico de Producción e Intervención</t>
  </si>
  <si>
    <t>Firma del Gerente Público 
Jose Fernando Franco Buitrago / Gerente GASA</t>
  </si>
  <si>
    <t>Ejecutar los procesos contractuales a cargo Gerencia GASA para vigencia actual</t>
  </si>
  <si>
    <t>Realizar la planeación de las necesidades para el cumplimiento de las metas institucionales que corresponde a la gerencia.</t>
  </si>
  <si>
    <t>Realizar para cada proceso a cargo de la Gerencia, el seguimiento a las diferentes etapas contractuales(precontractual, contractual, liquidaciòn)</t>
  </si>
  <si>
    <t>Elaborar y hacer seguimiento del cumplimiento de las estrategias establecidas por cada gerencia para lograr que las reservas y pasivos se puedan liberar eficazmente.</t>
  </si>
  <si>
    <t>Cumplir con las fechas establecidas por la entidad para la entrega de la información referente al PAC.</t>
  </si>
  <si>
    <t>(#Procesos Contractuales Adelantados en la vigencia / # Procesos Contractuales Establecidos en el PAA de la vigencia) * 100</t>
  </si>
  <si>
    <t>01/01/2019 a 31/12/2019</t>
  </si>
  <si>
    <t>Ejecutar las 24 acciones formuladas en el Plan de Accion PIGA 2019.</t>
  </si>
  <si>
    <t>Cierres ambientales diligenciados por parte de los residentes ambientales en obra</t>
  </si>
  <si>
    <t xml:space="preserve">Gerencia GASA / Carpeta Digital con los informes el cual fue enviado oportunamente a la OAP </t>
  </si>
  <si>
    <t>Carpeta digital Gestión Ambiental en Obra.
Soporte entrega archivo intervención</t>
  </si>
  <si>
    <t>Gerencia GASA / Carpeta Digital con los Certificados de Transmisión a la Secretaría de Ambiente y las evidencias del cumplimiento del Plan de Acción PIGA.</t>
  </si>
  <si>
    <t xml:space="preserve"> Matriz en Excel con la Relación de contratos adelantados y sus respectivos Registros presupuestales. Carpeta de cada proceso y Archivo Digital de la Gerencia GASA.  
</t>
  </si>
  <si>
    <t>30 de Diciembre 2019</t>
  </si>
  <si>
    <t>Como evidencia a la ejecucion de los contratos se cuenta con Matriz de información de los procesos y sus respectivos Registros Presupuestales, con periodo de corte del 1 de enero de 2019 al 30 de Diciembre de 2019.</t>
  </si>
  <si>
    <t>Durante toda la vigenica del año 2019 se logró dar cumplimiento a la legislación ambiental vigente, cubriendo las 5 zonas de intervención en las jornadas diurna y nocturna por parte de los residentes ambientales, logrando asi, realizar el 100% de los cierres ambientales de las intervenciones programadas por la Entidad en obras de rehabilitación y mantenimiento (cambio de carpeta).</t>
  </si>
  <si>
    <t xml:space="preserve"> 30 de diciembre 2019</t>
  </si>
  <si>
    <t xml:space="preserve">Soportes de envio a la Secretaría de Ambiente - SDA del seguimiento y de verificacion de las actividades del Plan de accion PIGA 
</t>
  </si>
  <si>
    <r>
      <rPr>
        <b/>
        <sz val="14"/>
        <color theme="1"/>
        <rFont val="Arial"/>
        <family val="2"/>
      </rPr>
      <t>PRIMER SEMESTRE:</t>
    </r>
    <r>
      <rPr>
        <sz val="14"/>
        <color theme="1"/>
        <rFont val="Arial"/>
        <family val="2"/>
      </rPr>
      <t xml:space="preserve"> *Se realiza seguimiento a la planeación de las necesidades con lo cual se realiza el cumplimiento establecido.
-Se realizó el seguimiento a etapas contractuales (precontractual, contractual, liquidación) de los  procesos de 1 - Adquisición de canecas para los frentes de obra, que permitan la separación de los residuos ordinarios generados. 2 - Alquiler de unidades sanitarias mixtas para las sedes operativas y de producción y los frentes de obra relacionados con las actividades de rehabilitación y mantenimiento de las vías locales del distrito. 3 - y de los 46 CPS; los cuales se ejecutarón en este semestre.
-Se realizó el seguimiento de las estrategias para el logro de la liberación de reservas y pasivos de los CPS
-Se realizó la entrega del PAC en la fechas establecidas (meses de Febrero, Abril). 
</t>
    </r>
    <r>
      <rPr>
        <b/>
        <sz val="14"/>
        <color theme="1"/>
        <rFont val="Arial"/>
        <family val="2"/>
      </rPr>
      <t xml:space="preserve">SEGUNDO SEMESTRE: </t>
    </r>
    <r>
      <rPr>
        <sz val="14"/>
        <color theme="1"/>
        <rFont val="Arial"/>
        <family val="2"/>
      </rPr>
      <t>SEGUNDO SEMESTRE:  *Se realiza seguimiento a la planeación de las necesidades con lo cual se realiza el cumplimiento establecido.
-Se realizó el seguimiento a etapas contractuales (precontractual, contractual, liquidación) de los  procesos de: 1, Alquiler de unidades sanitarias mixtas para las sedes operativas y de producción y los frentes de obra relacionados con las actividades de rehabilitación y mantenimiento de las vías locales del distrito. 2 - Prestar el servicio de medición de emisión de material particulado PM10 en frentes de obra priorizados después de ser intervenidos por la UAERMV para determinar el impacto ambiental por la ejecución de las obras a la comunidad circunvecina en el marco del proyecto de inversión 408.  3-  y de los 60 CPS;  los cuales se ejecutarón en este año.
-Se realizó el seguimiento de las estrategias para el logro de la liberación de reservas y pasivos de los CPS
-Se realizó la entrega del PAC en la fechas establecidas (meses de junio, agosto, octubre y diciembre).</t>
    </r>
  </si>
  <si>
    <r>
      <rPr>
        <b/>
        <sz val="14"/>
        <color theme="1"/>
        <rFont val="Arial"/>
        <family val="2"/>
      </rPr>
      <t>PRIMER SEMESTRE:</t>
    </r>
    <r>
      <rPr>
        <sz val="14"/>
        <color theme="1"/>
        <rFont val="Arial"/>
        <family val="2"/>
      </rPr>
      <t xml:space="preserve"> Se elaboró Informe de Encuestas de satisfacción de partes interesadas usuarios/beneficiarios directos  de las intervenciones correspondiente al primer semestre de la vigencia 2019. En total se encuestaron en campo 2014 ciudadanos usuarios/bneeficiarios directos de las obras, de los cuales 1678 (83%)  se encuentan satisfechos con las intervenciones, 76 (4%) se encuntran insatisfechos y 260 (13%) no contestaron.                                                                                                                                                       </t>
    </r>
    <r>
      <rPr>
        <b/>
        <sz val="14"/>
        <color theme="1"/>
        <rFont val="Arial"/>
        <family val="2"/>
      </rPr>
      <t xml:space="preserve">SEGUNDO SEMESTRE: </t>
    </r>
    <r>
      <rPr>
        <sz val="14"/>
        <color theme="1"/>
        <rFont val="Arial"/>
        <family val="2"/>
      </rPr>
      <t xml:space="preserve">Se elaboraron dos Informes trimestrales de Encuestas de satisfacción de partes interesadas usuarios/beneficiarios directos  de las intervenciones correspondiente al segundo semestre de la vigencia 2019.Para el tercer trimestre  de 2019 en total se encuestaron en campo 782 ciudadanos usuarios/beneficiarios directos de las obras, de los cuales 637 (81;46%)  se encuentan satisfechos con las intervenciones, 27 (3%) se encuntran insatisfechos y 118 (15%) no contestaron.  Para el cuarto trimestre  de 2019 en total se encuestaron en campo 1404  ciudadanos usuarios/beneficiarios directos de las obras, de los cuales 1174 (84%)  se encuentan satisfechos con las intervenciones, 35 (2%) se encuntran insatisfechos y 195 (14%) no contestaron.      </t>
    </r>
    <r>
      <rPr>
        <b/>
        <sz val="14"/>
        <color theme="1"/>
        <rFont val="Arial"/>
        <family val="2"/>
      </rPr>
      <t xml:space="preserve">                                                                                                                                                             </t>
    </r>
  </si>
  <si>
    <r>
      <t xml:space="preserve">Se contó con el recurso humano para la elaboración de las encuestas de satisfacción a las obras de cambio de carpeta, cambio de concreto y rehabilitación. 
</t>
    </r>
    <r>
      <rPr>
        <b/>
        <sz val="14"/>
        <color theme="1"/>
        <rFont val="Arial"/>
        <family val="2"/>
      </rPr>
      <t>PRIMER SEMESTRE:</t>
    </r>
    <r>
      <rPr>
        <sz val="14"/>
        <color theme="1"/>
        <rFont val="Arial"/>
        <family val="2"/>
      </rPr>
      <t xml:space="preserve"> Se realizó informe de encuestas de satisfacción del semestre Enero a Junio 2019. Las encuestas fueron aplicadas a las cinco zonas donde se realizaron intervenciones de cambio de carpeta, cambio de losa y rehabilitación de trabajos diurnos; en el primer semestre se evidenció mayor intervención en las zonas 1 (Suba y Usaquén), 2 (Engativá, Barrios Unidos, Teusaquillo) y 5 (Bosa y Kennedy).                                                                                                                                                                                                                                                                             SEGUNDO SEMESTRE: Se realizaron dos  informes de encuestas de satisfacción correspondientes a los dos ultimos trimestres del año 2019. Las encuestas fueron aplicadas a las cinco zonas donde se realizaron intervenciones de cambio de carpeta, cambio de losa y rehabilitación de trabajos diurnos.</t>
    </r>
  </si>
  <si>
    <r>
      <rPr>
        <b/>
        <sz val="14"/>
        <color theme="1"/>
        <rFont val="Arial"/>
        <family val="2"/>
      </rPr>
      <t xml:space="preserve">PRIMER SEMESTRE: </t>
    </r>
    <r>
      <rPr>
        <sz val="14"/>
        <color theme="1"/>
        <rFont val="Arial"/>
        <family val="2"/>
      </rPr>
      <t xml:space="preserve">De las 24 actividades contempladas y aprobadas por Comité Directivo para implementar en el año 2019 en el componente ambiental de la entidad, 22 se programaron para iniciar en el primer semestre del año en curso. 
De las 22 Actividades programadas en el primer semestre, todas se han estado ejecutando logrando un avance de ejecución del 61% en promedio. 
</t>
    </r>
    <r>
      <rPr>
        <b/>
        <sz val="14"/>
        <color theme="1"/>
        <rFont val="Arial"/>
        <family val="2"/>
      </rPr>
      <t xml:space="preserve">SEGUNDO SEMESTRE: </t>
    </r>
    <r>
      <rPr>
        <sz val="14"/>
        <color theme="1"/>
        <rFont val="Arial"/>
        <family val="2"/>
      </rPr>
      <t>En el II semestre fue necesario reformular el Plan de accion del PIGA, en donde, de las 24 actividades planteadas al principio  de la vigencia, por las nuevas condiciones de la sede operativa se redujo un impacto ambiental, por lo cual se redujo el numero de actividades a 23.
Estas 23 actividades se ejecutaron en su totalidad al cierre del segundo semestre es decir se cumplió con el 100% del Plan concertado con la Secretaria Distrital de Ambiente.</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</si>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</sst>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18"/>
      <name val="Arial"/>
      <family val="2"/>
    </font>
    <font>
      <b/>
      <sz val="20"/>
      <color theme="1"/>
      <name val="Arial"/>
      <family val="2"/>
    </font>
    <font>
      <sz val="11"/>
      <color theme="5"/>
      <name val="Arial"/>
      <family val="2"/>
    </font>
    <font>
      <sz val="24"/>
      <color theme="1"/>
      <name val="Arial"/>
      <family val="2"/>
    </font>
    <font>
      <b/>
      <sz val="22"/>
      <color theme="0"/>
      <name val="Arial"/>
      <family val="2"/>
    </font>
    <font>
      <b/>
      <sz val="20"/>
      <name val="Arial"/>
      <family val="2"/>
    </font>
    <font>
      <sz val="18"/>
      <color theme="1"/>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rgb="FFFFFFCC"/>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bottom style="medium">
        <color auto="1"/>
      </bottom>
      <diagonal/>
    </border>
    <border>
      <left style="thin">
        <color auto="1"/>
      </left>
      <right/>
      <top/>
      <bottom/>
      <diagonal/>
    </border>
    <border>
      <left style="thin">
        <color auto="1"/>
      </left>
      <right style="thin">
        <color auto="1"/>
      </right>
      <top/>
      <bottom style="medium">
        <color auto="1"/>
      </bottom>
      <diagonal/>
    </border>
  </borders>
  <cellStyleXfs count="11">
    <xf numFmtId="0" fontId="0" fillId="0" borderId="0"/>
    <xf numFmtId="9" fontId="1" fillId="0" borderId="0" applyFont="0" applyFill="0" applyBorder="0" applyAlignment="0" applyProtection="0"/>
    <xf numFmtId="0" fontId="23"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500">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3"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9" fontId="31" fillId="9" borderId="4" xfId="1" applyFont="1" applyFill="1" applyBorder="1" applyAlignment="1" applyProtection="1">
      <alignment horizontal="center" vertical="center" wrapText="1"/>
      <protection locked="0"/>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5" fillId="0" borderId="0" xfId="0" applyFont="1"/>
    <xf numFmtId="0" fontId="35"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7" fillId="0" borderId="0" xfId="0" applyFont="1"/>
    <xf numFmtId="0" fontId="37" fillId="9" borderId="49" xfId="0" applyFont="1" applyFill="1" applyBorder="1"/>
    <xf numFmtId="0" fontId="37" fillId="9" borderId="0" xfId="0" applyFont="1" applyFill="1" applyBorder="1" applyAlignment="1">
      <alignment horizontal="right"/>
    </xf>
    <xf numFmtId="0" fontId="37" fillId="9" borderId="50" xfId="0" applyFont="1" applyFill="1" applyBorder="1"/>
    <xf numFmtId="0" fontId="37" fillId="9" borderId="0" xfId="0" applyFont="1" applyFill="1" applyBorder="1"/>
    <xf numFmtId="9" fontId="37" fillId="8" borderId="1" xfId="1" applyFont="1" applyFill="1" applyBorder="1" applyAlignment="1">
      <alignment horizontal="center" vertical="center"/>
    </xf>
    <xf numFmtId="9" fontId="37" fillId="9" borderId="1" xfId="0" applyNumberFormat="1" applyFont="1" applyFill="1" applyBorder="1"/>
    <xf numFmtId="9" fontId="37" fillId="9" borderId="1" xfId="0" applyNumberFormat="1" applyFont="1" applyFill="1" applyBorder="1" applyAlignment="1">
      <alignment horizontal="center"/>
    </xf>
    <xf numFmtId="0" fontId="37" fillId="9" borderId="1" xfId="0" applyFont="1" applyFill="1" applyBorder="1"/>
    <xf numFmtId="165" fontId="37" fillId="8" borderId="1" xfId="0" applyNumberFormat="1" applyFont="1" applyFill="1" applyBorder="1" applyAlignment="1">
      <alignment horizontal="center"/>
    </xf>
    <xf numFmtId="0" fontId="37" fillId="9" borderId="1" xfId="0" applyFont="1" applyFill="1" applyBorder="1" applyAlignment="1">
      <alignment horizontal="center" vertical="center"/>
    </xf>
    <xf numFmtId="0" fontId="37"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7" fillId="9" borderId="0" xfId="0" applyFont="1" applyFill="1" applyBorder="1" applyProtection="1">
      <protection locked="0"/>
    </xf>
    <xf numFmtId="0" fontId="38" fillId="9" borderId="0" xfId="0" applyFont="1" applyFill="1" applyBorder="1" applyAlignment="1" applyProtection="1">
      <alignment horizontal="center"/>
      <protection locked="0"/>
    </xf>
    <xf numFmtId="0" fontId="37" fillId="9" borderId="41" xfId="0" applyFont="1" applyFill="1" applyBorder="1"/>
    <xf numFmtId="0" fontId="37" fillId="9" borderId="43" xfId="0" applyFont="1" applyFill="1" applyBorder="1"/>
    <xf numFmtId="0" fontId="37" fillId="9" borderId="0" xfId="0" applyFont="1" applyFill="1"/>
    <xf numFmtId="0" fontId="34" fillId="11" borderId="0" xfId="0" applyFont="1" applyFill="1"/>
    <xf numFmtId="0" fontId="35" fillId="9" borderId="0" xfId="0" applyFont="1" applyFill="1" applyAlignment="1"/>
    <xf numFmtId="0" fontId="43" fillId="9" borderId="0" xfId="0" applyFont="1" applyFill="1"/>
    <xf numFmtId="0" fontId="43" fillId="9" borderId="0" xfId="0" applyFont="1" applyFill="1" applyAlignment="1">
      <alignment horizontal="center"/>
    </xf>
    <xf numFmtId="0" fontId="12" fillId="9" borderId="39" xfId="0" applyFont="1" applyFill="1" applyBorder="1" applyAlignment="1">
      <alignment horizontal="center" vertical="center"/>
    </xf>
    <xf numFmtId="0" fontId="43" fillId="9" borderId="49" xfId="0" applyFont="1" applyFill="1" applyBorder="1"/>
    <xf numFmtId="0" fontId="43" fillId="9" borderId="0" xfId="0" applyFont="1" applyFill="1" applyBorder="1"/>
    <xf numFmtId="0" fontId="43" fillId="9" borderId="50" xfId="0" applyFont="1" applyFill="1" applyBorder="1"/>
    <xf numFmtId="0" fontId="46"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43"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6"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4" xfId="0" applyFont="1" applyFill="1" applyBorder="1" applyAlignment="1">
      <alignment horizontal="center" vertical="center" wrapText="1"/>
    </xf>
    <xf numFmtId="0" fontId="44" fillId="11" borderId="0" xfId="0" applyFont="1" applyFill="1"/>
    <xf numFmtId="0" fontId="17" fillId="9" borderId="0" xfId="0" applyFont="1" applyFill="1" applyBorder="1" applyAlignment="1" applyProtection="1">
      <alignment vertical="center"/>
      <protection locked="0"/>
    </xf>
    <xf numFmtId="0" fontId="37"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7"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4" fillId="14"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4" fillId="9" borderId="0" xfId="0" applyFont="1" applyFill="1" applyBorder="1" applyAlignment="1">
      <alignment horizontal="center" vertical="center" wrapText="1"/>
    </xf>
    <xf numFmtId="0" fontId="44" fillId="9" borderId="50" xfId="0" applyFont="1" applyFill="1" applyBorder="1" applyAlignment="1">
      <alignment horizontal="center" vertical="center" wrapText="1"/>
    </xf>
    <xf numFmtId="0" fontId="44" fillId="9" borderId="0" xfId="0" applyFont="1" applyFill="1" applyBorder="1" applyAlignment="1">
      <alignment horizontal="left" vertical="center" wrapText="1"/>
    </xf>
    <xf numFmtId="0" fontId="41" fillId="9" borderId="0" xfId="0" applyFont="1" applyFill="1" applyAlignment="1">
      <alignment horizontal="center" vertical="center" wrapText="1"/>
    </xf>
    <xf numFmtId="0" fontId="42" fillId="9" borderId="0" xfId="0" applyFont="1" applyFill="1" applyAlignment="1">
      <alignment horizontal="center"/>
    </xf>
    <xf numFmtId="0" fontId="36" fillId="13" borderId="41" xfId="0" applyFont="1" applyFill="1" applyBorder="1" applyAlignment="1" applyProtection="1">
      <alignment horizontal="center" vertical="center"/>
    </xf>
    <xf numFmtId="0" fontId="5" fillId="0" borderId="4" xfId="0" applyFont="1" applyBorder="1" applyAlignment="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49" fillId="9" borderId="1" xfId="0" applyFont="1" applyFill="1" applyBorder="1" applyAlignment="1" applyProtection="1">
      <alignment horizontal="center" vertical="center"/>
    </xf>
    <xf numFmtId="0" fontId="37" fillId="9" borderId="0" xfId="0" applyFont="1" applyFill="1" applyBorder="1" applyAlignment="1">
      <alignment horizontal="center"/>
    </xf>
    <xf numFmtId="0" fontId="26" fillId="13"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3" fillId="9" borderId="1" xfId="0" applyNumberFormat="1" applyFont="1" applyFill="1" applyBorder="1" applyAlignment="1" applyProtection="1">
      <alignment horizontal="center" vertical="center"/>
    </xf>
    <xf numFmtId="0" fontId="37" fillId="9" borderId="32" xfId="0" applyFont="1" applyFill="1" applyBorder="1" applyAlignment="1">
      <alignment horizontal="center"/>
    </xf>
    <xf numFmtId="0" fontId="13" fillId="8" borderId="39" xfId="0" applyFont="1" applyFill="1" applyBorder="1" applyAlignment="1" applyProtection="1">
      <alignment horizontal="center" vertical="center" wrapText="1"/>
    </xf>
    <xf numFmtId="0" fontId="13" fillId="8" borderId="39" xfId="0" applyFont="1" applyFill="1" applyBorder="1" applyAlignment="1" applyProtection="1">
      <alignment horizontal="center" vertical="center"/>
    </xf>
    <xf numFmtId="0" fontId="49" fillId="9" borderId="1"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xf>
    <xf numFmtId="0" fontId="52" fillId="4" borderId="45" xfId="0" applyFont="1" applyFill="1" applyBorder="1" applyAlignment="1" applyProtection="1">
      <alignment horizontal="center" vertical="center"/>
      <protection locked="0"/>
    </xf>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9" fontId="31" fillId="4" borderId="62" xfId="0" applyNumberFormat="1" applyFont="1" applyFill="1" applyBorder="1" applyAlignment="1" applyProtection="1">
      <alignment horizontal="center" vertical="center"/>
    </xf>
    <xf numFmtId="1" fontId="31" fillId="4" borderId="48" xfId="0" applyNumberFormat="1" applyFont="1" applyFill="1" applyBorder="1" applyAlignment="1" applyProtection="1">
      <alignment horizontal="center" vertical="center"/>
    </xf>
    <xf numFmtId="9" fontId="31" fillId="4" borderId="48" xfId="0" applyNumberFormat="1" applyFont="1" applyFill="1" applyBorder="1" applyAlignment="1" applyProtection="1">
      <alignment horizontal="center" vertical="center"/>
    </xf>
    <xf numFmtId="9" fontId="31" fillId="4" borderId="48" xfId="1" applyFont="1" applyFill="1" applyBorder="1" applyAlignment="1" applyProtection="1">
      <alignment horizontal="center" vertical="center"/>
    </xf>
    <xf numFmtId="0" fontId="37" fillId="0" borderId="1" xfId="0" applyNumberFormat="1" applyFont="1" applyFill="1" applyBorder="1" applyAlignment="1" applyProtection="1">
      <alignment vertical="center" wrapText="1"/>
      <protection locked="0"/>
    </xf>
    <xf numFmtId="0" fontId="37" fillId="0" borderId="26" xfId="0" applyFont="1" applyFill="1" applyBorder="1" applyAlignment="1">
      <alignment horizontal="center"/>
    </xf>
    <xf numFmtId="0" fontId="49" fillId="0" borderId="1" xfId="0" applyFont="1" applyFill="1" applyBorder="1" applyAlignment="1" applyProtection="1">
      <alignment horizontal="center" vertical="center"/>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4" fillId="9" borderId="17" xfId="0" applyFont="1" applyFill="1" applyBorder="1" applyAlignment="1">
      <alignment horizontal="left" vertical="center" wrapText="1"/>
    </xf>
    <xf numFmtId="0" fontId="44" fillId="9" borderId="18" xfId="0" applyFont="1" applyFill="1" applyBorder="1" applyAlignment="1">
      <alignment horizontal="left" vertical="center" wrapText="1"/>
    </xf>
    <xf numFmtId="0" fontId="44" fillId="9" borderId="19" xfId="0" applyFont="1" applyFill="1" applyBorder="1" applyAlignment="1">
      <alignment horizontal="left" vertical="center" wrapText="1"/>
    </xf>
    <xf numFmtId="0" fontId="26" fillId="13" borderId="0" xfId="0" applyFont="1" applyFill="1" applyAlignment="1">
      <alignment horizontal="center" vertical="center"/>
    </xf>
    <xf numFmtId="0" fontId="44" fillId="9" borderId="35" xfId="0" applyFont="1" applyFill="1" applyBorder="1" applyAlignment="1">
      <alignment horizontal="center" vertical="center" wrapText="1"/>
    </xf>
    <xf numFmtId="0" fontId="44" fillId="9" borderId="44"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44" fillId="9" borderId="49" xfId="0" applyFont="1" applyFill="1" applyBorder="1" applyAlignment="1">
      <alignment horizontal="center" vertical="center" wrapText="1"/>
    </xf>
    <xf numFmtId="0" fontId="44" fillId="9" borderId="0" xfId="0" applyFont="1" applyFill="1" applyBorder="1" applyAlignment="1">
      <alignment horizontal="center" vertical="center" wrapText="1"/>
    </xf>
    <xf numFmtId="0" fontId="44" fillId="9" borderId="50" xfId="0" applyFont="1" applyFill="1" applyBorder="1" applyAlignment="1">
      <alignment horizontal="center" vertical="center" wrapText="1"/>
    </xf>
    <xf numFmtId="0" fontId="44" fillId="9" borderId="35" xfId="0" applyFont="1" applyFill="1" applyBorder="1" applyAlignment="1">
      <alignment horizontal="left" vertical="center" wrapText="1"/>
    </xf>
    <xf numFmtId="0" fontId="44" fillId="9" borderId="44" xfId="0" applyFont="1" applyFill="1" applyBorder="1" applyAlignment="1">
      <alignment horizontal="left" vertical="center" wrapText="1"/>
    </xf>
    <xf numFmtId="0" fontId="44" fillId="9" borderId="46" xfId="0" applyFont="1" applyFill="1" applyBorder="1" applyAlignment="1">
      <alignment horizontal="left" vertical="center" wrapText="1"/>
    </xf>
    <xf numFmtId="0" fontId="44" fillId="9" borderId="49" xfId="0" applyFont="1" applyFill="1" applyBorder="1" applyAlignment="1">
      <alignment horizontal="left" vertical="center" wrapText="1"/>
    </xf>
    <xf numFmtId="0" fontId="44" fillId="9" borderId="0" xfId="0" applyFont="1" applyFill="1" applyBorder="1" applyAlignment="1">
      <alignment horizontal="left" vertical="center" wrapText="1"/>
    </xf>
    <xf numFmtId="0" fontId="44" fillId="9" borderId="50" xfId="0" applyFont="1" applyFill="1" applyBorder="1" applyAlignment="1">
      <alignment horizontal="left" vertical="center" wrapText="1"/>
    </xf>
    <xf numFmtId="0" fontId="44" fillId="9" borderId="45"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6" fillId="9" borderId="47" xfId="0" applyFont="1" applyFill="1" applyBorder="1" applyAlignment="1">
      <alignment horizontal="center" vertical="center" wrapText="1"/>
    </xf>
    <xf numFmtId="0" fontId="46" fillId="9" borderId="57" xfId="0" applyFont="1" applyFill="1" applyBorder="1" applyAlignment="1">
      <alignment horizontal="center" vertical="center" wrapText="1"/>
    </xf>
    <xf numFmtId="0" fontId="46"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3" fillId="9" borderId="47" xfId="0" applyFont="1" applyFill="1" applyBorder="1" applyAlignment="1">
      <alignment horizontal="center" vertical="center"/>
    </xf>
    <xf numFmtId="0" fontId="43" fillId="9" borderId="48" xfId="0" applyFont="1" applyFill="1" applyBorder="1" applyAlignment="1">
      <alignment horizontal="center" vertical="center"/>
    </xf>
    <xf numFmtId="0" fontId="43" fillId="9" borderId="5" xfId="0" applyFont="1" applyFill="1" applyBorder="1" applyAlignment="1">
      <alignment horizontal="left" vertical="center" wrapText="1"/>
    </xf>
    <xf numFmtId="0" fontId="43" fillId="9" borderId="32" xfId="0" applyFont="1" applyFill="1" applyBorder="1" applyAlignment="1">
      <alignment horizontal="left" vertical="center" wrapText="1"/>
    </xf>
    <xf numFmtId="0" fontId="43" fillId="9" borderId="55" xfId="0" applyFont="1" applyFill="1" applyBorder="1" applyAlignment="1">
      <alignment horizontal="left" vertical="center" wrapText="1"/>
    </xf>
    <xf numFmtId="0" fontId="43" fillId="9" borderId="53" xfId="0" applyFont="1" applyFill="1" applyBorder="1" applyAlignment="1">
      <alignment horizontal="left" vertical="center" wrapText="1"/>
    </xf>
    <xf numFmtId="0" fontId="43" fillId="9" borderId="20" xfId="0" applyFont="1" applyFill="1" applyBorder="1" applyAlignment="1">
      <alignment horizontal="left" vertical="center" wrapText="1"/>
    </xf>
    <xf numFmtId="0" fontId="43" fillId="9" borderId="51" xfId="0" applyFont="1" applyFill="1" applyBorder="1" applyAlignment="1">
      <alignment horizontal="left" vertical="center" wrapText="1"/>
    </xf>
    <xf numFmtId="0" fontId="43" fillId="9" borderId="7" xfId="0" applyFont="1" applyFill="1" applyBorder="1" applyAlignment="1">
      <alignment horizontal="left" vertical="center" wrapText="1"/>
    </xf>
    <xf numFmtId="0" fontId="43" fillId="9" borderId="26" xfId="0" applyFont="1" applyFill="1" applyBorder="1" applyAlignment="1">
      <alignment horizontal="left" vertical="center" wrapText="1"/>
    </xf>
    <xf numFmtId="0" fontId="43" fillId="9" borderId="56" xfId="0" applyFont="1" applyFill="1" applyBorder="1" applyAlignment="1">
      <alignment horizontal="left" vertical="center" wrapText="1"/>
    </xf>
    <xf numFmtId="0" fontId="43" fillId="9" borderId="58" xfId="0" applyFont="1" applyFill="1" applyBorder="1" applyAlignment="1">
      <alignment horizontal="left" vertical="center" wrapText="1"/>
    </xf>
    <xf numFmtId="0" fontId="43" fillId="9" borderId="41" xfId="0" applyFont="1" applyFill="1" applyBorder="1" applyAlignment="1">
      <alignment horizontal="left" vertical="center" wrapText="1"/>
    </xf>
    <xf numFmtId="0" fontId="43" fillId="9" borderId="43" xfId="0" applyFont="1" applyFill="1" applyBorder="1" applyAlignment="1">
      <alignment horizontal="left" vertical="center" wrapText="1"/>
    </xf>
    <xf numFmtId="0" fontId="44" fillId="9" borderId="60" xfId="0" applyFont="1" applyFill="1" applyBorder="1" applyAlignment="1">
      <alignment horizontal="center" vertical="center" wrapText="1"/>
    </xf>
    <xf numFmtId="0" fontId="44" fillId="9" borderId="26" xfId="0" applyFont="1" applyFill="1" applyBorder="1" applyAlignment="1">
      <alignment horizontal="center" vertical="center" wrapText="1"/>
    </xf>
    <xf numFmtId="0" fontId="44" fillId="9" borderId="56" xfId="0" applyFont="1" applyFill="1" applyBorder="1" applyAlignment="1">
      <alignment horizontal="center" vertical="center" wrapText="1"/>
    </xf>
    <xf numFmtId="0" fontId="41" fillId="9" borderId="0" xfId="0" applyFont="1" applyFill="1" applyAlignment="1">
      <alignment horizontal="center" vertical="center" wrapText="1"/>
    </xf>
    <xf numFmtId="0" fontId="42" fillId="9" borderId="0" xfId="0" applyFont="1" applyFill="1" applyAlignment="1">
      <alignment horizontal="center"/>
    </xf>
    <xf numFmtId="0" fontId="56" fillId="9" borderId="63" xfId="0" applyFont="1" applyFill="1" applyBorder="1" applyAlignment="1" applyProtection="1">
      <alignment horizontal="center" vertical="center"/>
      <protection locked="0"/>
    </xf>
    <xf numFmtId="0" fontId="52" fillId="0" borderId="59" xfId="0" applyFont="1" applyFill="1" applyBorder="1" applyAlignment="1" applyProtection="1">
      <alignment horizontal="center" vertical="center" wrapText="1"/>
      <protection locked="0"/>
    </xf>
    <xf numFmtId="0" fontId="52" fillId="0" borderId="16"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9" fontId="37" fillId="0" borderId="1" xfId="1" applyFont="1" applyFill="1" applyBorder="1" applyAlignment="1" applyProtection="1">
      <alignment horizontal="center" vertical="center" wrapText="1"/>
      <protection locked="0"/>
    </xf>
    <xf numFmtId="0" fontId="52" fillId="0" borderId="42" xfId="0" applyFont="1" applyFill="1" applyBorder="1" applyAlignment="1" applyProtection="1">
      <alignment horizontal="center" vertical="center" wrapText="1"/>
      <protection locked="0"/>
    </xf>
    <xf numFmtId="0" fontId="37" fillId="0" borderId="2" xfId="0" applyNumberFormat="1" applyFont="1" applyFill="1" applyBorder="1" applyAlignment="1" applyProtection="1">
      <alignment horizontal="left" vertical="center" wrapText="1"/>
      <protection locked="0"/>
    </xf>
    <xf numFmtId="0" fontId="37" fillId="0" borderId="4" xfId="0" applyNumberFormat="1" applyFont="1" applyFill="1" applyBorder="1" applyAlignment="1" applyProtection="1">
      <alignment horizontal="left" vertical="center" wrapText="1"/>
      <protection locked="0"/>
    </xf>
    <xf numFmtId="0" fontId="57" fillId="0" borderId="2" xfId="0" applyFont="1" applyFill="1" applyBorder="1" applyAlignment="1" applyProtection="1">
      <alignment horizontal="center" vertical="center" wrapText="1"/>
      <protection locked="0"/>
    </xf>
    <xf numFmtId="0" fontId="57" fillId="0" borderId="3" xfId="0" applyFont="1" applyFill="1" applyBorder="1" applyAlignment="1" applyProtection="1">
      <alignment horizontal="center" vertical="center" wrapText="1"/>
      <protection locked="0"/>
    </xf>
    <xf numFmtId="0" fontId="57" fillId="0" borderId="4" xfId="0" applyFont="1" applyFill="1" applyBorder="1" applyAlignment="1" applyProtection="1">
      <alignment horizontal="center" vertical="center" wrapText="1"/>
      <protection locked="0"/>
    </xf>
    <xf numFmtId="14" fontId="37" fillId="0" borderId="38" xfId="0" applyNumberFormat="1"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9" fontId="37" fillId="0" borderId="2" xfId="1" applyFont="1" applyFill="1" applyBorder="1" applyAlignment="1" applyProtection="1">
      <alignment horizontal="center" vertical="center" wrapText="1"/>
      <protection locked="0"/>
    </xf>
    <xf numFmtId="9" fontId="37" fillId="0" borderId="3" xfId="1" applyFont="1" applyFill="1" applyBorder="1" applyAlignment="1" applyProtection="1">
      <alignment horizontal="center" vertical="center" wrapText="1"/>
      <protection locked="0"/>
    </xf>
    <xf numFmtId="9" fontId="37" fillId="0" borderId="4" xfId="1" applyFont="1" applyFill="1" applyBorder="1" applyAlignment="1" applyProtection="1">
      <alignment horizontal="center" vertical="center" wrapText="1"/>
      <protection locked="0"/>
    </xf>
    <xf numFmtId="0" fontId="57" fillId="0" borderId="2" xfId="0" applyFont="1" applyFill="1" applyBorder="1" applyAlignment="1" applyProtection="1">
      <alignment horizontal="left" vertical="center" wrapText="1"/>
      <protection locked="0"/>
    </xf>
    <xf numFmtId="0" fontId="57" fillId="0" borderId="3" xfId="0" applyFont="1" applyFill="1" applyBorder="1" applyAlignment="1" applyProtection="1">
      <alignment horizontal="left" vertical="center" wrapText="1"/>
      <protection locked="0"/>
    </xf>
    <xf numFmtId="0" fontId="57" fillId="0" borderId="4" xfId="0" applyFont="1" applyFill="1" applyBorder="1" applyAlignment="1" applyProtection="1">
      <alignment horizontal="left" vertical="center" wrapText="1"/>
      <protection locked="0"/>
    </xf>
    <xf numFmtId="0" fontId="57" fillId="0" borderId="2" xfId="0" applyFont="1" applyFill="1" applyBorder="1" applyAlignment="1" applyProtection="1">
      <alignment horizontal="justify" vertical="center" wrapText="1"/>
      <protection locked="0"/>
    </xf>
    <xf numFmtId="0" fontId="57" fillId="0" borderId="3" xfId="0" applyFont="1" applyFill="1" applyBorder="1" applyAlignment="1" applyProtection="1">
      <alignment horizontal="justify" vertical="center" wrapText="1"/>
      <protection locked="0"/>
    </xf>
    <xf numFmtId="0" fontId="57" fillId="0" borderId="4" xfId="0" applyFont="1" applyFill="1" applyBorder="1" applyAlignment="1" applyProtection="1">
      <alignment horizontal="justify" vertical="center" wrapText="1"/>
      <protection locked="0"/>
    </xf>
    <xf numFmtId="14" fontId="37" fillId="0" borderId="3" xfId="0" applyNumberFormat="1" applyFont="1" applyFill="1" applyBorder="1" applyAlignment="1" applyProtection="1">
      <alignment horizontal="center" vertical="center" wrapText="1"/>
      <protection locked="0"/>
    </xf>
    <xf numFmtId="14" fontId="37" fillId="0" borderId="64"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9" fontId="37" fillId="0" borderId="1" xfId="0" applyNumberFormat="1" applyFont="1" applyFill="1" applyBorder="1" applyAlignment="1" applyProtection="1">
      <alignment horizontal="center" vertical="center" wrapText="1"/>
      <protection locked="0"/>
    </xf>
    <xf numFmtId="0" fontId="57" fillId="0" borderId="38" xfId="0" applyFont="1" applyFill="1" applyBorder="1" applyAlignment="1" applyProtection="1">
      <alignment horizontal="center" vertical="center" wrapText="1"/>
      <protection locked="0"/>
    </xf>
    <xf numFmtId="9" fontId="37" fillId="0" borderId="3" xfId="1" applyFont="1" applyBorder="1" applyAlignment="1" applyProtection="1">
      <alignment horizontal="center" vertical="center" wrapText="1"/>
      <protection locked="0"/>
    </xf>
    <xf numFmtId="9" fontId="37" fillId="0" borderId="4" xfId="1" applyFont="1" applyBorder="1" applyAlignment="1" applyProtection="1">
      <alignment horizontal="center" vertical="center" wrapText="1"/>
      <protection locked="0"/>
    </xf>
    <xf numFmtId="0" fontId="55" fillId="12" borderId="45" xfId="0" applyFont="1" applyFill="1" applyBorder="1" applyAlignment="1" applyProtection="1">
      <alignment horizontal="center" vertical="center"/>
    </xf>
    <xf numFmtId="0" fontId="55" fillId="12" borderId="41" xfId="0" applyFont="1" applyFill="1" applyBorder="1" applyAlignment="1" applyProtection="1">
      <alignment horizontal="center" vertical="center"/>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51" fillId="9" borderId="33" xfId="0" applyFont="1" applyFill="1" applyBorder="1" applyAlignment="1" applyProtection="1">
      <alignment horizontal="center" vertical="center" wrapText="1"/>
      <protection locked="0"/>
    </xf>
    <xf numFmtId="0" fontId="51" fillId="9" borderId="52" xfId="0" applyFont="1" applyFill="1" applyBorder="1" applyAlignment="1" applyProtection="1">
      <alignment horizontal="center" vertical="center"/>
      <protection locked="0"/>
    </xf>
    <xf numFmtId="0" fontId="51" fillId="9" borderId="34" xfId="0" applyFont="1" applyFill="1" applyBorder="1" applyAlignment="1" applyProtection="1">
      <alignment horizontal="center" vertical="center"/>
      <protection locked="0"/>
    </xf>
    <xf numFmtId="0" fontId="54" fillId="0" borderId="26" xfId="0" applyFont="1" applyFill="1" applyBorder="1" applyAlignment="1" applyProtection="1">
      <alignment horizontal="center"/>
      <protection locked="0"/>
    </xf>
    <xf numFmtId="0" fontId="54" fillId="0" borderId="32" xfId="0" applyFont="1" applyBorder="1" applyAlignment="1" applyProtection="1">
      <alignment horizontal="center" vertical="center"/>
      <protection locked="0"/>
    </xf>
    <xf numFmtId="0" fontId="13" fillId="9" borderId="13"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protection locked="0"/>
    </xf>
    <xf numFmtId="0" fontId="13" fillId="9" borderId="15" xfId="0" applyFont="1" applyFill="1" applyBorder="1" applyAlignment="1" applyProtection="1">
      <alignment horizontal="center" vertic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9" fontId="38" fillId="0" borderId="38" xfId="1" applyFont="1" applyFill="1" applyBorder="1" applyAlignment="1" applyProtection="1">
      <alignment horizontal="center" vertical="center" wrapText="1"/>
    </xf>
    <xf numFmtId="9" fontId="38" fillId="0" borderId="3" xfId="1" applyFont="1" applyFill="1" applyBorder="1" applyAlignment="1" applyProtection="1">
      <alignment horizontal="center" vertical="center" wrapText="1"/>
    </xf>
    <xf numFmtId="9" fontId="37" fillId="0" borderId="38" xfId="1" applyNumberFormat="1" applyFont="1" applyFill="1" applyBorder="1" applyAlignment="1" applyProtection="1">
      <alignment horizontal="center" vertical="center" wrapText="1"/>
    </xf>
    <xf numFmtId="9" fontId="37" fillId="0" borderId="3" xfId="1" applyNumberFormat="1" applyFont="1" applyFill="1" applyBorder="1" applyAlignment="1" applyProtection="1">
      <alignment horizontal="center" vertical="center" wrapText="1"/>
    </xf>
    <xf numFmtId="9" fontId="37" fillId="0" borderId="4" xfId="1" applyNumberFormat="1" applyFont="1" applyFill="1" applyBorder="1" applyAlignment="1" applyProtection="1">
      <alignment horizontal="center" vertical="center" wrapText="1"/>
    </xf>
    <xf numFmtId="0" fontId="36" fillId="13" borderId="45" xfId="0" applyFont="1" applyFill="1" applyBorder="1" applyAlignment="1" applyProtection="1">
      <alignment horizontal="center" vertical="center"/>
    </xf>
    <xf numFmtId="0" fontId="13" fillId="13" borderId="41" xfId="0" applyFont="1" applyFill="1" applyBorder="1" applyAlignment="1" applyProtection="1">
      <alignment horizontal="center" vertical="center"/>
    </xf>
    <xf numFmtId="0" fontId="13" fillId="13" borderId="43" xfId="0" applyFont="1" applyFill="1" applyBorder="1" applyAlignment="1" applyProtection="1">
      <alignment horizontal="center" vertical="center"/>
    </xf>
    <xf numFmtId="0" fontId="13" fillId="8" borderId="39" xfId="0" applyFont="1" applyFill="1" applyBorder="1" applyAlignment="1" applyProtection="1">
      <alignment horizontal="center" vertical="center" wrapText="1"/>
    </xf>
    <xf numFmtId="2" fontId="13" fillId="8" borderId="39" xfId="0" applyNumberFormat="1" applyFont="1" applyFill="1" applyBorder="1" applyAlignment="1" applyProtection="1">
      <alignment horizontal="center" vertical="center" wrapText="1"/>
    </xf>
    <xf numFmtId="0" fontId="17" fillId="12" borderId="17" xfId="0" applyFont="1" applyFill="1" applyBorder="1" applyAlignment="1" applyProtection="1">
      <alignment horizontal="center" vertical="center"/>
    </xf>
    <xf numFmtId="0" fontId="17" fillId="12" borderId="18" xfId="0" applyFont="1" applyFill="1" applyBorder="1" applyAlignment="1" applyProtection="1">
      <alignment horizontal="center" vertical="center"/>
    </xf>
    <xf numFmtId="0" fontId="17" fillId="12" borderId="19" xfId="0" applyFont="1" applyFill="1" applyBorder="1" applyAlignment="1" applyProtection="1">
      <alignment horizontal="center" vertical="center"/>
    </xf>
    <xf numFmtId="0" fontId="36" fillId="13" borderId="41" xfId="0" applyFont="1" applyFill="1" applyBorder="1" applyAlignment="1" applyProtection="1">
      <alignment horizontal="center" vertical="center"/>
    </xf>
    <xf numFmtId="0" fontId="36" fillId="13" borderId="43" xfId="0" applyFont="1" applyFill="1" applyBorder="1" applyAlignment="1" applyProtection="1">
      <alignment horizontal="center" vertical="center"/>
    </xf>
    <xf numFmtId="0" fontId="13" fillId="8" borderId="39" xfId="0" applyFont="1" applyFill="1" applyBorder="1" applyAlignment="1" applyProtection="1">
      <alignment horizontal="center" vertical="center"/>
    </xf>
    <xf numFmtId="0" fontId="13" fillId="0" borderId="39" xfId="0" applyFont="1" applyFill="1" applyBorder="1" applyAlignment="1" applyProtection="1">
      <alignment horizontal="center" vertical="center" wrapText="1"/>
    </xf>
    <xf numFmtId="0" fontId="13" fillId="8" borderId="47" xfId="0" applyFont="1" applyFill="1" applyBorder="1" applyAlignment="1" applyProtection="1">
      <alignment horizontal="center" vertical="center" wrapText="1"/>
    </xf>
    <xf numFmtId="0" fontId="13" fillId="8" borderId="48" xfId="0" applyFont="1" applyFill="1" applyBorder="1" applyAlignment="1" applyProtection="1">
      <alignment horizontal="center" vertical="center" wrapText="1"/>
    </xf>
    <xf numFmtId="0" fontId="13" fillId="8" borderId="17" xfId="0" applyFont="1" applyFill="1" applyBorder="1" applyAlignment="1" applyProtection="1">
      <alignment horizontal="center" vertical="center" wrapText="1"/>
    </xf>
    <xf numFmtId="0" fontId="13" fillId="8" borderId="18" xfId="0" applyFont="1" applyFill="1" applyBorder="1" applyAlignment="1" applyProtection="1">
      <alignment horizontal="center" vertical="center" wrapText="1"/>
    </xf>
    <xf numFmtId="0" fontId="13" fillId="8" borderId="19" xfId="0" applyFont="1" applyFill="1" applyBorder="1" applyAlignment="1" applyProtection="1">
      <alignment horizontal="center" vertical="center" wrapText="1"/>
    </xf>
    <xf numFmtId="0" fontId="13" fillId="8" borderId="35" xfId="0" applyFont="1" applyFill="1" applyBorder="1" applyAlignment="1" applyProtection="1">
      <alignment horizontal="center" vertical="center" wrapText="1"/>
    </xf>
    <xf numFmtId="0" fontId="13" fillId="8" borderId="45" xfId="0" applyFont="1" applyFill="1" applyBorder="1" applyAlignment="1" applyProtection="1">
      <alignment horizontal="center" vertical="center" wrapText="1"/>
    </xf>
    <xf numFmtId="0" fontId="32" fillId="0" borderId="44" xfId="0" applyFont="1" applyBorder="1" applyAlignment="1" applyProtection="1">
      <alignment horizontal="center"/>
      <protection locked="0"/>
    </xf>
    <xf numFmtId="0" fontId="32" fillId="0" borderId="46"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52" fillId="9" borderId="40"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61" xfId="0" applyFont="1" applyFill="1" applyBorder="1" applyAlignment="1" applyProtection="1">
      <alignment horizontal="left" vertical="center" wrapText="1"/>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52" fillId="0" borderId="1"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1" xfId="0" applyFont="1" applyFill="1" applyBorder="1" applyAlignment="1">
      <alignment vertical="center" wrapText="1"/>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4" fillId="7" borderId="39" xfId="0" applyFont="1" applyFill="1" applyBorder="1" applyAlignment="1">
      <alignment horizontal="left" vertical="top" wrapText="1"/>
    </xf>
    <xf numFmtId="0" fontId="19" fillId="7" borderId="4" xfId="0" applyFont="1" applyFill="1" applyBorder="1" applyAlignment="1">
      <alignment vertical="center" wrapText="1"/>
    </xf>
    <xf numFmtId="0" fontId="15" fillId="0" borderId="0" xfId="0" applyFont="1" applyBorder="1" applyAlignment="1" applyProtection="1">
      <alignment horizontal="left"/>
    </xf>
    <xf numFmtId="0" fontId="36" fillId="12" borderId="17" xfId="0" applyFont="1" applyFill="1" applyBorder="1" applyAlignment="1" applyProtection="1">
      <alignment horizontal="center" vertical="center" wrapText="1"/>
    </xf>
    <xf numFmtId="0" fontId="36" fillId="12" borderId="18" xfId="0" applyFont="1" applyFill="1" applyBorder="1" applyAlignment="1" applyProtection="1">
      <alignment horizontal="center" vertical="center" wrapText="1"/>
    </xf>
    <xf numFmtId="0" fontId="36" fillId="12" borderId="19" xfId="0" applyFont="1" applyFill="1" applyBorder="1" applyAlignment="1" applyProtection="1">
      <alignment horizontal="center" vertical="center" wrapText="1"/>
    </xf>
    <xf numFmtId="0" fontId="26" fillId="13" borderId="17" xfId="0" applyFont="1" applyFill="1" applyBorder="1" applyAlignment="1" applyProtection="1">
      <alignment horizontal="center" vertical="top" wrapText="1"/>
    </xf>
    <xf numFmtId="0" fontId="26" fillId="13" borderId="18" xfId="0" applyFont="1" applyFill="1" applyBorder="1" applyAlignment="1" applyProtection="1">
      <alignment horizontal="center" vertical="top" wrapText="1"/>
    </xf>
    <xf numFmtId="0" fontId="26" fillId="13"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22" fillId="5" borderId="9"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15" fillId="0" borderId="1" xfId="0" applyFont="1" applyBorder="1" applyAlignment="1" applyProtection="1">
      <alignment horizontal="center"/>
    </xf>
    <xf numFmtId="0" fontId="22" fillId="5" borderId="38"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22" fillId="5" borderId="4" xfId="0" applyFont="1" applyFill="1" applyBorder="1" applyAlignment="1" applyProtection="1">
      <alignment horizontal="center" vertical="center" wrapText="1"/>
    </xf>
    <xf numFmtId="0" fontId="22" fillId="6"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5" fillId="9" borderId="1" xfId="0" applyFont="1" applyFill="1" applyBorder="1" applyAlignment="1" applyProtection="1">
      <alignment horizontal="center" vertical="center"/>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21" fillId="9" borderId="1" xfId="0" applyFont="1" applyFill="1" applyBorder="1" applyAlignment="1" applyProtection="1">
      <alignment horizontal="center" vertical="center" wrapText="1"/>
    </xf>
    <xf numFmtId="0" fontId="48" fillId="9" borderId="1" xfId="0" applyFont="1" applyFill="1" applyBorder="1" applyAlignment="1" applyProtection="1">
      <alignment horizontal="center" vertical="center"/>
    </xf>
    <xf numFmtId="0" fontId="49" fillId="9" borderId="1" xfId="0" applyFont="1" applyFill="1" applyBorder="1" applyAlignment="1" applyProtection="1">
      <alignment horizontal="center" vertical="center" wrapText="1"/>
    </xf>
    <xf numFmtId="0" fontId="49" fillId="9" borderId="1" xfId="0" applyFont="1" applyFill="1" applyBorder="1" applyAlignment="1" applyProtection="1">
      <alignment horizontal="center" vertic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0" fontId="28" fillId="9" borderId="20" xfId="0" applyFont="1" applyFill="1" applyBorder="1" applyAlignment="1" applyProtection="1">
      <alignment horizontal="center" vertical="center" wrapText="1"/>
      <protection locked="0"/>
    </xf>
    <xf numFmtId="0" fontId="28" fillId="9" borderId="20" xfId="0" applyFont="1" applyFill="1" applyBorder="1" applyAlignment="1" applyProtection="1">
      <alignment horizontal="center" vertical="center"/>
      <protection locked="0"/>
    </xf>
    <xf numFmtId="0" fontId="37" fillId="9" borderId="0" xfId="0" applyFont="1" applyFill="1" applyBorder="1" applyAlignment="1">
      <alignment horizontal="center"/>
    </xf>
    <xf numFmtId="0" fontId="37" fillId="9" borderId="50" xfId="0" applyFont="1" applyFill="1" applyBorder="1" applyAlignment="1">
      <alignment horizontal="center"/>
    </xf>
    <xf numFmtId="0" fontId="26" fillId="13" borderId="17" xfId="0" applyFont="1" applyFill="1" applyBorder="1" applyAlignment="1" applyProtection="1">
      <alignment horizontal="center" vertical="center"/>
      <protection locked="0"/>
    </xf>
    <xf numFmtId="0" fontId="26" fillId="13" borderId="18" xfId="0" applyFont="1" applyFill="1" applyBorder="1" applyAlignment="1" applyProtection="1">
      <alignment horizontal="center" vertical="center"/>
      <protection locked="0"/>
    </xf>
    <xf numFmtId="0" fontId="26" fillId="13" borderId="19" xfId="0" applyFont="1" applyFill="1" applyBorder="1" applyAlignment="1" applyProtection="1">
      <alignment horizontal="center" vertical="center"/>
      <protection locked="0"/>
    </xf>
    <xf numFmtId="9" fontId="37" fillId="4" borderId="1" xfId="1" applyFont="1" applyFill="1" applyBorder="1" applyAlignment="1">
      <alignment horizontal="center" vertical="center"/>
    </xf>
    <xf numFmtId="9" fontId="37" fillId="4" borderId="2" xfId="0" applyNumberFormat="1" applyFont="1" applyFill="1" applyBorder="1" applyAlignment="1">
      <alignment horizontal="center" vertical="center"/>
    </xf>
    <xf numFmtId="0" fontId="37" fillId="4" borderId="4" xfId="0" applyFont="1" applyFill="1" applyBorder="1" applyAlignment="1">
      <alignment horizontal="center" vertical="center"/>
    </xf>
    <xf numFmtId="0" fontId="37" fillId="0" borderId="2" xfId="0" applyFont="1" applyBorder="1" applyAlignment="1">
      <alignment horizontal="left" vertical="center"/>
    </xf>
    <xf numFmtId="0" fontId="37" fillId="0" borderId="4" xfId="0" applyFont="1" applyBorder="1" applyAlignment="1">
      <alignment horizontal="left" vertical="center"/>
    </xf>
    <xf numFmtId="9" fontId="37" fillId="0" borderId="2" xfId="0" applyNumberFormat="1" applyFont="1" applyBorder="1" applyAlignment="1">
      <alignment horizontal="center" vertical="center"/>
    </xf>
    <xf numFmtId="9" fontId="37" fillId="0" borderId="4" xfId="0" applyNumberFormat="1" applyFont="1" applyBorder="1" applyAlignment="1">
      <alignment horizontal="center" vertical="center"/>
    </xf>
    <xf numFmtId="0" fontId="17" fillId="12" borderId="17" xfId="0" applyFont="1" applyFill="1" applyBorder="1" applyAlignment="1">
      <alignment horizontal="center" vertical="center"/>
    </xf>
    <xf numFmtId="0" fontId="17" fillId="12" borderId="18" xfId="0" applyFont="1" applyFill="1" applyBorder="1" applyAlignment="1">
      <alignment horizontal="center" vertical="center"/>
    </xf>
    <xf numFmtId="0" fontId="17" fillId="12" borderId="19" xfId="0" applyFont="1" applyFill="1" applyBorder="1" applyAlignment="1">
      <alignment horizontal="center" vertical="center"/>
    </xf>
    <xf numFmtId="0" fontId="37" fillId="9" borderId="25" xfId="0" applyFont="1" applyFill="1" applyBorder="1" applyAlignment="1">
      <alignment horizontal="center"/>
    </xf>
    <xf numFmtId="0" fontId="37" fillId="9" borderId="32" xfId="0" applyFont="1" applyFill="1" applyBorder="1" applyAlignment="1">
      <alignment horizontal="center"/>
    </xf>
    <xf numFmtId="14" fontId="37" fillId="15" borderId="32" xfId="0" applyNumberFormat="1" applyFont="1" applyFill="1" applyBorder="1" applyAlignment="1">
      <alignment horizontal="center"/>
    </xf>
    <xf numFmtId="0" fontId="37" fillId="15" borderId="32" xfId="0" applyFont="1" applyFill="1" applyBorder="1" applyAlignment="1">
      <alignment horizontal="center"/>
    </xf>
    <xf numFmtId="0" fontId="37" fillId="9" borderId="1"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06" t="s">
        <v>0</v>
      </c>
      <c r="C2" s="206"/>
      <c r="D2" s="206"/>
      <c r="E2" s="206"/>
      <c r="F2" s="206"/>
      <c r="G2" s="206"/>
      <c r="H2" s="206"/>
      <c r="I2" s="206"/>
    </row>
    <row r="3" spans="1:9" x14ac:dyDescent="0.25">
      <c r="B3" s="222" t="s">
        <v>1</v>
      </c>
      <c r="C3" s="222"/>
      <c r="D3" s="222"/>
      <c r="E3" s="222"/>
      <c r="F3" s="222"/>
      <c r="G3" s="222"/>
      <c r="H3" s="222"/>
      <c r="I3" s="222"/>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16" t="s">
        <v>11</v>
      </c>
      <c r="D9" s="5" t="s">
        <v>12</v>
      </c>
      <c r="E9" s="20"/>
      <c r="F9" s="7"/>
      <c r="I9" s="8"/>
    </row>
    <row r="10" spans="1:9" x14ac:dyDescent="0.25">
      <c r="C10" s="216"/>
      <c r="D10" s="5" t="s">
        <v>13</v>
      </c>
      <c r="E10" s="20"/>
    </row>
    <row r="12" spans="1:9" x14ac:dyDescent="0.25">
      <c r="A12" s="217" t="s">
        <v>14</v>
      </c>
      <c r="B12" s="218"/>
      <c r="C12" s="218"/>
      <c r="D12" s="218"/>
      <c r="E12" s="218"/>
      <c r="F12" s="218"/>
      <c r="G12" s="218"/>
      <c r="H12" s="218"/>
      <c r="I12" s="219"/>
    </row>
    <row r="13" spans="1:9" x14ac:dyDescent="0.25">
      <c r="A13" s="217" t="s">
        <v>15</v>
      </c>
      <c r="B13" s="218"/>
      <c r="C13" s="218"/>
      <c r="D13" s="218"/>
      <c r="E13" s="218"/>
      <c r="F13" s="218"/>
      <c r="G13" s="218"/>
      <c r="H13" s="218"/>
      <c r="I13" s="219"/>
    </row>
    <row r="14" spans="1:9" x14ac:dyDescent="0.25">
      <c r="A14" s="223"/>
      <c r="B14" s="224"/>
      <c r="C14" s="224"/>
      <c r="D14" s="224"/>
      <c r="E14" s="224"/>
      <c r="F14" s="224"/>
      <c r="G14" s="225"/>
      <c r="H14" s="214" t="s">
        <v>16</v>
      </c>
      <c r="I14" s="215"/>
    </row>
    <row r="15" spans="1:9" ht="28.5" x14ac:dyDescent="0.25">
      <c r="A15" s="171" t="s">
        <v>17</v>
      </c>
      <c r="B15" s="22" t="s">
        <v>18</v>
      </c>
      <c r="C15" s="35" t="s">
        <v>19</v>
      </c>
      <c r="D15" s="22" t="s">
        <v>20</v>
      </c>
      <c r="E15" s="171" t="s">
        <v>21</v>
      </c>
      <c r="F15" s="171" t="s">
        <v>22</v>
      </c>
      <c r="G15" s="49" t="s">
        <v>23</v>
      </c>
      <c r="H15" s="171" t="s">
        <v>24</v>
      </c>
      <c r="I15" s="171" t="s">
        <v>25</v>
      </c>
    </row>
    <row r="16" spans="1:9" ht="30" x14ac:dyDescent="0.25">
      <c r="A16" s="220" t="s">
        <v>26</v>
      </c>
      <c r="B16" s="221">
        <v>0.3</v>
      </c>
      <c r="C16" s="213" t="s">
        <v>27</v>
      </c>
      <c r="D16" s="10" t="s">
        <v>28</v>
      </c>
      <c r="E16" s="207">
        <v>4</v>
      </c>
      <c r="F16" s="207" t="s">
        <v>29</v>
      </c>
      <c r="G16" s="213" t="s">
        <v>30</v>
      </c>
      <c r="H16" s="207"/>
      <c r="I16" s="229"/>
    </row>
    <row r="17" spans="1:9" ht="56.25" customHeight="1" x14ac:dyDescent="0.25">
      <c r="A17" s="220"/>
      <c r="B17" s="220"/>
      <c r="C17" s="213"/>
      <c r="D17" s="11" t="s">
        <v>31</v>
      </c>
      <c r="E17" s="208"/>
      <c r="F17" s="208"/>
      <c r="G17" s="213"/>
      <c r="H17" s="208"/>
      <c r="I17" s="229"/>
    </row>
    <row r="18" spans="1:9" ht="25.5" customHeight="1" x14ac:dyDescent="0.25">
      <c r="A18" s="220"/>
      <c r="B18" s="220"/>
      <c r="C18" s="213"/>
      <c r="D18" s="11" t="s">
        <v>32</v>
      </c>
      <c r="E18" s="208"/>
      <c r="F18" s="208"/>
      <c r="G18" s="213"/>
      <c r="H18" s="208"/>
      <c r="I18" s="229"/>
    </row>
    <row r="19" spans="1:9" ht="49.5" customHeight="1" x14ac:dyDescent="0.25">
      <c r="A19" s="220"/>
      <c r="B19" s="220"/>
      <c r="C19" s="213"/>
      <c r="D19" s="11" t="s">
        <v>33</v>
      </c>
      <c r="E19" s="209"/>
      <c r="F19" s="209"/>
      <c r="G19" s="213"/>
      <c r="H19" s="209"/>
      <c r="I19" s="229"/>
    </row>
    <row r="20" spans="1:9" ht="82.5" customHeight="1" x14ac:dyDescent="0.25">
      <c r="A20" s="226" t="s">
        <v>34</v>
      </c>
      <c r="B20" s="210">
        <v>0.3</v>
      </c>
      <c r="C20" s="207" t="s">
        <v>35</v>
      </c>
      <c r="D20" s="11" t="s">
        <v>36</v>
      </c>
      <c r="E20" s="207">
        <v>20</v>
      </c>
      <c r="F20" s="207" t="s">
        <v>37</v>
      </c>
      <c r="G20" s="170" t="s">
        <v>38</v>
      </c>
      <c r="H20" s="207"/>
      <c r="I20" s="230"/>
    </row>
    <row r="21" spans="1:9" ht="68.25" customHeight="1" x14ac:dyDescent="0.25">
      <c r="A21" s="227"/>
      <c r="B21" s="211"/>
      <c r="C21" s="208"/>
      <c r="D21" s="11" t="s">
        <v>39</v>
      </c>
      <c r="E21" s="208"/>
      <c r="F21" s="208"/>
      <c r="G21" s="170" t="s">
        <v>40</v>
      </c>
      <c r="H21" s="208"/>
      <c r="I21" s="231"/>
    </row>
    <row r="22" spans="1:9" ht="66" customHeight="1" x14ac:dyDescent="0.25">
      <c r="A22" s="228"/>
      <c r="B22" s="212"/>
      <c r="C22" s="209"/>
      <c r="D22" s="11" t="s">
        <v>41</v>
      </c>
      <c r="E22" s="209"/>
      <c r="F22" s="209"/>
      <c r="G22" s="170" t="s">
        <v>42</v>
      </c>
      <c r="H22" s="209"/>
      <c r="I22" s="232"/>
    </row>
    <row r="23" spans="1:9" ht="97.5" customHeight="1" x14ac:dyDescent="0.25">
      <c r="A23" s="226" t="s">
        <v>43</v>
      </c>
      <c r="B23" s="210">
        <v>0.4</v>
      </c>
      <c r="C23" s="207" t="s">
        <v>44</v>
      </c>
      <c r="D23" s="11" t="s">
        <v>45</v>
      </c>
      <c r="E23" s="207">
        <v>15</v>
      </c>
      <c r="F23" s="207" t="s">
        <v>29</v>
      </c>
      <c r="G23" s="207" t="s">
        <v>42</v>
      </c>
      <c r="H23" s="207"/>
      <c r="I23" s="230"/>
    </row>
    <row r="24" spans="1:9" ht="55.5" customHeight="1" x14ac:dyDescent="0.25">
      <c r="A24" s="227"/>
      <c r="B24" s="211"/>
      <c r="C24" s="208"/>
      <c r="D24" s="11" t="s">
        <v>46</v>
      </c>
      <c r="E24" s="208"/>
      <c r="F24" s="208"/>
      <c r="G24" s="208"/>
      <c r="H24" s="208"/>
      <c r="I24" s="231"/>
    </row>
    <row r="25" spans="1:9" ht="55.5" customHeight="1" x14ac:dyDescent="0.25">
      <c r="A25" s="228"/>
      <c r="B25" s="212"/>
      <c r="C25" s="209"/>
      <c r="D25" s="11" t="s">
        <v>47</v>
      </c>
      <c r="E25" s="209"/>
      <c r="F25" s="209"/>
      <c r="G25" s="209"/>
      <c r="H25" s="209"/>
      <c r="I25" s="232"/>
    </row>
    <row r="26" spans="1:9" x14ac:dyDescent="0.25">
      <c r="A26" s="171" t="s">
        <v>48</v>
      </c>
      <c r="B26" s="12">
        <f>SUM(B16:B25)</f>
        <v>1</v>
      </c>
      <c r="C26" s="5"/>
      <c r="D26" s="5"/>
      <c r="E26" s="5"/>
      <c r="F26" s="11"/>
      <c r="G26" s="5"/>
      <c r="H26" s="5"/>
      <c r="I26" s="5"/>
    </row>
    <row r="27" spans="1:9" ht="4.5" customHeight="1" thickBot="1" x14ac:dyDescent="0.3">
      <c r="A27" s="13"/>
    </row>
    <row r="28" spans="1:9" ht="27" customHeight="1" x14ac:dyDescent="0.25">
      <c r="A28" s="13"/>
      <c r="C28" s="235"/>
      <c r="D28" s="236"/>
      <c r="E28" s="176"/>
      <c r="F28" s="238"/>
      <c r="G28" s="239"/>
      <c r="H28" s="24"/>
    </row>
    <row r="29" spans="1:9" ht="15.75" thickBot="1" x14ac:dyDescent="0.3">
      <c r="A29" s="13"/>
      <c r="C29" s="233" t="s">
        <v>49</v>
      </c>
      <c r="D29" s="234"/>
      <c r="E29" s="175"/>
      <c r="F29" s="234" t="s">
        <v>50</v>
      </c>
      <c r="G29" s="237"/>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view="pageBreakPreview" topLeftCell="C1" zoomScale="70" zoomScaleNormal="100" zoomScaleSheetLayoutView="70" zoomScalePageLayoutView="70" workbookViewId="0">
      <selection activeCell="D12" sqref="D12"/>
    </sheetView>
  </sheetViews>
  <sheetFormatPr baseColWidth="10" defaultColWidth="11.42578125" defaultRowHeight="18" x14ac:dyDescent="0.25"/>
  <cols>
    <col min="1" max="1" width="5.28515625" style="92" customWidth="1"/>
    <col min="2" max="2" width="4.7109375" style="92" customWidth="1"/>
    <col min="3" max="3" width="57.28515625" style="92" customWidth="1"/>
    <col min="4" max="4" width="59.28515625" style="92" customWidth="1"/>
    <col min="5" max="5" width="37.42578125" style="92" customWidth="1"/>
    <col min="6" max="6" width="40.85546875" style="92" customWidth="1"/>
    <col min="7" max="7" width="37.85546875" style="92" customWidth="1"/>
    <col min="8" max="8" width="7" style="92" customWidth="1"/>
    <col min="9" max="9" width="8.28515625" style="92" customWidth="1"/>
    <col min="10" max="16384" width="11.42578125" style="92"/>
  </cols>
  <sheetData>
    <row r="1" spans="1:9" ht="18.75" thickBot="1" x14ac:dyDescent="0.3">
      <c r="A1" s="110"/>
      <c r="B1" s="110"/>
      <c r="C1" s="110"/>
      <c r="D1" s="110"/>
      <c r="E1" s="110"/>
      <c r="F1" s="110"/>
      <c r="G1" s="110"/>
      <c r="H1" s="110"/>
      <c r="I1" s="110"/>
    </row>
    <row r="2" spans="1:9" ht="36.75" customHeight="1" thickBot="1" x14ac:dyDescent="0.3">
      <c r="A2" s="110"/>
      <c r="B2" s="484" t="s">
        <v>249</v>
      </c>
      <c r="C2" s="485"/>
      <c r="D2" s="485"/>
      <c r="E2" s="485"/>
      <c r="F2" s="485"/>
      <c r="G2" s="485"/>
      <c r="H2" s="486"/>
      <c r="I2" s="110"/>
    </row>
    <row r="3" spans="1:9" x14ac:dyDescent="0.25">
      <c r="A3" s="110"/>
      <c r="B3" s="93"/>
      <c r="C3" s="94" t="s">
        <v>250</v>
      </c>
      <c r="D3" s="487" t="s">
        <v>284</v>
      </c>
      <c r="E3" s="487"/>
      <c r="F3" s="487"/>
      <c r="G3" s="487"/>
      <c r="H3" s="95"/>
      <c r="I3" s="110"/>
    </row>
    <row r="4" spans="1:9" x14ac:dyDescent="0.25">
      <c r="A4" s="110"/>
      <c r="B4" s="93"/>
      <c r="C4" s="94" t="s">
        <v>251</v>
      </c>
      <c r="D4" s="488" t="s">
        <v>285</v>
      </c>
      <c r="E4" s="488"/>
      <c r="F4" s="488"/>
      <c r="G4" s="488"/>
      <c r="H4" s="95"/>
      <c r="I4" s="110"/>
    </row>
    <row r="5" spans="1:9" x14ac:dyDescent="0.25">
      <c r="A5" s="110"/>
      <c r="B5" s="93"/>
      <c r="C5" s="94" t="s">
        <v>252</v>
      </c>
      <c r="D5" s="489">
        <v>43829</v>
      </c>
      <c r="E5" s="490"/>
      <c r="F5" s="490"/>
      <c r="G5" s="490"/>
      <c r="H5" s="95"/>
      <c r="I5" s="110"/>
    </row>
    <row r="6" spans="1:9" ht="18.75" thickBot="1" x14ac:dyDescent="0.3">
      <c r="A6" s="110"/>
      <c r="B6" s="93"/>
      <c r="C6" s="94"/>
      <c r="D6" s="187"/>
      <c r="E6" s="187"/>
      <c r="F6" s="187"/>
      <c r="G6" s="187"/>
      <c r="H6" s="95"/>
      <c r="I6" s="110"/>
    </row>
    <row r="7" spans="1:9" ht="36" customHeight="1" thickBot="1" x14ac:dyDescent="0.3">
      <c r="A7" s="110"/>
      <c r="B7" s="474" t="s">
        <v>253</v>
      </c>
      <c r="C7" s="475"/>
      <c r="D7" s="475"/>
      <c r="E7" s="475"/>
      <c r="F7" s="475"/>
      <c r="G7" s="475"/>
      <c r="H7" s="476"/>
      <c r="I7" s="110"/>
    </row>
    <row r="8" spans="1:9" x14ac:dyDescent="0.25">
      <c r="A8" s="110"/>
      <c r="B8" s="93"/>
      <c r="C8" s="96"/>
      <c r="D8" s="96"/>
      <c r="E8" s="96"/>
      <c r="F8" s="96"/>
      <c r="G8" s="96"/>
      <c r="H8" s="95"/>
      <c r="I8" s="110"/>
    </row>
    <row r="9" spans="1:9" x14ac:dyDescent="0.25">
      <c r="A9" s="110"/>
      <c r="B9" s="93"/>
      <c r="C9" s="491" t="s">
        <v>254</v>
      </c>
      <c r="D9" s="100"/>
      <c r="E9" s="100"/>
      <c r="F9" s="472"/>
      <c r="G9" s="472"/>
      <c r="H9" s="473"/>
      <c r="I9" s="110"/>
    </row>
    <row r="10" spans="1:9" x14ac:dyDescent="0.25">
      <c r="A10" s="110"/>
      <c r="B10" s="93"/>
      <c r="C10" s="491"/>
      <c r="D10" s="97">
        <f>'ANEXO 1'!O26</f>
        <v>1</v>
      </c>
      <c r="E10" s="477">
        <f>(D10*D11)/100%</f>
        <v>0.8</v>
      </c>
      <c r="F10" s="472"/>
      <c r="G10" s="472"/>
      <c r="H10" s="473"/>
      <c r="I10" s="110"/>
    </row>
    <row r="11" spans="1:9" ht="40.5" customHeight="1" x14ac:dyDescent="0.25">
      <c r="A11" s="110"/>
      <c r="B11" s="93"/>
      <c r="C11" s="98" t="s">
        <v>255</v>
      </c>
      <c r="D11" s="99">
        <v>0.8</v>
      </c>
      <c r="E11" s="477"/>
      <c r="F11" s="472"/>
      <c r="G11" s="472"/>
      <c r="H11" s="473"/>
      <c r="I11" s="110"/>
    </row>
    <row r="12" spans="1:9" x14ac:dyDescent="0.25">
      <c r="A12" s="110"/>
      <c r="B12" s="93"/>
      <c r="C12" s="100" t="s">
        <v>256</v>
      </c>
      <c r="D12" s="101">
        <f>'ANEXO 2'!I69</f>
        <v>3</v>
      </c>
      <c r="E12" s="477">
        <f>(D12*D13)/5</f>
        <v>0.12000000000000002</v>
      </c>
      <c r="F12" s="472"/>
      <c r="G12" s="472"/>
      <c r="H12" s="473"/>
      <c r="I12" s="110"/>
    </row>
    <row r="13" spans="1:9" x14ac:dyDescent="0.25">
      <c r="A13" s="110"/>
      <c r="B13" s="93"/>
      <c r="C13" s="100" t="s">
        <v>257</v>
      </c>
      <c r="D13" s="99">
        <v>0.2</v>
      </c>
      <c r="E13" s="477"/>
      <c r="F13" s="472"/>
      <c r="G13" s="472"/>
      <c r="H13" s="473"/>
      <c r="I13" s="110"/>
    </row>
    <row r="14" spans="1:9" x14ac:dyDescent="0.25">
      <c r="A14" s="110"/>
      <c r="B14" s="93"/>
      <c r="C14" s="100"/>
      <c r="D14" s="99"/>
      <c r="E14" s="102"/>
      <c r="F14" s="472"/>
      <c r="G14" s="472"/>
      <c r="H14" s="473"/>
      <c r="I14" s="110"/>
    </row>
    <row r="15" spans="1:9" x14ac:dyDescent="0.25">
      <c r="A15" s="110"/>
      <c r="B15" s="93"/>
      <c r="C15" s="100" t="s">
        <v>258</v>
      </c>
      <c r="D15" s="99"/>
      <c r="E15" s="97">
        <f>SUM(E10:E13)</f>
        <v>0.92</v>
      </c>
      <c r="F15" s="472"/>
      <c r="G15" s="472"/>
      <c r="H15" s="473"/>
      <c r="I15" s="110"/>
    </row>
    <row r="16" spans="1:9" x14ac:dyDescent="0.25">
      <c r="A16" s="110"/>
      <c r="B16" s="93"/>
      <c r="C16" s="96"/>
      <c r="D16" s="96"/>
      <c r="E16" s="96"/>
      <c r="F16" s="96"/>
      <c r="G16" s="472"/>
      <c r="H16" s="473"/>
      <c r="I16" s="110"/>
    </row>
    <row r="17" spans="1:9" x14ac:dyDescent="0.25">
      <c r="A17" s="110"/>
      <c r="B17" s="93"/>
      <c r="C17" s="480" t="s">
        <v>259</v>
      </c>
      <c r="D17" s="482">
        <v>0.05</v>
      </c>
      <c r="E17" s="478">
        <f>'ANEXO 1'!O27</f>
        <v>0</v>
      </c>
      <c r="F17" s="96"/>
      <c r="G17" s="472"/>
      <c r="H17" s="473"/>
      <c r="I17" s="110"/>
    </row>
    <row r="18" spans="1:9" x14ac:dyDescent="0.25">
      <c r="A18" s="110"/>
      <c r="B18" s="93"/>
      <c r="C18" s="481"/>
      <c r="D18" s="483"/>
      <c r="E18" s="479"/>
      <c r="F18" s="96"/>
      <c r="G18" s="77"/>
      <c r="H18" s="104"/>
      <c r="I18" s="110"/>
    </row>
    <row r="19" spans="1:9" ht="18.75" thickBot="1" x14ac:dyDescent="0.3">
      <c r="A19" s="110"/>
      <c r="B19" s="93"/>
      <c r="C19" s="96"/>
      <c r="D19" s="96"/>
      <c r="E19" s="96"/>
      <c r="F19" s="96"/>
      <c r="G19" s="77"/>
      <c r="H19" s="104"/>
      <c r="I19" s="110"/>
    </row>
    <row r="20" spans="1:9" ht="18.75" thickBot="1" x14ac:dyDescent="0.3">
      <c r="A20" s="110"/>
      <c r="B20" s="93"/>
      <c r="C20" s="96"/>
      <c r="D20" s="188" t="s">
        <v>260</v>
      </c>
      <c r="E20" s="105">
        <f>E15+E17</f>
        <v>0.92</v>
      </c>
      <c r="F20" s="96"/>
      <c r="G20" s="77"/>
      <c r="H20" s="104"/>
      <c r="I20" s="110"/>
    </row>
    <row r="21" spans="1:9" x14ac:dyDescent="0.25">
      <c r="A21" s="110"/>
      <c r="B21" s="93"/>
      <c r="C21" s="96"/>
      <c r="D21" s="96"/>
      <c r="E21" s="96"/>
      <c r="F21" s="96"/>
      <c r="G21" s="96"/>
      <c r="H21" s="95"/>
      <c r="I21" s="110"/>
    </row>
    <row r="22" spans="1:9" x14ac:dyDescent="0.25">
      <c r="A22" s="110"/>
      <c r="B22" s="93"/>
      <c r="C22" s="96"/>
      <c r="D22" s="96"/>
      <c r="E22" s="96"/>
      <c r="F22" s="96"/>
      <c r="G22" s="96"/>
      <c r="H22" s="95"/>
      <c r="I22" s="110"/>
    </row>
    <row r="23" spans="1:9" x14ac:dyDescent="0.25">
      <c r="A23" s="110"/>
      <c r="B23" s="93"/>
      <c r="C23" s="96"/>
      <c r="D23" s="96"/>
      <c r="E23" s="96"/>
      <c r="F23" s="96"/>
      <c r="G23" s="96"/>
      <c r="H23" s="95"/>
      <c r="I23" s="110"/>
    </row>
    <row r="24" spans="1:9" x14ac:dyDescent="0.25">
      <c r="A24" s="110"/>
      <c r="B24" s="93"/>
      <c r="C24" s="96"/>
      <c r="D24" s="96"/>
      <c r="E24" s="96"/>
      <c r="F24" s="96"/>
      <c r="G24" s="96"/>
      <c r="H24" s="95"/>
      <c r="I24" s="110"/>
    </row>
    <row r="25" spans="1:9" x14ac:dyDescent="0.25">
      <c r="A25" s="110"/>
      <c r="B25" s="93"/>
      <c r="C25" s="106"/>
      <c r="D25" s="107"/>
      <c r="E25" s="96"/>
      <c r="F25" s="106"/>
      <c r="G25" s="107"/>
      <c r="H25" s="95"/>
      <c r="I25" s="110"/>
    </row>
    <row r="26" spans="1:9" ht="63.75" customHeight="1" x14ac:dyDescent="0.25">
      <c r="A26" s="110"/>
      <c r="B26" s="93"/>
      <c r="C26" s="470" t="s">
        <v>300</v>
      </c>
      <c r="D26" s="471"/>
      <c r="E26" s="96"/>
      <c r="F26" s="470" t="s">
        <v>301</v>
      </c>
      <c r="G26" s="471"/>
      <c r="H26" s="104"/>
      <c r="I26" s="110"/>
    </row>
    <row r="27" spans="1:9" x14ac:dyDescent="0.25">
      <c r="A27" s="110"/>
      <c r="B27" s="93"/>
      <c r="C27" s="96"/>
      <c r="D27" s="96"/>
      <c r="E27" s="96"/>
      <c r="F27" s="96"/>
      <c r="G27" s="96"/>
      <c r="H27" s="95"/>
      <c r="I27" s="110"/>
    </row>
    <row r="28" spans="1:9" x14ac:dyDescent="0.25">
      <c r="A28" s="110"/>
      <c r="B28" s="93"/>
      <c r="C28" s="96"/>
      <c r="D28" s="96"/>
      <c r="E28" s="96"/>
      <c r="F28" s="96"/>
      <c r="G28" s="96"/>
      <c r="H28" s="95"/>
      <c r="I28" s="110"/>
    </row>
    <row r="29" spans="1:9" x14ac:dyDescent="0.25">
      <c r="A29" s="110"/>
      <c r="B29" s="93"/>
      <c r="C29" s="96"/>
      <c r="D29" s="167" t="s">
        <v>261</v>
      </c>
      <c r="E29" s="204" t="s">
        <v>318</v>
      </c>
      <c r="F29" s="96"/>
      <c r="G29" s="96"/>
      <c r="H29" s="95"/>
      <c r="I29" s="110"/>
    </row>
    <row r="30" spans="1:9" x14ac:dyDescent="0.25">
      <c r="A30" s="110"/>
      <c r="B30" s="93"/>
      <c r="C30" s="96"/>
      <c r="D30" s="167" t="s">
        <v>262</v>
      </c>
      <c r="E30" s="191">
        <v>2019</v>
      </c>
      <c r="F30" s="96"/>
      <c r="G30" s="96"/>
      <c r="H30" s="95"/>
      <c r="I30" s="110"/>
    </row>
    <row r="31" spans="1:9" ht="18.75" thickBot="1" x14ac:dyDescent="0.3">
      <c r="A31" s="110"/>
      <c r="B31" s="103"/>
      <c r="C31" s="108"/>
      <c r="D31" s="108"/>
      <c r="E31" s="108"/>
      <c r="F31" s="108"/>
      <c r="G31" s="108"/>
      <c r="H31" s="109"/>
      <c r="I31" s="110"/>
    </row>
    <row r="32" spans="1:9" x14ac:dyDescent="0.25">
      <c r="A32" s="110"/>
      <c r="B32" s="110"/>
      <c r="C32" s="110"/>
      <c r="D32" s="110"/>
      <c r="E32" s="110"/>
      <c r="F32" s="110"/>
      <c r="G32" s="110"/>
      <c r="H32" s="110"/>
      <c r="I32" s="110"/>
    </row>
  </sheetData>
  <mergeCells count="15">
    <mergeCell ref="B2:H2"/>
    <mergeCell ref="D3:G3"/>
    <mergeCell ref="D4:G4"/>
    <mergeCell ref="D5:G5"/>
    <mergeCell ref="C9:C10"/>
    <mergeCell ref="E10:E11"/>
    <mergeCell ref="C26:D26"/>
    <mergeCell ref="G16:H17"/>
    <mergeCell ref="B7:H7"/>
    <mergeCell ref="F9:H15"/>
    <mergeCell ref="E12:E13"/>
    <mergeCell ref="E17:E18"/>
    <mergeCell ref="C17:C18"/>
    <mergeCell ref="D17:D18"/>
    <mergeCell ref="F26:G26"/>
  </mergeCells>
  <pageMargins left="0.7" right="0.7" top="0.75" bottom="0.75" header="0.3" footer="0.3"/>
  <pageSetup scale="34"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99" t="s">
        <v>263</v>
      </c>
      <c r="C2" s="38" t="s">
        <v>2</v>
      </c>
      <c r="D2" s="37"/>
      <c r="E2" s="37"/>
    </row>
    <row r="3" spans="2:5" x14ac:dyDescent="0.25">
      <c r="B3" s="499"/>
      <c r="C3" s="39" t="s">
        <v>264</v>
      </c>
    </row>
    <row r="4" spans="2:5" x14ac:dyDescent="0.25">
      <c r="B4" s="499"/>
      <c r="C4" s="39" t="s">
        <v>265</v>
      </c>
    </row>
    <row r="5" spans="2:5" x14ac:dyDescent="0.25">
      <c r="B5" s="499"/>
      <c r="C5" s="39" t="s">
        <v>266</v>
      </c>
    </row>
    <row r="6" spans="2:5" x14ac:dyDescent="0.25">
      <c r="B6" s="499"/>
      <c r="C6" s="497" t="s">
        <v>267</v>
      </c>
    </row>
    <row r="7" spans="2:5" x14ac:dyDescent="0.25">
      <c r="B7" s="499"/>
      <c r="C7" s="498"/>
    </row>
    <row r="8" spans="2:5" ht="135.75" customHeight="1" x14ac:dyDescent="0.25">
      <c r="B8" s="492" t="s">
        <v>14</v>
      </c>
      <c r="C8" s="41" t="s">
        <v>18</v>
      </c>
      <c r="D8" s="44" t="s">
        <v>268</v>
      </c>
    </row>
    <row r="9" spans="2:5" ht="106.5" customHeight="1" x14ac:dyDescent="0.25">
      <c r="B9" s="493"/>
      <c r="C9" s="42" t="s">
        <v>19</v>
      </c>
      <c r="D9" s="45" t="s">
        <v>269</v>
      </c>
    </row>
    <row r="10" spans="2:5" ht="60" x14ac:dyDescent="0.25">
      <c r="B10" s="493"/>
      <c r="C10" s="41" t="s">
        <v>20</v>
      </c>
      <c r="D10" s="45" t="s">
        <v>270</v>
      </c>
    </row>
    <row r="11" spans="2:5" ht="45" x14ac:dyDescent="0.25">
      <c r="B11" s="493"/>
      <c r="C11" s="43" t="s">
        <v>21</v>
      </c>
      <c r="D11" s="46" t="s">
        <v>271</v>
      </c>
    </row>
    <row r="12" spans="2:5" ht="75" x14ac:dyDescent="0.25">
      <c r="B12" s="493"/>
      <c r="C12" s="43" t="s">
        <v>22</v>
      </c>
      <c r="D12" s="46" t="s">
        <v>272</v>
      </c>
    </row>
    <row r="13" spans="2:5" ht="51.75" customHeight="1" x14ac:dyDescent="0.25">
      <c r="B13" s="493"/>
      <c r="C13" s="43" t="s">
        <v>23</v>
      </c>
      <c r="D13" s="47" t="s">
        <v>273</v>
      </c>
    </row>
    <row r="14" spans="2:5" ht="48" customHeight="1" x14ac:dyDescent="0.25">
      <c r="B14" s="493"/>
      <c r="C14" s="41" t="s">
        <v>274</v>
      </c>
    </row>
    <row r="15" spans="2:5" ht="39" customHeight="1" x14ac:dyDescent="0.25">
      <c r="B15" s="494"/>
      <c r="C15" s="41" t="s">
        <v>275</v>
      </c>
    </row>
    <row r="16" spans="2:5" ht="39" customHeight="1" x14ac:dyDescent="0.25">
      <c r="B16" s="495" t="s">
        <v>276</v>
      </c>
      <c r="C16" s="40" t="s">
        <v>131</v>
      </c>
    </row>
    <row r="17" spans="2:3" x14ac:dyDescent="0.25">
      <c r="B17" s="496"/>
      <c r="C17" s="40" t="s">
        <v>277</v>
      </c>
    </row>
    <row r="18" spans="2:3" x14ac:dyDescent="0.25">
      <c r="B18" s="496"/>
      <c r="C18" s="48" t="s">
        <v>133</v>
      </c>
    </row>
    <row r="19" spans="2:3" x14ac:dyDescent="0.25">
      <c r="B19" s="496"/>
      <c r="C19" s="48" t="s">
        <v>134</v>
      </c>
    </row>
    <row r="20" spans="2:3" x14ac:dyDescent="0.25">
      <c r="B20" s="496"/>
      <c r="C20" s="48" t="s">
        <v>278</v>
      </c>
    </row>
    <row r="21" spans="2:3" x14ac:dyDescent="0.25">
      <c r="B21" s="496"/>
      <c r="C21" s="48"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37" zoomScale="60" zoomScaleNormal="40" workbookViewId="0">
      <selection activeCell="C16" sqref="C16:I18"/>
    </sheetView>
  </sheetViews>
  <sheetFormatPr baseColWidth="10" defaultColWidth="10.85546875" defaultRowHeight="15.75" x14ac:dyDescent="0.25"/>
  <cols>
    <col min="1" max="1" width="3.28515625" style="85" customWidth="1"/>
    <col min="2" max="2" width="38.28515625" style="85" customWidth="1"/>
    <col min="3" max="3" width="15.28515625" style="85" bestFit="1" customWidth="1"/>
    <col min="4" max="8" width="10.85546875" style="85"/>
    <col min="9" max="9" width="17.85546875" style="85" customWidth="1"/>
    <col min="10" max="10" width="3.140625" style="85" customWidth="1"/>
    <col min="11" max="11" width="3.42578125" style="85" customWidth="1"/>
    <col min="12" max="12" width="38.42578125" style="85" customWidth="1"/>
    <col min="13" max="13" width="15.28515625" style="85" customWidth="1"/>
    <col min="14" max="16" width="10.85546875" style="85"/>
    <col min="17" max="17" width="11.5703125" style="85" customWidth="1"/>
    <col min="18" max="19" width="10.85546875" style="85"/>
    <col min="20" max="20" width="17.85546875" style="85" customWidth="1"/>
    <col min="21" max="21" width="3.28515625" style="85" customWidth="1"/>
    <col min="22" max="16384" width="10.85546875" style="85"/>
  </cols>
  <sheetData>
    <row r="1" spans="1:21" x14ac:dyDescent="0.25">
      <c r="A1" s="86"/>
      <c r="B1" s="86"/>
      <c r="C1" s="86"/>
      <c r="D1" s="86"/>
      <c r="E1" s="86"/>
      <c r="F1" s="86"/>
      <c r="G1" s="86"/>
      <c r="H1" s="86"/>
      <c r="I1" s="86"/>
      <c r="J1" s="86"/>
      <c r="K1" s="86"/>
      <c r="L1" s="86"/>
      <c r="M1" s="86"/>
      <c r="N1" s="86"/>
      <c r="O1" s="86"/>
      <c r="P1" s="86"/>
      <c r="Q1" s="86"/>
      <c r="R1" s="86"/>
      <c r="S1" s="86"/>
      <c r="T1" s="86"/>
    </row>
    <row r="2" spans="1:21" x14ac:dyDescent="0.25">
      <c r="A2" s="86"/>
      <c r="B2" s="86"/>
      <c r="C2" s="86"/>
      <c r="D2" s="86"/>
      <c r="E2" s="86"/>
      <c r="F2" s="86"/>
      <c r="G2" s="86"/>
      <c r="H2" s="86"/>
      <c r="I2" s="86"/>
      <c r="J2" s="86"/>
      <c r="K2" s="86"/>
      <c r="L2" s="86"/>
      <c r="M2" s="86"/>
      <c r="N2" s="86"/>
      <c r="O2" s="86"/>
      <c r="P2" s="86"/>
      <c r="Q2" s="86"/>
      <c r="R2" s="86"/>
      <c r="S2" s="86"/>
      <c r="T2" s="86"/>
    </row>
    <row r="3" spans="1:21" x14ac:dyDescent="0.25">
      <c r="A3" s="86"/>
      <c r="B3" s="86"/>
      <c r="C3" s="86"/>
      <c r="D3" s="86"/>
      <c r="E3" s="86"/>
      <c r="F3" s="86"/>
      <c r="G3" s="86"/>
      <c r="H3" s="86"/>
      <c r="I3" s="86"/>
      <c r="J3" s="86"/>
      <c r="K3" s="86"/>
      <c r="L3" s="112"/>
      <c r="M3" s="112"/>
      <c r="N3" s="112"/>
      <c r="O3" s="112"/>
      <c r="P3" s="112"/>
      <c r="Q3" s="112"/>
      <c r="R3" s="112"/>
      <c r="S3" s="112"/>
      <c r="T3" s="112"/>
    </row>
    <row r="4" spans="1:21" ht="24.75" customHeight="1" x14ac:dyDescent="0.25">
      <c r="A4" s="163"/>
      <c r="B4" s="112"/>
      <c r="C4" s="112"/>
      <c r="D4" s="112"/>
      <c r="E4" s="112"/>
      <c r="F4" s="112"/>
      <c r="G4" s="112"/>
      <c r="H4" s="112"/>
      <c r="I4" s="112"/>
      <c r="J4" s="112"/>
      <c r="K4" s="86"/>
      <c r="L4" s="243" t="s">
        <v>51</v>
      </c>
      <c r="M4" s="243"/>
      <c r="N4" s="243"/>
      <c r="O4" s="243"/>
      <c r="P4" s="243"/>
      <c r="Q4" s="243"/>
      <c r="R4" s="243"/>
      <c r="S4" s="243"/>
      <c r="T4" s="243"/>
      <c r="U4" s="111"/>
    </row>
    <row r="5" spans="1:21" x14ac:dyDescent="0.25">
      <c r="A5" s="111"/>
      <c r="B5" s="112"/>
      <c r="C5" s="112"/>
      <c r="D5" s="112"/>
      <c r="E5" s="112"/>
      <c r="F5" s="112"/>
      <c r="G5" s="112"/>
      <c r="H5" s="112"/>
      <c r="I5" s="112"/>
      <c r="J5" s="112"/>
      <c r="K5" s="86"/>
      <c r="L5" s="113"/>
      <c r="M5" s="113"/>
      <c r="N5" s="113"/>
      <c r="O5" s="113"/>
      <c r="P5" s="113"/>
      <c r="Q5" s="113"/>
      <c r="R5" s="113"/>
      <c r="S5" s="113"/>
      <c r="T5" s="113"/>
      <c r="U5" s="111"/>
    </row>
    <row r="6" spans="1:21" x14ac:dyDescent="0.25">
      <c r="A6" s="111"/>
      <c r="B6" s="112"/>
      <c r="C6" s="112"/>
      <c r="D6" s="112"/>
      <c r="E6" s="112"/>
      <c r="F6" s="112"/>
      <c r="G6" s="112"/>
      <c r="H6" s="112"/>
      <c r="I6" s="112"/>
      <c r="J6" s="112"/>
      <c r="K6" s="86"/>
      <c r="L6" s="113"/>
      <c r="M6" s="113"/>
      <c r="N6" s="113"/>
      <c r="O6" s="113"/>
      <c r="P6" s="113"/>
      <c r="Q6" s="113"/>
      <c r="R6" s="113"/>
      <c r="S6" s="113"/>
      <c r="T6" s="113"/>
      <c r="U6" s="111"/>
    </row>
    <row r="7" spans="1:21" ht="16.5" thickBot="1" x14ac:dyDescent="0.3">
      <c r="A7" s="111"/>
      <c r="B7" s="112"/>
      <c r="C7" s="112"/>
      <c r="D7" s="112"/>
      <c r="E7" s="112"/>
      <c r="F7" s="112"/>
      <c r="G7" s="112"/>
      <c r="H7" s="112"/>
      <c r="I7" s="112"/>
      <c r="J7" s="112"/>
      <c r="K7" s="86"/>
      <c r="L7" s="113"/>
      <c r="M7" s="113"/>
      <c r="N7" s="113"/>
      <c r="O7" s="113"/>
      <c r="P7" s="113"/>
      <c r="Q7" s="113"/>
      <c r="R7" s="113"/>
      <c r="S7" s="113"/>
      <c r="T7" s="113"/>
      <c r="U7" s="111"/>
    </row>
    <row r="8" spans="1:21" x14ac:dyDescent="0.25">
      <c r="A8" s="111"/>
      <c r="B8" s="112"/>
      <c r="C8" s="112"/>
      <c r="D8" s="112"/>
      <c r="E8" s="112"/>
      <c r="F8" s="112"/>
      <c r="G8" s="112"/>
      <c r="H8" s="112"/>
      <c r="I8" s="112"/>
      <c r="J8" s="112"/>
      <c r="K8" s="113"/>
      <c r="L8" s="244" t="s">
        <v>52</v>
      </c>
      <c r="M8" s="245"/>
      <c r="N8" s="245"/>
      <c r="O8" s="245"/>
      <c r="P8" s="245"/>
      <c r="Q8" s="245"/>
      <c r="R8" s="245"/>
      <c r="S8" s="245"/>
      <c r="T8" s="246"/>
      <c r="U8" s="111"/>
    </row>
    <row r="9" spans="1:21" ht="66.95" customHeight="1" x14ac:dyDescent="0.25">
      <c r="A9" s="111"/>
      <c r="B9" s="282" t="s">
        <v>53</v>
      </c>
      <c r="C9" s="282"/>
      <c r="D9" s="282"/>
      <c r="E9" s="282"/>
      <c r="F9" s="282"/>
      <c r="G9" s="282"/>
      <c r="H9" s="282"/>
      <c r="I9" s="282"/>
      <c r="J9" s="180"/>
      <c r="K9" s="113"/>
      <c r="L9" s="247"/>
      <c r="M9" s="248"/>
      <c r="N9" s="248"/>
      <c r="O9" s="248"/>
      <c r="P9" s="248"/>
      <c r="Q9" s="248"/>
      <c r="R9" s="248"/>
      <c r="S9" s="248"/>
      <c r="T9" s="249"/>
      <c r="U9" s="111"/>
    </row>
    <row r="10" spans="1:21" ht="35.25" customHeight="1" thickBot="1" x14ac:dyDescent="0.3">
      <c r="A10" s="111"/>
      <c r="B10" s="180"/>
      <c r="C10" s="180"/>
      <c r="D10" s="180"/>
      <c r="E10" s="180"/>
      <c r="F10" s="180"/>
      <c r="G10" s="180"/>
      <c r="H10" s="180"/>
      <c r="I10" s="180"/>
      <c r="J10" s="180"/>
      <c r="K10" s="113"/>
      <c r="L10" s="247"/>
      <c r="M10" s="248"/>
      <c r="N10" s="248"/>
      <c r="O10" s="248"/>
      <c r="P10" s="248"/>
      <c r="Q10" s="248"/>
      <c r="R10" s="248"/>
      <c r="S10" s="248"/>
      <c r="T10" s="249"/>
      <c r="U10" s="111"/>
    </row>
    <row r="11" spans="1:21" ht="32.25" customHeight="1" thickBot="1" x14ac:dyDescent="0.45">
      <c r="A11" s="111"/>
      <c r="B11" s="283" t="s">
        <v>54</v>
      </c>
      <c r="C11" s="283"/>
      <c r="D11" s="283"/>
      <c r="E11" s="283"/>
      <c r="F11" s="283"/>
      <c r="G11" s="283"/>
      <c r="H11" s="283"/>
      <c r="I11" s="283"/>
      <c r="J11" s="181"/>
      <c r="K11" s="113"/>
      <c r="L11" s="116"/>
      <c r="M11" s="262" t="s">
        <v>55</v>
      </c>
      <c r="N11" s="263"/>
      <c r="O11" s="263"/>
      <c r="P11" s="264"/>
      <c r="Q11" s="115" t="s">
        <v>56</v>
      </c>
      <c r="R11" s="117"/>
      <c r="S11" s="117"/>
      <c r="T11" s="118"/>
      <c r="U11" s="111"/>
    </row>
    <row r="12" spans="1:21" ht="60.75" customHeight="1" thickBot="1" x14ac:dyDescent="0.3">
      <c r="A12" s="111"/>
      <c r="B12" s="113"/>
      <c r="C12" s="113"/>
      <c r="D12" s="114"/>
      <c r="E12" s="113"/>
      <c r="F12" s="113"/>
      <c r="G12" s="114"/>
      <c r="H12" s="113"/>
      <c r="I12" s="113"/>
      <c r="J12" s="113"/>
      <c r="K12" s="113"/>
      <c r="L12" s="116"/>
      <c r="M12" s="240" t="s">
        <v>57</v>
      </c>
      <c r="N12" s="241"/>
      <c r="O12" s="241"/>
      <c r="P12" s="242"/>
      <c r="Q12" s="120">
        <v>5</v>
      </c>
      <c r="R12" s="117"/>
      <c r="S12" s="117"/>
      <c r="T12" s="118"/>
      <c r="U12" s="111"/>
    </row>
    <row r="13" spans="1:21" ht="26.25" customHeight="1" x14ac:dyDescent="0.25">
      <c r="A13" s="111"/>
      <c r="B13" s="243" t="s">
        <v>58</v>
      </c>
      <c r="C13" s="243"/>
      <c r="D13" s="243"/>
      <c r="E13" s="243"/>
      <c r="F13" s="243"/>
      <c r="G13" s="243"/>
      <c r="H13" s="243"/>
      <c r="I13" s="243"/>
      <c r="J13" s="168"/>
      <c r="K13" s="113"/>
      <c r="L13" s="116"/>
      <c r="M13" s="250" t="s">
        <v>59</v>
      </c>
      <c r="N13" s="251"/>
      <c r="O13" s="251"/>
      <c r="P13" s="252"/>
      <c r="Q13" s="265">
        <v>4</v>
      </c>
      <c r="R13" s="117"/>
      <c r="S13" s="117"/>
      <c r="T13" s="118"/>
      <c r="U13" s="111"/>
    </row>
    <row r="14" spans="1:21" ht="38.25" customHeight="1" thickBot="1" x14ac:dyDescent="0.3">
      <c r="A14" s="111"/>
      <c r="B14" s="113"/>
      <c r="C14" s="113"/>
      <c r="D14" s="113"/>
      <c r="E14" s="113"/>
      <c r="F14" s="113"/>
      <c r="G14" s="113"/>
      <c r="H14" s="113"/>
      <c r="I14" s="113"/>
      <c r="J14" s="113"/>
      <c r="K14" s="113"/>
      <c r="L14" s="116"/>
      <c r="M14" s="256"/>
      <c r="N14" s="257"/>
      <c r="O14" s="257"/>
      <c r="P14" s="258"/>
      <c r="Q14" s="266"/>
      <c r="R14" s="117"/>
      <c r="S14" s="117"/>
      <c r="T14" s="118"/>
      <c r="U14" s="111"/>
    </row>
    <row r="15" spans="1:21" ht="66.75" customHeight="1" thickBot="1" x14ac:dyDescent="0.3">
      <c r="A15" s="111"/>
      <c r="B15" s="115" t="s">
        <v>60</v>
      </c>
      <c r="C15" s="240" t="s">
        <v>61</v>
      </c>
      <c r="D15" s="241"/>
      <c r="E15" s="241"/>
      <c r="F15" s="241"/>
      <c r="G15" s="241"/>
      <c r="H15" s="241"/>
      <c r="I15" s="242"/>
      <c r="J15" s="179"/>
      <c r="K15" s="113"/>
      <c r="L15" s="116"/>
      <c r="M15" s="250" t="s">
        <v>62</v>
      </c>
      <c r="N15" s="251"/>
      <c r="O15" s="251"/>
      <c r="P15" s="252"/>
      <c r="Q15" s="265">
        <v>3</v>
      </c>
      <c r="R15" s="117"/>
      <c r="S15" s="117"/>
      <c r="T15" s="118"/>
      <c r="U15" s="111"/>
    </row>
    <row r="16" spans="1:21" ht="24.75" customHeight="1" thickBot="1" x14ac:dyDescent="0.3">
      <c r="A16" s="111"/>
      <c r="B16" s="259" t="s">
        <v>63</v>
      </c>
      <c r="C16" s="250" t="s">
        <v>64</v>
      </c>
      <c r="D16" s="251"/>
      <c r="E16" s="251"/>
      <c r="F16" s="251"/>
      <c r="G16" s="251"/>
      <c r="H16" s="251"/>
      <c r="I16" s="252"/>
      <c r="J16" s="179"/>
      <c r="K16" s="113"/>
      <c r="L16" s="116"/>
      <c r="M16" s="256"/>
      <c r="N16" s="257"/>
      <c r="O16" s="257"/>
      <c r="P16" s="258"/>
      <c r="Q16" s="266"/>
      <c r="R16" s="117"/>
      <c r="S16" s="117"/>
      <c r="T16" s="118"/>
      <c r="U16" s="111"/>
    </row>
    <row r="17" spans="1:21" ht="51.75" customHeight="1" thickBot="1" x14ac:dyDescent="0.3">
      <c r="A17" s="111"/>
      <c r="B17" s="260"/>
      <c r="C17" s="253"/>
      <c r="D17" s="254"/>
      <c r="E17" s="254"/>
      <c r="F17" s="254"/>
      <c r="G17" s="254"/>
      <c r="H17" s="254"/>
      <c r="I17" s="255"/>
      <c r="J17" s="179"/>
      <c r="K17" s="113"/>
      <c r="L17" s="116"/>
      <c r="M17" s="240" t="s">
        <v>65</v>
      </c>
      <c r="N17" s="241"/>
      <c r="O17" s="241"/>
      <c r="P17" s="242"/>
      <c r="Q17" s="120">
        <v>2</v>
      </c>
      <c r="R17" s="117"/>
      <c r="S17" s="117"/>
      <c r="T17" s="118"/>
      <c r="U17" s="111"/>
    </row>
    <row r="18" spans="1:21" ht="61.5" customHeight="1" thickBot="1" x14ac:dyDescent="0.3">
      <c r="A18" s="111"/>
      <c r="B18" s="261"/>
      <c r="C18" s="256"/>
      <c r="D18" s="257"/>
      <c r="E18" s="257"/>
      <c r="F18" s="257"/>
      <c r="G18" s="257"/>
      <c r="H18" s="257"/>
      <c r="I18" s="258"/>
      <c r="J18" s="179"/>
      <c r="K18" s="113"/>
      <c r="L18" s="121"/>
      <c r="M18" s="240" t="s">
        <v>66</v>
      </c>
      <c r="N18" s="241"/>
      <c r="O18" s="241"/>
      <c r="P18" s="242"/>
      <c r="Q18" s="120">
        <v>1</v>
      </c>
      <c r="R18" s="177"/>
      <c r="S18" s="177"/>
      <c r="T18" s="178"/>
      <c r="U18" s="111"/>
    </row>
    <row r="19" spans="1:21" ht="90" customHeight="1" thickBot="1" x14ac:dyDescent="0.3">
      <c r="A19" s="111"/>
      <c r="B19" s="119" t="s">
        <v>67</v>
      </c>
      <c r="C19" s="240" t="s">
        <v>68</v>
      </c>
      <c r="D19" s="241"/>
      <c r="E19" s="241"/>
      <c r="F19" s="241"/>
      <c r="G19" s="241"/>
      <c r="H19" s="241"/>
      <c r="I19" s="242"/>
      <c r="J19" s="179"/>
      <c r="K19" s="113"/>
      <c r="L19" s="279" t="s">
        <v>69</v>
      </c>
      <c r="M19" s="280"/>
      <c r="N19" s="280"/>
      <c r="O19" s="280"/>
      <c r="P19" s="280"/>
      <c r="Q19" s="280"/>
      <c r="R19" s="280"/>
      <c r="S19" s="280"/>
      <c r="T19" s="281"/>
      <c r="U19" s="111"/>
    </row>
    <row r="20" spans="1:21" ht="48.75" customHeight="1" x14ac:dyDescent="0.25">
      <c r="A20" s="111"/>
      <c r="B20" s="259" t="s">
        <v>70</v>
      </c>
      <c r="C20" s="250" t="s">
        <v>71</v>
      </c>
      <c r="D20" s="251"/>
      <c r="E20" s="251"/>
      <c r="F20" s="251"/>
      <c r="G20" s="251"/>
      <c r="H20" s="251"/>
      <c r="I20" s="252"/>
      <c r="J20" s="179"/>
      <c r="K20" s="113"/>
      <c r="L20" s="122" t="s">
        <v>72</v>
      </c>
      <c r="M20" s="270" t="s">
        <v>73</v>
      </c>
      <c r="N20" s="271"/>
      <c r="O20" s="271"/>
      <c r="P20" s="271"/>
      <c r="Q20" s="271"/>
      <c r="R20" s="271"/>
      <c r="S20" s="271"/>
      <c r="T20" s="272"/>
      <c r="U20" s="111"/>
    </row>
    <row r="21" spans="1:21" ht="38.25" customHeight="1" thickBot="1" x14ac:dyDescent="0.3">
      <c r="A21" s="111"/>
      <c r="B21" s="261"/>
      <c r="C21" s="256"/>
      <c r="D21" s="257"/>
      <c r="E21" s="257"/>
      <c r="F21" s="257"/>
      <c r="G21" s="257"/>
      <c r="H21" s="257"/>
      <c r="I21" s="258"/>
      <c r="J21" s="179"/>
      <c r="K21" s="113"/>
      <c r="L21" s="123"/>
      <c r="M21" s="273"/>
      <c r="N21" s="274"/>
      <c r="O21" s="274"/>
      <c r="P21" s="274"/>
      <c r="Q21" s="274"/>
      <c r="R21" s="274"/>
      <c r="S21" s="274"/>
      <c r="T21" s="275"/>
      <c r="U21" s="111"/>
    </row>
    <row r="22" spans="1:21" ht="15" customHeight="1" x14ac:dyDescent="0.25">
      <c r="A22" s="111"/>
      <c r="B22" s="259" t="s">
        <v>74</v>
      </c>
      <c r="C22" s="250" t="s">
        <v>75</v>
      </c>
      <c r="D22" s="251"/>
      <c r="E22" s="251"/>
      <c r="F22" s="251"/>
      <c r="G22" s="251"/>
      <c r="H22" s="251"/>
      <c r="I22" s="252"/>
      <c r="J22" s="179"/>
      <c r="K22" s="113"/>
      <c r="L22" s="125" t="s">
        <v>76</v>
      </c>
      <c r="M22" s="270" t="s">
        <v>77</v>
      </c>
      <c r="N22" s="271"/>
      <c r="O22" s="271"/>
      <c r="P22" s="271"/>
      <c r="Q22" s="271"/>
      <c r="R22" s="271"/>
      <c r="S22" s="271"/>
      <c r="T22" s="272"/>
      <c r="U22" s="111"/>
    </row>
    <row r="23" spans="1:21" ht="59.25" customHeight="1" x14ac:dyDescent="0.25">
      <c r="A23" s="111"/>
      <c r="B23" s="260"/>
      <c r="C23" s="253"/>
      <c r="D23" s="254"/>
      <c r="E23" s="254"/>
      <c r="F23" s="254"/>
      <c r="G23" s="254"/>
      <c r="H23" s="254"/>
      <c r="I23" s="255"/>
      <c r="J23" s="179"/>
      <c r="K23" s="113"/>
      <c r="L23" s="126"/>
      <c r="M23" s="273"/>
      <c r="N23" s="274"/>
      <c r="O23" s="274"/>
      <c r="P23" s="274"/>
      <c r="Q23" s="274"/>
      <c r="R23" s="274"/>
      <c r="S23" s="274"/>
      <c r="T23" s="275"/>
      <c r="U23" s="111"/>
    </row>
    <row r="24" spans="1:21" ht="75" customHeight="1" thickBot="1" x14ac:dyDescent="0.3">
      <c r="A24" s="111"/>
      <c r="B24" s="261"/>
      <c r="C24" s="256"/>
      <c r="D24" s="257"/>
      <c r="E24" s="257"/>
      <c r="F24" s="257"/>
      <c r="G24" s="257"/>
      <c r="H24" s="257"/>
      <c r="I24" s="258"/>
      <c r="J24" s="179"/>
      <c r="K24" s="113"/>
      <c r="L24" s="127" t="s">
        <v>78</v>
      </c>
      <c r="M24" s="267" t="s">
        <v>79</v>
      </c>
      <c r="N24" s="268"/>
      <c r="O24" s="268"/>
      <c r="P24" s="268"/>
      <c r="Q24" s="268"/>
      <c r="R24" s="268"/>
      <c r="S24" s="268"/>
      <c r="T24" s="269"/>
      <c r="U24" s="111"/>
    </row>
    <row r="25" spans="1:21" ht="90" customHeight="1" x14ac:dyDescent="0.25">
      <c r="A25" s="111"/>
      <c r="B25" s="259" t="s">
        <v>80</v>
      </c>
      <c r="C25" s="250" t="s">
        <v>81</v>
      </c>
      <c r="D25" s="251"/>
      <c r="E25" s="251"/>
      <c r="F25" s="251"/>
      <c r="G25" s="251"/>
      <c r="H25" s="251"/>
      <c r="I25" s="252"/>
      <c r="J25" s="179"/>
      <c r="K25" s="113"/>
      <c r="L25" s="125" t="s">
        <v>82</v>
      </c>
      <c r="M25" s="270" t="s">
        <v>83</v>
      </c>
      <c r="N25" s="271"/>
      <c r="O25" s="271"/>
      <c r="P25" s="271"/>
      <c r="Q25" s="271"/>
      <c r="R25" s="271"/>
      <c r="S25" s="271"/>
      <c r="T25" s="272"/>
      <c r="U25" s="111"/>
    </row>
    <row r="26" spans="1:21" ht="54.75" customHeight="1" x14ac:dyDescent="0.25">
      <c r="A26" s="111"/>
      <c r="B26" s="260"/>
      <c r="C26" s="253"/>
      <c r="D26" s="254"/>
      <c r="E26" s="254"/>
      <c r="F26" s="254"/>
      <c r="G26" s="254"/>
      <c r="H26" s="254"/>
      <c r="I26" s="255"/>
      <c r="J26" s="179"/>
      <c r="K26" s="113"/>
      <c r="L26" s="126"/>
      <c r="M26" s="273"/>
      <c r="N26" s="274"/>
      <c r="O26" s="274"/>
      <c r="P26" s="274"/>
      <c r="Q26" s="274"/>
      <c r="R26" s="274"/>
      <c r="S26" s="274"/>
      <c r="T26" s="275"/>
      <c r="U26" s="111"/>
    </row>
    <row r="27" spans="1:21" ht="65.25" customHeight="1" x14ac:dyDescent="0.25">
      <c r="A27" s="111"/>
      <c r="B27" s="260"/>
      <c r="C27" s="253"/>
      <c r="D27" s="254"/>
      <c r="E27" s="254"/>
      <c r="F27" s="254"/>
      <c r="G27" s="254"/>
      <c r="H27" s="254"/>
      <c r="I27" s="255"/>
      <c r="J27" s="179"/>
      <c r="K27" s="113"/>
      <c r="L27" s="125" t="s">
        <v>84</v>
      </c>
      <c r="M27" s="270" t="s">
        <v>85</v>
      </c>
      <c r="N27" s="271"/>
      <c r="O27" s="271"/>
      <c r="P27" s="271"/>
      <c r="Q27" s="271"/>
      <c r="R27" s="271"/>
      <c r="S27" s="271"/>
      <c r="T27" s="272"/>
      <c r="U27" s="111"/>
    </row>
    <row r="28" spans="1:21" ht="55.5" customHeight="1" thickBot="1" x14ac:dyDescent="0.3">
      <c r="A28" s="111"/>
      <c r="B28" s="260"/>
      <c r="C28" s="253"/>
      <c r="D28" s="254"/>
      <c r="E28" s="254"/>
      <c r="F28" s="254"/>
      <c r="G28" s="254"/>
      <c r="H28" s="254"/>
      <c r="I28" s="255"/>
      <c r="J28" s="179"/>
      <c r="K28" s="113"/>
      <c r="L28" s="128"/>
      <c r="M28" s="276"/>
      <c r="N28" s="277"/>
      <c r="O28" s="277"/>
      <c r="P28" s="277"/>
      <c r="Q28" s="277"/>
      <c r="R28" s="277"/>
      <c r="S28" s="277"/>
      <c r="T28" s="278"/>
      <c r="U28" s="111"/>
    </row>
    <row r="29" spans="1:21" ht="57" customHeight="1" thickBot="1" x14ac:dyDescent="0.3">
      <c r="A29" s="111"/>
      <c r="B29" s="124" t="s">
        <v>86</v>
      </c>
      <c r="C29" s="240" t="s">
        <v>87</v>
      </c>
      <c r="D29" s="241"/>
      <c r="E29" s="241"/>
      <c r="F29" s="241"/>
      <c r="G29" s="241"/>
      <c r="H29" s="241"/>
      <c r="I29" s="242"/>
      <c r="J29" s="179"/>
      <c r="K29" s="113"/>
      <c r="L29" s="129"/>
      <c r="M29" s="129"/>
      <c r="N29" s="129"/>
      <c r="O29" s="129"/>
      <c r="P29" s="129"/>
      <c r="Q29" s="129"/>
      <c r="R29" s="129"/>
      <c r="S29" s="129"/>
      <c r="T29" s="129"/>
      <c r="U29" s="111"/>
    </row>
    <row r="30" spans="1:21" ht="24.75" customHeight="1" x14ac:dyDescent="0.25">
      <c r="A30" s="111"/>
      <c r="B30" s="259" t="s">
        <v>88</v>
      </c>
      <c r="C30" s="250" t="s">
        <v>89</v>
      </c>
      <c r="D30" s="251"/>
      <c r="E30" s="251"/>
      <c r="F30" s="251"/>
      <c r="G30" s="251"/>
      <c r="H30" s="251"/>
      <c r="I30" s="252"/>
      <c r="J30" s="179"/>
      <c r="K30" s="113"/>
      <c r="L30" s="129"/>
      <c r="M30" s="129"/>
      <c r="N30" s="129"/>
      <c r="O30" s="129"/>
      <c r="P30" s="129"/>
      <c r="Q30" s="129"/>
      <c r="R30" s="129"/>
      <c r="S30" s="129"/>
      <c r="T30" s="129"/>
      <c r="U30" s="111"/>
    </row>
    <row r="31" spans="1:21" ht="102" customHeight="1" x14ac:dyDescent="0.25">
      <c r="A31" s="111"/>
      <c r="B31" s="260"/>
      <c r="C31" s="253"/>
      <c r="D31" s="254"/>
      <c r="E31" s="254"/>
      <c r="F31" s="254"/>
      <c r="G31" s="254"/>
      <c r="H31" s="254"/>
      <c r="I31" s="255"/>
      <c r="J31" s="179"/>
      <c r="K31" s="113"/>
      <c r="L31" s="129"/>
      <c r="M31" s="129"/>
      <c r="N31" s="129"/>
      <c r="O31" s="129"/>
      <c r="P31" s="129"/>
      <c r="Q31" s="129"/>
      <c r="R31" s="129"/>
      <c r="S31" s="129"/>
      <c r="T31" s="129"/>
      <c r="U31" s="111"/>
    </row>
    <row r="32" spans="1:21" ht="63" customHeight="1" x14ac:dyDescent="0.25">
      <c r="A32" s="111"/>
      <c r="B32" s="260"/>
      <c r="C32" s="253"/>
      <c r="D32" s="254"/>
      <c r="E32" s="254"/>
      <c r="F32" s="254"/>
      <c r="G32" s="254"/>
      <c r="H32" s="254"/>
      <c r="I32" s="255"/>
      <c r="J32" s="179"/>
      <c r="K32" s="129"/>
      <c r="L32" s="129"/>
      <c r="M32" s="129"/>
      <c r="N32" s="129"/>
      <c r="O32" s="129"/>
      <c r="P32" s="129"/>
      <c r="Q32" s="129"/>
      <c r="R32" s="129"/>
      <c r="S32" s="129"/>
      <c r="T32" s="129"/>
      <c r="U32" s="111"/>
    </row>
    <row r="33" spans="1:21" ht="15.75" customHeight="1" thickBot="1" x14ac:dyDescent="0.3">
      <c r="A33" s="111"/>
      <c r="B33" s="261"/>
      <c r="C33" s="256"/>
      <c r="D33" s="257"/>
      <c r="E33" s="257"/>
      <c r="F33" s="257"/>
      <c r="G33" s="257"/>
      <c r="H33" s="257"/>
      <c r="I33" s="258"/>
      <c r="J33" s="179"/>
      <c r="K33" s="129"/>
      <c r="L33" s="129"/>
      <c r="M33" s="129"/>
      <c r="N33" s="129"/>
      <c r="O33" s="129"/>
      <c r="P33" s="129"/>
      <c r="Q33" s="129"/>
      <c r="R33" s="129"/>
      <c r="S33" s="129"/>
      <c r="T33" s="129"/>
      <c r="U33" s="111"/>
    </row>
    <row r="34" spans="1:21" ht="30" customHeight="1" x14ac:dyDescent="0.25">
      <c r="A34" s="111"/>
      <c r="B34" s="259" t="s">
        <v>90</v>
      </c>
      <c r="C34" s="250" t="s">
        <v>91</v>
      </c>
      <c r="D34" s="251"/>
      <c r="E34" s="251"/>
      <c r="F34" s="251"/>
      <c r="G34" s="251"/>
      <c r="H34" s="251"/>
      <c r="I34" s="252"/>
      <c r="J34" s="179"/>
      <c r="K34" s="129"/>
      <c r="L34" s="129"/>
      <c r="M34" s="129"/>
      <c r="N34" s="129"/>
      <c r="O34" s="129"/>
      <c r="P34" s="129"/>
      <c r="Q34" s="129"/>
      <c r="R34" s="129"/>
      <c r="S34" s="129"/>
      <c r="T34" s="129"/>
      <c r="U34" s="111"/>
    </row>
    <row r="35" spans="1:21" ht="42.75" customHeight="1" thickBot="1" x14ac:dyDescent="0.3">
      <c r="A35" s="111"/>
      <c r="B35" s="261"/>
      <c r="C35" s="256"/>
      <c r="D35" s="257"/>
      <c r="E35" s="257"/>
      <c r="F35" s="257"/>
      <c r="G35" s="257"/>
      <c r="H35" s="257"/>
      <c r="I35" s="258"/>
      <c r="J35" s="179"/>
      <c r="K35" s="129"/>
      <c r="L35" s="129"/>
      <c r="M35" s="129"/>
      <c r="N35" s="129"/>
      <c r="O35" s="129"/>
      <c r="P35" s="129"/>
      <c r="Q35" s="129"/>
      <c r="R35" s="129"/>
      <c r="S35" s="129"/>
      <c r="T35" s="129"/>
      <c r="U35" s="111"/>
    </row>
    <row r="36" spans="1:21" ht="59.25" customHeight="1" thickBot="1" x14ac:dyDescent="0.3">
      <c r="A36" s="111"/>
      <c r="B36" s="124" t="s">
        <v>92</v>
      </c>
      <c r="C36" s="240" t="s">
        <v>93</v>
      </c>
      <c r="D36" s="241"/>
      <c r="E36" s="241"/>
      <c r="F36" s="241"/>
      <c r="G36" s="241"/>
      <c r="H36" s="241"/>
      <c r="I36" s="242"/>
      <c r="J36" s="179"/>
      <c r="K36" s="129"/>
      <c r="L36" s="129"/>
      <c r="M36" s="129"/>
      <c r="N36" s="129"/>
      <c r="O36" s="129"/>
      <c r="P36" s="129"/>
      <c r="Q36" s="129"/>
      <c r="R36" s="129"/>
      <c r="S36" s="129"/>
      <c r="T36" s="129"/>
      <c r="U36" s="111"/>
    </row>
    <row r="37" spans="1:21" ht="15" customHeight="1" x14ac:dyDescent="0.25">
      <c r="A37" s="111"/>
      <c r="B37" s="259" t="s">
        <v>94</v>
      </c>
      <c r="C37" s="250" t="s">
        <v>95</v>
      </c>
      <c r="D37" s="251"/>
      <c r="E37" s="251"/>
      <c r="F37" s="251"/>
      <c r="G37" s="251"/>
      <c r="H37" s="251"/>
      <c r="I37" s="252"/>
      <c r="J37" s="179"/>
      <c r="K37" s="129"/>
      <c r="L37" s="129"/>
      <c r="M37" s="129"/>
      <c r="N37" s="129"/>
      <c r="O37" s="129"/>
      <c r="P37" s="129"/>
      <c r="Q37" s="129"/>
      <c r="R37" s="129"/>
      <c r="S37" s="129"/>
      <c r="T37" s="129"/>
      <c r="U37" s="111"/>
    </row>
    <row r="38" spans="1:21" ht="15" customHeight="1" x14ac:dyDescent="0.25">
      <c r="A38" s="111"/>
      <c r="B38" s="260"/>
      <c r="C38" s="253"/>
      <c r="D38" s="254"/>
      <c r="E38" s="254"/>
      <c r="F38" s="254"/>
      <c r="G38" s="254"/>
      <c r="H38" s="254"/>
      <c r="I38" s="255"/>
      <c r="J38" s="179"/>
      <c r="K38" s="129"/>
      <c r="L38" s="129"/>
      <c r="M38" s="129"/>
      <c r="N38" s="129"/>
      <c r="O38" s="129"/>
      <c r="P38" s="129"/>
      <c r="Q38" s="129"/>
      <c r="R38" s="129"/>
      <c r="S38" s="129"/>
      <c r="T38" s="129"/>
      <c r="U38" s="111"/>
    </row>
    <row r="39" spans="1:21" ht="15" customHeight="1" x14ac:dyDescent="0.25">
      <c r="A39" s="111"/>
      <c r="B39" s="260"/>
      <c r="C39" s="253"/>
      <c r="D39" s="254"/>
      <c r="E39" s="254"/>
      <c r="F39" s="254"/>
      <c r="G39" s="254"/>
      <c r="H39" s="254"/>
      <c r="I39" s="255"/>
      <c r="J39" s="179"/>
      <c r="K39" s="129"/>
      <c r="L39" s="129"/>
      <c r="M39" s="129"/>
      <c r="N39" s="129"/>
      <c r="O39" s="129"/>
      <c r="P39" s="129"/>
      <c r="Q39" s="129"/>
      <c r="R39" s="129"/>
      <c r="S39" s="129"/>
      <c r="T39" s="129"/>
      <c r="U39" s="111"/>
    </row>
    <row r="40" spans="1:21" ht="50.25" customHeight="1" thickBot="1" x14ac:dyDescent="0.3">
      <c r="A40" s="111"/>
      <c r="B40" s="261"/>
      <c r="C40" s="256"/>
      <c r="D40" s="257"/>
      <c r="E40" s="257"/>
      <c r="F40" s="257"/>
      <c r="G40" s="257"/>
      <c r="H40" s="257"/>
      <c r="I40" s="258"/>
      <c r="J40" s="179"/>
      <c r="K40" s="129"/>
      <c r="L40" s="129"/>
      <c r="M40" s="129"/>
      <c r="N40" s="129"/>
      <c r="O40" s="129"/>
      <c r="P40" s="129"/>
      <c r="Q40" s="129"/>
      <c r="R40" s="129"/>
      <c r="S40" s="129"/>
      <c r="T40" s="129"/>
      <c r="U40" s="111"/>
    </row>
    <row r="41" spans="1:21" ht="41.25" customHeight="1" thickBot="1" x14ac:dyDescent="0.3">
      <c r="A41" s="111"/>
      <c r="B41" s="124" t="s">
        <v>96</v>
      </c>
      <c r="C41" s="240" t="s">
        <v>97</v>
      </c>
      <c r="D41" s="241"/>
      <c r="E41" s="241"/>
      <c r="F41" s="241"/>
      <c r="G41" s="241"/>
      <c r="H41" s="241"/>
      <c r="I41" s="242"/>
      <c r="J41" s="179"/>
      <c r="K41" s="129"/>
      <c r="L41" s="111"/>
      <c r="M41" s="111"/>
      <c r="N41" s="111"/>
      <c r="O41" s="111"/>
      <c r="P41" s="111"/>
      <c r="Q41" s="111"/>
      <c r="R41" s="111"/>
      <c r="S41" s="111"/>
      <c r="U41" s="111"/>
    </row>
    <row r="42" spans="1:21" ht="51.75" customHeight="1" thickBot="1" x14ac:dyDescent="0.3">
      <c r="A42" s="111"/>
      <c r="B42" s="119" t="s">
        <v>98</v>
      </c>
      <c r="C42" s="240" t="s">
        <v>99</v>
      </c>
      <c r="D42" s="241"/>
      <c r="E42" s="241"/>
      <c r="F42" s="241"/>
      <c r="G42" s="241"/>
      <c r="H42" s="241"/>
      <c r="I42" s="242"/>
      <c r="J42" s="179"/>
      <c r="K42" s="129"/>
      <c r="L42" s="111"/>
      <c r="M42" s="111"/>
      <c r="N42" s="111"/>
      <c r="O42" s="111"/>
      <c r="P42" s="111"/>
      <c r="Q42" s="111"/>
      <c r="R42" s="111"/>
      <c r="S42" s="111"/>
      <c r="T42" s="111"/>
      <c r="U42" s="111"/>
    </row>
    <row r="43" spans="1:21" ht="15" customHeight="1" x14ac:dyDescent="0.25">
      <c r="A43" s="111"/>
      <c r="B43" s="259" t="s">
        <v>100</v>
      </c>
      <c r="C43" s="250" t="s">
        <v>101</v>
      </c>
      <c r="D43" s="251"/>
      <c r="E43" s="251"/>
      <c r="F43" s="251"/>
      <c r="G43" s="251"/>
      <c r="H43" s="251"/>
      <c r="I43" s="252"/>
      <c r="J43" s="179"/>
      <c r="K43" s="129"/>
      <c r="L43" s="111"/>
      <c r="M43" s="111"/>
      <c r="N43" s="111"/>
      <c r="O43" s="111"/>
      <c r="P43" s="111"/>
      <c r="Q43" s="111"/>
      <c r="R43" s="111"/>
      <c r="S43" s="111"/>
      <c r="T43" s="111"/>
      <c r="U43" s="111"/>
    </row>
    <row r="44" spans="1:21" ht="39" customHeight="1" x14ac:dyDescent="0.25">
      <c r="A44" s="111"/>
      <c r="B44" s="260"/>
      <c r="C44" s="253"/>
      <c r="D44" s="254"/>
      <c r="E44" s="254"/>
      <c r="F44" s="254"/>
      <c r="G44" s="254"/>
      <c r="H44" s="254"/>
      <c r="I44" s="255"/>
      <c r="J44" s="179"/>
      <c r="K44" s="111"/>
      <c r="L44" s="111"/>
      <c r="M44" s="111"/>
      <c r="N44" s="111"/>
      <c r="O44" s="111"/>
      <c r="P44" s="111"/>
      <c r="Q44" s="111"/>
      <c r="R44" s="111"/>
      <c r="S44" s="111"/>
      <c r="T44" s="111"/>
      <c r="U44" s="111"/>
    </row>
    <row r="45" spans="1:21" ht="27" customHeight="1" x14ac:dyDescent="0.25">
      <c r="A45" s="111"/>
      <c r="B45" s="260"/>
      <c r="C45" s="253"/>
      <c r="D45" s="254"/>
      <c r="E45" s="254"/>
      <c r="F45" s="254"/>
      <c r="G45" s="254"/>
      <c r="H45" s="254"/>
      <c r="I45" s="255"/>
      <c r="J45" s="179"/>
      <c r="K45" s="111"/>
      <c r="L45" s="111"/>
      <c r="M45" s="111"/>
      <c r="N45" s="111"/>
      <c r="O45" s="111"/>
      <c r="P45" s="111"/>
      <c r="Q45" s="111"/>
      <c r="R45" s="111"/>
      <c r="S45" s="111"/>
      <c r="T45" s="111"/>
      <c r="U45" s="111"/>
    </row>
    <row r="46" spans="1:21" ht="24.75" customHeight="1" thickBot="1" x14ac:dyDescent="0.3">
      <c r="A46" s="111"/>
      <c r="B46" s="261"/>
      <c r="C46" s="256"/>
      <c r="D46" s="257"/>
      <c r="E46" s="257"/>
      <c r="F46" s="257"/>
      <c r="G46" s="257"/>
      <c r="H46" s="257"/>
      <c r="I46" s="258"/>
      <c r="J46" s="179"/>
      <c r="K46" s="111"/>
      <c r="L46" s="111"/>
      <c r="M46" s="111"/>
      <c r="N46" s="111"/>
      <c r="O46" s="111"/>
      <c r="P46" s="111"/>
      <c r="Q46" s="111"/>
      <c r="R46" s="111"/>
      <c r="S46" s="111"/>
      <c r="T46" s="111"/>
      <c r="U46" s="111"/>
    </row>
    <row r="47" spans="1:21" ht="36.75" customHeight="1" x14ac:dyDescent="0.25">
      <c r="A47" s="111"/>
      <c r="B47" s="129"/>
      <c r="C47" s="129"/>
      <c r="D47" s="129"/>
      <c r="E47" s="129"/>
      <c r="F47" s="129"/>
      <c r="G47" s="129"/>
      <c r="H47" s="129"/>
      <c r="I47" s="129"/>
      <c r="J47" s="129"/>
      <c r="K47" s="111"/>
      <c r="L47" s="111"/>
      <c r="M47" s="111"/>
      <c r="N47" s="111"/>
      <c r="O47" s="111"/>
      <c r="P47" s="111"/>
      <c r="Q47" s="111"/>
      <c r="R47" s="111"/>
      <c r="S47" s="111"/>
      <c r="T47" s="111"/>
      <c r="U47" s="111"/>
    </row>
    <row r="48" spans="1:21" ht="15" customHeight="1" x14ac:dyDescent="0.25">
      <c r="A48" s="111"/>
      <c r="B48" s="111"/>
      <c r="C48" s="111"/>
      <c r="D48" s="111"/>
      <c r="E48" s="111"/>
      <c r="F48" s="111"/>
      <c r="G48" s="111"/>
      <c r="H48" s="111"/>
      <c r="I48" s="111"/>
      <c r="J48" s="111"/>
      <c r="K48" s="111"/>
      <c r="U48" s="111"/>
    </row>
    <row r="49" spans="1:21" ht="15" customHeight="1" x14ac:dyDescent="0.25">
      <c r="A49" s="111"/>
      <c r="B49" s="111"/>
      <c r="C49" s="111"/>
      <c r="D49" s="111"/>
      <c r="E49" s="111"/>
      <c r="F49" s="111"/>
      <c r="G49" s="111"/>
      <c r="H49" s="111"/>
      <c r="I49" s="111"/>
      <c r="J49" s="111"/>
      <c r="K49" s="111"/>
      <c r="U49" s="111"/>
    </row>
    <row r="50" spans="1:21" ht="15" customHeight="1" x14ac:dyDescent="0.25">
      <c r="A50" s="111"/>
      <c r="B50" s="111"/>
      <c r="C50" s="111"/>
      <c r="D50" s="111"/>
      <c r="E50" s="111"/>
      <c r="F50" s="111"/>
      <c r="G50" s="111"/>
      <c r="H50" s="111"/>
      <c r="I50" s="111"/>
      <c r="J50" s="111"/>
      <c r="K50" s="111"/>
      <c r="U50" s="111"/>
    </row>
    <row r="51" spans="1:21" ht="15" customHeight="1" x14ac:dyDescent="0.25">
      <c r="A51" s="111"/>
      <c r="B51" s="111"/>
      <c r="C51" s="111"/>
      <c r="D51" s="111"/>
      <c r="E51" s="111"/>
      <c r="F51" s="111"/>
      <c r="G51" s="111"/>
      <c r="H51" s="111"/>
      <c r="I51" s="111"/>
      <c r="J51" s="111"/>
    </row>
    <row r="52" spans="1:21" ht="15" customHeight="1" x14ac:dyDescent="0.25">
      <c r="A52" s="111"/>
      <c r="B52" s="111"/>
      <c r="C52" s="111"/>
      <c r="D52" s="111"/>
      <c r="E52" s="111"/>
      <c r="F52" s="111"/>
      <c r="G52" s="111"/>
      <c r="H52" s="111"/>
      <c r="I52" s="111"/>
      <c r="J52" s="111"/>
    </row>
    <row r="53" spans="1:21" ht="15" customHeight="1" x14ac:dyDescent="0.25">
      <c r="A53" s="111"/>
      <c r="B53" s="111"/>
      <c r="C53" s="111"/>
      <c r="D53" s="111"/>
      <c r="E53" s="111"/>
      <c r="F53" s="111"/>
      <c r="G53" s="111"/>
      <c r="H53" s="111"/>
      <c r="I53" s="111"/>
      <c r="J53" s="111"/>
    </row>
    <row r="54" spans="1:21" ht="15" customHeight="1" x14ac:dyDescent="0.25">
      <c r="A54" s="111"/>
      <c r="B54" s="111"/>
      <c r="C54" s="111"/>
      <c r="D54" s="111"/>
      <c r="E54" s="111"/>
      <c r="F54" s="111"/>
      <c r="G54" s="111"/>
      <c r="H54" s="111"/>
      <c r="I54" s="111"/>
      <c r="J54" s="111"/>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32"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5"/>
  <sheetViews>
    <sheetView view="pageBreakPreview" zoomScale="40" zoomScaleNormal="30" zoomScaleSheetLayoutView="40" zoomScalePageLayoutView="40" workbookViewId="0">
      <selection activeCell="G12" sqref="G12:G13"/>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7.85546875" style="52" customWidth="1"/>
    <col min="5" max="5" width="28.85546875" style="52" customWidth="1"/>
    <col min="6" max="6" width="20" style="52" customWidth="1"/>
    <col min="7" max="7" width="81.42578125" style="52" customWidth="1"/>
    <col min="8" max="8" width="21.140625" style="52" customWidth="1"/>
    <col min="9" max="9" width="23.5703125" style="52" customWidth="1"/>
    <col min="10" max="10" width="21.28515625" style="52" customWidth="1"/>
    <col min="11" max="11" width="121.42578125" style="52" customWidth="1"/>
    <col min="12" max="12" width="18.28515625" style="52" customWidth="1"/>
    <col min="13" max="14" width="20.85546875" style="52" customWidth="1"/>
    <col min="15" max="15" width="20.85546875" style="53" customWidth="1"/>
    <col min="16" max="16" width="90.42578125" style="52" customWidth="1"/>
    <col min="17" max="17" width="37.140625" style="52" customWidth="1"/>
    <col min="18" max="18" width="25.140625" style="52" customWidth="1"/>
    <col min="19" max="16384" width="10.85546875" style="52"/>
  </cols>
  <sheetData>
    <row r="1" spans="1:18" ht="36.75" customHeight="1" x14ac:dyDescent="0.45">
      <c r="A1" s="130"/>
      <c r="B1" s="131" t="s">
        <v>324</v>
      </c>
      <c r="C1" s="132"/>
      <c r="D1" s="132"/>
      <c r="E1" s="132"/>
      <c r="F1" s="364"/>
      <c r="G1" s="164"/>
      <c r="H1" s="360"/>
      <c r="I1" s="165"/>
      <c r="J1" s="132"/>
      <c r="K1" s="132"/>
      <c r="L1" s="132"/>
      <c r="M1" s="132"/>
      <c r="N1" s="132"/>
      <c r="O1" s="133"/>
      <c r="P1" s="132"/>
      <c r="Q1" s="132"/>
      <c r="R1" s="130"/>
    </row>
    <row r="2" spans="1:18" ht="7.5" hidden="1" customHeight="1" x14ac:dyDescent="0.25">
      <c r="A2" s="130"/>
      <c r="B2" s="131"/>
      <c r="C2" s="132"/>
      <c r="D2" s="132"/>
      <c r="E2" s="132"/>
      <c r="F2" s="365"/>
      <c r="G2" s="166"/>
      <c r="H2" s="360"/>
      <c r="I2" s="165"/>
      <c r="J2" s="132"/>
      <c r="K2" s="132"/>
      <c r="L2" s="132"/>
      <c r="M2" s="132"/>
      <c r="N2" s="132"/>
      <c r="O2" s="133"/>
      <c r="P2" s="132"/>
      <c r="Q2" s="132"/>
      <c r="R2" s="130"/>
    </row>
    <row r="3" spans="1:18" ht="26.25" hidden="1" x14ac:dyDescent="0.25">
      <c r="A3" s="130"/>
      <c r="B3" s="131"/>
      <c r="C3" s="132"/>
      <c r="D3" s="132"/>
      <c r="E3" s="132"/>
      <c r="F3" s="132"/>
      <c r="G3" s="132"/>
      <c r="H3" s="132"/>
      <c r="I3" s="132"/>
      <c r="J3" s="132"/>
      <c r="K3" s="132"/>
      <c r="L3" s="132"/>
      <c r="M3" s="132"/>
      <c r="N3" s="132"/>
      <c r="O3" s="133"/>
      <c r="P3" s="132"/>
      <c r="Q3" s="132"/>
      <c r="R3" s="130"/>
    </row>
    <row r="4" spans="1:18" ht="64.5" customHeight="1" thickBot="1" x14ac:dyDescent="0.3">
      <c r="A4" s="130"/>
      <c r="B4" s="316" t="s">
        <v>299</v>
      </c>
      <c r="C4" s="317"/>
      <c r="D4" s="317"/>
      <c r="E4" s="317"/>
      <c r="F4" s="317"/>
      <c r="G4" s="317"/>
      <c r="H4" s="317"/>
      <c r="I4" s="317"/>
      <c r="J4" s="317"/>
      <c r="K4" s="317"/>
      <c r="L4" s="317"/>
      <c r="M4" s="317"/>
      <c r="N4" s="317"/>
      <c r="O4" s="317"/>
      <c r="P4" s="317"/>
      <c r="Q4" s="317"/>
      <c r="R4" s="130"/>
    </row>
    <row r="5" spans="1:18" ht="64.5" customHeight="1" thickBot="1" x14ac:dyDescent="0.3">
      <c r="A5" s="130"/>
      <c r="B5" s="342" t="s">
        <v>102</v>
      </c>
      <c r="C5" s="343"/>
      <c r="D5" s="343"/>
      <c r="E5" s="343"/>
      <c r="F5" s="343"/>
      <c r="G5" s="343"/>
      <c r="H5" s="343"/>
      <c r="I5" s="343"/>
      <c r="J5" s="343"/>
      <c r="K5" s="343"/>
      <c r="L5" s="343"/>
      <c r="M5" s="343"/>
      <c r="N5" s="343"/>
      <c r="O5" s="343"/>
      <c r="P5" s="343"/>
      <c r="Q5" s="344"/>
      <c r="R5" s="130"/>
    </row>
    <row r="6" spans="1:18" ht="35.25" customHeight="1" thickBot="1" x14ac:dyDescent="0.3">
      <c r="A6" s="130"/>
      <c r="B6" s="337" t="s">
        <v>103</v>
      </c>
      <c r="C6" s="345"/>
      <c r="D6" s="345"/>
      <c r="E6" s="345"/>
      <c r="F6" s="345"/>
      <c r="G6" s="345"/>
      <c r="H6" s="346"/>
      <c r="I6" s="182"/>
      <c r="J6" s="345"/>
      <c r="K6" s="345"/>
      <c r="L6" s="345"/>
      <c r="M6" s="346"/>
      <c r="N6" s="337" t="s">
        <v>104</v>
      </c>
      <c r="O6" s="338"/>
      <c r="P6" s="338"/>
      <c r="Q6" s="339"/>
      <c r="R6" s="130"/>
    </row>
    <row r="7" spans="1:18" s="56" customFormat="1" ht="39" customHeight="1" thickBot="1" x14ac:dyDescent="0.5">
      <c r="A7" s="130"/>
      <c r="B7" s="347" t="s">
        <v>17</v>
      </c>
      <c r="C7" s="349" t="s">
        <v>105</v>
      </c>
      <c r="D7" s="348" t="s">
        <v>106</v>
      </c>
      <c r="E7" s="348" t="s">
        <v>107</v>
      </c>
      <c r="F7" s="340" t="s">
        <v>108</v>
      </c>
      <c r="G7" s="340" t="s">
        <v>74</v>
      </c>
      <c r="H7" s="354" t="s">
        <v>109</v>
      </c>
      <c r="I7" s="351" t="s">
        <v>110</v>
      </c>
      <c r="J7" s="352"/>
      <c r="K7" s="352"/>
      <c r="L7" s="352"/>
      <c r="M7" s="353"/>
      <c r="N7" s="340" t="s">
        <v>111</v>
      </c>
      <c r="O7" s="341" t="s">
        <v>112</v>
      </c>
      <c r="P7" s="340" t="s">
        <v>100</v>
      </c>
      <c r="Q7" s="340"/>
      <c r="R7" s="130"/>
    </row>
    <row r="8" spans="1:18" s="57" customFormat="1" ht="145.5" customHeight="1" thickBot="1" x14ac:dyDescent="0.5">
      <c r="A8" s="130"/>
      <c r="B8" s="347"/>
      <c r="C8" s="350"/>
      <c r="D8" s="348"/>
      <c r="E8" s="348"/>
      <c r="F8" s="340"/>
      <c r="G8" s="340"/>
      <c r="H8" s="355"/>
      <c r="I8" s="192" t="s">
        <v>113</v>
      </c>
      <c r="J8" s="192" t="s">
        <v>114</v>
      </c>
      <c r="K8" s="192" t="s">
        <v>115</v>
      </c>
      <c r="L8" s="192" t="s">
        <v>116</v>
      </c>
      <c r="M8" s="192" t="s">
        <v>117</v>
      </c>
      <c r="N8" s="340"/>
      <c r="O8" s="341"/>
      <c r="P8" s="193" t="s">
        <v>118</v>
      </c>
      <c r="Q8" s="193" t="s">
        <v>119</v>
      </c>
      <c r="R8" s="130"/>
    </row>
    <row r="9" spans="1:18" ht="64.5" customHeight="1" x14ac:dyDescent="0.25">
      <c r="A9" s="130"/>
      <c r="B9" s="285">
        <v>1</v>
      </c>
      <c r="C9" s="313" t="s">
        <v>282</v>
      </c>
      <c r="D9" s="313" t="s">
        <v>297</v>
      </c>
      <c r="E9" s="313" t="s">
        <v>296</v>
      </c>
      <c r="F9" s="295" t="s">
        <v>308</v>
      </c>
      <c r="G9" s="290" t="s">
        <v>295</v>
      </c>
      <c r="H9" s="314">
        <v>0.25</v>
      </c>
      <c r="I9" s="312">
        <v>0.5</v>
      </c>
      <c r="J9" s="312">
        <v>0.5</v>
      </c>
      <c r="K9" s="296" t="s">
        <v>321</v>
      </c>
      <c r="L9" s="299">
        <v>0.5</v>
      </c>
      <c r="M9" s="288">
        <v>0.5</v>
      </c>
      <c r="N9" s="333">
        <f>J9+M9</f>
        <v>1</v>
      </c>
      <c r="O9" s="335">
        <f>H9*N9/100%</f>
        <v>0.25</v>
      </c>
      <c r="P9" s="296" t="s">
        <v>322</v>
      </c>
      <c r="Q9" s="287" t="s">
        <v>311</v>
      </c>
      <c r="R9" s="284"/>
    </row>
    <row r="10" spans="1:18" ht="64.5" customHeight="1" x14ac:dyDescent="0.25">
      <c r="A10" s="130"/>
      <c r="B10" s="285"/>
      <c r="C10" s="293"/>
      <c r="D10" s="293"/>
      <c r="E10" s="293"/>
      <c r="F10" s="307"/>
      <c r="G10" s="291"/>
      <c r="H10" s="314"/>
      <c r="I10" s="287"/>
      <c r="J10" s="287"/>
      <c r="K10" s="296"/>
      <c r="L10" s="299"/>
      <c r="M10" s="288"/>
      <c r="N10" s="333"/>
      <c r="O10" s="335"/>
      <c r="P10" s="296"/>
      <c r="Q10" s="287"/>
      <c r="R10" s="284"/>
    </row>
    <row r="11" spans="1:18" ht="171" customHeight="1" thickBot="1" x14ac:dyDescent="0.3">
      <c r="A11" s="130"/>
      <c r="B11" s="286"/>
      <c r="C11" s="294"/>
      <c r="D11" s="294"/>
      <c r="E11" s="294"/>
      <c r="F11" s="308"/>
      <c r="G11" s="203" t="s">
        <v>294</v>
      </c>
      <c r="H11" s="315"/>
      <c r="I11" s="287"/>
      <c r="J11" s="287"/>
      <c r="K11" s="297"/>
      <c r="L11" s="300"/>
      <c r="M11" s="288"/>
      <c r="N11" s="333"/>
      <c r="O11" s="336"/>
      <c r="P11" s="297"/>
      <c r="Q11" s="287"/>
      <c r="R11" s="284"/>
    </row>
    <row r="12" spans="1:18" ht="39" customHeight="1" x14ac:dyDescent="0.25">
      <c r="A12" s="130"/>
      <c r="B12" s="289">
        <v>2</v>
      </c>
      <c r="C12" s="301" t="s">
        <v>283</v>
      </c>
      <c r="D12" s="304" t="s">
        <v>309</v>
      </c>
      <c r="E12" s="292" t="s">
        <v>286</v>
      </c>
      <c r="F12" s="295" t="s">
        <v>308</v>
      </c>
      <c r="G12" s="290" t="s">
        <v>290</v>
      </c>
      <c r="H12" s="298">
        <v>0.25</v>
      </c>
      <c r="I12" s="312">
        <v>0.9</v>
      </c>
      <c r="J12" s="298">
        <v>0.9</v>
      </c>
      <c r="K12" s="309" t="s">
        <v>323</v>
      </c>
      <c r="L12" s="298">
        <v>0.1</v>
      </c>
      <c r="M12" s="288">
        <v>0.1</v>
      </c>
      <c r="N12" s="332">
        <f>J12+M12</f>
        <v>1</v>
      </c>
      <c r="O12" s="334">
        <f>H12*N12/100%</f>
        <v>0.25</v>
      </c>
      <c r="P12" s="287" t="s">
        <v>319</v>
      </c>
      <c r="Q12" s="287" t="s">
        <v>313</v>
      </c>
      <c r="R12" s="284"/>
    </row>
    <row r="13" spans="1:18" ht="39" customHeight="1" x14ac:dyDescent="0.25">
      <c r="A13" s="130"/>
      <c r="B13" s="285"/>
      <c r="C13" s="302"/>
      <c r="D13" s="305"/>
      <c r="E13" s="293"/>
      <c r="F13" s="296"/>
      <c r="G13" s="291"/>
      <c r="H13" s="299"/>
      <c r="I13" s="287"/>
      <c r="J13" s="299"/>
      <c r="K13" s="310"/>
      <c r="L13" s="299"/>
      <c r="M13" s="288"/>
      <c r="N13" s="333"/>
      <c r="O13" s="335"/>
      <c r="P13" s="287"/>
      <c r="Q13" s="287"/>
      <c r="R13" s="284"/>
    </row>
    <row r="14" spans="1:18" ht="39" customHeight="1" x14ac:dyDescent="0.25">
      <c r="A14" s="130"/>
      <c r="B14" s="285"/>
      <c r="C14" s="302"/>
      <c r="D14" s="305"/>
      <c r="E14" s="293"/>
      <c r="F14" s="296"/>
      <c r="G14" s="290" t="s">
        <v>292</v>
      </c>
      <c r="H14" s="299"/>
      <c r="I14" s="287"/>
      <c r="J14" s="299"/>
      <c r="K14" s="310"/>
      <c r="L14" s="299"/>
      <c r="M14" s="288"/>
      <c r="N14" s="333"/>
      <c r="O14" s="335"/>
      <c r="P14" s="287"/>
      <c r="Q14" s="287"/>
      <c r="R14" s="284"/>
    </row>
    <row r="15" spans="1:18" ht="39" customHeight="1" x14ac:dyDescent="0.25">
      <c r="A15" s="130"/>
      <c r="B15" s="285"/>
      <c r="C15" s="302"/>
      <c r="D15" s="305"/>
      <c r="E15" s="293"/>
      <c r="F15" s="296"/>
      <c r="G15" s="291"/>
      <c r="H15" s="299"/>
      <c r="I15" s="287"/>
      <c r="J15" s="299"/>
      <c r="K15" s="310"/>
      <c r="L15" s="299"/>
      <c r="M15" s="288"/>
      <c r="N15" s="333"/>
      <c r="O15" s="335"/>
      <c r="P15" s="287"/>
      <c r="Q15" s="287"/>
      <c r="R15" s="284"/>
    </row>
    <row r="16" spans="1:18" ht="93.75" customHeight="1" thickBot="1" x14ac:dyDescent="0.3">
      <c r="A16" s="130"/>
      <c r="B16" s="286"/>
      <c r="C16" s="303"/>
      <c r="D16" s="306"/>
      <c r="E16" s="294"/>
      <c r="F16" s="297"/>
      <c r="G16" s="203" t="s">
        <v>293</v>
      </c>
      <c r="H16" s="300"/>
      <c r="I16" s="287"/>
      <c r="J16" s="300"/>
      <c r="K16" s="311"/>
      <c r="L16" s="300"/>
      <c r="M16" s="288"/>
      <c r="N16" s="333"/>
      <c r="O16" s="336"/>
      <c r="P16" s="287"/>
      <c r="Q16" s="287"/>
      <c r="R16" s="284"/>
    </row>
    <row r="17" spans="1:18" ht="45.75" customHeight="1" x14ac:dyDescent="0.25">
      <c r="A17" s="130"/>
      <c r="B17" s="289">
        <v>3</v>
      </c>
      <c r="C17" s="301" t="s">
        <v>283</v>
      </c>
      <c r="D17" s="304" t="s">
        <v>298</v>
      </c>
      <c r="E17" s="292" t="s">
        <v>291</v>
      </c>
      <c r="F17" s="295" t="s">
        <v>308</v>
      </c>
      <c r="G17" s="290" t="s">
        <v>287</v>
      </c>
      <c r="H17" s="298">
        <v>0.35</v>
      </c>
      <c r="I17" s="312">
        <v>0.5</v>
      </c>
      <c r="J17" s="298">
        <v>0.5</v>
      </c>
      <c r="K17" s="309" t="s">
        <v>317</v>
      </c>
      <c r="L17" s="298">
        <v>0.5</v>
      </c>
      <c r="M17" s="288">
        <v>0.5</v>
      </c>
      <c r="N17" s="332">
        <f>J17+M17</f>
        <v>1</v>
      </c>
      <c r="O17" s="334">
        <f>H17*N17/100%</f>
        <v>0.35</v>
      </c>
      <c r="P17" s="287" t="s">
        <v>310</v>
      </c>
      <c r="Q17" s="287" t="s">
        <v>312</v>
      </c>
      <c r="R17" s="284"/>
    </row>
    <row r="18" spans="1:18" ht="45.75" customHeight="1" x14ac:dyDescent="0.25">
      <c r="A18" s="130"/>
      <c r="B18" s="285"/>
      <c r="C18" s="302"/>
      <c r="D18" s="305"/>
      <c r="E18" s="293"/>
      <c r="F18" s="296"/>
      <c r="G18" s="291"/>
      <c r="H18" s="299"/>
      <c r="I18" s="287"/>
      <c r="J18" s="299"/>
      <c r="K18" s="310"/>
      <c r="L18" s="299"/>
      <c r="M18" s="288"/>
      <c r="N18" s="333"/>
      <c r="O18" s="335"/>
      <c r="P18" s="287"/>
      <c r="Q18" s="287"/>
      <c r="R18" s="284"/>
    </row>
    <row r="19" spans="1:18" ht="45.75" customHeight="1" x14ac:dyDescent="0.25">
      <c r="A19" s="130"/>
      <c r="B19" s="285"/>
      <c r="C19" s="302"/>
      <c r="D19" s="305"/>
      <c r="E19" s="293"/>
      <c r="F19" s="296"/>
      <c r="G19" s="290" t="s">
        <v>288</v>
      </c>
      <c r="H19" s="299"/>
      <c r="I19" s="287"/>
      <c r="J19" s="299"/>
      <c r="K19" s="310"/>
      <c r="L19" s="299"/>
      <c r="M19" s="288"/>
      <c r="N19" s="333"/>
      <c r="O19" s="335"/>
      <c r="P19" s="287"/>
      <c r="Q19" s="287"/>
      <c r="R19" s="284"/>
    </row>
    <row r="20" spans="1:18" ht="45.75" customHeight="1" x14ac:dyDescent="0.25">
      <c r="A20" s="130"/>
      <c r="B20" s="285"/>
      <c r="C20" s="302"/>
      <c r="D20" s="305"/>
      <c r="E20" s="293"/>
      <c r="F20" s="296"/>
      <c r="G20" s="291"/>
      <c r="H20" s="299"/>
      <c r="I20" s="287"/>
      <c r="J20" s="299"/>
      <c r="K20" s="310"/>
      <c r="L20" s="299"/>
      <c r="M20" s="288"/>
      <c r="N20" s="333"/>
      <c r="O20" s="335"/>
      <c r="P20" s="287"/>
      <c r="Q20" s="287"/>
      <c r="R20" s="284"/>
    </row>
    <row r="21" spans="1:18" ht="63.75" customHeight="1" thickBot="1" x14ac:dyDescent="0.3">
      <c r="A21" s="130"/>
      <c r="B21" s="286"/>
      <c r="C21" s="303"/>
      <c r="D21" s="306"/>
      <c r="E21" s="294"/>
      <c r="F21" s="297"/>
      <c r="G21" s="203" t="s">
        <v>289</v>
      </c>
      <c r="H21" s="300"/>
      <c r="I21" s="287"/>
      <c r="J21" s="300"/>
      <c r="K21" s="311"/>
      <c r="L21" s="300"/>
      <c r="M21" s="288"/>
      <c r="N21" s="333"/>
      <c r="O21" s="336"/>
      <c r="P21" s="287"/>
      <c r="Q21" s="287"/>
      <c r="R21" s="284"/>
    </row>
    <row r="22" spans="1:18" ht="105.75" customHeight="1" x14ac:dyDescent="0.25">
      <c r="A22" s="130"/>
      <c r="B22" s="366">
        <v>4</v>
      </c>
      <c r="C22" s="367" t="s">
        <v>283</v>
      </c>
      <c r="D22" s="367" t="s">
        <v>302</v>
      </c>
      <c r="E22" s="367" t="s">
        <v>307</v>
      </c>
      <c r="F22" s="287" t="s">
        <v>308</v>
      </c>
      <c r="G22" s="203" t="s">
        <v>303</v>
      </c>
      <c r="H22" s="288">
        <v>0.15</v>
      </c>
      <c r="I22" s="288">
        <v>0.8</v>
      </c>
      <c r="J22" s="288">
        <v>0.8</v>
      </c>
      <c r="K22" s="288" t="s">
        <v>320</v>
      </c>
      <c r="L22" s="288">
        <v>0.2</v>
      </c>
      <c r="M22" s="288">
        <v>0.2</v>
      </c>
      <c r="N22" s="332">
        <f>J22+M22</f>
        <v>1</v>
      </c>
      <c r="O22" s="288">
        <f>H22*N22/100%</f>
        <v>0.15</v>
      </c>
      <c r="P22" s="288" t="s">
        <v>316</v>
      </c>
      <c r="Q22" s="288" t="s">
        <v>314</v>
      </c>
      <c r="R22" s="284"/>
    </row>
    <row r="23" spans="1:18" ht="105.75" customHeight="1" x14ac:dyDescent="0.25">
      <c r="A23" s="130"/>
      <c r="B23" s="366"/>
      <c r="C23" s="367"/>
      <c r="D23" s="367"/>
      <c r="E23" s="367"/>
      <c r="F23" s="287"/>
      <c r="G23" s="203" t="s">
        <v>304</v>
      </c>
      <c r="H23" s="288"/>
      <c r="I23" s="288"/>
      <c r="J23" s="288"/>
      <c r="K23" s="288"/>
      <c r="L23" s="288"/>
      <c r="M23" s="288"/>
      <c r="N23" s="333"/>
      <c r="O23" s="288"/>
      <c r="P23" s="288"/>
      <c r="Q23" s="288"/>
      <c r="R23" s="284"/>
    </row>
    <row r="24" spans="1:18" ht="105.75" customHeight="1" x14ac:dyDescent="0.25">
      <c r="A24" s="130"/>
      <c r="B24" s="366"/>
      <c r="C24" s="367"/>
      <c r="D24" s="367"/>
      <c r="E24" s="367"/>
      <c r="F24" s="287"/>
      <c r="G24" s="203" t="s">
        <v>305</v>
      </c>
      <c r="H24" s="288"/>
      <c r="I24" s="288"/>
      <c r="J24" s="288"/>
      <c r="K24" s="288"/>
      <c r="L24" s="288"/>
      <c r="M24" s="288"/>
      <c r="N24" s="333"/>
      <c r="O24" s="288"/>
      <c r="P24" s="288"/>
      <c r="Q24" s="288"/>
      <c r="R24" s="284"/>
    </row>
    <row r="25" spans="1:18" ht="122.25" customHeight="1" x14ac:dyDescent="0.25">
      <c r="A25" s="130"/>
      <c r="B25" s="366"/>
      <c r="C25" s="367"/>
      <c r="D25" s="367"/>
      <c r="E25" s="367"/>
      <c r="F25" s="287"/>
      <c r="G25" s="203" t="s">
        <v>306</v>
      </c>
      <c r="H25" s="288"/>
      <c r="I25" s="288"/>
      <c r="J25" s="288"/>
      <c r="K25" s="288"/>
      <c r="L25" s="288"/>
      <c r="M25" s="288"/>
      <c r="N25" s="333"/>
      <c r="O25" s="288"/>
      <c r="P25" s="288"/>
      <c r="Q25" s="288"/>
      <c r="R25" s="284"/>
    </row>
    <row r="26" spans="1:18" ht="27" customHeight="1" thickBot="1" x14ac:dyDescent="0.35">
      <c r="A26" s="130"/>
      <c r="B26" s="196" t="s">
        <v>48</v>
      </c>
      <c r="C26" s="197"/>
      <c r="D26" s="197"/>
      <c r="E26" s="198"/>
      <c r="F26" s="198"/>
      <c r="G26" s="198"/>
      <c r="H26" s="199">
        <f>IF(SUM(H9:H21)&gt;100%,"supera el 100%",SUM(H9:H25))</f>
        <v>1</v>
      </c>
      <c r="I26" s="200"/>
      <c r="J26" s="200"/>
      <c r="K26" s="201"/>
      <c r="L26" s="201"/>
      <c r="M26" s="200"/>
      <c r="N26" s="201"/>
      <c r="O26" s="202">
        <f>O9+O12+O17+O22</f>
        <v>1</v>
      </c>
      <c r="P26" s="62"/>
      <c r="Q26" s="84"/>
      <c r="R26" s="130"/>
    </row>
    <row r="27" spans="1:18" ht="27" customHeight="1" x14ac:dyDescent="0.25">
      <c r="A27" s="130"/>
      <c r="B27" s="361" t="s">
        <v>120</v>
      </c>
      <c r="C27" s="362"/>
      <c r="D27" s="362"/>
      <c r="E27" s="362"/>
      <c r="F27" s="362"/>
      <c r="G27" s="362"/>
      <c r="H27" s="362"/>
      <c r="I27" s="362"/>
      <c r="J27" s="362"/>
      <c r="K27" s="362"/>
      <c r="L27" s="362"/>
      <c r="M27" s="362"/>
      <c r="N27" s="363"/>
      <c r="O27" s="79">
        <v>0</v>
      </c>
      <c r="P27" s="356"/>
      <c r="Q27" s="357"/>
      <c r="R27" s="130"/>
    </row>
    <row r="28" spans="1:18" ht="27" customHeight="1" x14ac:dyDescent="0.25">
      <c r="A28" s="130"/>
      <c r="B28" s="80"/>
      <c r="C28" s="77"/>
      <c r="D28" s="77"/>
      <c r="E28" s="77"/>
      <c r="F28" s="77"/>
      <c r="G28" s="77"/>
      <c r="H28" s="77"/>
      <c r="I28" s="77"/>
      <c r="J28" s="77"/>
      <c r="K28" s="77"/>
      <c r="L28" s="76"/>
      <c r="M28" s="76"/>
      <c r="N28" s="76"/>
      <c r="O28" s="78">
        <f>SUM(O26:O27)</f>
        <v>1</v>
      </c>
      <c r="P28" s="358"/>
      <c r="Q28" s="359"/>
      <c r="R28" s="130"/>
    </row>
    <row r="29" spans="1:18" ht="27" customHeight="1" x14ac:dyDescent="0.25">
      <c r="A29" s="130"/>
      <c r="B29" s="81"/>
      <c r="C29" s="75"/>
      <c r="D29" s="75"/>
      <c r="E29" s="75"/>
      <c r="F29" s="76"/>
      <c r="G29" s="76"/>
      <c r="H29" s="76"/>
      <c r="I29" s="76"/>
      <c r="J29" s="76"/>
      <c r="K29" s="76"/>
      <c r="L29" s="76"/>
      <c r="M29" s="76"/>
      <c r="N29" s="76"/>
      <c r="O29" s="76"/>
      <c r="P29" s="358"/>
      <c r="Q29" s="359"/>
      <c r="R29" s="130"/>
    </row>
    <row r="30" spans="1:18" ht="29.25" customHeight="1" thickBot="1" x14ac:dyDescent="0.3">
      <c r="A30" s="130"/>
      <c r="B30" s="134"/>
      <c r="C30" s="135"/>
      <c r="D30" s="82"/>
      <c r="E30" s="82"/>
      <c r="F30" s="135"/>
      <c r="G30" s="135"/>
      <c r="H30" s="82"/>
      <c r="I30" s="82"/>
      <c r="J30" s="82"/>
      <c r="K30" s="82"/>
      <c r="L30" s="82"/>
      <c r="M30" s="82"/>
      <c r="N30" s="82"/>
      <c r="O30" s="136"/>
      <c r="P30" s="82"/>
      <c r="Q30" s="137"/>
      <c r="R30" s="130"/>
    </row>
    <row r="31" spans="1:18" ht="48.75" customHeight="1" x14ac:dyDescent="0.4">
      <c r="A31" s="130"/>
      <c r="B31" s="134"/>
      <c r="C31" s="169" t="s">
        <v>121</v>
      </c>
      <c r="D31" s="324" t="s">
        <v>315</v>
      </c>
      <c r="E31" s="324"/>
      <c r="F31" s="82"/>
      <c r="G31" s="329"/>
      <c r="H31" s="330"/>
      <c r="I31" s="331"/>
      <c r="J31" s="138"/>
      <c r="K31" s="318"/>
      <c r="L31" s="319"/>
      <c r="M31" s="319"/>
      <c r="N31" s="320"/>
      <c r="O31" s="139"/>
      <c r="P31" s="140"/>
      <c r="Q31" s="141"/>
      <c r="R31" s="130"/>
    </row>
    <row r="32" spans="1:18" ht="74.25" customHeight="1" thickBot="1" x14ac:dyDescent="0.3">
      <c r="A32" s="130"/>
      <c r="B32" s="134"/>
      <c r="C32" s="169" t="s">
        <v>122</v>
      </c>
      <c r="D32" s="325">
        <v>2019</v>
      </c>
      <c r="E32" s="325"/>
      <c r="F32" s="82"/>
      <c r="G32" s="326" t="s">
        <v>300</v>
      </c>
      <c r="H32" s="327"/>
      <c r="I32" s="328"/>
      <c r="J32" s="138"/>
      <c r="K32" s="321" t="s">
        <v>301</v>
      </c>
      <c r="L32" s="322"/>
      <c r="M32" s="322"/>
      <c r="N32" s="323"/>
      <c r="O32" s="142"/>
      <c r="P32" s="143"/>
      <c r="Q32" s="144"/>
      <c r="R32" s="130"/>
    </row>
    <row r="33" spans="1:18" ht="27" thickBot="1" x14ac:dyDescent="0.3">
      <c r="A33" s="130"/>
      <c r="B33" s="145"/>
      <c r="C33" s="146"/>
      <c r="D33" s="83"/>
      <c r="E33" s="83"/>
      <c r="F33" s="83"/>
      <c r="G33" s="83"/>
      <c r="H33" s="83"/>
      <c r="I33" s="83"/>
      <c r="J33" s="83"/>
      <c r="K33" s="83"/>
      <c r="L33" s="83"/>
      <c r="M33" s="83"/>
      <c r="N33" s="83"/>
      <c r="O33" s="147"/>
      <c r="P33" s="83"/>
      <c r="Q33" s="148"/>
      <c r="R33" s="130"/>
    </row>
    <row r="34" spans="1:18" ht="26.25" x14ac:dyDescent="0.25">
      <c r="A34" s="130"/>
      <c r="B34" s="130"/>
      <c r="C34" s="130"/>
      <c r="D34" s="130"/>
      <c r="E34" s="130"/>
      <c r="F34" s="130"/>
      <c r="G34" s="130"/>
      <c r="H34" s="130"/>
      <c r="I34" s="130"/>
      <c r="J34" s="130"/>
      <c r="K34" s="130"/>
      <c r="L34" s="130"/>
      <c r="M34" s="130"/>
      <c r="N34" s="130"/>
      <c r="O34" s="130"/>
      <c r="P34" s="130"/>
      <c r="Q34" s="130"/>
      <c r="R34" s="130"/>
    </row>
    <row r="35" spans="1:18" ht="26.25" x14ac:dyDescent="0.25">
      <c r="A35" s="130"/>
      <c r="B35" s="130"/>
      <c r="C35" s="130"/>
      <c r="D35" s="130"/>
      <c r="E35" s="130"/>
      <c r="F35" s="130"/>
      <c r="G35" s="130"/>
      <c r="H35" s="130"/>
      <c r="I35" s="130"/>
      <c r="J35" s="130"/>
      <c r="K35" s="130"/>
      <c r="L35" s="130"/>
      <c r="M35" s="130"/>
      <c r="N35" s="130"/>
      <c r="O35" s="130"/>
      <c r="P35" s="130"/>
      <c r="Q35" s="130"/>
      <c r="R35" s="130"/>
    </row>
  </sheetData>
  <mergeCells count="95">
    <mergeCell ref="M22:M25"/>
    <mergeCell ref="N22:N25"/>
    <mergeCell ref="O22:O25"/>
    <mergeCell ref="P22:P25"/>
    <mergeCell ref="H22:H25"/>
    <mergeCell ref="I22:I25"/>
    <mergeCell ref="J22:J25"/>
    <mergeCell ref="K22:K25"/>
    <mergeCell ref="L22:L25"/>
    <mergeCell ref="B22:B25"/>
    <mergeCell ref="C22:C25"/>
    <mergeCell ref="D22:D25"/>
    <mergeCell ref="E22:E25"/>
    <mergeCell ref="F22:F25"/>
    <mergeCell ref="P27:Q29"/>
    <mergeCell ref="H1:H2"/>
    <mergeCell ref="J6:M6"/>
    <mergeCell ref="G7:G8"/>
    <mergeCell ref="L9:L11"/>
    <mergeCell ref="M9:M11"/>
    <mergeCell ref="O9:O11"/>
    <mergeCell ref="O17:O21"/>
    <mergeCell ref="P12:P16"/>
    <mergeCell ref="J17:J21"/>
    <mergeCell ref="K17:K21"/>
    <mergeCell ref="J9:J11"/>
    <mergeCell ref="K9:K11"/>
    <mergeCell ref="B27:N27"/>
    <mergeCell ref="Q22:Q25"/>
    <mergeCell ref="F1:F2"/>
    <mergeCell ref="N6:Q6"/>
    <mergeCell ref="F7:F8"/>
    <mergeCell ref="O7:O8"/>
    <mergeCell ref="P7:Q7"/>
    <mergeCell ref="B5:Q5"/>
    <mergeCell ref="B6:H6"/>
    <mergeCell ref="B7:B8"/>
    <mergeCell ref="E7:E8"/>
    <mergeCell ref="C7:C8"/>
    <mergeCell ref="D7:D8"/>
    <mergeCell ref="N7:N8"/>
    <mergeCell ref="I7:M7"/>
    <mergeCell ref="H7:H8"/>
    <mergeCell ref="B4:Q4"/>
    <mergeCell ref="K31:N31"/>
    <mergeCell ref="K32:N32"/>
    <mergeCell ref="D31:E31"/>
    <mergeCell ref="D32:E32"/>
    <mergeCell ref="G32:I32"/>
    <mergeCell ref="G31:I31"/>
    <mergeCell ref="Q9:Q11"/>
    <mergeCell ref="L12:L16"/>
    <mergeCell ref="M12:M16"/>
    <mergeCell ref="L17:L21"/>
    <mergeCell ref="N12:N16"/>
    <mergeCell ref="O12:O16"/>
    <mergeCell ref="N17:N21"/>
    <mergeCell ref="N9:N11"/>
    <mergeCell ref="P9:P11"/>
    <mergeCell ref="C9:C11"/>
    <mergeCell ref="D9:D11"/>
    <mergeCell ref="E9:E11"/>
    <mergeCell ref="H9:H11"/>
    <mergeCell ref="G9:G10"/>
    <mergeCell ref="G12:G13"/>
    <mergeCell ref="G14:G15"/>
    <mergeCell ref="F9:F11"/>
    <mergeCell ref="K12:K16"/>
    <mergeCell ref="H17:H21"/>
    <mergeCell ref="J12:J16"/>
    <mergeCell ref="I12:I16"/>
    <mergeCell ref="I17:I21"/>
    <mergeCell ref="F17:F21"/>
    <mergeCell ref="I9:I11"/>
    <mergeCell ref="C17:C21"/>
    <mergeCell ref="D17:D21"/>
    <mergeCell ref="E17:E21"/>
    <mergeCell ref="C12:C16"/>
    <mergeCell ref="D12:D16"/>
    <mergeCell ref="R22:R25"/>
    <mergeCell ref="R17:R21"/>
    <mergeCell ref="R9:R11"/>
    <mergeCell ref="R12:R16"/>
    <mergeCell ref="B9:B11"/>
    <mergeCell ref="Q12:Q16"/>
    <mergeCell ref="P17:P21"/>
    <mergeCell ref="Q17:Q21"/>
    <mergeCell ref="M17:M21"/>
    <mergeCell ref="B12:B16"/>
    <mergeCell ref="G17:G18"/>
    <mergeCell ref="G19:G20"/>
    <mergeCell ref="E12:E16"/>
    <mergeCell ref="F12:F16"/>
    <mergeCell ref="H12:H16"/>
    <mergeCell ref="B17:B21"/>
  </mergeCells>
  <conditionalFormatting sqref="N12">
    <cfRule type="cellIs" dxfId="6" priority="4" operator="greaterThan">
      <formula>100</formula>
    </cfRule>
  </conditionalFormatting>
  <conditionalFormatting sqref="N17">
    <cfRule type="cellIs" dxfId="5" priority="3" operator="greaterThan">
      <formula>100</formula>
    </cfRule>
  </conditionalFormatting>
  <conditionalFormatting sqref="N22">
    <cfRule type="cellIs" dxfId="4" priority="1" operator="greaterThan">
      <formula>100</formula>
    </cfRule>
  </conditionalFormatting>
  <dataValidations count="1">
    <dataValidation allowBlank="1" showInputMessage="1" showErrorMessage="1" errorTitle="error" error="solo datos númericos" sqref="H9:H22"/>
  </dataValidations>
  <printOptions horizontalCentered="1" verticalCentered="1"/>
  <pageMargins left="0" right="0.23622047244094491" top="0.55118110236220474" bottom="0.55118110236220474" header="0.31496062992125984" footer="0.31496062992125984"/>
  <pageSetup scale="21" fitToHeight="0" orientation="landscape"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6" t="s">
        <v>123</v>
      </c>
      <c r="C2" s="206"/>
      <c r="D2" s="206"/>
      <c r="E2" s="206"/>
      <c r="F2" s="377"/>
      <c r="G2" s="377"/>
      <c r="H2" s="377"/>
      <c r="I2" s="377"/>
      <c r="J2" s="377"/>
      <c r="K2" s="377"/>
      <c r="L2" s="377"/>
      <c r="M2" s="377"/>
      <c r="N2" s="377"/>
      <c r="O2" s="377"/>
      <c r="P2" s="377"/>
      <c r="Q2" s="377"/>
      <c r="R2" s="377"/>
    </row>
    <row r="3" spans="1:19" x14ac:dyDescent="0.25">
      <c r="B3" s="222" t="s">
        <v>1</v>
      </c>
      <c r="C3" s="222"/>
      <c r="D3" s="222"/>
      <c r="E3" s="22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16" t="s">
        <v>125</v>
      </c>
      <c r="D9" s="5" t="s">
        <v>126</v>
      </c>
      <c r="F9" s="20"/>
      <c r="G9" s="7"/>
    </row>
    <row r="10" spans="1:19" x14ac:dyDescent="0.25">
      <c r="C10" s="216"/>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378" t="s">
        <v>14</v>
      </c>
      <c r="B15" s="379"/>
      <c r="C15" s="379"/>
      <c r="D15" s="379"/>
      <c r="E15" s="379"/>
      <c r="F15" s="379"/>
      <c r="G15" s="379"/>
      <c r="H15" s="380" t="s">
        <v>129</v>
      </c>
      <c r="I15" s="381"/>
      <c r="J15" s="381"/>
      <c r="K15" s="381"/>
      <c r="L15" s="381"/>
      <c r="M15" s="381"/>
      <c r="N15" s="381"/>
      <c r="O15" s="381"/>
      <c r="P15" s="381"/>
      <c r="Q15" s="381"/>
      <c r="R15" s="382"/>
    </row>
    <row r="16" spans="1:19" ht="28.5" customHeight="1" x14ac:dyDescent="0.25">
      <c r="A16" s="173" t="s">
        <v>17</v>
      </c>
      <c r="B16" s="173" t="s">
        <v>18</v>
      </c>
      <c r="C16" s="183" t="s">
        <v>19</v>
      </c>
      <c r="D16" s="173" t="s">
        <v>20</v>
      </c>
      <c r="E16" s="173" t="s">
        <v>130</v>
      </c>
      <c r="F16" s="173" t="s">
        <v>22</v>
      </c>
      <c r="G16" s="36" t="s">
        <v>23</v>
      </c>
      <c r="H16" s="368" t="s">
        <v>131</v>
      </c>
      <c r="I16" s="369"/>
      <c r="J16" s="369"/>
      <c r="K16" s="370"/>
      <c r="L16" s="173" t="s">
        <v>132</v>
      </c>
      <c r="M16" s="371" t="s">
        <v>133</v>
      </c>
      <c r="N16" s="373" t="s">
        <v>134</v>
      </c>
      <c r="O16" s="375" t="s">
        <v>135</v>
      </c>
      <c r="P16" s="376"/>
      <c r="Q16" s="368" t="s">
        <v>16</v>
      </c>
      <c r="R16" s="370"/>
    </row>
    <row r="17" spans="1:18" ht="30" customHeight="1" x14ac:dyDescent="0.25">
      <c r="A17" s="220" t="s">
        <v>26</v>
      </c>
      <c r="B17" s="221">
        <v>0.3</v>
      </c>
      <c r="C17" s="207" t="s">
        <v>27</v>
      </c>
      <c r="D17" s="10" t="s">
        <v>28</v>
      </c>
      <c r="E17" s="207">
        <v>4</v>
      </c>
      <c r="F17" s="207" t="s">
        <v>29</v>
      </c>
      <c r="G17" s="213" t="s">
        <v>30</v>
      </c>
      <c r="H17" s="170" t="s">
        <v>136</v>
      </c>
      <c r="I17" s="170" t="s">
        <v>137</v>
      </c>
      <c r="J17" s="170" t="s">
        <v>138</v>
      </c>
      <c r="K17" s="170" t="s">
        <v>139</v>
      </c>
      <c r="L17" s="9" t="s">
        <v>140</v>
      </c>
      <c r="M17" s="372"/>
      <c r="N17" s="374"/>
      <c r="O17" s="22" t="s">
        <v>141</v>
      </c>
      <c r="P17" s="22" t="s">
        <v>119</v>
      </c>
      <c r="Q17" s="22" t="s">
        <v>24</v>
      </c>
      <c r="R17" s="171" t="s">
        <v>25</v>
      </c>
    </row>
    <row r="18" spans="1:18" ht="45" customHeight="1" x14ac:dyDescent="0.25">
      <c r="A18" s="220"/>
      <c r="B18" s="220"/>
      <c r="C18" s="208"/>
      <c r="D18" s="11" t="s">
        <v>31</v>
      </c>
      <c r="E18" s="208"/>
      <c r="F18" s="208"/>
      <c r="G18" s="213"/>
      <c r="H18" s="386">
        <v>0.25</v>
      </c>
      <c r="I18" s="389">
        <f>1/E17</f>
        <v>0.25</v>
      </c>
      <c r="J18" s="389"/>
      <c r="K18" s="389"/>
      <c r="L18" s="383">
        <f>SUM(H18:K18)</f>
        <v>0.5</v>
      </c>
      <c r="M18" s="383">
        <f>2*B17/E17</f>
        <v>0.15</v>
      </c>
      <c r="N18" s="392" t="s">
        <v>142</v>
      </c>
      <c r="O18" s="392" t="s">
        <v>143</v>
      </c>
      <c r="P18" s="207" t="s">
        <v>144</v>
      </c>
      <c r="Q18" s="392" t="s">
        <v>145</v>
      </c>
      <c r="R18" s="207"/>
    </row>
    <row r="19" spans="1:18" ht="35.25" customHeight="1" x14ac:dyDescent="0.25">
      <c r="A19" s="220"/>
      <c r="B19" s="220"/>
      <c r="C19" s="208"/>
      <c r="D19" s="11" t="s">
        <v>32</v>
      </c>
      <c r="E19" s="208"/>
      <c r="F19" s="208"/>
      <c r="G19" s="213"/>
      <c r="H19" s="387"/>
      <c r="I19" s="390"/>
      <c r="J19" s="390"/>
      <c r="K19" s="390"/>
      <c r="L19" s="384"/>
      <c r="M19" s="384"/>
      <c r="N19" s="393"/>
      <c r="O19" s="393"/>
      <c r="P19" s="208"/>
      <c r="Q19" s="393"/>
      <c r="R19" s="208"/>
    </row>
    <row r="20" spans="1:18" ht="39.75" customHeight="1" x14ac:dyDescent="0.25">
      <c r="A20" s="220"/>
      <c r="B20" s="220"/>
      <c r="C20" s="209"/>
      <c r="D20" s="11" t="s">
        <v>33</v>
      </c>
      <c r="E20" s="209"/>
      <c r="F20" s="209"/>
      <c r="G20" s="213"/>
      <c r="H20" s="388"/>
      <c r="I20" s="391"/>
      <c r="J20" s="391"/>
      <c r="K20" s="391"/>
      <c r="L20" s="385"/>
      <c r="M20" s="385"/>
      <c r="N20" s="394"/>
      <c r="O20" s="394"/>
      <c r="P20" s="209"/>
      <c r="Q20" s="394"/>
      <c r="R20" s="209"/>
    </row>
    <row r="21" spans="1:18" ht="56.25" customHeight="1" x14ac:dyDescent="0.25">
      <c r="A21" s="226" t="s">
        <v>34</v>
      </c>
      <c r="B21" s="210">
        <v>0.4</v>
      </c>
      <c r="C21" s="207" t="s">
        <v>35</v>
      </c>
      <c r="D21" s="11" t="s">
        <v>146</v>
      </c>
      <c r="E21" s="207">
        <v>20</v>
      </c>
      <c r="F21" s="207" t="s">
        <v>37</v>
      </c>
      <c r="G21" s="207" t="s">
        <v>147</v>
      </c>
      <c r="H21" s="389">
        <v>0.08</v>
      </c>
      <c r="I21" s="389">
        <f>7/E21</f>
        <v>0.35</v>
      </c>
      <c r="J21" s="395"/>
      <c r="K21" s="207"/>
      <c r="L21" s="395">
        <f>+H21+I21+J21+K21</f>
        <v>0.43</v>
      </c>
      <c r="M21" s="395">
        <f>9*B21/E21</f>
        <v>0.18</v>
      </c>
      <c r="N21" s="207"/>
      <c r="O21" s="207"/>
      <c r="P21" s="207"/>
      <c r="Q21" s="207"/>
      <c r="R21" s="230"/>
    </row>
    <row r="22" spans="1:18" ht="47.25" customHeight="1" x14ac:dyDescent="0.25">
      <c r="A22" s="227"/>
      <c r="B22" s="211"/>
      <c r="C22" s="208"/>
      <c r="D22" s="11" t="s">
        <v>39</v>
      </c>
      <c r="E22" s="208"/>
      <c r="F22" s="208"/>
      <c r="G22" s="208"/>
      <c r="H22" s="390"/>
      <c r="I22" s="390"/>
      <c r="J22" s="208"/>
      <c r="K22" s="208"/>
      <c r="L22" s="396"/>
      <c r="M22" s="396"/>
      <c r="N22" s="208"/>
      <c r="O22" s="208"/>
      <c r="P22" s="208"/>
      <c r="Q22" s="208"/>
      <c r="R22" s="231"/>
    </row>
    <row r="23" spans="1:18" ht="57" customHeight="1" x14ac:dyDescent="0.25">
      <c r="A23" s="228"/>
      <c r="B23" s="212"/>
      <c r="C23" s="209"/>
      <c r="D23" s="11" t="s">
        <v>41</v>
      </c>
      <c r="E23" s="208"/>
      <c r="F23" s="209"/>
      <c r="G23" s="209"/>
      <c r="H23" s="391"/>
      <c r="I23" s="391"/>
      <c r="J23" s="209"/>
      <c r="K23" s="209"/>
      <c r="L23" s="397"/>
      <c r="M23" s="397"/>
      <c r="N23" s="209"/>
      <c r="O23" s="209"/>
      <c r="P23" s="209"/>
      <c r="Q23" s="209"/>
      <c r="R23" s="232"/>
    </row>
    <row r="24" spans="1:18" ht="55.5" customHeight="1" x14ac:dyDescent="0.25">
      <c r="A24" s="226" t="s">
        <v>43</v>
      </c>
      <c r="B24" s="210">
        <v>0.3</v>
      </c>
      <c r="C24" s="207" t="s">
        <v>44</v>
      </c>
      <c r="D24" s="11" t="s">
        <v>45</v>
      </c>
      <c r="E24" s="207">
        <v>15</v>
      </c>
      <c r="F24" s="207" t="s">
        <v>29</v>
      </c>
      <c r="G24" s="207" t="s">
        <v>42</v>
      </c>
      <c r="H24" s="389">
        <v>0.1</v>
      </c>
      <c r="I24" s="389">
        <f>5/E24</f>
        <v>0.33333333333333331</v>
      </c>
      <c r="J24" s="207"/>
      <c r="K24" s="207"/>
      <c r="L24" s="395">
        <f>+H24+I24+J24+K24</f>
        <v>0.43333333333333335</v>
      </c>
      <c r="M24" s="395">
        <f>8*B24/E24</f>
        <v>0.16</v>
      </c>
      <c r="N24" s="207"/>
      <c r="O24" s="207"/>
      <c r="P24" s="207"/>
      <c r="Q24" s="207"/>
      <c r="R24" s="207"/>
    </row>
    <row r="25" spans="1:18" ht="39.75" customHeight="1" x14ac:dyDescent="0.25">
      <c r="A25" s="227"/>
      <c r="B25" s="211"/>
      <c r="C25" s="208"/>
      <c r="D25" s="11" t="s">
        <v>46</v>
      </c>
      <c r="E25" s="208"/>
      <c r="F25" s="208"/>
      <c r="G25" s="208"/>
      <c r="H25" s="390"/>
      <c r="I25" s="390"/>
      <c r="J25" s="208"/>
      <c r="K25" s="208"/>
      <c r="L25" s="396"/>
      <c r="M25" s="396"/>
      <c r="N25" s="208"/>
      <c r="O25" s="208"/>
      <c r="P25" s="208"/>
      <c r="Q25" s="208"/>
      <c r="R25" s="208"/>
    </row>
    <row r="26" spans="1:18" ht="39" customHeight="1" x14ac:dyDescent="0.25">
      <c r="A26" s="228"/>
      <c r="B26" s="212"/>
      <c r="C26" s="209"/>
      <c r="D26" s="11" t="s">
        <v>47</v>
      </c>
      <c r="E26" s="209"/>
      <c r="F26" s="209"/>
      <c r="G26" s="209"/>
      <c r="H26" s="391"/>
      <c r="I26" s="391"/>
      <c r="J26" s="209"/>
      <c r="K26" s="209"/>
      <c r="L26" s="397"/>
      <c r="M26" s="397"/>
      <c r="N26" s="209"/>
      <c r="O26" s="209"/>
      <c r="P26" s="209"/>
      <c r="Q26" s="209"/>
      <c r="R26" s="209"/>
    </row>
    <row r="27" spans="1:18" ht="33.75" customHeight="1" x14ac:dyDescent="0.25">
      <c r="A27" s="171" t="s">
        <v>48</v>
      </c>
      <c r="B27" s="172">
        <f>SUM(B17:B26)</f>
        <v>1</v>
      </c>
      <c r="C27" s="172"/>
      <c r="D27" s="5"/>
      <c r="E27" s="5"/>
      <c r="F27" s="5"/>
      <c r="G27" s="11"/>
      <c r="H27" s="172">
        <f>SUM(H18:H26)</f>
        <v>0.43000000000000005</v>
      </c>
      <c r="I27" s="17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5"/>
      <c r="E29" s="236"/>
      <c r="F29" s="398"/>
      <c r="G29" s="399"/>
      <c r="H29" s="400"/>
      <c r="I29" s="24"/>
      <c r="J29" s="24"/>
      <c r="K29" s="24"/>
      <c r="L29" s="24"/>
      <c r="M29" s="24"/>
      <c r="N29" s="24"/>
      <c r="O29" s="24"/>
      <c r="P29" s="24"/>
      <c r="Q29" s="24"/>
      <c r="R29" s="24"/>
    </row>
    <row r="30" spans="1:18" ht="15.75" thickBot="1" x14ac:dyDescent="0.3">
      <c r="A30" s="13"/>
      <c r="D30" s="233" t="s">
        <v>49</v>
      </c>
      <c r="E30" s="234"/>
      <c r="F30" s="175"/>
      <c r="G30" s="234" t="s">
        <v>50</v>
      </c>
      <c r="H30" s="237"/>
      <c r="I30" s="25"/>
      <c r="J30" s="25"/>
      <c r="K30" s="25"/>
      <c r="L30" s="25"/>
      <c r="M30" s="25"/>
      <c r="N30" s="25"/>
      <c r="O30" s="25"/>
      <c r="P30" s="25"/>
      <c r="Q30" s="25"/>
      <c r="R30" s="25"/>
    </row>
    <row r="31" spans="1:18" ht="15.75" thickBot="1" x14ac:dyDescent="0.3">
      <c r="A31" s="13"/>
    </row>
    <row r="32" spans="1:18" ht="15.75" thickBot="1" x14ac:dyDescent="0.3">
      <c r="A32" s="13"/>
      <c r="B32" s="401" t="s">
        <v>148</v>
      </c>
      <c r="C32" s="381"/>
      <c r="D32" s="381"/>
      <c r="E32" s="381"/>
      <c r="F32" s="381"/>
      <c r="G32" s="381"/>
      <c r="H32" s="382"/>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3" t="s">
        <v>154</v>
      </c>
      <c r="H33" s="183"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6" t="s">
        <v>123</v>
      </c>
      <c r="C2" s="206"/>
      <c r="D2" s="206"/>
      <c r="E2" s="206"/>
      <c r="F2" s="377"/>
      <c r="G2" s="377"/>
      <c r="H2" s="377"/>
      <c r="I2" s="377"/>
      <c r="J2" s="377"/>
      <c r="K2" s="377"/>
      <c r="L2" s="377"/>
      <c r="M2" s="377"/>
      <c r="N2" s="377"/>
      <c r="O2" s="377"/>
      <c r="P2" s="377"/>
      <c r="Q2" s="377"/>
      <c r="R2" s="377"/>
    </row>
    <row r="3" spans="1:19" x14ac:dyDescent="0.25">
      <c r="B3" s="222" t="s">
        <v>1</v>
      </c>
      <c r="C3" s="222"/>
      <c r="D3" s="222"/>
      <c r="E3" s="22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16" t="s">
        <v>125</v>
      </c>
      <c r="D9" s="5" t="s">
        <v>126</v>
      </c>
      <c r="F9" s="20"/>
      <c r="G9" s="7"/>
    </row>
    <row r="10" spans="1:19" x14ac:dyDescent="0.25">
      <c r="C10" s="216"/>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378" t="s">
        <v>14</v>
      </c>
      <c r="B15" s="379"/>
      <c r="C15" s="379"/>
      <c r="D15" s="379"/>
      <c r="E15" s="379"/>
      <c r="F15" s="379"/>
      <c r="G15" s="379"/>
      <c r="H15" s="380" t="s">
        <v>129</v>
      </c>
      <c r="I15" s="381"/>
      <c r="J15" s="381"/>
      <c r="K15" s="381"/>
      <c r="L15" s="381"/>
      <c r="M15" s="381"/>
      <c r="N15" s="381"/>
      <c r="O15" s="381"/>
      <c r="P15" s="381"/>
      <c r="Q15" s="381"/>
      <c r="R15" s="382"/>
    </row>
    <row r="16" spans="1:19" ht="28.5" customHeight="1" x14ac:dyDescent="0.25">
      <c r="A16" s="173" t="s">
        <v>17</v>
      </c>
      <c r="B16" s="173" t="s">
        <v>18</v>
      </c>
      <c r="C16" s="183" t="s">
        <v>19</v>
      </c>
      <c r="D16" s="173" t="s">
        <v>20</v>
      </c>
      <c r="E16" s="173" t="s">
        <v>130</v>
      </c>
      <c r="F16" s="173" t="s">
        <v>22</v>
      </c>
      <c r="G16" s="36" t="s">
        <v>23</v>
      </c>
      <c r="H16" s="368" t="s">
        <v>131</v>
      </c>
      <c r="I16" s="369"/>
      <c r="J16" s="369"/>
      <c r="K16" s="370"/>
      <c r="L16" s="173" t="s">
        <v>132</v>
      </c>
      <c r="M16" s="371" t="s">
        <v>133</v>
      </c>
      <c r="N16" s="373" t="s">
        <v>134</v>
      </c>
      <c r="O16" s="375" t="s">
        <v>135</v>
      </c>
      <c r="P16" s="376"/>
      <c r="Q16" s="368" t="s">
        <v>16</v>
      </c>
      <c r="R16" s="370"/>
    </row>
    <row r="17" spans="1:18" ht="30" customHeight="1" x14ac:dyDescent="0.25">
      <c r="A17" s="220" t="s">
        <v>26</v>
      </c>
      <c r="B17" s="221">
        <v>0.3</v>
      </c>
      <c r="C17" s="207" t="s">
        <v>27</v>
      </c>
      <c r="D17" s="10" t="s">
        <v>28</v>
      </c>
      <c r="E17" s="207">
        <v>4</v>
      </c>
      <c r="F17" s="207" t="s">
        <v>29</v>
      </c>
      <c r="G17" s="213" t="s">
        <v>30</v>
      </c>
      <c r="H17" s="170" t="s">
        <v>136</v>
      </c>
      <c r="I17" s="170" t="s">
        <v>137</v>
      </c>
      <c r="J17" s="170" t="s">
        <v>138</v>
      </c>
      <c r="K17" s="170" t="s">
        <v>139</v>
      </c>
      <c r="L17" s="9" t="s">
        <v>140</v>
      </c>
      <c r="M17" s="372"/>
      <c r="N17" s="374"/>
      <c r="O17" s="22" t="s">
        <v>141</v>
      </c>
      <c r="P17" s="22" t="s">
        <v>119</v>
      </c>
      <c r="Q17" s="22" t="s">
        <v>24</v>
      </c>
      <c r="R17" s="171" t="s">
        <v>25</v>
      </c>
    </row>
    <row r="18" spans="1:18" ht="45" customHeight="1" x14ac:dyDescent="0.25">
      <c r="A18" s="220"/>
      <c r="B18" s="220"/>
      <c r="C18" s="208"/>
      <c r="D18" s="11" t="s">
        <v>31</v>
      </c>
      <c r="E18" s="208"/>
      <c r="F18" s="208"/>
      <c r="G18" s="213"/>
      <c r="H18" s="389">
        <f>1/E17</f>
        <v>0.25</v>
      </c>
      <c r="I18" s="389">
        <f>+'Seguimiento 2'!I18:I20</f>
        <v>0.25</v>
      </c>
      <c r="J18" s="389">
        <f>2/E17</f>
        <v>0.5</v>
      </c>
      <c r="K18" s="389"/>
      <c r="L18" s="383">
        <f>+H18+I18+J18</f>
        <v>1</v>
      </c>
      <c r="M18" s="383">
        <f>4*B17/E17</f>
        <v>0.3</v>
      </c>
      <c r="N18" s="392" t="s">
        <v>142</v>
      </c>
      <c r="O18" s="392" t="s">
        <v>143</v>
      </c>
      <c r="P18" s="207" t="s">
        <v>144</v>
      </c>
      <c r="Q18" s="392" t="s">
        <v>145</v>
      </c>
      <c r="R18" s="207"/>
    </row>
    <row r="19" spans="1:18" ht="35.25" customHeight="1" x14ac:dyDescent="0.25">
      <c r="A19" s="220"/>
      <c r="B19" s="220"/>
      <c r="C19" s="208"/>
      <c r="D19" s="11" t="s">
        <v>32</v>
      </c>
      <c r="E19" s="208"/>
      <c r="F19" s="208"/>
      <c r="G19" s="213"/>
      <c r="H19" s="390"/>
      <c r="I19" s="390"/>
      <c r="J19" s="390"/>
      <c r="K19" s="390"/>
      <c r="L19" s="384"/>
      <c r="M19" s="384"/>
      <c r="N19" s="393"/>
      <c r="O19" s="393"/>
      <c r="P19" s="208"/>
      <c r="Q19" s="393"/>
      <c r="R19" s="208"/>
    </row>
    <row r="20" spans="1:18" ht="39.75" customHeight="1" x14ac:dyDescent="0.25">
      <c r="A20" s="220"/>
      <c r="B20" s="220"/>
      <c r="C20" s="209"/>
      <c r="D20" s="11" t="s">
        <v>33</v>
      </c>
      <c r="E20" s="209"/>
      <c r="F20" s="209"/>
      <c r="G20" s="213"/>
      <c r="H20" s="391"/>
      <c r="I20" s="391"/>
      <c r="J20" s="391"/>
      <c r="K20" s="391"/>
      <c r="L20" s="385"/>
      <c r="M20" s="385"/>
      <c r="N20" s="394"/>
      <c r="O20" s="394"/>
      <c r="P20" s="209"/>
      <c r="Q20" s="394"/>
      <c r="R20" s="209"/>
    </row>
    <row r="21" spans="1:18" ht="56.25" customHeight="1" x14ac:dyDescent="0.25">
      <c r="A21" s="226" t="s">
        <v>34</v>
      </c>
      <c r="B21" s="210">
        <v>0.4</v>
      </c>
      <c r="C21" s="207" t="s">
        <v>35</v>
      </c>
      <c r="D21" s="11" t="s">
        <v>146</v>
      </c>
      <c r="E21" s="207">
        <v>20</v>
      </c>
      <c r="F21" s="207" t="s">
        <v>37</v>
      </c>
      <c r="G21" s="207" t="s">
        <v>147</v>
      </c>
      <c r="H21" s="389">
        <f>7/25</f>
        <v>0.28000000000000003</v>
      </c>
      <c r="I21" s="395">
        <f>+'Seguimiento 2'!I21:I23</f>
        <v>0.35</v>
      </c>
      <c r="J21" s="389">
        <f>5/E21</f>
        <v>0.25</v>
      </c>
      <c r="K21" s="207"/>
      <c r="L21" s="395">
        <f>+H21+I21+J21+K21</f>
        <v>0.88</v>
      </c>
      <c r="M21" s="395">
        <f>+L21*B21</f>
        <v>0.35200000000000004</v>
      </c>
      <c r="N21" s="207"/>
      <c r="O21" s="207"/>
      <c r="P21" s="207"/>
      <c r="Q21" s="207"/>
      <c r="R21" s="207"/>
    </row>
    <row r="22" spans="1:18" ht="47.25" customHeight="1" x14ac:dyDescent="0.25">
      <c r="A22" s="227"/>
      <c r="B22" s="211"/>
      <c r="C22" s="208"/>
      <c r="D22" s="11" t="s">
        <v>39</v>
      </c>
      <c r="E22" s="208"/>
      <c r="F22" s="208"/>
      <c r="G22" s="208"/>
      <c r="H22" s="390"/>
      <c r="I22" s="208"/>
      <c r="J22" s="390"/>
      <c r="K22" s="208"/>
      <c r="L22" s="396"/>
      <c r="M22" s="396"/>
      <c r="N22" s="208"/>
      <c r="O22" s="208"/>
      <c r="P22" s="208"/>
      <c r="Q22" s="208"/>
      <c r="R22" s="208"/>
    </row>
    <row r="23" spans="1:18" ht="57" customHeight="1" x14ac:dyDescent="0.25">
      <c r="A23" s="228"/>
      <c r="B23" s="212"/>
      <c r="C23" s="209"/>
      <c r="D23" s="11" t="s">
        <v>41</v>
      </c>
      <c r="E23" s="208"/>
      <c r="F23" s="209"/>
      <c r="G23" s="209"/>
      <c r="H23" s="391"/>
      <c r="I23" s="209"/>
      <c r="J23" s="391"/>
      <c r="K23" s="209"/>
      <c r="L23" s="397"/>
      <c r="M23" s="397"/>
      <c r="N23" s="209"/>
      <c r="O23" s="209"/>
      <c r="P23" s="209"/>
      <c r="Q23" s="209"/>
      <c r="R23" s="209"/>
    </row>
    <row r="24" spans="1:18" ht="55.5" customHeight="1" x14ac:dyDescent="0.25">
      <c r="A24" s="226" t="s">
        <v>43</v>
      </c>
      <c r="B24" s="210">
        <v>0.3</v>
      </c>
      <c r="C24" s="207" t="s">
        <v>44</v>
      </c>
      <c r="D24" s="11" t="s">
        <v>45</v>
      </c>
      <c r="E24" s="207">
        <v>15</v>
      </c>
      <c r="F24" s="207" t="s">
        <v>29</v>
      </c>
      <c r="G24" s="207" t="s">
        <v>42</v>
      </c>
      <c r="H24" s="389">
        <f>3/30</f>
        <v>0.1</v>
      </c>
      <c r="I24" s="395">
        <f>+'Seguimiento 2'!I24:I26</f>
        <v>0.33333333333333331</v>
      </c>
      <c r="J24" s="389">
        <f>6/E24</f>
        <v>0.4</v>
      </c>
      <c r="K24" s="207"/>
      <c r="L24" s="395">
        <f>+H24+I24+J24+K24</f>
        <v>0.83333333333333337</v>
      </c>
      <c r="M24" s="395">
        <f>14*B24/E24</f>
        <v>0.28000000000000003</v>
      </c>
      <c r="N24" s="207"/>
      <c r="O24" s="207"/>
      <c r="P24" s="207"/>
      <c r="Q24" s="207"/>
      <c r="R24" s="207"/>
    </row>
    <row r="25" spans="1:18" ht="39.75" customHeight="1" x14ac:dyDescent="0.25">
      <c r="A25" s="227"/>
      <c r="B25" s="211"/>
      <c r="C25" s="208"/>
      <c r="D25" s="11" t="s">
        <v>46</v>
      </c>
      <c r="E25" s="208"/>
      <c r="F25" s="208"/>
      <c r="G25" s="208"/>
      <c r="H25" s="390"/>
      <c r="I25" s="208"/>
      <c r="J25" s="390"/>
      <c r="K25" s="208"/>
      <c r="L25" s="396"/>
      <c r="M25" s="396"/>
      <c r="N25" s="208"/>
      <c r="O25" s="208"/>
      <c r="P25" s="208"/>
      <c r="Q25" s="208"/>
      <c r="R25" s="208"/>
    </row>
    <row r="26" spans="1:18" ht="39" customHeight="1" x14ac:dyDescent="0.25">
      <c r="A26" s="228"/>
      <c r="B26" s="212"/>
      <c r="C26" s="209"/>
      <c r="D26" s="11" t="s">
        <v>47</v>
      </c>
      <c r="E26" s="209"/>
      <c r="F26" s="209"/>
      <c r="G26" s="209"/>
      <c r="H26" s="391"/>
      <c r="I26" s="209"/>
      <c r="J26" s="391"/>
      <c r="K26" s="209"/>
      <c r="L26" s="397"/>
      <c r="M26" s="397"/>
      <c r="N26" s="209"/>
      <c r="O26" s="209"/>
      <c r="P26" s="209"/>
      <c r="Q26" s="209"/>
      <c r="R26" s="209"/>
    </row>
    <row r="27" spans="1:18" ht="33.75" customHeight="1" x14ac:dyDescent="0.25">
      <c r="A27" s="171" t="s">
        <v>48</v>
      </c>
      <c r="B27" s="172">
        <f>SUM(B17:B26)</f>
        <v>1</v>
      </c>
      <c r="C27" s="172"/>
      <c r="D27" s="5"/>
      <c r="E27" s="5"/>
      <c r="F27" s="5"/>
      <c r="G27" s="11"/>
      <c r="H27" s="172">
        <f>SUM(H18:H26)</f>
        <v>0.63</v>
      </c>
      <c r="I27" s="172">
        <f>SUM(I18:I26)</f>
        <v>0.93333333333333335</v>
      </c>
      <c r="J27" s="17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5"/>
      <c r="E29" s="236"/>
      <c r="F29" s="398"/>
      <c r="G29" s="399"/>
      <c r="H29" s="400"/>
      <c r="I29" s="24"/>
      <c r="J29" s="24"/>
      <c r="K29" s="24"/>
      <c r="L29" s="24"/>
      <c r="M29" s="24"/>
      <c r="N29" s="24"/>
      <c r="O29" s="24"/>
      <c r="P29" s="24"/>
      <c r="Q29" s="24"/>
      <c r="R29" s="24"/>
    </row>
    <row r="30" spans="1:18" ht="15.75" thickBot="1" x14ac:dyDescent="0.3">
      <c r="A30" s="13"/>
      <c r="D30" s="233" t="s">
        <v>49</v>
      </c>
      <c r="E30" s="234"/>
      <c r="F30" s="175"/>
      <c r="G30" s="234" t="s">
        <v>50</v>
      </c>
      <c r="H30" s="237"/>
      <c r="I30" s="25"/>
      <c r="J30" s="25"/>
      <c r="K30" s="25"/>
      <c r="L30" s="25"/>
      <c r="M30" s="25"/>
      <c r="N30" s="25"/>
      <c r="O30" s="25"/>
      <c r="P30" s="25"/>
      <c r="Q30" s="25"/>
      <c r="R30" s="25"/>
    </row>
    <row r="31" spans="1:18" ht="15.75" thickBot="1" x14ac:dyDescent="0.3">
      <c r="A31" s="13"/>
    </row>
    <row r="32" spans="1:18" ht="15.75" thickBot="1" x14ac:dyDescent="0.3">
      <c r="A32" s="13"/>
      <c r="B32" s="401" t="s">
        <v>148</v>
      </c>
      <c r="C32" s="381"/>
      <c r="D32" s="381"/>
      <c r="E32" s="381"/>
      <c r="F32" s="381"/>
      <c r="G32" s="381"/>
      <c r="H32" s="382"/>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3" t="s">
        <v>154</v>
      </c>
      <c r="H33" s="183"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06" t="s">
        <v>123</v>
      </c>
      <c r="C2" s="206"/>
      <c r="D2" s="206"/>
      <c r="E2" s="206"/>
      <c r="F2" s="377"/>
      <c r="G2" s="377"/>
      <c r="H2" s="377"/>
      <c r="I2" s="377"/>
      <c r="J2" s="377"/>
      <c r="K2" s="377"/>
      <c r="L2" s="377"/>
      <c r="M2" s="377"/>
      <c r="N2" s="377"/>
      <c r="O2" s="377"/>
      <c r="P2" s="377"/>
      <c r="Q2" s="377"/>
      <c r="R2" s="377"/>
    </row>
    <row r="3" spans="1:19" x14ac:dyDescent="0.25">
      <c r="B3" s="222" t="s">
        <v>1</v>
      </c>
      <c r="C3" s="222"/>
      <c r="D3" s="222"/>
      <c r="E3" s="22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16" t="s">
        <v>125</v>
      </c>
      <c r="D9" s="5" t="s">
        <v>126</v>
      </c>
      <c r="F9" s="20"/>
      <c r="G9" s="7"/>
    </row>
    <row r="10" spans="1:19" x14ac:dyDescent="0.25">
      <c r="C10" s="216"/>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78" t="s">
        <v>14</v>
      </c>
      <c r="B15" s="379"/>
      <c r="C15" s="379"/>
      <c r="D15" s="379"/>
      <c r="E15" s="379"/>
      <c r="F15" s="379"/>
      <c r="G15" s="379"/>
      <c r="H15" s="380" t="s">
        <v>129</v>
      </c>
      <c r="I15" s="381"/>
      <c r="J15" s="381"/>
      <c r="K15" s="381"/>
      <c r="L15" s="381"/>
      <c r="M15" s="381"/>
      <c r="N15" s="381"/>
      <c r="O15" s="381"/>
      <c r="P15" s="381"/>
      <c r="Q15" s="381"/>
      <c r="R15" s="382"/>
    </row>
    <row r="16" spans="1:19" ht="28.5" customHeight="1" x14ac:dyDescent="0.25">
      <c r="A16" s="173" t="s">
        <v>17</v>
      </c>
      <c r="B16" s="173" t="s">
        <v>18</v>
      </c>
      <c r="C16" s="183" t="s">
        <v>19</v>
      </c>
      <c r="D16" s="173" t="s">
        <v>20</v>
      </c>
      <c r="E16" s="173" t="s">
        <v>130</v>
      </c>
      <c r="F16" s="173" t="s">
        <v>22</v>
      </c>
      <c r="G16" s="36" t="s">
        <v>23</v>
      </c>
      <c r="H16" s="368" t="s">
        <v>131</v>
      </c>
      <c r="I16" s="369"/>
      <c r="J16" s="369"/>
      <c r="K16" s="370"/>
      <c r="L16" s="173" t="s">
        <v>132</v>
      </c>
      <c r="M16" s="371" t="s">
        <v>133</v>
      </c>
      <c r="N16" s="373" t="s">
        <v>134</v>
      </c>
      <c r="O16" s="375" t="s">
        <v>135</v>
      </c>
      <c r="P16" s="376"/>
      <c r="Q16" s="368" t="s">
        <v>16</v>
      </c>
      <c r="R16" s="370"/>
    </row>
    <row r="17" spans="1:18" ht="30" customHeight="1" x14ac:dyDescent="0.25">
      <c r="A17" s="220" t="s">
        <v>26</v>
      </c>
      <c r="B17" s="221">
        <v>0.3</v>
      </c>
      <c r="C17" s="207" t="s">
        <v>27</v>
      </c>
      <c r="D17" s="10" t="s">
        <v>28</v>
      </c>
      <c r="E17" s="207">
        <v>4</v>
      </c>
      <c r="F17" s="207" t="s">
        <v>29</v>
      </c>
      <c r="G17" s="213" t="s">
        <v>30</v>
      </c>
      <c r="H17" s="170" t="s">
        <v>136</v>
      </c>
      <c r="I17" s="170" t="s">
        <v>137</v>
      </c>
      <c r="J17" s="170" t="s">
        <v>138</v>
      </c>
      <c r="K17" s="170" t="s">
        <v>139</v>
      </c>
      <c r="L17" s="9" t="s">
        <v>140</v>
      </c>
      <c r="M17" s="372"/>
      <c r="N17" s="374"/>
      <c r="O17" s="22" t="s">
        <v>141</v>
      </c>
      <c r="P17" s="22" t="s">
        <v>119</v>
      </c>
      <c r="Q17" s="22" t="s">
        <v>24</v>
      </c>
      <c r="R17" s="171" t="s">
        <v>25</v>
      </c>
    </row>
    <row r="18" spans="1:18" ht="45" customHeight="1" x14ac:dyDescent="0.25">
      <c r="A18" s="220"/>
      <c r="B18" s="220"/>
      <c r="C18" s="208"/>
      <c r="D18" s="11" t="s">
        <v>31</v>
      </c>
      <c r="E18" s="208"/>
      <c r="F18" s="208"/>
      <c r="G18" s="213"/>
      <c r="H18" s="389">
        <f>1/E17</f>
        <v>0.25</v>
      </c>
      <c r="I18" s="389">
        <f>+'Seguimiento 2'!I18:I20</f>
        <v>0.25</v>
      </c>
      <c r="J18" s="389">
        <f>+'Seguimiento 3'!J18:J20</f>
        <v>0.5</v>
      </c>
      <c r="K18" s="389">
        <v>0</v>
      </c>
      <c r="L18" s="383">
        <f>+H18+I18+J18+K18</f>
        <v>1</v>
      </c>
      <c r="M18" s="383">
        <f>4*B17/E17</f>
        <v>0.3</v>
      </c>
      <c r="N18" s="392" t="s">
        <v>142</v>
      </c>
      <c r="O18" s="392" t="s">
        <v>143</v>
      </c>
      <c r="P18" s="207" t="s">
        <v>144</v>
      </c>
      <c r="Q18" s="392" t="s">
        <v>145</v>
      </c>
      <c r="R18" s="207"/>
    </row>
    <row r="19" spans="1:18" ht="35.25" customHeight="1" x14ac:dyDescent="0.25">
      <c r="A19" s="220"/>
      <c r="B19" s="220"/>
      <c r="C19" s="208"/>
      <c r="D19" s="11" t="s">
        <v>32</v>
      </c>
      <c r="E19" s="208"/>
      <c r="F19" s="208"/>
      <c r="G19" s="213"/>
      <c r="H19" s="390"/>
      <c r="I19" s="390"/>
      <c r="J19" s="390"/>
      <c r="K19" s="390"/>
      <c r="L19" s="384"/>
      <c r="M19" s="384"/>
      <c r="N19" s="393"/>
      <c r="O19" s="393"/>
      <c r="P19" s="208"/>
      <c r="Q19" s="393"/>
      <c r="R19" s="208"/>
    </row>
    <row r="20" spans="1:18" ht="39.75" customHeight="1" x14ac:dyDescent="0.25">
      <c r="A20" s="220"/>
      <c r="B20" s="220"/>
      <c r="C20" s="209"/>
      <c r="D20" s="11" t="s">
        <v>33</v>
      </c>
      <c r="E20" s="209"/>
      <c r="F20" s="209"/>
      <c r="G20" s="213"/>
      <c r="H20" s="391"/>
      <c r="I20" s="391"/>
      <c r="J20" s="391"/>
      <c r="K20" s="391"/>
      <c r="L20" s="385"/>
      <c r="M20" s="385"/>
      <c r="N20" s="394"/>
      <c r="O20" s="394"/>
      <c r="P20" s="209"/>
      <c r="Q20" s="394"/>
      <c r="R20" s="209"/>
    </row>
    <row r="21" spans="1:18" ht="56.25" customHeight="1" x14ac:dyDescent="0.25">
      <c r="A21" s="226" t="s">
        <v>34</v>
      </c>
      <c r="B21" s="210">
        <v>0.4</v>
      </c>
      <c r="C21" s="207" t="s">
        <v>35</v>
      </c>
      <c r="D21" s="11" t="s">
        <v>146</v>
      </c>
      <c r="E21" s="207">
        <v>20</v>
      </c>
      <c r="F21" s="207" t="s">
        <v>37</v>
      </c>
      <c r="G21" s="207" t="s">
        <v>147</v>
      </c>
      <c r="H21" s="389">
        <f>7/25</f>
        <v>0.28000000000000003</v>
      </c>
      <c r="I21" s="395">
        <f>+'Seguimiento 2'!I21:I23</f>
        <v>0.35</v>
      </c>
      <c r="J21" s="395">
        <f>+'Seguimiento 3'!J21:J23</f>
        <v>0.25</v>
      </c>
      <c r="K21" s="389">
        <f>8/E21</f>
        <v>0.4</v>
      </c>
      <c r="L21" s="395">
        <f>+H21+I21+J21+K21</f>
        <v>1.28</v>
      </c>
      <c r="M21" s="395">
        <f>22*B21/E21</f>
        <v>0.44000000000000006</v>
      </c>
      <c r="N21" s="207"/>
      <c r="O21" s="207"/>
      <c r="P21" s="207"/>
      <c r="Q21" s="207"/>
      <c r="R21" s="230"/>
    </row>
    <row r="22" spans="1:18" ht="47.25" customHeight="1" x14ac:dyDescent="0.25">
      <c r="A22" s="227"/>
      <c r="B22" s="211"/>
      <c r="C22" s="208"/>
      <c r="D22" s="11" t="s">
        <v>39</v>
      </c>
      <c r="E22" s="208"/>
      <c r="F22" s="208"/>
      <c r="G22" s="208"/>
      <c r="H22" s="390"/>
      <c r="I22" s="208"/>
      <c r="J22" s="208"/>
      <c r="K22" s="390"/>
      <c r="L22" s="396"/>
      <c r="M22" s="396"/>
      <c r="N22" s="208"/>
      <c r="O22" s="208"/>
      <c r="P22" s="208"/>
      <c r="Q22" s="208"/>
      <c r="R22" s="231"/>
    </row>
    <row r="23" spans="1:18" ht="57" customHeight="1" x14ac:dyDescent="0.25">
      <c r="A23" s="228"/>
      <c r="B23" s="212"/>
      <c r="C23" s="209"/>
      <c r="D23" s="11" t="s">
        <v>41</v>
      </c>
      <c r="E23" s="208"/>
      <c r="F23" s="209"/>
      <c r="G23" s="209"/>
      <c r="H23" s="391"/>
      <c r="I23" s="209"/>
      <c r="J23" s="209"/>
      <c r="K23" s="391"/>
      <c r="L23" s="397"/>
      <c r="M23" s="397"/>
      <c r="N23" s="209"/>
      <c r="O23" s="209"/>
      <c r="P23" s="209"/>
      <c r="Q23" s="209"/>
      <c r="R23" s="232"/>
    </row>
    <row r="24" spans="1:18" ht="55.5" customHeight="1" x14ac:dyDescent="0.25">
      <c r="A24" s="226" t="s">
        <v>43</v>
      </c>
      <c r="B24" s="210">
        <v>0.3</v>
      </c>
      <c r="C24" s="207" t="s">
        <v>44</v>
      </c>
      <c r="D24" s="11" t="s">
        <v>45</v>
      </c>
      <c r="E24" s="207">
        <v>15</v>
      </c>
      <c r="F24" s="207" t="s">
        <v>29</v>
      </c>
      <c r="G24" s="207" t="s">
        <v>42</v>
      </c>
      <c r="H24" s="389">
        <f>3/30</f>
        <v>0.1</v>
      </c>
      <c r="I24" s="395">
        <f>+'Seguimiento 2'!I24:I26</f>
        <v>0.33333333333333331</v>
      </c>
      <c r="J24" s="395">
        <f>+'Seguimiento 3'!J24:J26</f>
        <v>0.4</v>
      </c>
      <c r="K24" s="389">
        <f>1/E24</f>
        <v>6.6666666666666666E-2</v>
      </c>
      <c r="L24" s="395">
        <f>+H24+I24+J24+K24</f>
        <v>0.9</v>
      </c>
      <c r="M24" s="395">
        <f>15*B24/E24</f>
        <v>0.3</v>
      </c>
      <c r="N24" s="207"/>
      <c r="O24" s="207"/>
      <c r="P24" s="207"/>
      <c r="Q24" s="207"/>
      <c r="R24" s="207"/>
    </row>
    <row r="25" spans="1:18" ht="39.75" customHeight="1" x14ac:dyDescent="0.25">
      <c r="A25" s="227"/>
      <c r="B25" s="211"/>
      <c r="C25" s="208"/>
      <c r="D25" s="11" t="s">
        <v>46</v>
      </c>
      <c r="E25" s="208"/>
      <c r="F25" s="208"/>
      <c r="G25" s="208"/>
      <c r="H25" s="390"/>
      <c r="I25" s="208"/>
      <c r="J25" s="208"/>
      <c r="K25" s="390"/>
      <c r="L25" s="396"/>
      <c r="M25" s="396"/>
      <c r="N25" s="208"/>
      <c r="O25" s="208"/>
      <c r="P25" s="208"/>
      <c r="Q25" s="208"/>
      <c r="R25" s="208"/>
    </row>
    <row r="26" spans="1:18" ht="39" customHeight="1" x14ac:dyDescent="0.25">
      <c r="A26" s="228"/>
      <c r="B26" s="212"/>
      <c r="C26" s="209"/>
      <c r="D26" s="11" t="s">
        <v>47</v>
      </c>
      <c r="E26" s="209"/>
      <c r="F26" s="209"/>
      <c r="G26" s="209"/>
      <c r="H26" s="391"/>
      <c r="I26" s="209"/>
      <c r="J26" s="209"/>
      <c r="K26" s="391"/>
      <c r="L26" s="397"/>
      <c r="M26" s="397"/>
      <c r="N26" s="209"/>
      <c r="O26" s="209"/>
      <c r="P26" s="209"/>
      <c r="Q26" s="209"/>
      <c r="R26" s="209"/>
    </row>
    <row r="27" spans="1:18" ht="33.75" customHeight="1" x14ac:dyDescent="0.25">
      <c r="A27" s="171" t="s">
        <v>48</v>
      </c>
      <c r="B27" s="172">
        <f>SUM(B17:B26)</f>
        <v>1</v>
      </c>
      <c r="C27" s="172"/>
      <c r="D27" s="5"/>
      <c r="E27" s="5"/>
      <c r="F27" s="5"/>
      <c r="G27" s="11"/>
      <c r="H27" s="172">
        <f>SUM(H18:H26)</f>
        <v>0.63</v>
      </c>
      <c r="I27" s="172">
        <f>SUM(I18:I26)</f>
        <v>0.93333333333333335</v>
      </c>
      <c r="J27" s="172">
        <f>SUM(J18:J26)</f>
        <v>1.1499999999999999</v>
      </c>
      <c r="K27" s="17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5"/>
      <c r="E29" s="236"/>
      <c r="F29" s="398"/>
      <c r="G29" s="399"/>
      <c r="H29" s="400"/>
      <c r="I29" s="24"/>
      <c r="J29" s="24"/>
      <c r="K29" s="24"/>
      <c r="L29" s="24"/>
      <c r="M29" s="24"/>
      <c r="N29" s="24"/>
      <c r="O29" s="24"/>
      <c r="P29" s="24"/>
      <c r="Q29" s="24"/>
      <c r="R29" s="24"/>
    </row>
    <row r="30" spans="1:18" ht="15.75" thickBot="1" x14ac:dyDescent="0.3">
      <c r="A30" s="13"/>
      <c r="D30" s="233" t="s">
        <v>49</v>
      </c>
      <c r="E30" s="234"/>
      <c r="F30" s="175"/>
      <c r="G30" s="234" t="s">
        <v>50</v>
      </c>
      <c r="H30" s="237"/>
      <c r="I30" s="25"/>
      <c r="J30" s="25"/>
      <c r="K30" s="25"/>
      <c r="L30" s="25"/>
      <c r="M30" s="25"/>
      <c r="N30" s="25"/>
      <c r="O30" s="25"/>
      <c r="P30" s="25"/>
      <c r="Q30" s="25"/>
      <c r="R30" s="25"/>
    </row>
    <row r="31" spans="1:18" ht="15.75" thickBot="1" x14ac:dyDescent="0.3">
      <c r="A31" s="13"/>
    </row>
    <row r="32" spans="1:18" ht="15.75" thickBot="1" x14ac:dyDescent="0.3">
      <c r="A32" s="13"/>
      <c r="B32" s="401" t="s">
        <v>148</v>
      </c>
      <c r="C32" s="381"/>
      <c r="D32" s="381"/>
      <c r="E32" s="381"/>
      <c r="F32" s="381"/>
      <c r="G32" s="381"/>
      <c r="H32" s="382"/>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3" t="s">
        <v>154</v>
      </c>
      <c r="H33" s="183"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06" t="s">
        <v>123</v>
      </c>
      <c r="C2" s="206"/>
      <c r="D2" s="206"/>
      <c r="E2" s="206"/>
      <c r="F2" s="377"/>
      <c r="G2" s="377"/>
      <c r="H2" s="377"/>
      <c r="I2" s="377"/>
      <c r="J2" s="377"/>
      <c r="K2" s="377"/>
      <c r="L2" s="377"/>
      <c r="M2" s="377"/>
    </row>
    <row r="3" spans="1:13" ht="15.75" thickBot="1" x14ac:dyDescent="0.3"/>
    <row r="4" spans="1:13" ht="15.75" thickBot="1" x14ac:dyDescent="0.3">
      <c r="A4" s="378" t="s">
        <v>14</v>
      </c>
      <c r="B4" s="379"/>
      <c r="C4" s="379"/>
      <c r="D4" s="379"/>
      <c r="E4" s="379"/>
      <c r="F4" s="379"/>
      <c r="G4" s="379"/>
      <c r="H4" s="380" t="s">
        <v>129</v>
      </c>
      <c r="I4" s="381"/>
      <c r="J4" s="381"/>
      <c r="K4" s="381"/>
      <c r="L4" s="381"/>
      <c r="M4" s="381"/>
    </row>
    <row r="5" spans="1:13" ht="28.5" customHeight="1" x14ac:dyDescent="0.25">
      <c r="A5" s="173" t="s">
        <v>17</v>
      </c>
      <c r="B5" s="173" t="s">
        <v>18</v>
      </c>
      <c r="C5" s="183" t="s">
        <v>19</v>
      </c>
      <c r="D5" s="173" t="s">
        <v>20</v>
      </c>
      <c r="E5" s="173" t="s">
        <v>130</v>
      </c>
      <c r="F5" s="173" t="s">
        <v>22</v>
      </c>
      <c r="G5" s="36" t="s">
        <v>23</v>
      </c>
      <c r="H5" s="368" t="s">
        <v>131</v>
      </c>
      <c r="I5" s="369"/>
      <c r="J5" s="369"/>
      <c r="K5" s="370"/>
      <c r="L5" s="173" t="s">
        <v>132</v>
      </c>
      <c r="M5" s="371" t="s">
        <v>133</v>
      </c>
    </row>
    <row r="6" spans="1:13" ht="30" customHeight="1" x14ac:dyDescent="0.25">
      <c r="A6" s="220" t="s">
        <v>26</v>
      </c>
      <c r="B6" s="221">
        <v>0.3</v>
      </c>
      <c r="C6" s="207" t="s">
        <v>27</v>
      </c>
      <c r="D6" s="10" t="s">
        <v>28</v>
      </c>
      <c r="E6" s="207">
        <v>4</v>
      </c>
      <c r="F6" s="207" t="s">
        <v>29</v>
      </c>
      <c r="G6" s="213" t="s">
        <v>30</v>
      </c>
      <c r="H6" s="170" t="s">
        <v>136</v>
      </c>
      <c r="I6" s="170" t="s">
        <v>137</v>
      </c>
      <c r="J6" s="170" t="s">
        <v>138</v>
      </c>
      <c r="K6" s="170" t="s">
        <v>139</v>
      </c>
      <c r="L6" s="9" t="s">
        <v>140</v>
      </c>
      <c r="M6" s="372"/>
    </row>
    <row r="7" spans="1:13" ht="45" customHeight="1" x14ac:dyDescent="0.25">
      <c r="A7" s="220"/>
      <c r="B7" s="220"/>
      <c r="C7" s="208"/>
      <c r="D7" s="11" t="s">
        <v>31</v>
      </c>
      <c r="E7" s="208"/>
      <c r="F7" s="208"/>
      <c r="G7" s="213"/>
      <c r="H7" s="389">
        <f>1/E6</f>
        <v>0.25</v>
      </c>
      <c r="I7" s="389">
        <v>0.25</v>
      </c>
      <c r="J7" s="389">
        <v>0.5</v>
      </c>
      <c r="K7" s="389">
        <v>0</v>
      </c>
      <c r="L7" s="383">
        <f>+H7+I7+J7+K7</f>
        <v>1</v>
      </c>
      <c r="M7" s="383">
        <f>4*B6/E6</f>
        <v>0.3</v>
      </c>
    </row>
    <row r="8" spans="1:13" ht="35.25" customHeight="1" x14ac:dyDescent="0.25">
      <c r="A8" s="220"/>
      <c r="B8" s="220"/>
      <c r="C8" s="208"/>
      <c r="D8" s="11" t="s">
        <v>32</v>
      </c>
      <c r="E8" s="208"/>
      <c r="F8" s="208"/>
      <c r="G8" s="213"/>
      <c r="H8" s="390"/>
      <c r="I8" s="390"/>
      <c r="J8" s="390"/>
      <c r="K8" s="390"/>
      <c r="L8" s="384"/>
      <c r="M8" s="384"/>
    </row>
    <row r="9" spans="1:13" ht="39.75" customHeight="1" x14ac:dyDescent="0.25">
      <c r="A9" s="220"/>
      <c r="B9" s="220"/>
      <c r="C9" s="209"/>
      <c r="D9" s="11" t="s">
        <v>33</v>
      </c>
      <c r="E9" s="209"/>
      <c r="F9" s="209"/>
      <c r="G9" s="213"/>
      <c r="H9" s="391"/>
      <c r="I9" s="391"/>
      <c r="J9" s="391"/>
      <c r="K9" s="391"/>
      <c r="L9" s="385"/>
      <c r="M9" s="385"/>
    </row>
    <row r="10" spans="1:13" ht="56.25" customHeight="1" x14ac:dyDescent="0.25">
      <c r="A10" s="226" t="s">
        <v>34</v>
      </c>
      <c r="B10" s="210">
        <v>0.4</v>
      </c>
      <c r="C10" s="207" t="s">
        <v>35</v>
      </c>
      <c r="D10" s="11" t="s">
        <v>146</v>
      </c>
      <c r="E10" s="207">
        <v>20</v>
      </c>
      <c r="F10" s="207" t="s">
        <v>37</v>
      </c>
      <c r="G10" s="207" t="s">
        <v>147</v>
      </c>
      <c r="H10" s="389">
        <f>7/25</f>
        <v>0.28000000000000003</v>
      </c>
      <c r="I10" s="395">
        <v>0.35</v>
      </c>
      <c r="J10" s="395">
        <v>0.25</v>
      </c>
      <c r="K10" s="389">
        <f>8/E10</f>
        <v>0.4</v>
      </c>
      <c r="L10" s="395">
        <f>+H10+I10+J10+K10</f>
        <v>1.28</v>
      </c>
      <c r="M10" s="395">
        <f>22*B10/E10</f>
        <v>0.44000000000000006</v>
      </c>
    </row>
    <row r="11" spans="1:13" ht="47.25" customHeight="1" x14ac:dyDescent="0.25">
      <c r="A11" s="227"/>
      <c r="B11" s="211"/>
      <c r="C11" s="208"/>
      <c r="D11" s="11" t="s">
        <v>39</v>
      </c>
      <c r="E11" s="208"/>
      <c r="F11" s="208"/>
      <c r="G11" s="208"/>
      <c r="H11" s="390"/>
      <c r="I11" s="208"/>
      <c r="J11" s="208"/>
      <c r="K11" s="390"/>
      <c r="L11" s="396"/>
      <c r="M11" s="396"/>
    </row>
    <row r="12" spans="1:13" ht="57" customHeight="1" x14ac:dyDescent="0.25">
      <c r="A12" s="228"/>
      <c r="B12" s="212"/>
      <c r="C12" s="209"/>
      <c r="D12" s="11" t="s">
        <v>41</v>
      </c>
      <c r="E12" s="208"/>
      <c r="F12" s="209"/>
      <c r="G12" s="209"/>
      <c r="H12" s="391"/>
      <c r="I12" s="209"/>
      <c r="J12" s="209"/>
      <c r="K12" s="391"/>
      <c r="L12" s="397"/>
      <c r="M12" s="397"/>
    </row>
    <row r="13" spans="1:13" ht="55.5" customHeight="1" x14ac:dyDescent="0.25">
      <c r="A13" s="226" t="s">
        <v>43</v>
      </c>
      <c r="B13" s="210">
        <v>0.3</v>
      </c>
      <c r="C13" s="207" t="s">
        <v>44</v>
      </c>
      <c r="D13" s="11" t="s">
        <v>45</v>
      </c>
      <c r="E13" s="207">
        <v>15</v>
      </c>
      <c r="F13" s="207" t="s">
        <v>29</v>
      </c>
      <c r="G13" s="207" t="s">
        <v>42</v>
      </c>
      <c r="H13" s="389">
        <f>3/30</f>
        <v>0.1</v>
      </c>
      <c r="I13" s="395">
        <v>0.33</v>
      </c>
      <c r="J13" s="395">
        <v>0.4</v>
      </c>
      <c r="K13" s="389">
        <f>1/E13</f>
        <v>6.6666666666666666E-2</v>
      </c>
      <c r="L13" s="395">
        <f>+H13+I13+J13+K13</f>
        <v>0.89666666666666672</v>
      </c>
      <c r="M13" s="395">
        <f>15*B13/E13</f>
        <v>0.3</v>
      </c>
    </row>
    <row r="14" spans="1:13" ht="39.75" customHeight="1" x14ac:dyDescent="0.25">
      <c r="A14" s="227"/>
      <c r="B14" s="211"/>
      <c r="C14" s="208"/>
      <c r="D14" s="11" t="s">
        <v>46</v>
      </c>
      <c r="E14" s="208"/>
      <c r="F14" s="208"/>
      <c r="G14" s="208"/>
      <c r="H14" s="390"/>
      <c r="I14" s="208"/>
      <c r="J14" s="208"/>
      <c r="K14" s="390"/>
      <c r="L14" s="396"/>
      <c r="M14" s="396"/>
    </row>
    <row r="15" spans="1:13" ht="39" customHeight="1" x14ac:dyDescent="0.25">
      <c r="A15" s="228"/>
      <c r="B15" s="212"/>
      <c r="C15" s="209"/>
      <c r="D15" s="11" t="s">
        <v>47</v>
      </c>
      <c r="E15" s="209"/>
      <c r="F15" s="209"/>
      <c r="G15" s="209"/>
      <c r="H15" s="391"/>
      <c r="I15" s="209"/>
      <c r="J15" s="209"/>
      <c r="K15" s="391"/>
      <c r="L15" s="397"/>
      <c r="M15" s="397"/>
    </row>
    <row r="16" spans="1:13" ht="33.75" customHeight="1" x14ac:dyDescent="0.25">
      <c r="A16" s="171" t="s">
        <v>48</v>
      </c>
      <c r="B16" s="172">
        <f>SUM(B6:B15)</f>
        <v>1</v>
      </c>
      <c r="C16" s="172"/>
      <c r="D16" s="5"/>
      <c r="E16" s="5"/>
      <c r="F16" s="5"/>
      <c r="G16" s="11"/>
      <c r="H16" s="172">
        <f>SUM(H7:H15)</f>
        <v>0.63</v>
      </c>
      <c r="I16" s="172">
        <f>SUM(I7:I15)</f>
        <v>0.92999999999999994</v>
      </c>
      <c r="J16" s="172">
        <f>SUM(J7:J15)</f>
        <v>1.1499999999999999</v>
      </c>
      <c r="K16" s="17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13" t="s">
        <v>166</v>
      </c>
      <c r="C3" s="414"/>
      <c r="D3" s="414"/>
      <c r="E3" s="414"/>
      <c r="F3" s="414"/>
      <c r="G3" s="414"/>
      <c r="H3" s="414"/>
      <c r="I3" s="415"/>
    </row>
    <row r="4" spans="2:9" ht="15.75" thickBot="1" x14ac:dyDescent="0.3">
      <c r="B4" s="411" t="s">
        <v>167</v>
      </c>
      <c r="C4" s="407"/>
      <c r="D4" s="407"/>
      <c r="E4" s="416" t="s">
        <v>168</v>
      </c>
      <c r="F4" s="417"/>
      <c r="G4" s="418"/>
      <c r="H4" s="407" t="s">
        <v>169</v>
      </c>
      <c r="I4" s="408"/>
    </row>
    <row r="5" spans="2:9" ht="15.75" thickBot="1" x14ac:dyDescent="0.3">
      <c r="B5" s="412"/>
      <c r="C5" s="409"/>
      <c r="D5" s="409"/>
      <c r="E5" s="59">
        <v>1</v>
      </c>
      <c r="F5" s="60">
        <v>2</v>
      </c>
      <c r="G5" s="60">
        <v>3</v>
      </c>
      <c r="H5" s="409"/>
      <c r="I5" s="410"/>
    </row>
    <row r="6" spans="2:9" ht="30.75" customHeight="1" x14ac:dyDescent="0.25">
      <c r="B6" s="55">
        <v>1</v>
      </c>
      <c r="C6" s="422" t="s">
        <v>170</v>
      </c>
      <c r="D6" s="422"/>
      <c r="E6" s="61"/>
      <c r="F6" s="61"/>
      <c r="G6" s="61"/>
      <c r="H6" s="419"/>
      <c r="I6" s="420"/>
    </row>
    <row r="7" spans="2:9" ht="39" customHeight="1" x14ac:dyDescent="0.25">
      <c r="B7" s="54">
        <v>2</v>
      </c>
      <c r="C7" s="406" t="s">
        <v>171</v>
      </c>
      <c r="D7" s="406"/>
      <c r="E7" s="50"/>
      <c r="F7" s="50"/>
      <c r="G7" s="50"/>
      <c r="H7" s="404"/>
      <c r="I7" s="405"/>
    </row>
    <row r="8" spans="2:9" ht="30" customHeight="1" x14ac:dyDescent="0.25">
      <c r="B8" s="54">
        <v>3</v>
      </c>
      <c r="C8" s="406" t="s">
        <v>172</v>
      </c>
      <c r="D8" s="406"/>
      <c r="E8" s="50"/>
      <c r="F8" s="50"/>
      <c r="G8" s="50"/>
      <c r="H8" s="404"/>
      <c r="I8" s="405"/>
    </row>
    <row r="9" spans="2:9" ht="34.5" customHeight="1" x14ac:dyDescent="0.25">
      <c r="B9" s="54">
        <v>4</v>
      </c>
      <c r="C9" s="406" t="s">
        <v>173</v>
      </c>
      <c r="D9" s="406"/>
      <c r="E9" s="50"/>
      <c r="F9" s="50"/>
      <c r="G9" s="50"/>
      <c r="H9" s="404"/>
      <c r="I9" s="405"/>
    </row>
    <row r="10" spans="2:9" ht="30.75" customHeight="1" x14ac:dyDescent="0.25">
      <c r="B10" s="54">
        <v>5</v>
      </c>
      <c r="C10" s="406" t="s">
        <v>174</v>
      </c>
      <c r="D10" s="406"/>
      <c r="E10" s="50"/>
      <c r="F10" s="50"/>
      <c r="G10" s="50"/>
      <c r="H10" s="404"/>
      <c r="I10" s="405"/>
    </row>
    <row r="11" spans="2:9" ht="33.75" customHeight="1" x14ac:dyDescent="0.25">
      <c r="B11" s="54">
        <v>6</v>
      </c>
      <c r="C11" s="406" t="s">
        <v>175</v>
      </c>
      <c r="D11" s="406"/>
      <c r="E11" s="50"/>
      <c r="F11" s="50"/>
      <c r="G11" s="50"/>
      <c r="H11" s="404"/>
      <c r="I11" s="405"/>
    </row>
    <row r="12" spans="2:9" ht="25.5" customHeight="1" x14ac:dyDescent="0.25">
      <c r="B12" s="54">
        <v>7</v>
      </c>
      <c r="C12" s="406" t="s">
        <v>176</v>
      </c>
      <c r="D12" s="406"/>
      <c r="E12" s="51"/>
      <c r="F12" s="51"/>
      <c r="G12" s="51"/>
      <c r="H12" s="402"/>
      <c r="I12" s="403"/>
    </row>
    <row r="13" spans="2:9" ht="46.5" customHeight="1" x14ac:dyDescent="0.25">
      <c r="B13" s="54">
        <v>8</v>
      </c>
      <c r="C13" s="406" t="s">
        <v>177</v>
      </c>
      <c r="D13" s="406"/>
      <c r="E13" s="51"/>
      <c r="F13" s="51"/>
      <c r="G13" s="51"/>
      <c r="H13" s="402"/>
      <c r="I13" s="403"/>
    </row>
    <row r="14" spans="2:9" ht="30.75" customHeight="1" x14ac:dyDescent="0.25">
      <c r="B14" s="54">
        <v>9</v>
      </c>
      <c r="C14" s="406" t="s">
        <v>178</v>
      </c>
      <c r="D14" s="406"/>
      <c r="E14" s="51"/>
      <c r="F14" s="51"/>
      <c r="G14" s="51"/>
      <c r="H14" s="402"/>
      <c r="I14" s="403"/>
    </row>
    <row r="15" spans="2:9" x14ac:dyDescent="0.25">
      <c r="B15" s="54">
        <v>10</v>
      </c>
      <c r="C15" s="406"/>
      <c r="D15" s="406"/>
      <c r="E15" s="51"/>
      <c r="F15" s="51"/>
      <c r="G15" s="51"/>
      <c r="H15" s="402"/>
      <c r="I15" s="403"/>
    </row>
    <row r="16" spans="2:9" x14ac:dyDescent="0.25">
      <c r="B16" s="54">
        <v>11</v>
      </c>
      <c r="C16" s="406"/>
      <c r="D16" s="406"/>
      <c r="E16" s="51"/>
      <c r="F16" s="51"/>
      <c r="G16" s="51"/>
      <c r="H16" s="402"/>
      <c r="I16" s="403"/>
    </row>
    <row r="17" spans="2:9" x14ac:dyDescent="0.25">
      <c r="B17" s="54">
        <v>12</v>
      </c>
      <c r="C17" s="406"/>
      <c r="D17" s="406"/>
      <c r="E17" s="51"/>
      <c r="F17" s="51"/>
      <c r="G17" s="51"/>
      <c r="H17" s="402"/>
      <c r="I17" s="403"/>
    </row>
    <row r="18" spans="2:9" ht="15.75" thickBot="1" x14ac:dyDescent="0.3"/>
    <row r="19" spans="2:9" ht="11.25" customHeight="1" thickBot="1" x14ac:dyDescent="0.3">
      <c r="B19" s="421" t="s">
        <v>179</v>
      </c>
      <c r="C19" s="421"/>
      <c r="D19" s="421"/>
      <c r="E19" s="421"/>
      <c r="F19" s="421"/>
      <c r="G19" s="421"/>
      <c r="H19" s="421"/>
      <c r="I19" s="421"/>
    </row>
    <row r="20" spans="2:9" ht="6.75" customHeight="1" thickBot="1" x14ac:dyDescent="0.3">
      <c r="B20" s="421"/>
      <c r="C20" s="421"/>
      <c r="D20" s="421"/>
      <c r="E20" s="421"/>
      <c r="F20" s="421"/>
      <c r="G20" s="421"/>
      <c r="H20" s="421"/>
      <c r="I20" s="421"/>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K255"/>
  <sheetViews>
    <sheetView view="pageBreakPreview" topLeftCell="A37" zoomScale="70" zoomScaleNormal="100" zoomScaleSheetLayoutView="70" workbookViewId="0">
      <selection activeCell="E66" sqref="E66"/>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7" width="10.5703125" style="64" customWidth="1"/>
    <col min="8" max="8" width="14.140625" style="64" customWidth="1"/>
    <col min="9" max="9" width="24.5703125" style="64" customWidth="1"/>
    <col min="10" max="10" width="36.85546875" style="64" customWidth="1"/>
    <col min="11" max="11" width="5" style="87" customWidth="1"/>
    <col min="12" max="16384" width="10.85546875" style="64"/>
  </cols>
  <sheetData>
    <row r="1" spans="1:11" ht="15.75" thickBot="1" x14ac:dyDescent="0.3">
      <c r="B1" s="87"/>
      <c r="C1" s="87"/>
      <c r="D1" s="87"/>
      <c r="E1" s="87"/>
      <c r="F1" s="87"/>
      <c r="G1" s="87"/>
      <c r="H1" s="87"/>
      <c r="I1" s="87"/>
      <c r="J1" s="87"/>
    </row>
    <row r="2" spans="1:11" ht="35.1" customHeight="1" thickBot="1" x14ac:dyDescent="0.3">
      <c r="A2" s="149"/>
      <c r="B2" s="424" t="s">
        <v>180</v>
      </c>
      <c r="C2" s="425"/>
      <c r="D2" s="425"/>
      <c r="E2" s="425"/>
      <c r="F2" s="425"/>
      <c r="G2" s="425"/>
      <c r="H2" s="425"/>
      <c r="I2" s="425"/>
      <c r="J2" s="426"/>
      <c r="K2" s="149"/>
    </row>
    <row r="3" spans="1:11" ht="5.0999999999999996" customHeight="1" thickBot="1" x14ac:dyDescent="0.3">
      <c r="A3" s="149"/>
      <c r="B3" s="150"/>
      <c r="C3" s="150"/>
      <c r="D3" s="151"/>
      <c r="E3" s="150"/>
      <c r="F3" s="150"/>
      <c r="G3" s="150"/>
      <c r="H3" s="150"/>
      <c r="I3" s="150"/>
      <c r="J3" s="150"/>
      <c r="K3" s="149"/>
    </row>
    <row r="4" spans="1:11" ht="21.95" customHeight="1" thickBot="1" x14ac:dyDescent="0.3">
      <c r="A4" s="149"/>
      <c r="B4" s="427" t="s">
        <v>181</v>
      </c>
      <c r="C4" s="428"/>
      <c r="D4" s="428"/>
      <c r="E4" s="428"/>
      <c r="F4" s="428"/>
      <c r="G4" s="428"/>
      <c r="H4" s="428"/>
      <c r="I4" s="428"/>
      <c r="J4" s="429"/>
      <c r="K4" s="149"/>
    </row>
    <row r="5" spans="1:11" s="66" customFormat="1" ht="24.75" customHeight="1" x14ac:dyDescent="0.3">
      <c r="A5" s="149"/>
      <c r="B5" s="152"/>
      <c r="C5" s="430" t="s">
        <v>182</v>
      </c>
      <c r="D5" s="430"/>
      <c r="E5" s="430"/>
      <c r="F5" s="430"/>
      <c r="G5" s="430"/>
      <c r="H5" s="430"/>
      <c r="I5" s="430"/>
      <c r="J5" s="153">
        <v>5</v>
      </c>
      <c r="K5" s="149"/>
    </row>
    <row r="6" spans="1:11" s="66" customFormat="1" ht="24.75" customHeight="1" x14ac:dyDescent="0.3">
      <c r="A6" s="149"/>
      <c r="B6" s="154"/>
      <c r="C6" s="423" t="s">
        <v>183</v>
      </c>
      <c r="D6" s="423"/>
      <c r="E6" s="423"/>
      <c r="F6" s="423"/>
      <c r="G6" s="423"/>
      <c r="H6" s="423"/>
      <c r="I6" s="423"/>
      <c r="J6" s="155">
        <v>4</v>
      </c>
      <c r="K6" s="149"/>
    </row>
    <row r="7" spans="1:11" s="66" customFormat="1" ht="24.75" customHeight="1" x14ac:dyDescent="0.3">
      <c r="A7" s="149"/>
      <c r="B7" s="154"/>
      <c r="C7" s="423" t="s">
        <v>62</v>
      </c>
      <c r="D7" s="423"/>
      <c r="E7" s="423"/>
      <c r="F7" s="423"/>
      <c r="G7" s="423"/>
      <c r="H7" s="423"/>
      <c r="I7" s="423"/>
      <c r="J7" s="155">
        <v>3</v>
      </c>
      <c r="K7" s="149"/>
    </row>
    <row r="8" spans="1:11" s="66" customFormat="1" ht="24.75" customHeight="1" x14ac:dyDescent="0.3">
      <c r="A8" s="149"/>
      <c r="B8" s="154"/>
      <c r="C8" s="423" t="s">
        <v>65</v>
      </c>
      <c r="D8" s="423"/>
      <c r="E8" s="423"/>
      <c r="F8" s="423"/>
      <c r="G8" s="423"/>
      <c r="H8" s="423"/>
      <c r="I8" s="423"/>
      <c r="J8" s="155">
        <v>2</v>
      </c>
      <c r="K8" s="149"/>
    </row>
    <row r="9" spans="1:11" s="66" customFormat="1" ht="24.75" customHeight="1" thickBot="1" x14ac:dyDescent="0.35">
      <c r="A9" s="149"/>
      <c r="B9" s="156"/>
      <c r="C9" s="431" t="s">
        <v>184</v>
      </c>
      <c r="D9" s="432"/>
      <c r="E9" s="432"/>
      <c r="F9" s="432"/>
      <c r="G9" s="432"/>
      <c r="H9" s="432"/>
      <c r="I9" s="432"/>
      <c r="J9" s="157">
        <v>1</v>
      </c>
      <c r="K9" s="149"/>
    </row>
    <row r="10" spans="1:11" s="66" customFormat="1" ht="22.5" customHeight="1" thickBot="1" x14ac:dyDescent="0.35">
      <c r="A10" s="149"/>
      <c r="B10" s="158"/>
      <c r="C10" s="159"/>
      <c r="D10" s="159"/>
      <c r="E10" s="159"/>
      <c r="F10" s="159"/>
      <c r="G10" s="159"/>
      <c r="H10" s="159"/>
      <c r="I10" s="159"/>
      <c r="J10" s="160"/>
      <c r="K10" s="149"/>
    </row>
    <row r="11" spans="1:11" ht="33" customHeight="1" x14ac:dyDescent="0.25">
      <c r="A11" s="149"/>
      <c r="B11" s="433" t="s">
        <v>185</v>
      </c>
      <c r="C11" s="434"/>
      <c r="D11" s="434" t="s">
        <v>186</v>
      </c>
      <c r="E11" s="439" t="s">
        <v>187</v>
      </c>
      <c r="F11" s="439"/>
      <c r="G11" s="439"/>
      <c r="H11" s="449" t="s">
        <v>188</v>
      </c>
      <c r="I11" s="440" t="s">
        <v>189</v>
      </c>
      <c r="J11" s="442" t="s">
        <v>190</v>
      </c>
      <c r="K11" s="88"/>
    </row>
    <row r="12" spans="1:11" ht="27.75" customHeight="1" x14ac:dyDescent="0.25">
      <c r="A12" s="149"/>
      <c r="B12" s="435"/>
      <c r="C12" s="436"/>
      <c r="D12" s="436"/>
      <c r="E12" s="195" t="s">
        <v>191</v>
      </c>
      <c r="F12" s="195" t="s">
        <v>192</v>
      </c>
      <c r="G12" s="195" t="s">
        <v>193</v>
      </c>
      <c r="H12" s="450"/>
      <c r="I12" s="441"/>
      <c r="J12" s="443"/>
      <c r="K12" s="88"/>
    </row>
    <row r="13" spans="1:11" ht="15.75" customHeight="1" x14ac:dyDescent="0.25">
      <c r="A13" s="149"/>
      <c r="B13" s="437"/>
      <c r="C13" s="438"/>
      <c r="D13" s="438"/>
      <c r="E13" s="67">
        <v>0.6</v>
      </c>
      <c r="F13" s="67">
        <v>0.2</v>
      </c>
      <c r="G13" s="67">
        <v>0.2</v>
      </c>
      <c r="H13" s="451"/>
      <c r="I13" s="441"/>
      <c r="J13" s="444"/>
      <c r="K13" s="88"/>
    </row>
    <row r="14" spans="1:11" ht="47.45" customHeight="1" x14ac:dyDescent="0.25">
      <c r="A14" s="149"/>
      <c r="B14" s="445">
        <v>1</v>
      </c>
      <c r="C14" s="446" t="s">
        <v>194</v>
      </c>
      <c r="D14" s="68" t="s">
        <v>195</v>
      </c>
      <c r="E14" s="162">
        <v>5</v>
      </c>
      <c r="F14" s="162"/>
      <c r="G14" s="162"/>
      <c r="H14" s="447"/>
      <c r="I14" s="447">
        <f>SUM(E18:G18)</f>
        <v>3</v>
      </c>
      <c r="J14" s="448"/>
      <c r="K14" s="88"/>
    </row>
    <row r="15" spans="1:11" ht="38.1" customHeight="1" x14ac:dyDescent="0.25">
      <c r="A15" s="149"/>
      <c r="B15" s="445"/>
      <c r="C15" s="446"/>
      <c r="D15" s="68" t="s">
        <v>196</v>
      </c>
      <c r="E15" s="162">
        <v>5</v>
      </c>
      <c r="F15" s="162"/>
      <c r="G15" s="162"/>
      <c r="H15" s="447"/>
      <c r="I15" s="447"/>
      <c r="J15" s="448"/>
      <c r="K15" s="88"/>
    </row>
    <row r="16" spans="1:11" ht="41.45" customHeight="1" x14ac:dyDescent="0.25">
      <c r="A16" s="149"/>
      <c r="B16" s="445"/>
      <c r="C16" s="446"/>
      <c r="D16" s="68" t="s">
        <v>197</v>
      </c>
      <c r="E16" s="162">
        <v>5</v>
      </c>
      <c r="F16" s="162"/>
      <c r="G16" s="162"/>
      <c r="H16" s="447"/>
      <c r="I16" s="447"/>
      <c r="J16" s="448"/>
      <c r="K16" s="88"/>
    </row>
    <row r="17" spans="1:11" ht="47.1" customHeight="1" x14ac:dyDescent="0.25">
      <c r="A17" s="149"/>
      <c r="B17" s="445"/>
      <c r="C17" s="446"/>
      <c r="D17" s="68" t="s">
        <v>198</v>
      </c>
      <c r="E17" s="162">
        <v>5</v>
      </c>
      <c r="F17" s="162"/>
      <c r="G17" s="162"/>
      <c r="H17" s="447"/>
      <c r="I17" s="447"/>
      <c r="J17" s="448"/>
      <c r="K17" s="88"/>
    </row>
    <row r="18" spans="1:11" ht="24.75" customHeight="1" x14ac:dyDescent="0.25">
      <c r="A18" s="149"/>
      <c r="B18" s="452" t="s">
        <v>281</v>
      </c>
      <c r="C18" s="452"/>
      <c r="D18" s="452"/>
      <c r="E18" s="63">
        <f>SUM(E14:E17)/4*60%</f>
        <v>3</v>
      </c>
      <c r="F18" s="69">
        <f>SUM(F14:F17)/4*20%</f>
        <v>0</v>
      </c>
      <c r="G18" s="69">
        <f>SUM(G14:G17)/4*20%</f>
        <v>0</v>
      </c>
      <c r="H18" s="447"/>
      <c r="I18" s="447"/>
      <c r="J18" s="448"/>
      <c r="K18" s="88"/>
    </row>
    <row r="19" spans="1:11" ht="24.75" customHeight="1" x14ac:dyDescent="0.25">
      <c r="A19" s="149"/>
      <c r="B19" s="445">
        <v>2</v>
      </c>
      <c r="C19" s="446" t="s">
        <v>200</v>
      </c>
      <c r="D19" s="68" t="s">
        <v>201</v>
      </c>
      <c r="E19" s="184">
        <v>5</v>
      </c>
      <c r="F19" s="184"/>
      <c r="G19" s="184"/>
      <c r="H19" s="447"/>
      <c r="I19" s="447">
        <f>SUM(E24:G24)</f>
        <v>3</v>
      </c>
      <c r="J19" s="453"/>
      <c r="K19" s="88"/>
    </row>
    <row r="20" spans="1:11" ht="36" customHeight="1" x14ac:dyDescent="0.25">
      <c r="A20" s="149"/>
      <c r="B20" s="445"/>
      <c r="C20" s="446"/>
      <c r="D20" s="68" t="s">
        <v>202</v>
      </c>
      <c r="E20" s="184">
        <v>5</v>
      </c>
      <c r="F20" s="184"/>
      <c r="G20" s="184"/>
      <c r="H20" s="447"/>
      <c r="I20" s="447"/>
      <c r="J20" s="453"/>
      <c r="K20" s="88"/>
    </row>
    <row r="21" spans="1:11" ht="33.6" customHeight="1" x14ac:dyDescent="0.25">
      <c r="A21" s="149"/>
      <c r="B21" s="445"/>
      <c r="C21" s="446"/>
      <c r="D21" s="68" t="s">
        <v>203</v>
      </c>
      <c r="E21" s="184">
        <v>5</v>
      </c>
      <c r="F21" s="184"/>
      <c r="G21" s="184"/>
      <c r="H21" s="447"/>
      <c r="I21" s="447"/>
      <c r="J21" s="453"/>
      <c r="K21" s="88"/>
    </row>
    <row r="22" spans="1:11" ht="35.25" customHeight="1" x14ac:dyDescent="0.25">
      <c r="A22" s="149"/>
      <c r="B22" s="445"/>
      <c r="C22" s="446"/>
      <c r="D22" s="68" t="s">
        <v>204</v>
      </c>
      <c r="E22" s="184">
        <v>5</v>
      </c>
      <c r="F22" s="184"/>
      <c r="G22" s="184"/>
      <c r="H22" s="447"/>
      <c r="I22" s="447"/>
      <c r="J22" s="453"/>
      <c r="K22" s="88"/>
    </row>
    <row r="23" spans="1:11" ht="21" customHeight="1" x14ac:dyDescent="0.25">
      <c r="A23" s="149"/>
      <c r="B23" s="445"/>
      <c r="C23" s="446"/>
      <c r="D23" s="68" t="s">
        <v>205</v>
      </c>
      <c r="E23" s="184">
        <v>5</v>
      </c>
      <c r="F23" s="184"/>
      <c r="G23" s="184"/>
      <c r="H23" s="447"/>
      <c r="I23" s="447"/>
      <c r="J23" s="453"/>
      <c r="K23" s="88"/>
    </row>
    <row r="24" spans="1:11" ht="24.75" customHeight="1" x14ac:dyDescent="0.25">
      <c r="A24" s="149"/>
      <c r="B24" s="452" t="s">
        <v>199</v>
      </c>
      <c r="C24" s="452"/>
      <c r="D24" s="452"/>
      <c r="E24" s="69">
        <f>SUM(E19:E23)/5*60%</f>
        <v>3</v>
      </c>
      <c r="F24" s="69">
        <f>SUM(F19:F23)/5*20%</f>
        <v>0</v>
      </c>
      <c r="G24" s="69">
        <f>SUM(G19:G23)/5*20%</f>
        <v>0</v>
      </c>
      <c r="H24" s="447"/>
      <c r="I24" s="447"/>
      <c r="J24" s="453"/>
      <c r="K24" s="88"/>
    </row>
    <row r="25" spans="1:11" ht="24.75" customHeight="1" x14ac:dyDescent="0.25">
      <c r="A25" s="149"/>
      <c r="B25" s="445">
        <v>3</v>
      </c>
      <c r="C25" s="446" t="s">
        <v>206</v>
      </c>
      <c r="D25" s="68" t="s">
        <v>207</v>
      </c>
      <c r="E25" s="184">
        <v>5</v>
      </c>
      <c r="F25" s="184"/>
      <c r="G25" s="184"/>
      <c r="H25" s="455"/>
      <c r="I25" s="447">
        <f>SUM(E30:G30)</f>
        <v>3</v>
      </c>
      <c r="J25" s="453"/>
      <c r="K25" s="88"/>
    </row>
    <row r="26" spans="1:11" ht="33.75" customHeight="1" x14ac:dyDescent="0.25">
      <c r="A26" s="149"/>
      <c r="B26" s="445"/>
      <c r="C26" s="446"/>
      <c r="D26" s="68" t="s">
        <v>208</v>
      </c>
      <c r="E26" s="184">
        <v>5</v>
      </c>
      <c r="F26" s="184"/>
      <c r="G26" s="184"/>
      <c r="H26" s="455"/>
      <c r="I26" s="447"/>
      <c r="J26" s="453"/>
      <c r="K26" s="88"/>
    </row>
    <row r="27" spans="1:11" x14ac:dyDescent="0.25">
      <c r="A27" s="149"/>
      <c r="B27" s="445"/>
      <c r="C27" s="446"/>
      <c r="D27" s="68" t="s">
        <v>209</v>
      </c>
      <c r="E27" s="184">
        <v>5</v>
      </c>
      <c r="F27" s="184"/>
      <c r="G27" s="184"/>
      <c r="H27" s="455"/>
      <c r="I27" s="447"/>
      <c r="J27" s="453"/>
      <c r="K27" s="88"/>
    </row>
    <row r="28" spans="1:11" ht="27.75" customHeight="1" x14ac:dyDescent="0.25">
      <c r="A28" s="149"/>
      <c r="B28" s="445"/>
      <c r="C28" s="446"/>
      <c r="D28" s="68" t="s">
        <v>210</v>
      </c>
      <c r="E28" s="184">
        <v>5</v>
      </c>
      <c r="F28" s="184"/>
      <c r="G28" s="184"/>
      <c r="H28" s="455"/>
      <c r="I28" s="447"/>
      <c r="J28" s="453"/>
      <c r="K28" s="88"/>
    </row>
    <row r="29" spans="1:11" ht="36" customHeight="1" x14ac:dyDescent="0.25">
      <c r="A29" s="149"/>
      <c r="B29" s="445"/>
      <c r="C29" s="446"/>
      <c r="D29" s="68" t="s">
        <v>211</v>
      </c>
      <c r="E29" s="184">
        <v>5</v>
      </c>
      <c r="F29" s="184"/>
      <c r="G29" s="184"/>
      <c r="H29" s="455"/>
      <c r="I29" s="447"/>
      <c r="J29" s="453"/>
      <c r="K29" s="88"/>
    </row>
    <row r="30" spans="1:11" ht="24.75" customHeight="1" x14ac:dyDescent="0.25">
      <c r="A30" s="149"/>
      <c r="B30" s="452" t="s">
        <v>199</v>
      </c>
      <c r="C30" s="452"/>
      <c r="D30" s="452"/>
      <c r="E30" s="69">
        <f>SUM(E25:E29)/5*60%</f>
        <v>3</v>
      </c>
      <c r="F30" s="69">
        <f>SUM(F25:F29)/5*20%</f>
        <v>0</v>
      </c>
      <c r="G30" s="69">
        <f>SUM(G25:G29)/5*20%</f>
        <v>0</v>
      </c>
      <c r="H30" s="455"/>
      <c r="I30" s="447"/>
      <c r="J30" s="453"/>
      <c r="K30" s="88"/>
    </row>
    <row r="31" spans="1:11" ht="34.5" customHeight="1" x14ac:dyDescent="0.25">
      <c r="A31" s="149"/>
      <c r="B31" s="445">
        <v>4</v>
      </c>
      <c r="C31" s="446" t="s">
        <v>212</v>
      </c>
      <c r="D31" s="70" t="s">
        <v>213</v>
      </c>
      <c r="E31" s="185">
        <v>5</v>
      </c>
      <c r="F31" s="185"/>
      <c r="G31" s="185"/>
      <c r="H31" s="467"/>
      <c r="I31" s="457">
        <f>SUM(E35:G35)</f>
        <v>3</v>
      </c>
      <c r="J31" s="454"/>
      <c r="K31" s="88"/>
    </row>
    <row r="32" spans="1:11" ht="24.75" customHeight="1" x14ac:dyDescent="0.25">
      <c r="A32" s="149"/>
      <c r="B32" s="445"/>
      <c r="C32" s="446"/>
      <c r="D32" s="70" t="s">
        <v>214</v>
      </c>
      <c r="E32" s="185">
        <v>5</v>
      </c>
      <c r="F32" s="185"/>
      <c r="G32" s="185"/>
      <c r="H32" s="468"/>
      <c r="I32" s="458"/>
      <c r="J32" s="454"/>
      <c r="K32" s="88"/>
    </row>
    <row r="33" spans="1:11" ht="24.75" customHeight="1" x14ac:dyDescent="0.25">
      <c r="A33" s="149"/>
      <c r="B33" s="445"/>
      <c r="C33" s="446"/>
      <c r="D33" s="70" t="s">
        <v>215</v>
      </c>
      <c r="E33" s="185">
        <v>5</v>
      </c>
      <c r="F33" s="185"/>
      <c r="G33" s="185"/>
      <c r="H33" s="468"/>
      <c r="I33" s="458"/>
      <c r="J33" s="454"/>
      <c r="K33" s="88"/>
    </row>
    <row r="34" spans="1:11" ht="36.75" customHeight="1" x14ac:dyDescent="0.25">
      <c r="A34" s="149"/>
      <c r="B34" s="445"/>
      <c r="C34" s="446"/>
      <c r="D34" s="70" t="s">
        <v>216</v>
      </c>
      <c r="E34" s="185">
        <v>5</v>
      </c>
      <c r="F34" s="185"/>
      <c r="G34" s="185"/>
      <c r="H34" s="468"/>
      <c r="I34" s="458"/>
      <c r="J34" s="454"/>
      <c r="K34" s="88"/>
    </row>
    <row r="35" spans="1:11" ht="24.75" customHeight="1" x14ac:dyDescent="0.25">
      <c r="A35" s="149"/>
      <c r="B35" s="452" t="s">
        <v>199</v>
      </c>
      <c r="C35" s="452"/>
      <c r="D35" s="452"/>
      <c r="E35" s="69">
        <f>SUM(E31:E34)/4*60%</f>
        <v>3</v>
      </c>
      <c r="F35" s="69">
        <f>SUM(F31:F34)/4*20%</f>
        <v>0</v>
      </c>
      <c r="G35" s="69">
        <f>SUM(G31:G34)/4*20%</f>
        <v>0</v>
      </c>
      <c r="H35" s="469"/>
      <c r="I35" s="459"/>
      <c r="J35" s="454"/>
      <c r="K35" s="88"/>
    </row>
    <row r="36" spans="1:11" ht="25.5" customHeight="1" x14ac:dyDescent="0.25">
      <c r="A36" s="149"/>
      <c r="B36" s="445">
        <v>5</v>
      </c>
      <c r="C36" s="446" t="s">
        <v>217</v>
      </c>
      <c r="D36" s="71" t="s">
        <v>218</v>
      </c>
      <c r="E36" s="162">
        <v>5</v>
      </c>
      <c r="F36" s="162"/>
      <c r="G36" s="162"/>
      <c r="H36" s="447"/>
      <c r="I36" s="447">
        <f>SUM(E41:G41)</f>
        <v>3</v>
      </c>
      <c r="J36" s="448"/>
      <c r="K36" s="88"/>
    </row>
    <row r="37" spans="1:11" ht="27" customHeight="1" x14ac:dyDescent="0.25">
      <c r="A37" s="149"/>
      <c r="B37" s="445"/>
      <c r="C37" s="446"/>
      <c r="D37" s="71" t="s">
        <v>219</v>
      </c>
      <c r="E37" s="162">
        <v>5</v>
      </c>
      <c r="F37" s="162"/>
      <c r="G37" s="162"/>
      <c r="H37" s="447"/>
      <c r="I37" s="447"/>
      <c r="J37" s="448"/>
      <c r="K37" s="88"/>
    </row>
    <row r="38" spans="1:11" ht="35.1" customHeight="1" x14ac:dyDescent="0.25">
      <c r="A38" s="149"/>
      <c r="B38" s="445"/>
      <c r="C38" s="446"/>
      <c r="D38" s="71" t="s">
        <v>220</v>
      </c>
      <c r="E38" s="162">
        <v>5</v>
      </c>
      <c r="F38" s="162"/>
      <c r="G38" s="162"/>
      <c r="H38" s="447"/>
      <c r="I38" s="447"/>
      <c r="J38" s="448"/>
      <c r="K38" s="88"/>
    </row>
    <row r="39" spans="1:11" ht="24" customHeight="1" x14ac:dyDescent="0.25">
      <c r="A39" s="149"/>
      <c r="B39" s="445"/>
      <c r="C39" s="446"/>
      <c r="D39" s="71" t="s">
        <v>221</v>
      </c>
      <c r="E39" s="162">
        <v>5</v>
      </c>
      <c r="F39" s="162"/>
      <c r="G39" s="162"/>
      <c r="H39" s="447"/>
      <c r="I39" s="447"/>
      <c r="J39" s="448"/>
      <c r="K39" s="88"/>
    </row>
    <row r="40" spans="1:11" ht="26.25" customHeight="1" x14ac:dyDescent="0.25">
      <c r="A40" s="149"/>
      <c r="B40" s="445"/>
      <c r="C40" s="446"/>
      <c r="D40" s="71" t="s">
        <v>222</v>
      </c>
      <c r="E40" s="162">
        <v>5</v>
      </c>
      <c r="F40" s="162"/>
      <c r="G40" s="162"/>
      <c r="H40" s="447"/>
      <c r="I40" s="447"/>
      <c r="J40" s="448"/>
      <c r="K40" s="88"/>
    </row>
    <row r="41" spans="1:11" ht="24.75" customHeight="1" x14ac:dyDescent="0.25">
      <c r="A41" s="149"/>
      <c r="B41" s="452" t="s">
        <v>199</v>
      </c>
      <c r="C41" s="452"/>
      <c r="D41" s="452"/>
      <c r="E41" s="69">
        <f>SUM(E36:E40)/5*60%</f>
        <v>3</v>
      </c>
      <c r="F41" s="69">
        <f>SUM(F36:F40)/5*20%</f>
        <v>0</v>
      </c>
      <c r="G41" s="69">
        <f>SUM(G36:G40)/5*20%</f>
        <v>0</v>
      </c>
      <c r="H41" s="447"/>
      <c r="I41" s="447"/>
      <c r="J41" s="448"/>
      <c r="K41" s="88"/>
    </row>
    <row r="42" spans="1:11" ht="24.75" customHeight="1" x14ac:dyDescent="0.25">
      <c r="A42" s="149"/>
      <c r="B42" s="445">
        <v>6</v>
      </c>
      <c r="C42" s="446" t="s">
        <v>223</v>
      </c>
      <c r="D42" s="68" t="s">
        <v>224</v>
      </c>
      <c r="E42" s="184">
        <v>5</v>
      </c>
      <c r="F42" s="184"/>
      <c r="G42" s="184"/>
      <c r="H42" s="447"/>
      <c r="I42" s="447">
        <f>SUM(E48:G48)</f>
        <v>3</v>
      </c>
      <c r="J42" s="453"/>
      <c r="K42" s="88"/>
    </row>
    <row r="43" spans="1:11" ht="36" customHeight="1" x14ac:dyDescent="0.25">
      <c r="A43" s="149"/>
      <c r="B43" s="445"/>
      <c r="C43" s="446"/>
      <c r="D43" s="68" t="s">
        <v>225</v>
      </c>
      <c r="E43" s="184">
        <v>5</v>
      </c>
      <c r="F43" s="184"/>
      <c r="G43" s="184"/>
      <c r="H43" s="447"/>
      <c r="I43" s="447"/>
      <c r="J43" s="453"/>
      <c r="K43" s="88"/>
    </row>
    <row r="44" spans="1:11" ht="24.75" customHeight="1" x14ac:dyDescent="0.25">
      <c r="A44" s="149"/>
      <c r="B44" s="445"/>
      <c r="C44" s="446"/>
      <c r="D44" s="68" t="s">
        <v>226</v>
      </c>
      <c r="E44" s="184">
        <v>5</v>
      </c>
      <c r="F44" s="184"/>
      <c r="G44" s="184"/>
      <c r="H44" s="447"/>
      <c r="I44" s="447"/>
      <c r="J44" s="453"/>
      <c r="K44" s="88"/>
    </row>
    <row r="45" spans="1:11" ht="15.75" customHeight="1" x14ac:dyDescent="0.25">
      <c r="A45" s="149"/>
      <c r="B45" s="445"/>
      <c r="C45" s="446"/>
      <c r="D45" s="68" t="s">
        <v>227</v>
      </c>
      <c r="E45" s="184">
        <v>5</v>
      </c>
      <c r="F45" s="184"/>
      <c r="G45" s="184"/>
      <c r="H45" s="447"/>
      <c r="I45" s="447"/>
      <c r="J45" s="453"/>
      <c r="K45" s="88"/>
    </row>
    <row r="46" spans="1:11" ht="12.75" customHeight="1" x14ac:dyDescent="0.25">
      <c r="A46" s="149"/>
      <c r="B46" s="445"/>
      <c r="C46" s="446"/>
      <c r="D46" s="68" t="s">
        <v>228</v>
      </c>
      <c r="E46" s="184">
        <v>5</v>
      </c>
      <c r="F46" s="184"/>
      <c r="G46" s="184"/>
      <c r="H46" s="447"/>
      <c r="I46" s="447"/>
      <c r="J46" s="453"/>
      <c r="K46" s="88"/>
    </row>
    <row r="47" spans="1:11" ht="15" customHeight="1" x14ac:dyDescent="0.25">
      <c r="A47" s="149"/>
      <c r="B47" s="445"/>
      <c r="C47" s="446"/>
      <c r="D47" s="68" t="s">
        <v>229</v>
      </c>
      <c r="E47" s="184">
        <v>5</v>
      </c>
      <c r="F47" s="184"/>
      <c r="G47" s="184"/>
      <c r="H47" s="447"/>
      <c r="I47" s="447"/>
      <c r="J47" s="453"/>
      <c r="K47" s="88"/>
    </row>
    <row r="48" spans="1:11" ht="24.75" customHeight="1" x14ac:dyDescent="0.25">
      <c r="A48" s="149"/>
      <c r="B48" s="452" t="s">
        <v>199</v>
      </c>
      <c r="C48" s="452"/>
      <c r="D48" s="452"/>
      <c r="E48" s="69">
        <f>SUM(E42:E47)/6*60%</f>
        <v>3</v>
      </c>
      <c r="F48" s="69">
        <f>SUM(F42:F47)/6*20%</f>
        <v>0</v>
      </c>
      <c r="G48" s="69">
        <f>SUM(G42:G47)/6*20%</f>
        <v>0</v>
      </c>
      <c r="H48" s="447"/>
      <c r="I48" s="447"/>
      <c r="J48" s="453"/>
      <c r="K48" s="88"/>
    </row>
    <row r="49" spans="1:11" ht="24.75" customHeight="1" x14ac:dyDescent="0.25">
      <c r="A49" s="149"/>
      <c r="B49" s="445">
        <v>7</v>
      </c>
      <c r="C49" s="446" t="s">
        <v>230</v>
      </c>
      <c r="D49" s="68" t="s">
        <v>231</v>
      </c>
      <c r="E49" s="184">
        <v>5</v>
      </c>
      <c r="F49" s="184"/>
      <c r="G49" s="184"/>
      <c r="H49" s="455"/>
      <c r="I49" s="457">
        <f>SUM(E53:G53)</f>
        <v>3</v>
      </c>
      <c r="J49" s="453"/>
      <c r="K49" s="88"/>
    </row>
    <row r="50" spans="1:11" ht="47.25" customHeight="1" x14ac:dyDescent="0.25">
      <c r="A50" s="149"/>
      <c r="B50" s="445"/>
      <c r="C50" s="446"/>
      <c r="D50" s="68" t="s">
        <v>232</v>
      </c>
      <c r="E50" s="184">
        <v>5</v>
      </c>
      <c r="F50" s="184"/>
      <c r="G50" s="184"/>
      <c r="H50" s="455"/>
      <c r="I50" s="458"/>
      <c r="J50" s="453"/>
      <c r="K50" s="88"/>
    </row>
    <row r="51" spans="1:11" ht="14.25" customHeight="1" x14ac:dyDescent="0.25">
      <c r="A51" s="149"/>
      <c r="B51" s="445"/>
      <c r="C51" s="446"/>
      <c r="D51" s="68" t="s">
        <v>233</v>
      </c>
      <c r="E51" s="184">
        <v>5</v>
      </c>
      <c r="F51" s="184"/>
      <c r="G51" s="184"/>
      <c r="H51" s="455"/>
      <c r="I51" s="458"/>
      <c r="J51" s="453"/>
      <c r="K51" s="88"/>
    </row>
    <row r="52" spans="1:11" ht="27" customHeight="1" x14ac:dyDescent="0.25">
      <c r="A52" s="149"/>
      <c r="B52" s="445"/>
      <c r="C52" s="446"/>
      <c r="D52" s="68" t="s">
        <v>234</v>
      </c>
      <c r="E52" s="184">
        <v>5</v>
      </c>
      <c r="F52" s="184"/>
      <c r="G52" s="184"/>
      <c r="H52" s="455"/>
      <c r="I52" s="458"/>
      <c r="J52" s="453"/>
      <c r="K52" s="88"/>
    </row>
    <row r="53" spans="1:11" ht="24.75" customHeight="1" x14ac:dyDescent="0.25">
      <c r="A53" s="149"/>
      <c r="B53" s="452" t="s">
        <v>199</v>
      </c>
      <c r="C53" s="452"/>
      <c r="D53" s="452"/>
      <c r="E53" s="69">
        <f>SUM(E49:E52)/4*60%</f>
        <v>3</v>
      </c>
      <c r="F53" s="69">
        <f>SUM(F49:F52)/4*20%</f>
        <v>0</v>
      </c>
      <c r="G53" s="69">
        <f>SUM(G49:G52)/4*20%</f>
        <v>0</v>
      </c>
      <c r="H53" s="455"/>
      <c r="I53" s="459"/>
      <c r="J53" s="453"/>
      <c r="K53" s="88"/>
    </row>
    <row r="54" spans="1:11" ht="34.5" customHeight="1" x14ac:dyDescent="0.25">
      <c r="A54" s="149"/>
      <c r="B54" s="445">
        <v>8</v>
      </c>
      <c r="C54" s="446" t="s">
        <v>235</v>
      </c>
      <c r="D54" s="70" t="s">
        <v>236</v>
      </c>
      <c r="E54" s="185">
        <v>5</v>
      </c>
      <c r="F54" s="185"/>
      <c r="G54" s="185"/>
      <c r="H54" s="460"/>
      <c r="I54" s="447">
        <f>SUM(E61:G61)</f>
        <v>3</v>
      </c>
      <c r="J54" s="456"/>
      <c r="K54" s="88"/>
    </row>
    <row r="55" spans="1:11" ht="24.75" customHeight="1" x14ac:dyDescent="0.25">
      <c r="A55" s="149"/>
      <c r="B55" s="445"/>
      <c r="C55" s="446"/>
      <c r="D55" s="70" t="s">
        <v>237</v>
      </c>
      <c r="E55" s="185">
        <v>5</v>
      </c>
      <c r="F55" s="185"/>
      <c r="G55" s="185"/>
      <c r="H55" s="460"/>
      <c r="I55" s="447"/>
      <c r="J55" s="456"/>
      <c r="K55" s="88"/>
    </row>
    <row r="56" spans="1:11" ht="24.75" customHeight="1" x14ac:dyDescent="0.25">
      <c r="A56" s="149"/>
      <c r="B56" s="445"/>
      <c r="C56" s="446"/>
      <c r="D56" s="70" t="s">
        <v>238</v>
      </c>
      <c r="E56" s="185">
        <v>5</v>
      </c>
      <c r="F56" s="185"/>
      <c r="G56" s="185"/>
      <c r="H56" s="460"/>
      <c r="I56" s="447"/>
      <c r="J56" s="456"/>
      <c r="K56" s="88"/>
    </row>
    <row r="57" spans="1:11" ht="36.75" customHeight="1" x14ac:dyDescent="0.25">
      <c r="A57" s="149"/>
      <c r="B57" s="445"/>
      <c r="C57" s="446"/>
      <c r="D57" s="70" t="s">
        <v>239</v>
      </c>
      <c r="E57" s="185">
        <v>5</v>
      </c>
      <c r="F57" s="185"/>
      <c r="G57" s="185"/>
      <c r="H57" s="460"/>
      <c r="I57" s="447"/>
      <c r="J57" s="456"/>
      <c r="K57" s="88"/>
    </row>
    <row r="58" spans="1:11" ht="44.25" customHeight="1" x14ac:dyDescent="0.25">
      <c r="A58" s="149"/>
      <c r="B58" s="445"/>
      <c r="C58" s="446"/>
      <c r="D58" s="70" t="s">
        <v>240</v>
      </c>
      <c r="E58" s="185">
        <v>5</v>
      </c>
      <c r="F58" s="185"/>
      <c r="G58" s="185"/>
      <c r="H58" s="460"/>
      <c r="I58" s="447"/>
      <c r="J58" s="456"/>
      <c r="K58" s="88"/>
    </row>
    <row r="59" spans="1:11" ht="44.25" customHeight="1" x14ac:dyDescent="0.25">
      <c r="A59" s="149"/>
      <c r="B59" s="445"/>
      <c r="C59" s="446"/>
      <c r="D59" s="70" t="s">
        <v>241</v>
      </c>
      <c r="E59" s="185">
        <v>5</v>
      </c>
      <c r="F59" s="185"/>
      <c r="G59" s="185"/>
      <c r="H59" s="460"/>
      <c r="I59" s="447"/>
      <c r="J59" s="456"/>
      <c r="K59" s="88"/>
    </row>
    <row r="60" spans="1:11" ht="26.25" customHeight="1" x14ac:dyDescent="0.25">
      <c r="A60" s="149"/>
      <c r="B60" s="445"/>
      <c r="C60" s="446"/>
      <c r="D60" s="70" t="s">
        <v>242</v>
      </c>
      <c r="E60" s="185">
        <v>5</v>
      </c>
      <c r="F60" s="185"/>
      <c r="G60" s="185"/>
      <c r="H60" s="460"/>
      <c r="I60" s="447"/>
      <c r="J60" s="456"/>
      <c r="K60" s="88"/>
    </row>
    <row r="61" spans="1:11" ht="24.75" customHeight="1" x14ac:dyDescent="0.25">
      <c r="A61" s="149"/>
      <c r="B61" s="452" t="s">
        <v>199</v>
      </c>
      <c r="C61" s="452"/>
      <c r="D61" s="452"/>
      <c r="E61" s="69">
        <f>SUM(E54:E60)/7*60%</f>
        <v>3</v>
      </c>
      <c r="F61" s="69">
        <f>SUM(F54:F60)/7*20%</f>
        <v>0</v>
      </c>
      <c r="G61" s="69">
        <f>SUM(G54:G60)/7*20%</f>
        <v>0</v>
      </c>
      <c r="H61" s="460"/>
      <c r="I61" s="447"/>
      <c r="J61" s="456"/>
      <c r="K61" s="88"/>
    </row>
    <row r="62" spans="1:11" ht="24.75" customHeight="1" x14ac:dyDescent="0.25">
      <c r="A62" s="149"/>
      <c r="B62" s="445">
        <v>9</v>
      </c>
      <c r="C62" s="446" t="s">
        <v>243</v>
      </c>
      <c r="D62" s="70" t="s">
        <v>244</v>
      </c>
      <c r="E62" s="185">
        <v>5</v>
      </c>
      <c r="F62" s="185"/>
      <c r="G62" s="185"/>
      <c r="H62" s="460"/>
      <c r="I62" s="457">
        <f>SUM(E66:G66)</f>
        <v>3</v>
      </c>
      <c r="J62" s="453"/>
      <c r="K62" s="88"/>
    </row>
    <row r="63" spans="1:11" ht="24.75" customHeight="1" x14ac:dyDescent="0.25">
      <c r="A63" s="149"/>
      <c r="B63" s="445"/>
      <c r="C63" s="446"/>
      <c r="D63" s="70" t="s">
        <v>245</v>
      </c>
      <c r="E63" s="185">
        <v>5</v>
      </c>
      <c r="F63" s="185"/>
      <c r="G63" s="185"/>
      <c r="H63" s="460"/>
      <c r="I63" s="458"/>
      <c r="J63" s="453"/>
      <c r="K63" s="88"/>
    </row>
    <row r="64" spans="1:11" ht="24.75" customHeight="1" x14ac:dyDescent="0.25">
      <c r="A64" s="149"/>
      <c r="B64" s="445"/>
      <c r="C64" s="446"/>
      <c r="D64" s="70" t="s">
        <v>246</v>
      </c>
      <c r="E64" s="185">
        <v>5</v>
      </c>
      <c r="F64" s="185"/>
      <c r="G64" s="185"/>
      <c r="H64" s="460"/>
      <c r="I64" s="458"/>
      <c r="J64" s="453"/>
      <c r="K64" s="88"/>
    </row>
    <row r="65" spans="1:11" ht="34.5" customHeight="1" x14ac:dyDescent="0.25">
      <c r="A65" s="149"/>
      <c r="B65" s="445"/>
      <c r="C65" s="446"/>
      <c r="D65" s="68" t="s">
        <v>247</v>
      </c>
      <c r="E65" s="185">
        <v>5</v>
      </c>
      <c r="F65" s="185"/>
      <c r="G65" s="185"/>
      <c r="H65" s="460"/>
      <c r="I65" s="458"/>
      <c r="J65" s="453"/>
      <c r="K65" s="88"/>
    </row>
    <row r="66" spans="1:11" ht="24.75" customHeight="1" x14ac:dyDescent="0.25">
      <c r="A66" s="149"/>
      <c r="B66" s="452" t="s">
        <v>199</v>
      </c>
      <c r="C66" s="452"/>
      <c r="D66" s="452"/>
      <c r="E66" s="69">
        <f>SUM(E62:E65)/4*60%</f>
        <v>3</v>
      </c>
      <c r="F66" s="69">
        <f>SUM(F62:F65)/4*20%</f>
        <v>0</v>
      </c>
      <c r="G66" s="69">
        <f>SUM(G62:G65)/4*20%</f>
        <v>0</v>
      </c>
      <c r="H66" s="460"/>
      <c r="I66" s="459"/>
      <c r="J66" s="453"/>
      <c r="K66" s="88"/>
    </row>
    <row r="67" spans="1:11" x14ac:dyDescent="0.25">
      <c r="A67" s="149"/>
      <c r="B67" s="452" t="s">
        <v>280</v>
      </c>
      <c r="C67" s="452"/>
      <c r="D67" s="452"/>
      <c r="E67" s="190">
        <f>AVERAGE(E66,E61,E53,E48,E41,E35,E30,E24,E18)</f>
        <v>3</v>
      </c>
      <c r="F67" s="190">
        <f>AVERAGE(F66,F61,F53,F48,F41,F35,F30,F24,F18)</f>
        <v>0</v>
      </c>
      <c r="G67" s="190">
        <f>AVERAGE(G66,G61,G53,G48,G41,G35,G30,G24,G18)</f>
        <v>0</v>
      </c>
      <c r="H67" s="88"/>
      <c r="I67" s="88"/>
      <c r="J67" s="88"/>
      <c r="K67" s="88"/>
    </row>
    <row r="68" spans="1:11" ht="15.75" thickBot="1" x14ac:dyDescent="0.3">
      <c r="A68" s="149"/>
      <c r="B68" s="88"/>
      <c r="C68" s="88"/>
      <c r="D68" s="89"/>
      <c r="E68" s="189"/>
      <c r="F68" s="189"/>
      <c r="G68" s="189"/>
      <c r="H68" s="88"/>
      <c r="I68" s="88"/>
      <c r="J68" s="88"/>
      <c r="K68" s="88"/>
    </row>
    <row r="69" spans="1:11" ht="18.75" customHeight="1" thickBot="1" x14ac:dyDescent="0.3">
      <c r="A69" s="149"/>
      <c r="B69" s="90"/>
      <c r="C69" s="90"/>
      <c r="D69" s="90"/>
      <c r="E69" s="464" t="s">
        <v>248</v>
      </c>
      <c r="F69" s="465"/>
      <c r="G69" s="466"/>
      <c r="H69" s="72"/>
      <c r="I69" s="73">
        <f>AVERAGE(I14:I66)</f>
        <v>3</v>
      </c>
      <c r="J69" s="74">
        <f>I69/5*100%</f>
        <v>0.6</v>
      </c>
      <c r="K69" s="88"/>
    </row>
    <row r="70" spans="1:11" ht="15.75" customHeight="1" x14ac:dyDescent="0.25">
      <c r="A70" s="149"/>
      <c r="B70" s="149"/>
      <c r="C70" s="149"/>
      <c r="D70" s="161"/>
      <c r="E70" s="149"/>
      <c r="F70" s="149"/>
      <c r="G70" s="149"/>
      <c r="H70" s="149"/>
      <c r="I70" s="149"/>
      <c r="J70" s="149"/>
      <c r="K70" s="88"/>
    </row>
    <row r="71" spans="1:11" ht="37.5" customHeight="1" x14ac:dyDescent="0.25">
      <c r="A71" s="149"/>
      <c r="B71" s="149"/>
      <c r="C71" s="186" t="s">
        <v>121</v>
      </c>
      <c r="D71" s="205" t="s">
        <v>315</v>
      </c>
      <c r="E71" s="149"/>
      <c r="F71" s="149"/>
      <c r="G71" s="149"/>
      <c r="H71" s="461"/>
      <c r="I71" s="461"/>
      <c r="J71" s="91"/>
      <c r="K71" s="88"/>
    </row>
    <row r="72" spans="1:11" ht="54" customHeight="1" x14ac:dyDescent="0.25">
      <c r="A72" s="149"/>
      <c r="B72" s="149"/>
      <c r="C72" s="186" t="s">
        <v>122</v>
      </c>
      <c r="D72" s="186">
        <v>2019</v>
      </c>
      <c r="E72" s="149"/>
      <c r="F72" s="149"/>
      <c r="G72" s="149"/>
      <c r="H72" s="462" t="s">
        <v>301</v>
      </c>
      <c r="I72" s="463"/>
      <c r="J72" s="194" t="s">
        <v>300</v>
      </c>
      <c r="K72" s="88"/>
    </row>
    <row r="73" spans="1:11" x14ac:dyDescent="0.25">
      <c r="A73" s="149"/>
      <c r="B73" s="149"/>
      <c r="C73" s="149"/>
      <c r="D73" s="149"/>
      <c r="E73" s="149"/>
      <c r="F73" s="149"/>
      <c r="G73" s="149"/>
      <c r="H73" s="149"/>
      <c r="I73" s="149"/>
      <c r="J73" s="149"/>
      <c r="K73" s="149"/>
    </row>
    <row r="74" spans="1:11" x14ac:dyDescent="0.25">
      <c r="A74"/>
      <c r="K74"/>
    </row>
    <row r="75" spans="1:11" x14ac:dyDescent="0.25">
      <c r="A75"/>
      <c r="K75"/>
    </row>
    <row r="76" spans="1:11" x14ac:dyDescent="0.25">
      <c r="A76"/>
      <c r="K76"/>
    </row>
    <row r="77" spans="1:11" x14ac:dyDescent="0.25">
      <c r="A77"/>
      <c r="K77"/>
    </row>
    <row r="78" spans="1:11" x14ac:dyDescent="0.25">
      <c r="A78"/>
      <c r="K78"/>
    </row>
    <row r="79" spans="1:11" x14ac:dyDescent="0.25">
      <c r="A79"/>
      <c r="K79"/>
    </row>
    <row r="80" spans="1:11" x14ac:dyDescent="0.25">
      <c r="A80"/>
      <c r="K80"/>
    </row>
    <row r="81" spans="1:11" x14ac:dyDescent="0.25">
      <c r="A81"/>
      <c r="K81"/>
    </row>
    <row r="82" spans="1:11" x14ac:dyDescent="0.25">
      <c r="A82"/>
      <c r="K82"/>
    </row>
    <row r="83" spans="1:11" x14ac:dyDescent="0.25">
      <c r="A83"/>
      <c r="K83"/>
    </row>
    <row r="84" spans="1:11" x14ac:dyDescent="0.25">
      <c r="A84"/>
      <c r="K84"/>
    </row>
    <row r="85" spans="1:11" x14ac:dyDescent="0.25">
      <c r="A85"/>
      <c r="K85"/>
    </row>
    <row r="86" spans="1:11" x14ac:dyDescent="0.25">
      <c r="A86"/>
      <c r="K86"/>
    </row>
    <row r="87" spans="1:11" x14ac:dyDescent="0.25">
      <c r="A87"/>
      <c r="K87"/>
    </row>
    <row r="88" spans="1:11" x14ac:dyDescent="0.25">
      <c r="A88"/>
      <c r="K88"/>
    </row>
    <row r="89" spans="1:11" x14ac:dyDescent="0.25">
      <c r="A89"/>
      <c r="K89"/>
    </row>
    <row r="90" spans="1:11" x14ac:dyDescent="0.25">
      <c r="A90"/>
      <c r="K90"/>
    </row>
    <row r="91" spans="1:11" x14ac:dyDescent="0.25">
      <c r="A91"/>
      <c r="K91"/>
    </row>
    <row r="92" spans="1:11" x14ac:dyDescent="0.25">
      <c r="A92"/>
      <c r="K92"/>
    </row>
    <row r="93" spans="1:11" x14ac:dyDescent="0.25">
      <c r="A93"/>
      <c r="K93"/>
    </row>
    <row r="94" spans="1:11" x14ac:dyDescent="0.25">
      <c r="A94"/>
      <c r="K94"/>
    </row>
    <row r="95" spans="1:11" x14ac:dyDescent="0.25">
      <c r="A95"/>
      <c r="K95"/>
    </row>
    <row r="96" spans="1:11" x14ac:dyDescent="0.25">
      <c r="A96"/>
      <c r="K96"/>
    </row>
    <row r="97" spans="1:11" x14ac:dyDescent="0.25">
      <c r="A97"/>
      <c r="K97"/>
    </row>
    <row r="98" spans="1:11" x14ac:dyDescent="0.25">
      <c r="A98"/>
      <c r="K98"/>
    </row>
    <row r="99" spans="1:11" x14ac:dyDescent="0.25">
      <c r="A99"/>
      <c r="K99"/>
    </row>
    <row r="100" spans="1:11" x14ac:dyDescent="0.25">
      <c r="A100"/>
      <c r="K100"/>
    </row>
    <row r="101" spans="1:11" x14ac:dyDescent="0.25">
      <c r="A101"/>
      <c r="K101"/>
    </row>
    <row r="102" spans="1:11" x14ac:dyDescent="0.25">
      <c r="A102"/>
      <c r="K102"/>
    </row>
    <row r="103" spans="1:11" x14ac:dyDescent="0.25">
      <c r="A103"/>
      <c r="K103"/>
    </row>
    <row r="104" spans="1:11" x14ac:dyDescent="0.25">
      <c r="A104"/>
      <c r="K104"/>
    </row>
    <row r="105" spans="1:11" x14ac:dyDescent="0.25">
      <c r="A105"/>
      <c r="K105"/>
    </row>
    <row r="106" spans="1:11" x14ac:dyDescent="0.25">
      <c r="A106"/>
      <c r="K106"/>
    </row>
    <row r="107" spans="1:11" x14ac:dyDescent="0.25">
      <c r="A107"/>
      <c r="K107"/>
    </row>
    <row r="108" spans="1:11" x14ac:dyDescent="0.25">
      <c r="A108"/>
      <c r="K108"/>
    </row>
    <row r="109" spans="1:11" x14ac:dyDescent="0.25">
      <c r="A109"/>
      <c r="K109"/>
    </row>
    <row r="110" spans="1:11" x14ac:dyDescent="0.25">
      <c r="A110"/>
      <c r="K110"/>
    </row>
    <row r="111" spans="1:11" x14ac:dyDescent="0.25">
      <c r="A111"/>
      <c r="K111"/>
    </row>
    <row r="112" spans="1:11" x14ac:dyDescent="0.25">
      <c r="A112"/>
      <c r="K112"/>
    </row>
    <row r="113" spans="1:11" x14ac:dyDescent="0.25">
      <c r="A113"/>
      <c r="K113"/>
    </row>
    <row r="114" spans="1:11" x14ac:dyDescent="0.25">
      <c r="A114"/>
      <c r="K114"/>
    </row>
    <row r="115" spans="1:11" x14ac:dyDescent="0.25">
      <c r="A115"/>
      <c r="K115"/>
    </row>
    <row r="116" spans="1:11" x14ac:dyDescent="0.25">
      <c r="A116"/>
      <c r="K116"/>
    </row>
    <row r="117" spans="1:11" x14ac:dyDescent="0.25">
      <c r="A117"/>
      <c r="K117"/>
    </row>
    <row r="118" spans="1:11" x14ac:dyDescent="0.25">
      <c r="A118"/>
      <c r="K118"/>
    </row>
    <row r="119" spans="1:11" x14ac:dyDescent="0.25">
      <c r="A119"/>
      <c r="K119"/>
    </row>
    <row r="120" spans="1:11" x14ac:dyDescent="0.25">
      <c r="A120"/>
      <c r="K120"/>
    </row>
    <row r="121" spans="1:11" x14ac:dyDescent="0.25">
      <c r="A121"/>
      <c r="K121"/>
    </row>
    <row r="122" spans="1:11" x14ac:dyDescent="0.25">
      <c r="A122"/>
      <c r="K122"/>
    </row>
    <row r="123" spans="1:11" x14ac:dyDescent="0.25">
      <c r="A123"/>
      <c r="K123"/>
    </row>
    <row r="124" spans="1:11" x14ac:dyDescent="0.25">
      <c r="A124"/>
      <c r="K124"/>
    </row>
    <row r="125" spans="1:11" x14ac:dyDescent="0.25">
      <c r="A125"/>
      <c r="K125"/>
    </row>
    <row r="126" spans="1:11" x14ac:dyDescent="0.25">
      <c r="A126"/>
      <c r="K126"/>
    </row>
    <row r="127" spans="1:11" x14ac:dyDescent="0.25">
      <c r="A127"/>
      <c r="K127"/>
    </row>
    <row r="128" spans="1:11" x14ac:dyDescent="0.25">
      <c r="A128"/>
      <c r="K128"/>
    </row>
    <row r="129" spans="1:11" x14ac:dyDescent="0.25">
      <c r="A129"/>
      <c r="K129"/>
    </row>
    <row r="130" spans="1:11" x14ac:dyDescent="0.25">
      <c r="A130"/>
      <c r="K130"/>
    </row>
    <row r="131" spans="1:11" x14ac:dyDescent="0.25">
      <c r="A131"/>
      <c r="K131"/>
    </row>
    <row r="132" spans="1:11" x14ac:dyDescent="0.25">
      <c r="A132"/>
      <c r="K132"/>
    </row>
    <row r="133" spans="1:11" x14ac:dyDescent="0.25">
      <c r="A133"/>
      <c r="K133"/>
    </row>
    <row r="134" spans="1:11" x14ac:dyDescent="0.25">
      <c r="A134"/>
      <c r="K134"/>
    </row>
    <row r="135" spans="1:11" x14ac:dyDescent="0.25">
      <c r="A135"/>
      <c r="K135"/>
    </row>
    <row r="136" spans="1:11" x14ac:dyDescent="0.25">
      <c r="A136"/>
      <c r="K136"/>
    </row>
    <row r="137" spans="1:11" x14ac:dyDescent="0.25">
      <c r="A137"/>
      <c r="K137"/>
    </row>
    <row r="138" spans="1:11" x14ac:dyDescent="0.25">
      <c r="A138"/>
      <c r="K138"/>
    </row>
    <row r="139" spans="1:11" x14ac:dyDescent="0.25">
      <c r="A139"/>
      <c r="K139"/>
    </row>
    <row r="140" spans="1:11" x14ac:dyDescent="0.25">
      <c r="A140"/>
      <c r="K140"/>
    </row>
    <row r="141" spans="1:11" x14ac:dyDescent="0.25">
      <c r="A141"/>
      <c r="K141"/>
    </row>
    <row r="142" spans="1:11" x14ac:dyDescent="0.25">
      <c r="A142"/>
      <c r="K142"/>
    </row>
    <row r="143" spans="1:11" x14ac:dyDescent="0.25">
      <c r="K143"/>
    </row>
    <row r="144" spans="1:11" x14ac:dyDescent="0.25">
      <c r="K144"/>
    </row>
    <row r="145" spans="11:11" x14ac:dyDescent="0.25">
      <c r="K145"/>
    </row>
    <row r="146" spans="11:11" x14ac:dyDescent="0.25">
      <c r="K146"/>
    </row>
    <row r="147" spans="11:11" x14ac:dyDescent="0.25">
      <c r="K147"/>
    </row>
    <row r="148" spans="11:11" x14ac:dyDescent="0.25">
      <c r="K148"/>
    </row>
    <row r="149" spans="11:11" x14ac:dyDescent="0.25">
      <c r="K149"/>
    </row>
    <row r="150" spans="11:11" x14ac:dyDescent="0.25">
      <c r="K150"/>
    </row>
    <row r="151" spans="11:11" x14ac:dyDescent="0.25">
      <c r="K151"/>
    </row>
    <row r="152" spans="11:11" x14ac:dyDescent="0.25">
      <c r="K152"/>
    </row>
    <row r="153" spans="11:11" x14ac:dyDescent="0.25">
      <c r="K153"/>
    </row>
    <row r="154" spans="11:11" x14ac:dyDescent="0.25">
      <c r="K154"/>
    </row>
    <row r="155" spans="11:11" x14ac:dyDescent="0.25">
      <c r="K155"/>
    </row>
    <row r="156" spans="11:11" x14ac:dyDescent="0.25">
      <c r="K156"/>
    </row>
    <row r="157" spans="11:11" x14ac:dyDescent="0.25">
      <c r="K157"/>
    </row>
    <row r="158" spans="11:11" x14ac:dyDescent="0.25">
      <c r="K158"/>
    </row>
    <row r="159" spans="11:11" x14ac:dyDescent="0.25">
      <c r="K159"/>
    </row>
    <row r="160" spans="1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ageMargins left="0.70866141732283472" right="0.70866141732283472" top="0.74803149606299213" bottom="0.74803149606299213" header="0.31496062992125984" footer="0.31496062992125984"/>
  <pageSetup scale="45" orientation="portrait" r:id="rId1"/>
  <rowBreaks count="1" manualBreakCount="1">
    <brk id="41" max="10" man="1"/>
  </rowBreaks>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99B900-1224-4BBD-9B0B-327EC4257093}"/>
</file>

<file path=customXml/itemProps2.xml><?xml version="1.0" encoding="utf-8"?>
<ds:datastoreItem xmlns:ds="http://schemas.openxmlformats.org/officeDocument/2006/customXml" ds:itemID="{E3BEB79F-260E-4AA8-AD1A-3CB1F735C586}"/>
</file>

<file path=customXml/itemProps3.xml><?xml version="1.0" encoding="utf-8"?>
<ds:datastoreItem xmlns:ds="http://schemas.openxmlformats.org/officeDocument/2006/customXml" ds:itemID="{D68E1DF2-0FAA-46B4-827C-A7095E6AA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Carolina Duque P.</cp:lastModifiedBy>
  <cp:revision/>
  <cp:lastPrinted>2020-02-13T19:39:21Z</cp:lastPrinted>
  <dcterms:created xsi:type="dcterms:W3CDTF">2014-03-17T17:12:16Z</dcterms:created>
  <dcterms:modified xsi:type="dcterms:W3CDTF">2020-04-06T18:22:34Z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