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1.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Lina Guzman\Documents\Carpeta UMV curentena\Acuerdos de Gestión 2019\"/>
    </mc:Choice>
  </mc:AlternateContent>
  <bookViews>
    <workbookView xWindow="0" yWindow="0" windowWidth="20490" windowHeight="7455" tabRatio="712" firstSheet="1" activeTab="8"/>
  </bookViews>
  <sheets>
    <sheet name="Concertacion " sheetId="1" state="hidden" r:id="rId1"/>
    <sheet name="ANEXO 1" sheetId="12" r:id="rId2"/>
    <sheet name="Seguimiento 2" sheetId="5" state="hidden" r:id="rId3"/>
    <sheet name="Seguimiento 3" sheetId="6" state="hidden" r:id="rId4"/>
    <sheet name="Seguimiento 4" sheetId="7" state="hidden" r:id="rId5"/>
    <sheet name="Final" sheetId="9" state="hidden" r:id="rId6"/>
    <sheet name="Componente de Gestion Adicional" sheetId="14" state="hidden" r:id="rId7"/>
    <sheet name="ANEXO 2" sheetId="17" r:id="rId8"/>
    <sheet name="ANEXO 3" sheetId="16" r:id="rId9"/>
    <sheet name="Instructivo" sheetId="3" state="hidden" r:id="rId10"/>
  </sheets>
  <definedNames>
    <definedName name="_xlnm.Print_Area" localSheetId="1">'ANEXO 1'!$A$1:$S$42</definedName>
    <definedName name="_xlnm.Print_Area" localSheetId="7">'ANEXO 2'!$A$2:$K$72</definedName>
    <definedName name="_xlnm.Print_Area" localSheetId="8">'ANEXO 3'!$A$1:$I$33</definedName>
    <definedName name="_xlnm.Print_Area" localSheetId="6">'Componente de Gestion Adicional'!$A$1:$O$20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22" i="12" l="1"/>
  <c r="P22" i="12"/>
  <c r="O19" i="12"/>
  <c r="P19" i="12"/>
  <c r="O15" i="12"/>
  <c r="P15" i="12"/>
  <c r="O11" i="12"/>
  <c r="P11" i="12"/>
  <c r="O8" i="12"/>
  <c r="P8" i="12"/>
  <c r="G66" i="17"/>
  <c r="G24" i="17"/>
  <c r="G48" i="17"/>
  <c r="G61" i="17"/>
  <c r="G53" i="17"/>
  <c r="G41" i="17"/>
  <c r="G35" i="17"/>
  <c r="G30" i="17"/>
  <c r="F66" i="17"/>
  <c r="F61" i="17"/>
  <c r="F53" i="17"/>
  <c r="F48" i="17"/>
  <c r="F41" i="17"/>
  <c r="E35" i="17"/>
  <c r="F35" i="17"/>
  <c r="F30" i="17"/>
  <c r="F24" i="17"/>
  <c r="E66" i="17"/>
  <c r="E61" i="17"/>
  <c r="E53" i="17"/>
  <c r="E48" i="17"/>
  <c r="E41" i="17"/>
  <c r="E30" i="17"/>
  <c r="E24" i="17"/>
  <c r="G18" i="17"/>
  <c r="F18" i="17"/>
  <c r="E18" i="17"/>
  <c r="I49" i="17"/>
  <c r="I25" i="17"/>
  <c r="I42" i="17"/>
  <c r="I36" i="17"/>
  <c r="I31" i="17"/>
  <c r="I19" i="17"/>
  <c r="F67" i="17"/>
  <c r="G67" i="17"/>
  <c r="I14" i="17"/>
  <c r="I54" i="17"/>
  <c r="E67" i="17"/>
  <c r="I62" i="17"/>
  <c r="O29" i="12"/>
  <c r="P29" i="12"/>
  <c r="H34" i="12"/>
  <c r="E17" i="16"/>
  <c r="I16" i="9"/>
  <c r="H13" i="9"/>
  <c r="K13" i="9"/>
  <c r="L13" i="9"/>
  <c r="K10" i="9"/>
  <c r="K16" i="9"/>
  <c r="H10" i="9"/>
  <c r="H7" i="9"/>
  <c r="L7" i="9"/>
  <c r="M13" i="9"/>
  <c r="M7" i="9"/>
  <c r="M10" i="9"/>
  <c r="J16" i="9"/>
  <c r="B16" i="9"/>
  <c r="H27" i="5"/>
  <c r="M24" i="7"/>
  <c r="M21" i="7"/>
  <c r="M18" i="7"/>
  <c r="M27" i="7"/>
  <c r="K24" i="7"/>
  <c r="K21" i="7"/>
  <c r="M24" i="6"/>
  <c r="J24" i="6"/>
  <c r="J24" i="7"/>
  <c r="J21" i="6"/>
  <c r="J21" i="7"/>
  <c r="J18" i="6"/>
  <c r="J18" i="7"/>
  <c r="M18" i="6"/>
  <c r="I18" i="5"/>
  <c r="I18" i="6"/>
  <c r="H18" i="6"/>
  <c r="L18" i="6"/>
  <c r="M24" i="5"/>
  <c r="M21" i="5"/>
  <c r="M18" i="5"/>
  <c r="I24" i="5"/>
  <c r="I24" i="6"/>
  <c r="I24" i="7"/>
  <c r="H24" i="7"/>
  <c r="I21" i="5"/>
  <c r="I21" i="7"/>
  <c r="K27" i="7"/>
  <c r="H21" i="6"/>
  <c r="B27" i="7"/>
  <c r="H21" i="7"/>
  <c r="H18" i="7"/>
  <c r="D7" i="7"/>
  <c r="D6" i="7"/>
  <c r="D5" i="7"/>
  <c r="D4" i="7"/>
  <c r="B27" i="6"/>
  <c r="H24" i="6"/>
  <c r="D7" i="6"/>
  <c r="D6" i="6"/>
  <c r="D5" i="6"/>
  <c r="D4" i="6"/>
  <c r="B27" i="5"/>
  <c r="L24" i="5"/>
  <c r="D7" i="5"/>
  <c r="D6" i="5"/>
  <c r="D5" i="5"/>
  <c r="D4" i="5"/>
  <c r="B26" i="1"/>
  <c r="I18" i="7"/>
  <c r="H16" i="9"/>
  <c r="H27" i="6"/>
  <c r="M16" i="9"/>
  <c r="H27" i="7"/>
  <c r="I27" i="7"/>
  <c r="L21" i="7"/>
  <c r="M27" i="5"/>
  <c r="L24" i="7"/>
  <c r="I27" i="5"/>
  <c r="J27" i="7"/>
  <c r="L18" i="7"/>
  <c r="I21" i="6"/>
  <c r="J27" i="6"/>
  <c r="L10" i="9"/>
  <c r="L16" i="9"/>
  <c r="L18" i="5"/>
  <c r="L21" i="5"/>
  <c r="L24" i="6"/>
  <c r="I69" i="17"/>
  <c r="D12" i="16"/>
  <c r="E12" i="16"/>
  <c r="P34" i="12"/>
  <c r="D9" i="16"/>
  <c r="E9" i="16"/>
  <c r="L27" i="5"/>
  <c r="L27" i="7"/>
  <c r="L21" i="6"/>
  <c r="I27" i="6"/>
  <c r="J69" i="17"/>
  <c r="E15" i="16"/>
  <c r="E20" i="16"/>
  <c r="P36" i="12"/>
  <c r="M21" i="6"/>
  <c r="M27" i="6"/>
  <c r="L27" i="6"/>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5"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0" shapeId="0">
      <text>
        <r>
          <rPr>
            <sz val="12"/>
            <color indexed="81"/>
            <rFont val="Tahoma"/>
            <family val="2"/>
          </rPr>
          <t>Lapso de ejecución del compromiso concertado en el cual deberán adelantarse las acciones necesarias para su cumplimiento.</t>
        </r>
      </text>
    </comment>
    <comment ref="G6"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text>
        <r>
          <rPr>
            <sz val="12"/>
            <color indexed="81"/>
            <rFont val="Tahoma"/>
            <family val="2"/>
          </rPr>
          <t>Resultado final alcanzado, que se obtiene de la sumatoria entre el cumplimiento del primer y segundo semestre de acuerdo con lo concertado.</t>
        </r>
      </text>
    </comment>
    <comment ref="P6" authorId="0" shapeId="0">
      <text>
        <r>
          <rPr>
            <sz val="12"/>
            <color indexed="81"/>
            <rFont val="Tahoma"/>
            <family val="2"/>
          </rPr>
          <t>Porcentaje de cumplimiento de los compromisos gerenciales del año de acuerdo con el peso ponderado que se asignó al compromiso institucional.</t>
        </r>
      </text>
    </comment>
    <comment ref="Q6" authorId="0" shapeId="0">
      <text>
        <r>
          <rPr>
            <sz val="12"/>
            <color indexed="81"/>
            <rFont val="Tahoma"/>
            <family val="2"/>
          </rPr>
          <t xml:space="preserve">Soportes que acompañan la ejecución de los compromisos gerenciales y que pueden encontrarse de forma física y/o virtual. </t>
        </r>
      </text>
    </comment>
    <comment ref="J7" authorId="3" shapeId="0">
      <text>
        <r>
          <rPr>
            <sz val="12"/>
            <color indexed="81"/>
            <rFont val="Tahoma"/>
            <family val="2"/>
          </rPr>
          <t>Porcentaje programado de cumplimiento de cada compromiso gerencial para este periodo.</t>
        </r>
      </text>
    </comment>
    <comment ref="K7"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1" shapeId="0">
      <text>
        <r>
          <rPr>
            <sz val="12"/>
            <color indexed="81"/>
            <rFont val="Tahoma"/>
            <family val="2"/>
          </rPr>
          <t>Se registran los aspectos de mejora para el cumplimiento de los compromisos concertados que se encuentren retrasados conforme a lo programado</t>
        </r>
      </text>
    </comment>
    <comment ref="M7" authorId="3" shapeId="0">
      <text>
        <r>
          <rPr>
            <sz val="12"/>
            <color indexed="81"/>
            <rFont val="Tahoma"/>
            <family val="2"/>
          </rPr>
          <t>Porcentaje programado de cumplimiento de cada compromiso gerencial durante este periodo.</t>
        </r>
      </text>
    </comment>
    <comment ref="N7"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text>
        <r>
          <rPr>
            <sz val="12"/>
            <color indexed="81"/>
            <rFont val="Tahoma"/>
            <family val="2"/>
          </rPr>
          <t>Breve descripción del producto o actividad indicada como evidencia.</t>
        </r>
      </text>
    </comment>
    <comment ref="R7" authorId="0" shapeId="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comments7.xml><?xml version="1.0" encoding="utf-8"?>
<comments xmlns="http://schemas.openxmlformats.org/spreadsheetml/2006/main">
  <authors>
    <author>Ligia del Pilar Agudelo</author>
  </authors>
  <commentList>
    <comment ref="I69" authorId="0" shapeId="0">
      <text>
        <r>
          <rPr>
            <sz val="9"/>
            <color indexed="81"/>
            <rFont val="Tahoma"/>
            <family val="2"/>
          </rPr>
          <t xml:space="preserve">Sumatoria simple de la evaluación (previa conversión según pesos asignados por evaluador) dividido por el numero de competencias evaluadas
</t>
        </r>
      </text>
    </comment>
    <comment ref="J69" authorId="0" shapeId="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<sst xmlns="http://schemas.openxmlformats.org/spreadsheetml/2006/main" count="562" uniqueCount="284">
  <si>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</si>
  <si>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</si>
  <si>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</si>
  <si>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</si>
  <si>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</si>
  <si>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</si>
  <si>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</si>
  <si>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</si>
  <si>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</si>
  <si>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</si>
  <si>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</si>
  <si>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</si>
  <si>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</si>
  <si>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</si>
  <si>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</si>
  <si>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</si>
  <si>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</si>
  <si>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</si>
  <si>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</si>
  <si>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</si>
  <si>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</si>
  <si>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</si>
  <si>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</si>
  <si>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</si>
  <si>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</si>
  <si>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</si>
  <si>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</si>
  <si>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</si>
  <si>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</si>
  <si>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</si>
  <si>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</si>
  <si>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</si>
  <si>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</si>
  <si>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</si>
  <si>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</si>
  <si>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</si>
  <si>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</si>
  <si>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</si>
  <si>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</si>
  <si>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</si>
  <si>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</si>
  <si>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</si>
  <si>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</si>
  <si>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</si>
  <si>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</si>
  <si>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</si>
  <si>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</si>
  <si>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</si>
  <si>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</si>
  <si>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</si>
  <si>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</si>
  <si>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Su comportamiento se evidencia de manera regular en los entornos en los que se desenvuelve. Puede mejorar.</t>
  </si>
  <si>
    <t xml:space="preserve">No es consistente en su comportamiento, requiere de acompañamiento. Puede mejorar.   </t>
  </si>
  <si>
    <t>Actividades</t>
  </si>
  <si>
    <t>Evidencias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</si>
  <si>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</si>
  <si>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</si>
  <si>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</si>
  <si>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</si>
  <si>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</si>
  <si>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</si>
  <si>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</si>
  <si>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</si>
  <si>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</si>
  <si>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</si>
  <si>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</si>
  <si>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</si>
  <si>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</si>
  <si>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</si>
  <si>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</si>
  <si>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</si>
  <si>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</si>
  <si>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</si>
  <si>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</si>
  <si>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</si>
  <si>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</si>
  <si>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</si>
  <si>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</si>
  <si>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</si>
  <si>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</si>
  <si>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</si>
  <si>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</si>
  <si>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</si>
  <si>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</si>
  <si>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</si>
  <si>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</si>
  <si>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</si>
  <si>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</si>
  <si>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</si>
  <si>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</si>
  <si>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</si>
  <si>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</si>
  <si>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</si>
  <si>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</si>
  <si>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</si>
  <si>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</si>
  <si>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</si>
  <si>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</si>
  <si>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</si>
  <si>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</si>
  <si>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</si>
  <si>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</si>
  <si>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</si>
  <si>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</si>
  <si>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</si>
  <si>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</si>
  <si>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</si>
  <si>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</si>
  <si>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</si>
  <si>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</si>
  <si>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</si>
  <si>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</si>
  <si>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</si>
  <si>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</si>
  <si>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</si>
  <si>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</si>
  <si>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</si>
  <si>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</si>
  <si>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</si>
  <si>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</si>
  <si>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</si>
  <si>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</si>
  <si>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</si>
  <si>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</si>
  <si>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</si>
  <si>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</si>
  <si>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</si>
  <si>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</si>
  <si>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</si>
  <si>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</si>
  <si>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</si>
  <si>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</si>
  <si>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</si>
  <si>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</si>
  <si>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</si>
  <si>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</si>
  <si>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</si>
  <si>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</si>
  <si>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</si>
  <si>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</si>
  <si>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</si>
  <si>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</si>
  <si>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</si>
  <si>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</si>
  <si>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</si>
  <si>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</si>
  <si>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</si>
  <si>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</si>
  <si>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</si>
  <si>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</si>
  <si>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</si>
  <si>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</si>
  <si>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</si>
  <si>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</si>
  <si>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</si>
  <si>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</si>
  <si>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</si>
  <si>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</si>
  <si>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</si>
  <si>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</si>
  <si>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</si>
  <si>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</si>
  <si>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</si>
  <si>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</si>
  <si>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</si>
  <si>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</si>
  <si>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</si>
  <si>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</si>
  <si>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</si>
  <si>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</si>
  <si>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</si>
  <si>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</si>
  <si>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</si>
  <si>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</si>
  <si>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</si>
  <si>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</si>
  <si>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</si>
  <si>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</si>
  <si>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</si>
  <si>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</si>
  <si>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</si>
  <si>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</si>
  <si>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</si>
  <si>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</si>
  <si>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</si>
  <si>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</si>
  <si>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</si>
  <si>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</si>
  <si>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</si>
  <si>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</si>
  <si>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</si>
  <si>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</si>
  <si>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</si>
  <si>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</si>
  <si>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</si>
  <si>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</si>
  <si>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</si>
  <si>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</si>
  <si>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</si>
  <si>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</si>
  <si>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</si>
  <si>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</si>
  <si>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</si>
  <si>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</si>
  <si>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</si>
  <si>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</si>
  <si>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</si>
  <si>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</si>
  <si>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</si>
  <si>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</si>
  <si>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</si>
  <si>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</si>
  <si>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</si>
  <si>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</si>
  <si>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</si>
  <si>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</si>
  <si>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</si>
  <si>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</si>
  <si>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</si>
  <si>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</si>
  <si>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</si>
  <si>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</si>
  <si>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</si>
  <si>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</si>
  <si>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</si>
  <si>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</si>
  <si>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</si>
  <si>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</si>
  <si>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</si>
  <si>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</si>
  <si>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</si>
  <si>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</si>
  <si>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</si>
  <si>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</si>
  <si>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</si>
  <si>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100% de los sistemas técnologicos en funcionamiento</t>
  </si>
  <si>
    <t>Desarrollar una cultura organizacional fundamentada en el fortalecimiento del talento humano a través de la gestión del conocimiento, su apropiación y aprovechamiento y la mejora del clima laboral, como motores de la generación de resultados de la entidad.s.</t>
  </si>
  <si>
    <t>Realizar un proceso de intervención de la cultura y el clima organizacional de la Entidad mediante la implementación de planes de administración del Talento Humano</t>
  </si>
  <si>
    <t>Un informe de implemnetación de procesos de intervención de la cultura y clima organizacional</t>
  </si>
  <si>
    <t>Marzo de 2019</t>
  </si>
  <si>
    <t>Realizar un diagnóstico del estado actual de la cultura organizacional de la Entidad</t>
  </si>
  <si>
    <t>En el marco de las estrategias de mejora continua se superó el rezago en evaluación del clima laboral, mediante la suscripción del contrato N. 559 de 2018 con la firma Adecco Servicios Colombia, encargada de realizar la medición de clima laboral. 
Con relación a esta actividad como resultado final de la ejecución del contrato No. 559 de 2018 se recibido por parte de contratista Adecco un informe estadístico el cual establece las posibles correlaciones entre las dieciséis dimensiones obtenidas con la elaboración de las encuestas realizadas desde el mes de mayo de 2019, también fue socializado el resultado de la medición del clima laboral donde se explicó la metodología de la aplicación de la medición que inicio con las encuestas, ejecución de siete grupos focales y termino con la aplicación de siete entrevistas a profundidad, obteniendo como resultado información de insumo para los posibles planes de acción a realizar y actividades a desarrollar.
Acorde con los resultados de la medición, se realizaron estrategias de intervención de clima laboral en el marco del plan anual de bienestar e incentivos, durante el segundo semestre de 2019.</t>
  </si>
  <si>
    <t>Informe Clima Laboral
Presentacion de resultados clima laboral
Actas de presentación de resultados</t>
  </si>
  <si>
    <t>CD Adjunto</t>
  </si>
  <si>
    <t>Realizar intervenciones de clima organizacional en el marco del plan de bienestar e incentivos</t>
  </si>
  <si>
    <t>Elaborar informe de intervención de clima organizacional</t>
  </si>
  <si>
    <t xml:space="preserve"> Mejorar la gestión institucional a través de mecanismos de transparencia y eficiencia de los procesos para la toma de decisiones y la mejora continua en pro de la satisfacción del ciudadano y grupos de valor. </t>
  </si>
  <si>
    <t>Fortalecer los procesos de relacionamiento y atención a la ciudadanía para el mejoramiento de la gestión</t>
  </si>
  <si>
    <t>N. de informes de seguimiento a PQRSFD elaborados / N. de informes de seguimiento a PQRSFD programados</t>
  </si>
  <si>
    <t>Febrero de 2019</t>
  </si>
  <si>
    <t>Articular la información  relacionada con la atención de las peticiones allegadas a la Entidad </t>
  </si>
  <si>
    <t>El proceso de Atención a Partes Interesadas y Comunicaciones elaboró una base de datos en la cual se registran diariamente  todos los requerimientos que son allegados al proceso por los diferentes canales de atención de la Entidad, y así mismo, se adelantaron mesas de trabajo con el Proceso Gestión Documental  quien tiene a cargo el desarrollo de ORFEO con el fin de solicitar la construcción de un reporte de PQRS con los datos unificados del aplicativo.
Se elaboraron informes trimestrales de seguimiento y control de los requerimientos gestionados en la vigencia, en los cuales se registra la gestión adelantada desde el proceso de APIC  de la Unidad de Mantenimiento Vial –UMV-, para atender la totalidad de las PQRSDF que ingresan a la entidad; además se hace referencia a accciones de mejora entorno a la herramientas de gestión, canales de recepción de las peticiones, e implementación de los lineamientos arquitectónicos y de accesibilidad para el punto de servicio al ciudadano, con el propósito de contribuir a la implementación de la Política Pública Distrital de Servicio a la Ciudadanía, como herramienta para garantizar los derechos de los ciudadanos. vo Orfeo, con el fin de realizar cruces de información que permitan evidenciar la totalidad de peticiones ingresadas a la entidad.
Así mismo, se elaboró un informe de acciones estratégicas de servicio a la ciudadnaía, con el fin de orientar la gestión del proceso hacia la mejora continua. 
Dentro del marco de medición al nivel de satisfacción al ciudadano se aplicó instrumento de percepción  en relación a la gestión de requerimientos allegados a la Entidad por los diferentes canales de comunicación, en concordancia con lo anterior,  se  elaboraron informes donde se  realiza un análisis de los resultados arrojados por las encuestas de satisfacción ciudadana, así como informes de mejoramiento conforme a los datos obtenidos.</t>
  </si>
  <si>
    <t>Informes seguimiento PQRS
Informe encuestas de satisfacción
Base de datos PQRS
Informe de acciones estratégicas de SC
Informe de implementación de acciones de mejora evaluacion de la satisfacción</t>
  </si>
  <si>
    <t>Elaborar el informe de seguimiento y control de requerimientos de forma centralizados en el proceso</t>
  </si>
  <si>
    <t>Realizar seguimiento y medición de la satisfacción a la ciudadanía mediante la aplicación de encuestas</t>
  </si>
  <si>
    <t>Definir e implementar acciones de mejora con base en el informe de satisfacción a la ciudadanía</t>
  </si>
  <si>
    <t>Fortalecer la gestión  institucional a través de  la producción, trámite y distribución de los documentos y facilitando la consulta y conservación de los mismos, cumpliendo con los requisitos normativos  y garantizando  la transparencia y eficiencia en los procesos.</t>
  </si>
  <si>
    <t>N. de informes de implementación de los programas de gestión docuemental elaborados / N. de informes programados</t>
  </si>
  <si>
    <t xml:space="preserve">Formular dos (2)   programas especificos  establecidos en el PGD (Programa de Gestión de Documentos Electrónicos y Programa de Documentos Especiales) </t>
  </si>
  <si>
    <t>En Comité Interno de Archivo realizado el 27 de junio de 2019 (virtual) se aprobó el modelo de requisitos para la implementación del SGDEA como base para el Programa de Gestión de Documento Electrónico de Archivo PGDEA, así como el documento del Sistema Integrado de Conservación, se actualizó el PGD respecto a procedimientos, codificación y características armonizado con el PINAR, se aplicó la herramienta de diagnóstico en la Entidad a través del formato electrónico enviado por el Archivo Distrital.
Con respecto a la herramienta de gestión documental Orfeo, se elaboró el Informe de Implementación del Proyecto ORFEO - Fase 2, con las acciones y actividades realizadas en la vigencia 2019, de igual forma se presento el avance de las actividades en la implementación del aplicativo ORFEO por parte del proceso de Gestión Documental ante el Comité Interno de Archivo en sesión No 3 llevada a cabo el día 28 de junio de 2019; es de anotar que el proyecto ORFEO fase 2 a corte 31 de diciembre de 2019, se encuentra en un total de ejecución de 100% dado que las tareas funcionales de capacitación, parametrización y gestión de usuarios a cargo del proceso de Gestión Documental se completaron en su totalidad.. 
Dentro de la ejecución del Contrato 546 de 2018 se realizaron las labores de organización física del archivo de las historias laborales y el cargue en el aplicativo ORFEO. 
Se formuló el Programa de Gestión de Documentos Electrónicos de Archivo y el Programa de Formas y Formularios Electrónicos, revisados por parte del lider del proceso.
Se aplicó la herramienta de diagnóstico en la Entidad a traves del formato electrónico enviado por el Archivo Distrital  y se remitió con oficio al AB.
Se elaboró el Infome de Seguimiento al Programa de Monitoreo y Control de Condiciones Ambientales, en el cual se incluye el diagnstico de las condiciones ambientales de la Nueva sede operativa de la UAERMV (La Elvira) como parte del seguimiento de la implementación del Sistemea Integrado de Conservación.</t>
  </si>
  <si>
    <t>Cronograma de proyecto Orfeo Fase 2
Herramientas aplicada para SGDA
Oficio remisión herramienta SGDEA
Informe de seguimiento programa de Monitoreo
Informe proyecto Orfeo Fase 2
Programa de formas y formularios
Programa de gestión de documento electrónico</t>
  </si>
  <si>
    <t xml:space="preserve">Aplicar herramienta de diagnóstico del Archivo de Bogotá, para definir el grado de Avance del PGDEA </t>
  </si>
  <si>
    <t>Diseñar y poner en marcha el Proyecto ORFEO, para el lanzamiento de la segunda versión del Sistema, alineado con el PGDEA.</t>
  </si>
  <si>
    <t>Realizar el diagnóstico integral de archivos de la nueva sede operativa</t>
  </si>
  <si>
    <t xml:space="preserve">Adecuar y optimizar la infraestructura técnica y organizacional del proceso en pro de mejorar la gestión precontratual, contractual y postcontractualde bienes,obras o servicios </t>
  </si>
  <si>
    <t>N. de informes de seguimiento al PAA</t>
  </si>
  <si>
    <t>Efectuar acciones de seguimiento al PAA con el objetivo de implementar los procesos previstos para la vigencia</t>
  </si>
  <si>
    <t>Con el próposito de hacer seguimiento a la ejecución del Plan Anual de Adquisiciones y en concordancia con el Manual de Contratación V9, se elaboraron  Informes de seguimiento bimensual y trimestral, en los cuales se presenta el número de procesos previstos para ser adelantados durante el periodo  y el total de procesos publicados y en estructruación. En el informe en mención se presentan recomendaciones de mejora para lograr la ejecución del PAA.
Los informes en mención se remiten a la Dirección General para su revisión y toma de decisiones, así mismo en comite de contratación celebrado el día 23 de diciembre de 2019, se  presentó informe de seguimiento al Plan de Adquisiciones correspondiente al tercer  bimestre de ejecución del plan (octubre -noviembre 2019)</t>
  </si>
  <si>
    <t>Informes seguimiento PAA
Acta Comité de Contratación</t>
  </si>
  <si>
    <t xml:space="preserve">Elaborar informes de seguimiento a la ejecución del Plan de adquisiciones de la Entidad </t>
  </si>
  <si>
    <t>Presentar los resultados de los informes de seguimiento a la ejecución del Plan de Adquisiciones ante la instancia correspondiente</t>
  </si>
  <si>
    <t>Optimizar la infraestructura técnica, tecnológica y organizacional de la entidad para el cumplimiento de su misionalidad.</t>
  </si>
  <si>
    <t>Contribuir en el cumplimiento de los objetivos institucionales a través del fortalecimiento de las capacidades tecnológicas de la UAERMV</t>
  </si>
  <si>
    <t>Desarrollar e implementar la estrategia de Gobierno Digital de la Entidad</t>
  </si>
  <si>
    <t>Con el fin de garantizar la disponibilidad de la infraestructura tecnológica para el adecuado desarrollo de las actividades misionales y de apoyo en la Entidad, se ejecutaron los procesos de alquiler de equipos de cómputo, alquiler de servicios de infraestructura en la nube y el arrendamiento de impresoras multifuncionales.
Así mismo, se adjudicaron cuatro (4) grupos de licencias que se requerían por parte de la Entidad.
En cuanto a Política y procedimiento aprobados y que apuntan a la implementación del SGSI son:
•	Políticas generales de tecnología y seguridad de la información. 
•	Política de navegación en internet Políticas de tratamiento y manejo de datos personales
•	Política de seguridad de activos de información.
•	Política de protección y respaldo de la información.
•	Política del escritorio limpio y bloqueo de pantalla.
•	Política de seguridad para gestión de contraseñas.
•	Política de responsabilidades operacionales y control de cambios.
•	Política de protección contra software nocivo.
•	Política de gestión de riesgos.
•	Política para el buen uso del correo electrónico institucional.
•	Política de registro histórico de actividades (log).
•	Política sobre el uso de equipos de cómputo y el acceso a la red.
•	Política de gestión de incidentes.
•	Plan de tratamiento de Riesgos.
•	Procedimiento de gestión de incidentes. 
•	Bitácora de incidentes.
Finalmente, se adelantaron acciones para la consolidación de los proyectos de desarrollo tecnológicos: Sigma, Orfeo, Normalización, Nómina, Aforos, Caliope y SiCapital.
Es de resaltar que la Secretaría General a través de su proceso de Estrategia y Gobierno de TI participo en el concurso de MinTic "Máxima Velocidad", cuyo objetivo es apoyar a las entidades públicas para demostrar el avance en la Estrategia de Gobierno Digital y las capacidades de Gestión de Tecnologías de la Información. 
La Unidad participó con la escudería “UMV DIGITAL” dentro de la Formula dos, la cual está conformada por 105 escuderías  posicionando a la Entidad en el primer lugar del gran premio de transformación digital y en tercer lugar de gobierno proactivo.</t>
  </si>
  <si>
    <t>Soportes EGTI - GSIT</t>
  </si>
  <si>
    <t>Modernizar y mantener los elementos y recursos fìsicos tecnológicos</t>
  </si>
  <si>
    <t>Realizar actividades para el desarrollo de proyectos técnologicos necesarios para el adecuado funcionamiento de la entidad</t>
  </si>
  <si>
    <t>2019-2020</t>
  </si>
  <si>
    <t>ÁLVARO SANDOVAL REYES 
DIRECTOR GENERAL</t>
  </si>
  <si>
    <t>MARCELA ROCIO MARQUEZ ARENAS 
SECRETARIA GENERAL</t>
  </si>
  <si>
    <t>MARCELA ROCÍO MÁRQUEZ ARENAS 
SECRETARIA GENERAL</t>
  </si>
  <si>
    <t>2019 -2020</t>
  </si>
  <si>
    <t>MARCELA ROCÍO MÁRQUEZ ARENAS
SECRETARIA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</si>
</sst>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
    <numFmt numFmtId="166" formatCode="0.0%"/>
  </numFmts>
  <fonts count="45"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2"/>
      <color theme="1"/>
      <name val="Arial"/>
      <family val="2"/>
    </font>
    <font>
      <sz val="18"/>
      <color indexed="81"/>
      <name val="Tahoma"/>
      <family val="2"/>
    </font>
    <font>
      <b/>
      <sz val="28"/>
      <color theme="1"/>
      <name val="Arial"/>
      <family val="2"/>
    </font>
    <font>
      <b/>
      <sz val="18"/>
      <name val="Arial"/>
      <family val="2"/>
    </font>
    <font>
      <b/>
      <sz val="20"/>
      <color theme="1"/>
      <name val="Arial"/>
      <family val="2"/>
    </font>
    <font>
      <sz val="10"/>
      <color rgb="FF000000"/>
      <name val="Arial"/>
      <family val="2"/>
    </font>
    <font>
      <i/>
      <sz val="10"/>
      <color theme="1"/>
      <name val="Arial"/>
      <family val="2"/>
    </font>
    <font>
      <sz val="10"/>
      <color theme="5"/>
      <name val="Arial"/>
      <family val="2"/>
    </font>
    <font>
      <u/>
      <sz val="10"/>
      <color theme="1"/>
      <name val="Arial"/>
      <family val="2"/>
    </font>
    <font>
      <sz val="10"/>
      <color theme="0"/>
      <name val="Arial"/>
      <family val="2"/>
    </font>
    <font>
      <sz val="18"/>
      <color theme="1"/>
      <name val="Arial"/>
      <family val="2"/>
    </font>
    <font>
      <sz val="26"/>
      <name val="Arial"/>
      <family val="2"/>
    </font>
  </fonts>
  <fills count="14">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B06E17"/>
        <bgColor indexed="64"/>
      </patternFill>
    </fill>
    <fill>
      <patternFill patternType="solid">
        <fgColor rgb="FF03B1C8"/>
        <bgColor indexed="64"/>
      </patternFill>
    </fill>
    <fill>
      <patternFill patternType="solid">
        <fgColor theme="0"/>
        <bgColor theme="4" tint="0.79998168889431442"/>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style="thin">
        <color auto="1"/>
      </left>
      <right style="thin">
        <color theme="1"/>
      </right>
      <top style="thin">
        <color theme="1"/>
      </top>
      <bottom/>
      <diagonal/>
    </border>
    <border>
      <left style="thin">
        <color auto="1"/>
      </left>
      <right style="thin">
        <color theme="1"/>
      </right>
      <top/>
      <bottom/>
      <diagonal/>
    </border>
    <border>
      <left style="thin">
        <color auto="1"/>
      </left>
      <right style="thin">
        <color theme="1"/>
      </right>
      <top/>
      <bottom style="thin">
        <color theme="1"/>
      </bottom>
      <diagonal/>
    </border>
    <border>
      <left/>
      <right style="thin">
        <color theme="1"/>
      </right>
      <top/>
      <bottom style="thin">
        <color theme="1"/>
      </bottom>
      <diagonal/>
    </border>
  </borders>
  <cellStyleXfs count="11">
    <xf numFmtId="0" fontId="0" fillId="0" borderId="0"/>
    <xf numFmtId="9" fontId="1" fillId="0" borderId="0" applyFont="0" applyFill="0" applyBorder="0" applyAlignment="0" applyProtection="0"/>
    <xf numFmtId="0" fontId="18" fillId="0" borderId="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cellStyleXfs>
  <cellXfs count="463">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4" fillId="0" borderId="6" xfId="0" applyFont="1" applyBorder="1" applyAlignment="1">
      <alignment vertical="center" wrapText="1"/>
    </xf>
    <xf numFmtId="0" fontId="14"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7" fillId="6" borderId="11" xfId="0" applyFont="1" applyFill="1" applyBorder="1" applyAlignment="1">
      <alignment horizontal="center" vertical="center"/>
    </xf>
    <xf numFmtId="0" fontId="17" fillId="6" borderId="16" xfId="0" applyFont="1" applyFill="1" applyBorder="1" applyAlignment="1">
      <alignment horizontal="center" vertical="center"/>
    </xf>
    <xf numFmtId="0" fontId="24" fillId="0" borderId="0" xfId="0" applyFont="1" applyAlignment="1" applyProtection="1">
      <alignment wrapText="1"/>
      <protection locked="0"/>
    </xf>
    <xf numFmtId="0" fontId="24" fillId="0" borderId="0" xfId="0" applyFont="1" applyProtection="1">
      <protection locked="0"/>
    </xf>
    <xf numFmtId="0" fontId="23" fillId="0" borderId="0" xfId="0" applyFont="1" applyProtection="1">
      <protection locked="0"/>
    </xf>
    <xf numFmtId="0" fontId="15" fillId="6" borderId="27"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4" fillId="0" borderId="21" xfId="0" applyFont="1" applyBorder="1" applyAlignment="1">
      <alignment vertical="center" wrapText="1"/>
    </xf>
    <xf numFmtId="0" fontId="26" fillId="0" borderId="41" xfId="0" applyFont="1" applyBorder="1" applyProtection="1">
      <protection locked="0"/>
    </xf>
    <xf numFmtId="0" fontId="22" fillId="9" borderId="0" xfId="0" applyFont="1" applyFill="1" applyBorder="1" applyAlignment="1" applyProtection="1">
      <alignment horizontal="center" vertical="center" wrapText="1"/>
      <protection locked="0"/>
    </xf>
    <xf numFmtId="0" fontId="22" fillId="9" borderId="0" xfId="0" applyFont="1" applyFill="1" applyBorder="1" applyAlignment="1" applyProtection="1">
      <alignment vertical="center" wrapText="1"/>
      <protection locked="0"/>
    </xf>
    <xf numFmtId="0" fontId="22" fillId="9" borderId="0" xfId="0" applyFont="1" applyFill="1" applyBorder="1" applyAlignment="1" applyProtection="1">
      <alignment vertical="center"/>
      <protection locked="0"/>
    </xf>
    <xf numFmtId="9" fontId="25" fillId="10" borderId="1" xfId="0" applyNumberFormat="1" applyFont="1" applyFill="1" applyBorder="1" applyAlignment="1" applyProtection="1">
      <alignment horizontal="center" vertical="center" wrapText="1"/>
      <protection locked="0"/>
    </xf>
    <xf numFmtId="0" fontId="25" fillId="0" borderId="4" xfId="0" applyNumberFormat="1" applyFont="1" applyBorder="1" applyAlignment="1" applyProtection="1">
      <alignment vertical="center"/>
      <protection locked="0"/>
    </xf>
    <xf numFmtId="9" fontId="25" fillId="9" borderId="4" xfId="1" applyFont="1" applyFill="1" applyBorder="1" applyAlignment="1" applyProtection="1">
      <alignment horizontal="center" vertical="center" wrapText="1"/>
      <protection locked="0"/>
    </xf>
    <xf numFmtId="0" fontId="25" fillId="4" borderId="17" xfId="0" applyFont="1" applyFill="1" applyBorder="1" applyAlignment="1" applyProtection="1">
      <alignment horizontal="center" vertical="center"/>
      <protection locked="0"/>
    </xf>
    <xf numFmtId="9" fontId="25" fillId="4" borderId="18" xfId="0" applyNumberFormat="1" applyFont="1" applyFill="1" applyBorder="1" applyAlignment="1" applyProtection="1">
      <alignment vertical="center"/>
      <protection locked="0"/>
    </xf>
    <xf numFmtId="1" fontId="25" fillId="4" borderId="39" xfId="0" applyNumberFormat="1" applyFont="1" applyFill="1" applyBorder="1" applyAlignment="1" applyProtection="1">
      <alignment horizontal="center" vertical="center"/>
    </xf>
    <xf numFmtId="9" fontId="25" fillId="4" borderId="39" xfId="0" applyNumberFormat="1" applyFont="1" applyFill="1" applyBorder="1" applyAlignment="1" applyProtection="1">
      <alignment horizontal="center" vertical="center"/>
    </xf>
    <xf numFmtId="9" fontId="25" fillId="4" borderId="39" xfId="1" applyFont="1" applyFill="1" applyBorder="1" applyAlignment="1" applyProtection="1">
      <alignment horizontal="center" vertical="center"/>
    </xf>
    <xf numFmtId="0" fontId="22" fillId="9" borderId="49" xfId="0" applyFont="1" applyFill="1" applyBorder="1" applyAlignment="1" applyProtection="1">
      <alignment vertical="center"/>
      <protection locked="0"/>
    </xf>
    <xf numFmtId="0" fontId="22" fillId="9" borderId="49" xfId="0" applyFont="1" applyFill="1" applyBorder="1" applyAlignment="1" applyProtection="1">
      <alignment horizontal="center" vertical="center" wrapText="1"/>
      <protection locked="0"/>
    </xf>
    <xf numFmtId="0" fontId="14" fillId="9" borderId="0" xfId="0" applyFont="1" applyFill="1" applyBorder="1" applyProtection="1">
      <protection locked="0"/>
    </xf>
    <xf numFmtId="0" fontId="14" fillId="9" borderId="41" xfId="0" applyFont="1" applyFill="1" applyBorder="1" applyProtection="1">
      <protection locked="0"/>
    </xf>
    <xf numFmtId="0" fontId="26" fillId="0" borderId="43" xfId="0" applyFont="1" applyBorder="1" applyProtection="1">
      <protection locked="0"/>
    </xf>
    <xf numFmtId="0" fontId="25" fillId="0" borderId="1" xfId="0" applyNumberFormat="1" applyFont="1" applyBorder="1" applyAlignment="1" applyProtection="1">
      <alignment vertical="center"/>
      <protection locked="0"/>
    </xf>
    <xf numFmtId="0" fontId="29" fillId="0" borderId="0" xfId="0" applyFont="1"/>
    <xf numFmtId="0" fontId="29" fillId="9" borderId="49" xfId="0" applyFont="1" applyFill="1" applyBorder="1"/>
    <xf numFmtId="0" fontId="29" fillId="9" borderId="0" xfId="0" applyFont="1" applyFill="1" applyBorder="1" applyAlignment="1">
      <alignment horizontal="right"/>
    </xf>
    <xf numFmtId="0" fontId="29" fillId="9" borderId="50" xfId="0" applyFont="1" applyFill="1" applyBorder="1"/>
    <xf numFmtId="0" fontId="29" fillId="9" borderId="0" xfId="0" applyFont="1" applyFill="1" applyBorder="1"/>
    <xf numFmtId="9" fontId="29" fillId="8" borderId="1" xfId="1" applyFont="1" applyFill="1" applyBorder="1" applyAlignment="1">
      <alignment horizontal="center" vertical="center"/>
    </xf>
    <xf numFmtId="9" fontId="29" fillId="9" borderId="1" xfId="0" applyNumberFormat="1" applyFont="1" applyFill="1" applyBorder="1"/>
    <xf numFmtId="9" fontId="29" fillId="9" borderId="1" xfId="0" applyNumberFormat="1" applyFont="1" applyFill="1" applyBorder="1" applyAlignment="1">
      <alignment horizontal="center"/>
    </xf>
    <xf numFmtId="0" fontId="29" fillId="9" borderId="1" xfId="0" applyFont="1" applyFill="1" applyBorder="1"/>
    <xf numFmtId="165" fontId="29" fillId="8" borderId="1" xfId="0" applyNumberFormat="1" applyFont="1" applyFill="1" applyBorder="1" applyAlignment="1">
      <alignment horizontal="center"/>
    </xf>
    <xf numFmtId="0" fontId="29" fillId="9" borderId="1" xfId="0" applyFont="1" applyFill="1" applyBorder="1" applyAlignment="1">
      <alignment horizontal="center" vertical="center"/>
    </xf>
    <xf numFmtId="0" fontId="29" fillId="9" borderId="45" xfId="0" applyFont="1" applyFill="1" applyBorder="1"/>
    <xf numFmtId="0" fontId="22" fillId="9" borderId="50" xfId="0" applyFont="1" applyFill="1" applyBorder="1" applyAlignment="1" applyProtection="1">
      <alignment vertical="center"/>
      <protection locked="0"/>
    </xf>
    <xf numFmtId="0" fontId="29" fillId="9" borderId="0" xfId="0" applyFont="1" applyFill="1" applyBorder="1" applyProtection="1">
      <protection locked="0"/>
    </xf>
    <xf numFmtId="0" fontId="30" fillId="9" borderId="0" xfId="0" applyFont="1" applyFill="1" applyBorder="1" applyAlignment="1" applyProtection="1">
      <alignment horizontal="center"/>
      <protection locked="0"/>
    </xf>
    <xf numFmtId="0" fontId="29" fillId="9" borderId="41" xfId="0" applyFont="1" applyFill="1" applyBorder="1"/>
    <xf numFmtId="0" fontId="29" fillId="9" borderId="43" xfId="0" applyFont="1" applyFill="1" applyBorder="1"/>
    <xf numFmtId="0" fontId="29" fillId="9" borderId="0" xfId="0" applyFont="1" applyFill="1"/>
    <xf numFmtId="0" fontId="16" fillId="9" borderId="0" xfId="0" applyFont="1" applyFill="1" applyBorder="1" applyAlignment="1" applyProtection="1">
      <alignment vertical="center"/>
      <protection locked="0"/>
    </xf>
    <xf numFmtId="0" fontId="29" fillId="0" borderId="0" xfId="0" applyFont="1" applyProtection="1">
      <protection locked="0"/>
    </xf>
    <xf numFmtId="0" fontId="14" fillId="0" borderId="0" xfId="0" applyFont="1" applyProtection="1">
      <protection locked="0"/>
    </xf>
    <xf numFmtId="2" fontId="14" fillId="0" borderId="0" xfId="0" applyNumberFormat="1" applyFont="1" applyProtection="1">
      <protection locked="0"/>
    </xf>
    <xf numFmtId="0" fontId="33" fillId="8" borderId="39" xfId="0" applyFont="1" applyFill="1" applyBorder="1" applyAlignment="1" applyProtection="1">
      <alignment horizontal="center" vertical="center"/>
    </xf>
    <xf numFmtId="0" fontId="22" fillId="9" borderId="49"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protection locked="0"/>
    </xf>
    <xf numFmtId="2" fontId="14" fillId="9" borderId="0" xfId="0" applyNumberFormat="1" applyFont="1" applyFill="1" applyBorder="1" applyProtection="1">
      <protection locked="0"/>
    </xf>
    <xf numFmtId="0" fontId="14" fillId="9" borderId="50" xfId="0" applyFont="1" applyFill="1" applyBorder="1" applyProtection="1">
      <protection locked="0"/>
    </xf>
    <xf numFmtId="0" fontId="14" fillId="0" borderId="30" xfId="0" applyFont="1" applyBorder="1" applyAlignment="1" applyProtection="1">
      <protection locked="0"/>
    </xf>
    <xf numFmtId="2" fontId="14" fillId="9" borderId="0" xfId="0" applyNumberFormat="1" applyFont="1" applyFill="1" applyBorder="1" applyAlignment="1" applyProtection="1">
      <alignment horizontal="center"/>
      <protection locked="0"/>
    </xf>
    <xf numFmtId="0" fontId="14" fillId="9" borderId="0" xfId="0" applyFont="1" applyFill="1" applyBorder="1" applyAlignment="1" applyProtection="1">
      <alignment horizontal="center"/>
      <protection locked="0"/>
    </xf>
    <xf numFmtId="0" fontId="14" fillId="9" borderId="50" xfId="0" applyFont="1" applyFill="1" applyBorder="1" applyAlignment="1" applyProtection="1">
      <alignment horizontal="center"/>
      <protection locked="0"/>
    </xf>
    <xf numFmtId="2" fontId="11" fillId="9" borderId="0" xfId="0" applyNumberFormat="1"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9" borderId="50" xfId="0" applyFont="1" applyFill="1" applyBorder="1" applyAlignment="1" applyProtection="1">
      <alignment horizontal="center"/>
      <protection locked="0"/>
    </xf>
    <xf numFmtId="0" fontId="22" fillId="9" borderId="45" xfId="0" applyFont="1" applyFill="1" applyBorder="1" applyAlignment="1" applyProtection="1">
      <alignment horizontal="center" vertical="center"/>
      <protection locked="0"/>
    </xf>
    <xf numFmtId="0" fontId="11" fillId="9" borderId="41" xfId="0" applyFont="1" applyFill="1" applyBorder="1" applyAlignment="1" applyProtection="1">
      <alignment horizontal="center" vertical="center"/>
      <protection locked="0"/>
    </xf>
    <xf numFmtId="2" fontId="14" fillId="9" borderId="41" xfId="0" applyNumberFormat="1" applyFont="1" applyFill="1" applyBorder="1" applyProtection="1">
      <protection locked="0"/>
    </xf>
    <xf numFmtId="0" fontId="14" fillId="9" borderId="43" xfId="0" applyFont="1" applyFill="1" applyBorder="1" applyProtection="1">
      <protection locked="0"/>
    </xf>
    <xf numFmtId="0" fontId="10" fillId="0" borderId="0" xfId="0" applyFont="1" applyBorder="1" applyAlignment="1" applyProtection="1">
      <alignment horizontal="center"/>
      <protection locked="0"/>
    </xf>
    <xf numFmtId="0" fontId="14" fillId="0" borderId="0" xfId="0" applyFont="1" applyBorder="1" applyProtection="1">
      <protection locked="0"/>
    </xf>
    <xf numFmtId="0" fontId="14" fillId="0" borderId="0" xfId="0" applyFont="1" applyBorder="1" applyAlignment="1" applyProtection="1">
      <alignment horizontal="center"/>
      <protection locked="0"/>
    </xf>
    <xf numFmtId="0" fontId="22" fillId="9" borderId="0" xfId="0" applyFont="1" applyFill="1" applyBorder="1" applyAlignment="1" applyProtection="1">
      <alignment horizontal="right" vertical="center"/>
      <protection locked="0"/>
    </xf>
    <xf numFmtId="0" fontId="12"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28" fillId="12" borderId="41" xfId="0" applyFont="1" applyFill="1" applyBorder="1" applyAlignment="1" applyProtection="1">
      <alignment horizontal="center" vertical="center"/>
    </xf>
    <xf numFmtId="0" fontId="33" fillId="8" borderId="39" xfId="0"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29" fillId="9" borderId="0" xfId="0" applyFont="1" applyFill="1" applyBorder="1" applyAlignment="1">
      <alignment horizontal="center"/>
    </xf>
    <xf numFmtId="0" fontId="21" fillId="12" borderId="17" xfId="0" applyFont="1" applyFill="1" applyBorder="1" applyAlignment="1" applyProtection="1">
      <alignment horizontal="center" vertical="center"/>
      <protection locked="0"/>
    </xf>
    <xf numFmtId="0" fontId="37" fillId="4" borderId="17" xfId="0" applyFont="1" applyFill="1" applyBorder="1" applyAlignment="1" applyProtection="1">
      <alignment horizontal="center" vertical="center"/>
      <protection locked="0"/>
    </xf>
    <xf numFmtId="9" fontId="25" fillId="4" borderId="57" xfId="0" applyNumberFormat="1" applyFont="1" applyFill="1" applyBorder="1" applyAlignment="1" applyProtection="1">
      <alignment horizontal="center" vertical="center"/>
    </xf>
    <xf numFmtId="9" fontId="39" fillId="5" borderId="2" xfId="0" applyNumberFormat="1" applyFont="1" applyFill="1" applyBorder="1" applyAlignment="1" applyProtection="1">
      <alignment horizontal="center" vertical="center" wrapText="1"/>
    </xf>
    <xf numFmtId="0" fontId="17" fillId="0" borderId="1" xfId="0" applyFont="1" applyBorder="1" applyAlignment="1" applyProtection="1">
      <alignment horizontal="left" vertical="center" wrapText="1"/>
    </xf>
    <xf numFmtId="165" fontId="17" fillId="8" borderId="1" xfId="0" applyNumberFormat="1" applyFont="1" applyFill="1" applyBorder="1" applyAlignment="1" applyProtection="1">
      <alignment horizontal="center" vertical="center" wrapText="1"/>
      <protection locked="0"/>
    </xf>
    <xf numFmtId="165" fontId="17" fillId="8" borderId="1" xfId="0" applyNumberFormat="1" applyFont="1" applyFill="1" applyBorder="1" applyAlignment="1" applyProtection="1">
      <alignment horizontal="center" vertical="center" wrapText="1"/>
    </xf>
    <xf numFmtId="0" fontId="17" fillId="9" borderId="1" xfId="0" applyFont="1" applyFill="1" applyBorder="1" applyAlignment="1" applyProtection="1">
      <alignment horizontal="left" vertical="center" wrapText="1"/>
    </xf>
    <xf numFmtId="0" fontId="17" fillId="9" borderId="1" xfId="0" applyFont="1" applyFill="1" applyBorder="1" applyAlignment="1" applyProtection="1">
      <alignment horizontal="center" vertical="center" wrapText="1"/>
    </xf>
    <xf numFmtId="0" fontId="17" fillId="0" borderId="1" xfId="0" applyFont="1" applyBorder="1" applyAlignment="1" applyProtection="1">
      <alignment horizontal="left" wrapText="1"/>
    </xf>
    <xf numFmtId="164" fontId="18" fillId="7" borderId="39" xfId="0" applyNumberFormat="1" applyFont="1" applyFill="1" applyBorder="1" applyAlignment="1" applyProtection="1">
      <alignment horizontal="center" vertical="center" wrapText="1"/>
    </xf>
    <xf numFmtId="0" fontId="17" fillId="0" borderId="46" xfId="0" applyFont="1" applyBorder="1" applyAlignment="1" applyProtection="1">
      <alignment horizontal="center" wrapText="1"/>
    </xf>
    <xf numFmtId="0" fontId="17" fillId="0" borderId="50" xfId="0" applyFont="1" applyBorder="1" applyAlignment="1" applyProtection="1">
      <alignment horizontal="center" wrapText="1"/>
    </xf>
    <xf numFmtId="0" fontId="17" fillId="0" borderId="43" xfId="0" applyFont="1" applyBorder="1" applyAlignment="1" applyProtection="1">
      <alignment horizontal="center" vertical="center" wrapText="1"/>
    </xf>
    <xf numFmtId="0" fontId="17" fillId="9" borderId="0" xfId="0" applyFont="1" applyFill="1" applyBorder="1" applyAlignment="1" applyProtection="1">
      <alignment horizontal="center" wrapText="1"/>
    </xf>
    <xf numFmtId="165" fontId="40" fillId="9" borderId="1" xfId="0" applyNumberFormat="1" applyFont="1" applyFill="1" applyBorder="1" applyAlignment="1" applyProtection="1">
      <alignment horizontal="center" vertical="center" wrapText="1"/>
    </xf>
    <xf numFmtId="165" fontId="17" fillId="9" borderId="0" xfId="0" applyNumberFormat="1" applyFont="1" applyFill="1" applyAlignment="1" applyProtection="1">
      <alignment horizontal="center" vertical="center" wrapText="1"/>
    </xf>
    <xf numFmtId="0" fontId="17" fillId="9" borderId="0" xfId="0" applyFont="1" applyFill="1" applyAlignment="1" applyProtection="1">
      <alignment horizontal="center" wrapText="1"/>
    </xf>
    <xf numFmtId="0" fontId="17" fillId="0" borderId="0" xfId="0" applyFont="1" applyAlignment="1">
      <alignment horizontal="center" wrapText="1"/>
    </xf>
    <xf numFmtId="0" fontId="17" fillId="0" borderId="0" xfId="0" applyFont="1" applyAlignment="1" applyProtection="1">
      <alignment horizontal="center" wrapText="1"/>
    </xf>
    <xf numFmtId="0" fontId="17" fillId="0" borderId="35" xfId="0" applyFont="1" applyBorder="1" applyAlignment="1" applyProtection="1">
      <alignment horizontal="center" wrapText="1"/>
    </xf>
    <xf numFmtId="0" fontId="17" fillId="0" borderId="49" xfId="0" applyFont="1" applyBorder="1" applyAlignment="1" applyProtection="1">
      <alignment horizontal="center" wrapText="1"/>
    </xf>
    <xf numFmtId="0" fontId="17" fillId="0" borderId="45" xfId="0" applyFont="1" applyBorder="1" applyAlignment="1" applyProtection="1">
      <alignment horizontal="center" wrapText="1"/>
    </xf>
    <xf numFmtId="0" fontId="38" fillId="9" borderId="0" xfId="0" applyFont="1" applyFill="1" applyBorder="1" applyAlignment="1" applyProtection="1">
      <alignment horizontal="center" vertical="center" wrapText="1"/>
    </xf>
    <xf numFmtId="0" fontId="17" fillId="9" borderId="0" xfId="0" applyFont="1" applyFill="1" applyAlignment="1" applyProtection="1">
      <alignment horizontal="center" vertical="center" wrapText="1"/>
    </xf>
    <xf numFmtId="0" fontId="19" fillId="9" borderId="0" xfId="0" applyFont="1" applyFill="1" applyBorder="1" applyAlignment="1" applyProtection="1">
      <alignment horizontal="center" vertical="top" wrapText="1"/>
    </xf>
    <xf numFmtId="0" fontId="18" fillId="7" borderId="39" xfId="0" applyFont="1" applyFill="1" applyBorder="1" applyAlignment="1" applyProtection="1">
      <alignment horizontal="center" vertical="center" wrapText="1"/>
    </xf>
    <xf numFmtId="9" fontId="18" fillId="7" borderId="39" xfId="1" applyFont="1" applyFill="1" applyBorder="1" applyAlignment="1" applyProtection="1">
      <alignment horizontal="center" vertical="center" wrapText="1"/>
    </xf>
    <xf numFmtId="9" fontId="26" fillId="0" borderId="1" xfId="1" applyFont="1" applyBorder="1" applyAlignment="1" applyProtection="1">
      <alignment horizontal="center" vertical="center" wrapText="1"/>
      <protection locked="0"/>
    </xf>
    <xf numFmtId="0" fontId="26" fillId="0" borderId="1" xfId="0" applyFont="1" applyBorder="1" applyAlignment="1" applyProtection="1">
      <alignment vertical="center" wrapText="1"/>
      <protection locked="0"/>
    </xf>
    <xf numFmtId="9" fontId="27" fillId="0" borderId="38" xfId="1" applyFont="1" applyFill="1" applyBorder="1" applyAlignment="1" applyProtection="1">
      <alignment vertical="center" wrapText="1"/>
    </xf>
    <xf numFmtId="9" fontId="27" fillId="0" borderId="3" xfId="1" applyFont="1" applyFill="1" applyBorder="1" applyAlignment="1" applyProtection="1">
      <alignment vertical="center" wrapText="1"/>
    </xf>
    <xf numFmtId="9" fontId="26" fillId="0" borderId="38" xfId="1" applyNumberFormat="1" applyFont="1" applyBorder="1" applyAlignment="1" applyProtection="1">
      <alignment vertical="center" wrapText="1"/>
    </xf>
    <xf numFmtId="9" fontId="26" fillId="0" borderId="3" xfId="1" applyNumberFormat="1" applyFont="1" applyBorder="1" applyAlignment="1" applyProtection="1">
      <alignment vertical="center" wrapText="1"/>
    </xf>
    <xf numFmtId="9" fontId="26" fillId="0" borderId="4" xfId="1" applyNumberFormat="1" applyFont="1" applyBorder="1" applyAlignment="1" applyProtection="1">
      <alignment vertical="center" wrapText="1"/>
    </xf>
    <xf numFmtId="0" fontId="26" fillId="0" borderId="4" xfId="0" applyFont="1" applyBorder="1" applyAlignment="1" applyProtection="1">
      <alignment vertical="center" wrapText="1"/>
      <protection locked="0"/>
    </xf>
    <xf numFmtId="9" fontId="26" fillId="0" borderId="1" xfId="1" applyFont="1" applyBorder="1" applyAlignment="1" applyProtection="1">
      <alignment vertical="center" wrapText="1"/>
      <protection locked="0"/>
    </xf>
    <xf numFmtId="9" fontId="26" fillId="0" borderId="2" xfId="1" applyFont="1" applyFill="1" applyBorder="1" applyAlignment="1" applyProtection="1">
      <alignment vertical="center" wrapText="1"/>
      <protection locked="0"/>
    </xf>
    <xf numFmtId="9" fontId="26" fillId="0" borderId="3" xfId="1" applyFont="1" applyFill="1" applyBorder="1" applyAlignment="1" applyProtection="1">
      <alignment vertical="center" wrapText="1"/>
      <protection locked="0"/>
    </xf>
    <xf numFmtId="9" fontId="26" fillId="0" borderId="4" xfId="1" applyFont="1" applyFill="1" applyBorder="1" applyAlignment="1" applyProtection="1">
      <alignment vertical="center" wrapText="1"/>
      <protection locked="0"/>
    </xf>
    <xf numFmtId="0" fontId="25" fillId="0" borderId="2" xfId="0" applyFont="1" applyFill="1" applyBorder="1" applyAlignment="1" applyProtection="1">
      <alignment vertical="center" wrapText="1"/>
      <protection locked="0"/>
    </xf>
    <xf numFmtId="0" fontId="25" fillId="0" borderId="3" xfId="0" applyFont="1" applyFill="1" applyBorder="1" applyAlignment="1" applyProtection="1">
      <alignment vertical="center" wrapText="1"/>
      <protection locked="0"/>
    </xf>
    <xf numFmtId="0" fontId="25" fillId="0" borderId="4" xfId="0" applyFont="1" applyFill="1" applyBorder="1" applyAlignment="1" applyProtection="1">
      <alignment vertical="center" wrapText="1"/>
      <protection locked="0"/>
    </xf>
    <xf numFmtId="0" fontId="26" fillId="0" borderId="2" xfId="0" applyFont="1" applyFill="1" applyBorder="1" applyAlignment="1" applyProtection="1">
      <alignment vertical="center" wrapText="1"/>
      <protection locked="0"/>
    </xf>
    <xf numFmtId="0" fontId="26" fillId="0" borderId="3" xfId="0" applyFont="1" applyFill="1" applyBorder="1" applyAlignment="1" applyProtection="1">
      <alignment vertical="center" wrapText="1"/>
      <protection locked="0"/>
    </xf>
    <xf numFmtId="0" fontId="26" fillId="0" borderId="4" xfId="0" applyFont="1" applyFill="1" applyBorder="1" applyAlignment="1" applyProtection="1">
      <alignment vertical="center" wrapText="1"/>
      <protection locked="0"/>
    </xf>
    <xf numFmtId="0" fontId="26" fillId="0" borderId="3" xfId="0" applyFont="1" applyBorder="1" applyAlignment="1" applyProtection="1">
      <alignment vertical="center" wrapText="1"/>
      <protection locked="0"/>
    </xf>
    <xf numFmtId="9" fontId="26" fillId="0" borderId="2" xfId="1" applyFont="1" applyBorder="1" applyAlignment="1" applyProtection="1">
      <alignment vertical="center" wrapText="1"/>
      <protection locked="0"/>
    </xf>
    <xf numFmtId="9" fontId="26" fillId="0" borderId="3" xfId="0" applyNumberFormat="1" applyFont="1" applyBorder="1" applyAlignment="1" applyProtection="1">
      <alignment vertical="center" wrapText="1"/>
      <protection locked="0"/>
    </xf>
    <xf numFmtId="0" fontId="26" fillId="0" borderId="52" xfId="0" applyFont="1" applyFill="1" applyBorder="1" applyAlignment="1" applyProtection="1">
      <alignment vertical="center" wrapText="1"/>
      <protection locked="0"/>
    </xf>
    <xf numFmtId="0" fontId="37" fillId="8" borderId="55" xfId="0" applyFont="1" applyFill="1" applyBorder="1" applyAlignment="1" applyProtection="1">
      <alignment vertical="center" wrapText="1"/>
      <protection locked="0"/>
    </xf>
    <xf numFmtId="0" fontId="37" fillId="8" borderId="16" xfId="0" applyFont="1" applyFill="1" applyBorder="1" applyAlignment="1" applyProtection="1">
      <alignment vertical="center" wrapText="1"/>
      <protection locked="0"/>
    </xf>
    <xf numFmtId="0" fontId="17" fillId="5" borderId="2" xfId="0" applyFont="1" applyFill="1" applyBorder="1" applyAlignment="1" applyProtection="1">
      <alignment horizontal="center" vertical="center" wrapText="1"/>
    </xf>
    <xf numFmtId="14" fontId="17" fillId="9" borderId="1" xfId="0" applyNumberFormat="1" applyFont="1" applyFill="1" applyBorder="1" applyAlignment="1" applyProtection="1">
      <alignment horizontal="center" vertical="center" wrapText="1"/>
    </xf>
    <xf numFmtId="49" fontId="17" fillId="13" borderId="1" xfId="0" applyNumberFormat="1" applyFont="1" applyFill="1" applyBorder="1" applyAlignment="1">
      <alignment horizontal="center" vertical="center" wrapText="1"/>
    </xf>
    <xf numFmtId="165" fontId="17" fillId="0" borderId="1" xfId="0" applyNumberFormat="1" applyFont="1" applyBorder="1" applyAlignment="1">
      <alignment horizontal="center" vertical="center"/>
    </xf>
    <xf numFmtId="0" fontId="10" fillId="0" borderId="58" xfId="0" applyFont="1" applyBorder="1" applyAlignment="1" applyProtection="1">
      <alignment horizontal="center" vertical="center" wrapText="1"/>
      <protection locked="0"/>
    </xf>
    <xf numFmtId="0" fontId="10" fillId="0" borderId="59" xfId="0" applyFont="1" applyBorder="1" applyAlignment="1" applyProtection="1">
      <alignment horizontal="center" vertical="center" wrapText="1"/>
      <protection locked="0"/>
    </xf>
    <xf numFmtId="9" fontId="10" fillId="0" borderId="59" xfId="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9" fontId="10" fillId="0" borderId="1" xfId="1"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9" fontId="10" fillId="0" borderId="61" xfId="1" applyFont="1" applyBorder="1" applyAlignment="1" applyProtection="1">
      <alignment horizontal="center" vertical="center" wrapText="1"/>
      <protection locked="0"/>
    </xf>
    <xf numFmtId="9" fontId="10" fillId="0" borderId="58" xfId="1" applyFont="1" applyBorder="1" applyAlignment="1" applyProtection="1">
      <alignment horizontal="center" vertical="center" wrapText="1"/>
      <protection locked="0"/>
    </xf>
    <xf numFmtId="14" fontId="29" fillId="9" borderId="26" xfId="0" applyNumberFormat="1" applyFont="1" applyFill="1" applyBorder="1" applyAlignment="1">
      <alignment horizontal="center" vertical="center"/>
    </xf>
    <xf numFmtId="0" fontId="29" fillId="9" borderId="32" xfId="0" applyFont="1" applyFill="1" applyBorder="1" applyAlignment="1">
      <alignment horizontal="center" vertical="center"/>
    </xf>
    <xf numFmtId="10" fontId="22" fillId="8" borderId="19" xfId="1" applyNumberFormat="1" applyFont="1" applyFill="1" applyBorder="1" applyAlignment="1" applyProtection="1">
      <alignment horizontal="center" vertical="center"/>
      <protection locked="0"/>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26" fillId="0" borderId="0" xfId="0" applyFont="1" applyBorder="1" applyAlignment="1" applyProtection="1">
      <alignment horizontal="center"/>
      <protection locked="0"/>
    </xf>
    <xf numFmtId="0" fontId="26" fillId="0" borderId="50" xfId="0" applyFont="1" applyBorder="1" applyAlignment="1" applyProtection="1">
      <alignment horizontal="center"/>
      <protection locked="0"/>
    </xf>
    <xf numFmtId="166" fontId="26" fillId="0" borderId="0" xfId="1" applyNumberFormat="1" applyFont="1" applyBorder="1" applyAlignment="1" applyProtection="1">
      <alignment horizontal="center" vertical="center" wrapText="1"/>
      <protection locked="0"/>
    </xf>
    <xf numFmtId="0" fontId="28" fillId="12" borderId="41" xfId="0" applyFont="1" applyFill="1" applyBorder="1" applyAlignment="1" applyProtection="1">
      <alignment horizontal="center" vertical="center"/>
    </xf>
    <xf numFmtId="0" fontId="28" fillId="12" borderId="43" xfId="0" applyFont="1" applyFill="1" applyBorder="1" applyAlignment="1" applyProtection="1">
      <alignment horizontal="center" vertical="center"/>
    </xf>
    <xf numFmtId="0" fontId="33" fillId="8" borderId="39" xfId="0" applyFont="1" applyFill="1" applyBorder="1" applyAlignment="1" applyProtection="1">
      <alignment horizontal="center" vertical="center" wrapText="1"/>
    </xf>
    <xf numFmtId="0" fontId="10" fillId="0" borderId="0" xfId="0" applyFont="1" applyAlignment="1" applyProtection="1">
      <alignment horizontal="center"/>
      <protection locked="0"/>
    </xf>
    <xf numFmtId="0" fontId="14" fillId="0" borderId="0" xfId="0" applyFont="1" applyAlignment="1" applyProtection="1">
      <alignment horizontal="center"/>
      <protection locked="0"/>
    </xf>
    <xf numFmtId="0" fontId="28" fillId="12" borderId="45" xfId="0" applyFont="1" applyFill="1" applyBorder="1" applyAlignment="1" applyProtection="1">
      <alignment horizontal="center" vertical="center"/>
    </xf>
    <xf numFmtId="0" fontId="12" fillId="12" borderId="41" xfId="0" applyFont="1" applyFill="1" applyBorder="1" applyAlignment="1" applyProtection="1">
      <alignment horizontal="center" vertical="center"/>
    </xf>
    <xf numFmtId="0" fontId="12" fillId="12" borderId="43" xfId="0" applyFont="1" applyFill="1" applyBorder="1" applyAlignment="1" applyProtection="1">
      <alignment horizontal="center" vertical="center"/>
    </xf>
    <xf numFmtId="2" fontId="33" fillId="8" borderId="39" xfId="0" applyNumberFormat="1" applyFont="1" applyFill="1" applyBorder="1" applyAlignment="1" applyProtection="1">
      <alignment horizontal="center" vertical="center" wrapText="1"/>
    </xf>
    <xf numFmtId="0" fontId="16" fillId="11" borderId="17" xfId="0" applyFont="1" applyFill="1" applyBorder="1" applyAlignment="1" applyProtection="1">
      <alignment horizontal="center" vertical="center"/>
    </xf>
    <xf numFmtId="0" fontId="16" fillId="11" borderId="18" xfId="0" applyFont="1" applyFill="1" applyBorder="1" applyAlignment="1" applyProtection="1">
      <alignment horizontal="center" vertical="center"/>
    </xf>
    <xf numFmtId="0" fontId="16" fillId="11" borderId="19" xfId="0" applyFont="1" applyFill="1" applyBorder="1" applyAlignment="1" applyProtection="1">
      <alignment horizontal="center" vertical="center"/>
    </xf>
    <xf numFmtId="0" fontId="37" fillId="8" borderId="39" xfId="0" applyFont="1" applyFill="1" applyBorder="1" applyAlignment="1" applyProtection="1">
      <alignment horizontal="center" vertical="center"/>
    </xf>
    <xf numFmtId="9" fontId="10" fillId="0" borderId="59" xfId="1" applyFont="1" applyFill="1" applyBorder="1" applyAlignment="1" applyProtection="1">
      <alignment horizontal="center" vertical="center" wrapText="1"/>
      <protection locked="0"/>
    </xf>
    <xf numFmtId="9" fontId="10" fillId="0" borderId="60" xfId="1" applyFont="1" applyFill="1" applyBorder="1" applyAlignment="1" applyProtection="1">
      <alignment horizontal="center" vertical="center" wrapText="1"/>
      <protection locked="0"/>
    </xf>
    <xf numFmtId="9" fontId="10" fillId="0" borderId="61" xfId="1" applyFont="1" applyFill="1" applyBorder="1" applyAlignment="1" applyProtection="1">
      <alignment horizontal="center" vertical="center" wrapText="1"/>
      <protection locked="0"/>
    </xf>
    <xf numFmtId="0" fontId="33" fillId="8" borderId="47" xfId="0" applyFont="1" applyFill="1" applyBorder="1" applyAlignment="1" applyProtection="1">
      <alignment horizontal="center" vertical="center" wrapText="1"/>
    </xf>
    <xf numFmtId="0" fontId="33" fillId="8" borderId="48" xfId="0" applyFont="1" applyFill="1" applyBorder="1" applyAlignment="1" applyProtection="1">
      <alignment horizontal="center" vertical="center" wrapText="1"/>
    </xf>
    <xf numFmtId="0" fontId="15" fillId="9" borderId="23" xfId="0" applyFont="1" applyFill="1" applyBorder="1" applyAlignment="1" applyProtection="1">
      <alignment horizontal="center"/>
      <protection locked="0"/>
    </xf>
    <xf numFmtId="0" fontId="15" fillId="9" borderId="25" xfId="0" applyFont="1" applyFill="1" applyBorder="1" applyAlignment="1" applyProtection="1">
      <alignment horizontal="center"/>
      <protection locked="0"/>
    </xf>
    <xf numFmtId="0" fontId="15" fillId="9" borderId="24" xfId="0" applyFont="1" applyFill="1" applyBorder="1" applyAlignment="1" applyProtection="1">
      <alignment horizontal="center"/>
      <protection locked="0"/>
    </xf>
    <xf numFmtId="0" fontId="36" fillId="9" borderId="33" xfId="0" applyFont="1" applyFill="1" applyBorder="1" applyAlignment="1" applyProtection="1">
      <alignment horizontal="center" vertical="center" wrapText="1"/>
      <protection locked="0"/>
    </xf>
    <xf numFmtId="0" fontId="36" fillId="9" borderId="51" xfId="0" applyFont="1" applyFill="1" applyBorder="1" applyAlignment="1" applyProtection="1">
      <alignment horizontal="center" vertical="center"/>
      <protection locked="0"/>
    </xf>
    <xf numFmtId="0" fontId="36" fillId="9" borderId="34" xfId="0" applyFont="1" applyFill="1" applyBorder="1" applyAlignment="1" applyProtection="1">
      <alignment horizontal="center" vertical="center"/>
      <protection locked="0"/>
    </xf>
    <xf numFmtId="14" fontId="43" fillId="0" borderId="26" xfId="0" applyNumberFormat="1" applyFont="1" applyBorder="1" applyAlignment="1" applyProtection="1">
      <alignment horizontal="center" vertical="center"/>
      <protection locked="0"/>
    </xf>
    <xf numFmtId="0" fontId="43" fillId="0" borderId="26" xfId="0" applyFont="1" applyBorder="1" applyAlignment="1" applyProtection="1">
      <alignment horizontal="center" vertical="center"/>
      <protection locked="0"/>
    </xf>
    <xf numFmtId="0" fontId="12" fillId="9" borderId="13" xfId="0" applyFont="1" applyFill="1" applyBorder="1" applyAlignment="1" applyProtection="1">
      <alignment horizontal="center" vertical="center" wrapText="1"/>
      <protection locked="0"/>
    </xf>
    <xf numFmtId="0" fontId="12" fillId="9" borderId="14" xfId="0" applyFont="1" applyFill="1" applyBorder="1" applyAlignment="1" applyProtection="1">
      <alignment horizontal="center" vertical="center"/>
      <protection locked="0"/>
    </xf>
    <xf numFmtId="0" fontId="12" fillId="9" borderId="15" xfId="0" applyFont="1" applyFill="1" applyBorder="1" applyAlignment="1" applyProtection="1">
      <alignment horizontal="center" vertical="center"/>
      <protection locked="0"/>
    </xf>
    <xf numFmtId="0" fontId="14" fillId="9" borderId="40" xfId="0" applyFont="1" applyFill="1" applyBorder="1" applyAlignment="1" applyProtection="1">
      <alignment horizontal="center"/>
      <protection locked="0"/>
    </xf>
    <xf numFmtId="0" fontId="14" fillId="9" borderId="25" xfId="0" applyFont="1" applyFill="1" applyBorder="1" applyAlignment="1" applyProtection="1">
      <alignment horizontal="center"/>
      <protection locked="0"/>
    </xf>
    <xf numFmtId="0" fontId="14" fillId="9" borderId="24" xfId="0" applyFont="1" applyFill="1" applyBorder="1" applyAlignment="1" applyProtection="1">
      <alignment horizontal="center"/>
      <protection locked="0"/>
    </xf>
    <xf numFmtId="9" fontId="10" fillId="0" borderId="59" xfId="1" applyFont="1" applyBorder="1" applyAlignment="1" applyProtection="1">
      <alignment horizontal="center" vertical="center" wrapText="1"/>
      <protection locked="0"/>
    </xf>
    <xf numFmtId="9" fontId="10" fillId="0" borderId="60" xfId="1" applyFont="1" applyBorder="1" applyAlignment="1" applyProtection="1">
      <alignment horizontal="center" vertical="center" wrapText="1"/>
      <protection locked="0"/>
    </xf>
    <xf numFmtId="9" fontId="10" fillId="0" borderId="61" xfId="1" applyFont="1" applyBorder="1" applyAlignment="1" applyProtection="1">
      <alignment horizontal="center" vertical="center" wrapText="1"/>
      <protection locked="0"/>
    </xf>
    <xf numFmtId="9" fontId="44" fillId="0" borderId="59" xfId="1" applyFont="1" applyFill="1" applyBorder="1" applyAlignment="1" applyProtection="1">
      <alignment horizontal="center" vertical="center" wrapText="1"/>
    </xf>
    <xf numFmtId="9" fontId="44" fillId="0" borderId="60" xfId="1" applyFont="1" applyFill="1" applyBorder="1" applyAlignment="1" applyProtection="1">
      <alignment horizontal="center" vertical="center" wrapText="1"/>
    </xf>
    <xf numFmtId="9" fontId="44" fillId="0" borderId="61" xfId="1" applyFont="1" applyFill="1" applyBorder="1" applyAlignment="1" applyProtection="1">
      <alignment horizontal="center" vertical="center" wrapText="1"/>
    </xf>
    <xf numFmtId="9" fontId="10" fillId="0" borderId="58" xfId="1" applyFont="1" applyBorder="1" applyAlignment="1" applyProtection="1">
      <alignment horizontal="center" vertical="center" wrapText="1"/>
      <protection locked="0"/>
    </xf>
    <xf numFmtId="9" fontId="44" fillId="0" borderId="58" xfId="1" applyFont="1" applyFill="1" applyBorder="1" applyAlignment="1" applyProtection="1">
      <alignment horizontal="center" vertical="center" wrapText="1"/>
    </xf>
    <xf numFmtId="0" fontId="35" fillId="9" borderId="40" xfId="0" applyFont="1" applyFill="1" applyBorder="1" applyAlignment="1" applyProtection="1">
      <alignment horizontal="left" vertical="center" wrapText="1"/>
      <protection locked="0"/>
    </xf>
    <xf numFmtId="0" fontId="35" fillId="9" borderId="25" xfId="0" applyFont="1" applyFill="1" applyBorder="1" applyAlignment="1" applyProtection="1">
      <alignment horizontal="left" vertical="center" wrapText="1"/>
      <protection locked="0"/>
    </xf>
    <xf numFmtId="0" fontId="35" fillId="9" borderId="56" xfId="0" applyFont="1" applyFill="1" applyBorder="1" applyAlignment="1" applyProtection="1">
      <alignment horizontal="left" vertical="center" wrapText="1"/>
      <protection locked="0"/>
    </xf>
    <xf numFmtId="0" fontId="37" fillId="8" borderId="42" xfId="0" applyFont="1" applyFill="1" applyBorder="1" applyAlignment="1" applyProtection="1">
      <alignment horizontal="center" vertical="center" wrapText="1"/>
      <protection locked="0"/>
    </xf>
    <xf numFmtId="0" fontId="37" fillId="8" borderId="55" xfId="0" applyFont="1" applyFill="1" applyBorder="1" applyAlignment="1" applyProtection="1">
      <alignment horizontal="center" vertical="center" wrapText="1"/>
      <protection locked="0"/>
    </xf>
    <xf numFmtId="0" fontId="37" fillId="8" borderId="53" xfId="0" applyFont="1" applyFill="1" applyBorder="1" applyAlignment="1" applyProtection="1">
      <alignment horizontal="center" vertical="center" wrapText="1"/>
      <protection locked="0"/>
    </xf>
    <xf numFmtId="0" fontId="33" fillId="8" borderId="35" xfId="0" applyFont="1" applyFill="1" applyBorder="1" applyAlignment="1" applyProtection="1">
      <alignment horizontal="center" vertical="center" wrapText="1"/>
    </xf>
    <xf numFmtId="0" fontId="33" fillId="8" borderId="46" xfId="0" applyFont="1" applyFill="1" applyBorder="1" applyAlignment="1" applyProtection="1">
      <alignment horizontal="center" vertical="center" wrapText="1"/>
    </xf>
    <xf numFmtId="0" fontId="33" fillId="8" borderId="45" xfId="0" applyFont="1" applyFill="1" applyBorder="1" applyAlignment="1" applyProtection="1">
      <alignment horizontal="center" vertical="center" wrapText="1"/>
    </xf>
    <xf numFmtId="0" fontId="33" fillId="8" borderId="43" xfId="0" applyFont="1" applyFill="1" applyBorder="1" applyAlignment="1" applyProtection="1">
      <alignment horizontal="center" vertical="center" wrapText="1"/>
    </xf>
    <xf numFmtId="0" fontId="33" fillId="8" borderId="17" xfId="0" applyFont="1" applyFill="1" applyBorder="1" applyAlignment="1" applyProtection="1">
      <alignment horizontal="center" vertical="center" wrapText="1"/>
    </xf>
    <xf numFmtId="0" fontId="33" fillId="8" borderId="18" xfId="0" applyFont="1" applyFill="1" applyBorder="1" applyAlignment="1" applyProtection="1">
      <alignment horizontal="center" vertical="center" wrapText="1"/>
    </xf>
    <xf numFmtId="0" fontId="33" fillId="8" borderId="19" xfId="0" applyFont="1" applyFill="1" applyBorder="1" applyAlignment="1" applyProtection="1">
      <alignment horizontal="center" vertical="center" wrapText="1"/>
    </xf>
    <xf numFmtId="0" fontId="10" fillId="0" borderId="62" xfId="0" applyFont="1" applyBorder="1" applyAlignment="1" applyProtection="1">
      <alignment horizontal="center" vertical="center" wrapText="1"/>
      <protection locked="0"/>
    </xf>
    <xf numFmtId="0" fontId="10" fillId="0" borderId="63"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0" fontId="10" fillId="0" borderId="59" xfId="0" applyFont="1" applyBorder="1" applyAlignment="1" applyProtection="1">
      <alignment horizontal="center" vertical="center" wrapText="1"/>
      <protection locked="0"/>
    </xf>
    <xf numFmtId="14" fontId="10" fillId="0" borderId="58" xfId="0" applyNumberFormat="1" applyFont="1" applyBorder="1" applyAlignment="1" applyProtection="1">
      <alignment horizontal="center" vertical="center" wrapText="1"/>
      <protection locked="0"/>
    </xf>
    <xf numFmtId="9" fontId="10" fillId="0" borderId="58" xfId="0" applyNumberFormat="1" applyFont="1" applyBorder="1" applyAlignment="1" applyProtection="1">
      <alignment horizontal="center" vertical="center" wrapText="1"/>
      <protection locked="0"/>
    </xf>
    <xf numFmtId="9" fontId="10" fillId="0" borderId="59" xfId="1" applyFont="1" applyBorder="1" applyAlignment="1" applyProtection="1">
      <alignment horizontal="center" vertical="center" wrapText="1"/>
    </xf>
    <xf numFmtId="9" fontId="10" fillId="0" borderId="60" xfId="1" applyFont="1" applyBorder="1" applyAlignment="1" applyProtection="1">
      <alignment horizontal="center" vertical="center" wrapText="1"/>
    </xf>
    <xf numFmtId="9" fontId="10" fillId="0" borderId="61" xfId="1" applyFont="1" applyBorder="1" applyAlignment="1" applyProtection="1">
      <alignment horizontal="center" vertical="center" wrapText="1"/>
    </xf>
    <xf numFmtId="0" fontId="10" fillId="0" borderId="60" xfId="0" applyFont="1" applyBorder="1" applyAlignment="1" applyProtection="1">
      <alignment horizontal="center" vertical="center" wrapText="1"/>
      <protection locked="0"/>
    </xf>
    <xf numFmtId="0" fontId="10" fillId="0" borderId="61" xfId="0"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xf>
    <xf numFmtId="9" fontId="10" fillId="0" borderId="2" xfId="1" applyFont="1" applyFill="1" applyBorder="1" applyAlignment="1" applyProtection="1">
      <alignment horizontal="center" vertical="center" wrapText="1"/>
      <protection locked="0"/>
    </xf>
    <xf numFmtId="9" fontId="10" fillId="0" borderId="3" xfId="1" applyFont="1" applyFill="1" applyBorder="1" applyAlignment="1" applyProtection="1">
      <alignment horizontal="center" vertical="center" wrapText="1"/>
      <protection locked="0"/>
    </xf>
    <xf numFmtId="9" fontId="10" fillId="0" borderId="4" xfId="1" applyFont="1" applyFill="1" applyBorder="1" applyAlignment="1" applyProtection="1">
      <alignment horizontal="center" vertical="center" wrapText="1"/>
      <protection locked="0"/>
    </xf>
    <xf numFmtId="9" fontId="10" fillId="0" borderId="2" xfId="0" applyNumberFormat="1" applyFont="1" applyBorder="1" applyAlignment="1" applyProtection="1">
      <alignment horizontal="center" vertical="center" wrapText="1"/>
      <protection locked="0"/>
    </xf>
    <xf numFmtId="9" fontId="10" fillId="0" borderId="3" xfId="0" applyNumberFormat="1" applyFont="1" applyBorder="1" applyAlignment="1" applyProtection="1">
      <alignment horizontal="center" vertical="center" wrapText="1"/>
      <protection locked="0"/>
    </xf>
    <xf numFmtId="9" fontId="10" fillId="0" borderId="4" xfId="0" applyNumberFormat="1" applyFont="1" applyBorder="1" applyAlignment="1" applyProtection="1">
      <alignment horizontal="center" vertical="center" wrapText="1"/>
      <protection locked="0"/>
    </xf>
    <xf numFmtId="0" fontId="10" fillId="0" borderId="64" xfId="0" applyFont="1" applyBorder="1" applyAlignment="1" applyProtection="1">
      <alignment horizontal="center" vertical="center" wrapText="1"/>
      <protection locked="0"/>
    </xf>
    <xf numFmtId="0" fontId="10" fillId="0" borderId="65" xfId="0" applyFont="1" applyBorder="1" applyAlignment="1" applyProtection="1">
      <alignment horizontal="center" vertical="center" wrapText="1"/>
      <protection locked="0"/>
    </xf>
    <xf numFmtId="0" fontId="10" fillId="0" borderId="66"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9" fontId="10" fillId="0" borderId="58" xfId="1" applyFont="1" applyBorder="1" applyAlignment="1" applyProtection="1">
      <alignment horizontal="center" vertical="center" wrapText="1"/>
    </xf>
    <xf numFmtId="0" fontId="37" fillId="8" borderId="54" xfId="0" applyFont="1" applyFill="1" applyBorder="1" applyAlignment="1" applyProtection="1">
      <alignment horizontal="center" vertical="center" wrapText="1"/>
      <protection locked="0"/>
    </xf>
    <xf numFmtId="9" fontId="10" fillId="0" borderId="64" xfId="1" applyFont="1" applyFill="1" applyBorder="1" applyAlignment="1" applyProtection="1">
      <alignment horizontal="center" vertical="center" wrapText="1"/>
      <protection locked="0"/>
    </xf>
    <xf numFmtId="9" fontId="10" fillId="0" borderId="65" xfId="1" applyFont="1" applyFill="1" applyBorder="1" applyAlignment="1" applyProtection="1">
      <alignment horizontal="center" vertical="center" wrapText="1"/>
      <protection locked="0"/>
    </xf>
    <xf numFmtId="9" fontId="10" fillId="0" borderId="66" xfId="1" applyFont="1" applyFill="1" applyBorder="1" applyAlignment="1" applyProtection="1">
      <alignment horizontal="center" vertical="center" wrapText="1"/>
      <protection locked="0"/>
    </xf>
    <xf numFmtId="9" fontId="10" fillId="0" borderId="59" xfId="0" applyNumberFormat="1" applyFont="1" applyBorder="1" applyAlignment="1" applyProtection="1">
      <alignment horizontal="center" vertical="center" wrapText="1"/>
      <protection locked="0"/>
    </xf>
    <xf numFmtId="9" fontId="10" fillId="0" borderId="67" xfId="1" applyFont="1" applyFill="1" applyBorder="1" applyAlignment="1" applyProtection="1">
      <alignment horizontal="center" vertical="center" wrapText="1"/>
      <protection locked="0"/>
    </xf>
    <xf numFmtId="9" fontId="10" fillId="0" borderId="62" xfId="1" applyFont="1" applyFill="1" applyBorder="1" applyAlignment="1" applyProtection="1">
      <alignment horizontal="center" vertical="center" wrapText="1"/>
      <protection locked="0"/>
    </xf>
    <xf numFmtId="9" fontId="10" fillId="0" borderId="61" xfId="0" applyNumberFormat="1" applyFont="1" applyBorder="1" applyAlignment="1" applyProtection="1">
      <alignment horizontal="center" vertical="center" wrapText="1"/>
      <protection locked="0"/>
    </xf>
    <xf numFmtId="9" fontId="10" fillId="0" borderId="58" xfId="1" applyFont="1" applyFill="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14" fontId="10" fillId="0" borderId="4" xfId="0" applyNumberFormat="1" applyFont="1" applyBorder="1" applyAlignment="1" applyProtection="1">
      <alignment horizontal="center" vertical="center" wrapText="1"/>
      <protection locked="0"/>
    </xf>
    <xf numFmtId="0" fontId="10" fillId="9" borderId="2"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0" fillId="9" borderId="4" xfId="0" applyFont="1" applyFill="1" applyBorder="1" applyAlignment="1" applyProtection="1">
      <alignment horizontal="center" vertical="center" wrapText="1"/>
      <protection locked="0"/>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19" fillId="7" borderId="39" xfId="0" applyFont="1" applyFill="1" applyBorder="1" applyAlignment="1">
      <alignment horizontal="left" vertical="top"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7" fillId="7" borderId="4" xfId="0" applyFont="1" applyFill="1" applyBorder="1" applyAlignment="1">
      <alignment vertical="center" wrapText="1"/>
    </xf>
    <xf numFmtId="0" fontId="17" fillId="7" borderId="1" xfId="0" applyFont="1" applyFill="1" applyBorder="1" applyAlignment="1">
      <alignment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1" fillId="5" borderId="44"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21" xfId="0" applyFont="1" applyBorder="1" applyAlignment="1">
      <alignment horizontal="center" vertical="center" wrapText="1"/>
    </xf>
    <xf numFmtId="0" fontId="17" fillId="6" borderId="1" xfId="0" applyFont="1" applyFill="1" applyBorder="1" applyAlignment="1" applyProtection="1">
      <alignment horizontal="center" vertical="center" wrapText="1"/>
    </xf>
    <xf numFmtId="0" fontId="41" fillId="9" borderId="1" xfId="0" applyFont="1" applyFill="1" applyBorder="1" applyAlignment="1" applyProtection="1">
      <alignment horizontal="center" vertical="center" wrapText="1"/>
    </xf>
    <xf numFmtId="0" fontId="17" fillId="9" borderId="1" xfId="0" applyFont="1" applyFill="1" applyBorder="1" applyAlignment="1" applyProtection="1">
      <alignment horizontal="center" vertical="center" wrapText="1"/>
    </xf>
    <xf numFmtId="0" fontId="18" fillId="7" borderId="17" xfId="0" applyFont="1" applyFill="1" applyBorder="1" applyAlignment="1" applyProtection="1">
      <alignment horizontal="center" vertical="center" wrapText="1"/>
    </xf>
    <xf numFmtId="0" fontId="18" fillId="7" borderId="18" xfId="0" applyFont="1" applyFill="1" applyBorder="1" applyAlignment="1" applyProtection="1">
      <alignment horizontal="center" vertical="center" wrapText="1"/>
    </xf>
    <xf numFmtId="0" fontId="18" fillId="7" borderId="19" xfId="0" applyFont="1" applyFill="1" applyBorder="1" applyAlignment="1" applyProtection="1">
      <alignment horizontal="center" vertical="center" wrapText="1"/>
    </xf>
    <xf numFmtId="9" fontId="39" fillId="0" borderId="2" xfId="0" applyNumberFormat="1" applyFont="1" applyFill="1" applyBorder="1" applyAlignment="1" applyProtection="1">
      <alignment horizontal="center" vertical="center" wrapText="1"/>
    </xf>
    <xf numFmtId="9" fontId="39" fillId="0" borderId="3" xfId="0" applyNumberFormat="1" applyFont="1" applyFill="1" applyBorder="1" applyAlignment="1" applyProtection="1">
      <alignment horizontal="center" vertical="center" wrapText="1"/>
    </xf>
    <xf numFmtId="9" fontId="39" fillId="0" borderId="4" xfId="0" applyNumberFormat="1" applyFont="1" applyFill="1" applyBorder="1" applyAlignment="1" applyProtection="1">
      <alignment horizontal="center" vertical="center" wrapText="1"/>
    </xf>
    <xf numFmtId="164" fontId="17" fillId="0" borderId="2" xfId="0" applyNumberFormat="1" applyFont="1" applyBorder="1" applyAlignment="1" applyProtection="1">
      <alignment horizontal="center" vertical="center" wrapText="1"/>
    </xf>
    <xf numFmtId="164" fontId="17" fillId="0" borderId="3" xfId="0" applyNumberFormat="1" applyFont="1" applyBorder="1" applyAlignment="1" applyProtection="1">
      <alignment horizontal="center" vertical="center" wrapText="1"/>
    </xf>
    <xf numFmtId="164" fontId="17" fillId="0" borderId="4" xfId="0" applyNumberFormat="1" applyFont="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164" fontId="17" fillId="0" borderId="1" xfId="0" applyNumberFormat="1"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 xfId="0" applyFont="1" applyBorder="1" applyAlignment="1" applyProtection="1">
      <alignment horizontal="center" wrapText="1"/>
    </xf>
    <xf numFmtId="0" fontId="17" fillId="0" borderId="1" xfId="0" applyFont="1" applyFill="1" applyBorder="1" applyAlignment="1" applyProtection="1">
      <alignment horizontal="center" vertical="center" wrapText="1"/>
    </xf>
    <xf numFmtId="0" fontId="17" fillId="5" borderId="10"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17" fillId="5" borderId="37" xfId="0" applyFont="1" applyFill="1" applyBorder="1" applyAlignment="1" applyProtection="1">
      <alignment horizontal="center" vertical="center" wrapText="1"/>
    </xf>
    <xf numFmtId="0" fontId="17" fillId="7" borderId="2" xfId="0" applyFont="1" applyFill="1" applyBorder="1" applyAlignment="1" applyProtection="1">
      <alignment horizontal="center" vertical="center" wrapText="1"/>
    </xf>
    <xf numFmtId="0" fontId="17" fillId="7" borderId="3" xfId="0" applyFont="1" applyFill="1" applyBorder="1" applyAlignment="1" applyProtection="1">
      <alignment horizontal="center" vertical="center" wrapText="1"/>
    </xf>
    <xf numFmtId="0" fontId="17" fillId="7" borderId="4" xfId="0" applyFont="1" applyFill="1" applyBorder="1" applyAlignment="1" applyProtection="1">
      <alignment horizontal="center" vertical="center" wrapText="1"/>
    </xf>
    <xf numFmtId="0" fontId="17" fillId="5" borderId="38" xfId="0" applyFont="1" applyFill="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4" xfId="0" applyFont="1" applyFill="1" applyBorder="1" applyAlignment="1" applyProtection="1">
      <alignment horizontal="center" vertical="center" wrapText="1"/>
    </xf>
    <xf numFmtId="0" fontId="17" fillId="0" borderId="41" xfId="0" applyFont="1" applyBorder="1" applyAlignment="1" applyProtection="1">
      <alignment horizontal="center" vertical="center" wrapText="1"/>
    </xf>
    <xf numFmtId="0" fontId="17" fillId="5" borderId="8" xfId="0" applyFont="1" applyFill="1" applyBorder="1" applyAlignment="1" applyProtection="1">
      <alignment horizontal="center" vertical="center" wrapText="1"/>
    </xf>
    <xf numFmtId="0" fontId="17" fillId="5" borderId="9" xfId="0" applyFont="1" applyFill="1" applyBorder="1" applyAlignment="1" applyProtection="1">
      <alignment horizontal="center" vertical="center" wrapText="1"/>
    </xf>
    <xf numFmtId="0" fontId="17" fillId="5" borderId="1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17" fillId="5" borderId="42" xfId="0" applyFont="1" applyFill="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0" fontId="17" fillId="5" borderId="36" xfId="0" applyFont="1" applyFill="1" applyBorder="1" applyAlignment="1" applyProtection="1">
      <alignment horizontal="center" vertical="center" wrapText="1"/>
    </xf>
    <xf numFmtId="0" fontId="17" fillId="5" borderId="30" xfId="0" applyFont="1" applyFill="1" applyBorder="1" applyAlignment="1" applyProtection="1">
      <alignment horizontal="center" vertical="center" wrapText="1"/>
    </xf>
    <xf numFmtId="0" fontId="17" fillId="0" borderId="0" xfId="0" applyFont="1" applyBorder="1" applyAlignment="1" applyProtection="1">
      <alignment horizontal="center" wrapText="1"/>
    </xf>
    <xf numFmtId="0" fontId="42" fillId="11" borderId="17" xfId="0" applyFont="1" applyFill="1" applyBorder="1" applyAlignment="1" applyProtection="1">
      <alignment horizontal="center" vertical="center" wrapText="1"/>
    </xf>
    <xf numFmtId="0" fontId="42" fillId="11" borderId="18" xfId="0" applyFont="1" applyFill="1" applyBorder="1" applyAlignment="1" applyProtection="1">
      <alignment horizontal="center" vertical="center" wrapText="1"/>
    </xf>
    <xf numFmtId="0" fontId="42" fillId="11" borderId="19" xfId="0" applyFont="1" applyFill="1" applyBorder="1" applyAlignment="1" applyProtection="1">
      <alignment horizontal="center" vertical="center" wrapText="1"/>
    </xf>
    <xf numFmtId="0" fontId="42" fillId="12" borderId="17" xfId="0" applyFont="1" applyFill="1" applyBorder="1" applyAlignment="1" applyProtection="1">
      <alignment horizontal="center" vertical="top" wrapText="1"/>
    </xf>
    <xf numFmtId="0" fontId="42" fillId="12" borderId="18" xfId="0" applyFont="1" applyFill="1" applyBorder="1" applyAlignment="1" applyProtection="1">
      <alignment horizontal="center" vertical="top" wrapText="1"/>
    </xf>
    <xf numFmtId="0" fontId="42" fillId="12" borderId="19" xfId="0" applyFont="1" applyFill="1" applyBorder="1" applyAlignment="1" applyProtection="1">
      <alignment horizontal="center" vertical="top" wrapText="1"/>
    </xf>
    <xf numFmtId="0" fontId="17" fillId="0" borderId="44" xfId="0" applyFont="1" applyBorder="1" applyAlignment="1" applyProtection="1">
      <alignment horizontal="center" vertical="center" wrapText="1"/>
    </xf>
    <xf numFmtId="0" fontId="22" fillId="9" borderId="20" xfId="0" applyFont="1" applyFill="1" applyBorder="1" applyAlignment="1" applyProtection="1">
      <alignment horizontal="center" vertical="center" wrapText="1"/>
      <protection locked="0"/>
    </xf>
    <xf numFmtId="0" fontId="22" fillId="9" borderId="0" xfId="0" applyFont="1" applyFill="1" applyBorder="1" applyAlignment="1" applyProtection="1">
      <alignment horizontal="center" vertical="center" wrapText="1"/>
      <protection locked="0"/>
    </xf>
    <xf numFmtId="0" fontId="16" fillId="11" borderId="17" xfId="0" applyFont="1" applyFill="1" applyBorder="1" applyAlignment="1">
      <alignment horizontal="center" vertical="center"/>
    </xf>
    <xf numFmtId="0" fontId="16" fillId="11" borderId="18" xfId="0" applyFont="1" applyFill="1" applyBorder="1" applyAlignment="1">
      <alignment horizontal="center" vertical="center"/>
    </xf>
    <xf numFmtId="0" fontId="16" fillId="11" borderId="19" xfId="0" applyFont="1" applyFill="1" applyBorder="1" applyAlignment="1">
      <alignment horizontal="center" vertical="center"/>
    </xf>
    <xf numFmtId="0" fontId="29" fillId="9" borderId="25" xfId="0" applyFont="1" applyFill="1" applyBorder="1" applyAlignment="1">
      <alignment horizontal="center"/>
    </xf>
    <xf numFmtId="0" fontId="29" fillId="9" borderId="32" xfId="0" applyFont="1" applyFill="1" applyBorder="1" applyAlignment="1">
      <alignment horizontal="center"/>
    </xf>
    <xf numFmtId="0" fontId="29" fillId="9" borderId="1" xfId="0" applyFont="1" applyFill="1" applyBorder="1" applyAlignment="1">
      <alignment horizontal="left" vertical="center" wrapText="1"/>
    </xf>
    <xf numFmtId="0" fontId="29" fillId="9" borderId="0" xfId="0" applyFont="1" applyFill="1" applyBorder="1" applyAlignment="1">
      <alignment horizontal="center"/>
    </xf>
    <xf numFmtId="0" fontId="29" fillId="9" borderId="50" xfId="0" applyFont="1" applyFill="1" applyBorder="1" applyAlignment="1">
      <alignment horizontal="center"/>
    </xf>
    <xf numFmtId="0" fontId="21" fillId="12" borderId="17" xfId="0" applyFont="1" applyFill="1" applyBorder="1" applyAlignment="1" applyProtection="1">
      <alignment horizontal="center" vertical="center"/>
      <protection locked="0"/>
    </xf>
    <xf numFmtId="0" fontId="21" fillId="12" borderId="18" xfId="0" applyFont="1" applyFill="1" applyBorder="1" applyAlignment="1" applyProtection="1">
      <alignment horizontal="center" vertical="center"/>
      <protection locked="0"/>
    </xf>
    <xf numFmtId="0" fontId="21" fillId="12" borderId="19" xfId="0" applyFont="1" applyFill="1" applyBorder="1" applyAlignment="1" applyProtection="1">
      <alignment horizontal="center" vertical="center"/>
      <protection locked="0"/>
    </xf>
    <xf numFmtId="9" fontId="29" fillId="4" borderId="1" xfId="1" applyFont="1" applyFill="1" applyBorder="1" applyAlignment="1">
      <alignment horizontal="center" vertical="center"/>
    </xf>
    <xf numFmtId="9" fontId="29" fillId="4" borderId="2" xfId="0" applyNumberFormat="1" applyFont="1" applyFill="1" applyBorder="1" applyAlignment="1">
      <alignment horizontal="center" vertical="center"/>
    </xf>
    <xf numFmtId="0" fontId="29" fillId="4" borderId="4" xfId="0" applyFont="1" applyFill="1" applyBorder="1" applyAlignment="1">
      <alignment horizontal="center"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9" fontId="29" fillId="0" borderId="2" xfId="0" applyNumberFormat="1" applyFont="1" applyBorder="1" applyAlignment="1">
      <alignment horizontal="center" vertical="center"/>
    </xf>
    <xf numFmtId="9" fontId="29" fillId="0" borderId="4" xfId="0" applyNumberFormat="1" applyFont="1" applyBorder="1" applyAlignment="1">
      <alignment horizontal="center" vertical="center"/>
    </xf>
    <xf numFmtId="9" fontId="29" fillId="8" borderId="2" xfId="1" applyFont="1" applyFill="1" applyBorder="1" applyAlignment="1">
      <alignment horizontal="center" vertical="center"/>
    </xf>
    <xf numFmtId="9" fontId="29" fillId="8" borderId="4" xfId="1" applyFont="1" applyFill="1" applyBorder="1" applyAlignment="1">
      <alignment horizontal="center" vertical="center"/>
    </xf>
    <xf numFmtId="9" fontId="29" fillId="4" borderId="2" xfId="1" applyFont="1" applyFill="1" applyBorder="1" applyAlignment="1">
      <alignment horizontal="center" vertical="center"/>
    </xf>
    <xf numFmtId="9" fontId="29" fillId="4" borderId="3" xfId="1" applyFont="1" applyFill="1" applyBorder="1" applyAlignment="1">
      <alignment horizontal="center" vertical="center"/>
    </xf>
    <xf numFmtId="9" fontId="29" fillId="4" borderId="4" xfId="1"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21" t="s">
        <v>0</v>
      </c>
      <c r="C2" s="221"/>
      <c r="D2" s="221"/>
      <c r="E2" s="221"/>
      <c r="F2" s="221"/>
      <c r="G2" s="221"/>
      <c r="H2" s="221"/>
      <c r="I2" s="221"/>
    </row>
    <row r="3" spans="1:9" x14ac:dyDescent="0.25">
      <c r="B3" s="231" t="s">
        <v>1</v>
      </c>
      <c r="C3" s="231"/>
      <c r="D3" s="231"/>
      <c r="E3" s="231"/>
      <c r="F3" s="231"/>
      <c r="G3" s="231"/>
      <c r="H3" s="231"/>
      <c r="I3" s="231"/>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25" t="s">
        <v>11</v>
      </c>
      <c r="D9" s="5" t="s">
        <v>12</v>
      </c>
      <c r="E9" s="20"/>
      <c r="F9" s="7"/>
      <c r="I9" s="8"/>
    </row>
    <row r="10" spans="1:9" x14ac:dyDescent="0.25">
      <c r="C10" s="225"/>
      <c r="D10" s="5" t="s">
        <v>13</v>
      </c>
      <c r="E10" s="20"/>
    </row>
    <row r="12" spans="1:9" x14ac:dyDescent="0.25">
      <c r="A12" s="226" t="s">
        <v>14</v>
      </c>
      <c r="B12" s="227"/>
      <c r="C12" s="227"/>
      <c r="D12" s="227"/>
      <c r="E12" s="227"/>
      <c r="F12" s="227"/>
      <c r="G12" s="227"/>
      <c r="H12" s="227"/>
      <c r="I12" s="228"/>
    </row>
    <row r="13" spans="1:9" x14ac:dyDescent="0.25">
      <c r="A13" s="226" t="s">
        <v>15</v>
      </c>
      <c r="B13" s="227"/>
      <c r="C13" s="227"/>
      <c r="D13" s="227"/>
      <c r="E13" s="227"/>
      <c r="F13" s="227"/>
      <c r="G13" s="227"/>
      <c r="H13" s="227"/>
      <c r="I13" s="228"/>
    </row>
    <row r="14" spans="1:9" x14ac:dyDescent="0.25">
      <c r="A14" s="232"/>
      <c r="B14" s="233"/>
      <c r="C14" s="233"/>
      <c r="D14" s="233"/>
      <c r="E14" s="233"/>
      <c r="F14" s="233"/>
      <c r="G14" s="234"/>
      <c r="H14" s="223" t="s">
        <v>16</v>
      </c>
      <c r="I14" s="224"/>
    </row>
    <row r="15" spans="1:9" ht="28.5" x14ac:dyDescent="0.25">
      <c r="A15" s="124" t="s">
        <v>17</v>
      </c>
      <c r="B15" s="22" t="s">
        <v>18</v>
      </c>
      <c r="C15" s="35" t="s">
        <v>19</v>
      </c>
      <c r="D15" s="22" t="s">
        <v>20</v>
      </c>
      <c r="E15" s="124" t="s">
        <v>21</v>
      </c>
      <c r="F15" s="124" t="s">
        <v>22</v>
      </c>
      <c r="G15" s="49" t="s">
        <v>23</v>
      </c>
      <c r="H15" s="124" t="s">
        <v>24</v>
      </c>
      <c r="I15" s="124" t="s">
        <v>25</v>
      </c>
    </row>
    <row r="16" spans="1:9" ht="30" x14ac:dyDescent="0.25">
      <c r="A16" s="229" t="s">
        <v>26</v>
      </c>
      <c r="B16" s="230">
        <v>0.3</v>
      </c>
      <c r="C16" s="222" t="s">
        <v>27</v>
      </c>
      <c r="D16" s="10" t="s">
        <v>28</v>
      </c>
      <c r="E16" s="208">
        <v>4</v>
      </c>
      <c r="F16" s="208" t="s">
        <v>29</v>
      </c>
      <c r="G16" s="222" t="s">
        <v>30</v>
      </c>
      <c r="H16" s="208"/>
      <c r="I16" s="211"/>
    </row>
    <row r="17" spans="1:9" ht="56.25" customHeight="1" x14ac:dyDescent="0.25">
      <c r="A17" s="229"/>
      <c r="B17" s="229"/>
      <c r="C17" s="222"/>
      <c r="D17" s="11" t="s">
        <v>31</v>
      </c>
      <c r="E17" s="209"/>
      <c r="F17" s="209"/>
      <c r="G17" s="222"/>
      <c r="H17" s="209"/>
      <c r="I17" s="211"/>
    </row>
    <row r="18" spans="1:9" ht="25.5" customHeight="1" x14ac:dyDescent="0.25">
      <c r="A18" s="229"/>
      <c r="B18" s="229"/>
      <c r="C18" s="222"/>
      <c r="D18" s="11" t="s">
        <v>32</v>
      </c>
      <c r="E18" s="209"/>
      <c r="F18" s="209"/>
      <c r="G18" s="222"/>
      <c r="H18" s="209"/>
      <c r="I18" s="211"/>
    </row>
    <row r="19" spans="1:9" ht="49.5" customHeight="1" x14ac:dyDescent="0.25">
      <c r="A19" s="229"/>
      <c r="B19" s="229"/>
      <c r="C19" s="222"/>
      <c r="D19" s="11" t="s">
        <v>33</v>
      </c>
      <c r="E19" s="210"/>
      <c r="F19" s="210"/>
      <c r="G19" s="222"/>
      <c r="H19" s="210"/>
      <c r="I19" s="211"/>
    </row>
    <row r="20" spans="1:9" ht="82.5" customHeight="1" x14ac:dyDescent="0.25">
      <c r="A20" s="218" t="s">
        <v>34</v>
      </c>
      <c r="B20" s="215">
        <v>0.3</v>
      </c>
      <c r="C20" s="208" t="s">
        <v>35</v>
      </c>
      <c r="D20" s="11" t="s">
        <v>36</v>
      </c>
      <c r="E20" s="208">
        <v>20</v>
      </c>
      <c r="F20" s="208" t="s">
        <v>37</v>
      </c>
      <c r="G20" s="123" t="s">
        <v>38</v>
      </c>
      <c r="H20" s="208"/>
      <c r="I20" s="212"/>
    </row>
    <row r="21" spans="1:9" ht="68.25" customHeight="1" x14ac:dyDescent="0.25">
      <c r="A21" s="219"/>
      <c r="B21" s="216"/>
      <c r="C21" s="209"/>
      <c r="D21" s="11" t="s">
        <v>39</v>
      </c>
      <c r="E21" s="209"/>
      <c r="F21" s="209"/>
      <c r="G21" s="123" t="s">
        <v>40</v>
      </c>
      <c r="H21" s="209"/>
      <c r="I21" s="213"/>
    </row>
    <row r="22" spans="1:9" ht="66" customHeight="1" x14ac:dyDescent="0.25">
      <c r="A22" s="220"/>
      <c r="B22" s="217"/>
      <c r="C22" s="210"/>
      <c r="D22" s="11" t="s">
        <v>41</v>
      </c>
      <c r="E22" s="210"/>
      <c r="F22" s="210"/>
      <c r="G22" s="123" t="s">
        <v>42</v>
      </c>
      <c r="H22" s="210"/>
      <c r="I22" s="214"/>
    </row>
    <row r="23" spans="1:9" ht="97.5" customHeight="1" x14ac:dyDescent="0.25">
      <c r="A23" s="218" t="s">
        <v>43</v>
      </c>
      <c r="B23" s="215">
        <v>0.4</v>
      </c>
      <c r="C23" s="208" t="s">
        <v>44</v>
      </c>
      <c r="D23" s="11" t="s">
        <v>45</v>
      </c>
      <c r="E23" s="208">
        <v>15</v>
      </c>
      <c r="F23" s="208" t="s">
        <v>29</v>
      </c>
      <c r="G23" s="208" t="s">
        <v>42</v>
      </c>
      <c r="H23" s="208"/>
      <c r="I23" s="212"/>
    </row>
    <row r="24" spans="1:9" ht="55.5" customHeight="1" x14ac:dyDescent="0.25">
      <c r="A24" s="219"/>
      <c r="B24" s="216"/>
      <c r="C24" s="209"/>
      <c r="D24" s="11" t="s">
        <v>46</v>
      </c>
      <c r="E24" s="209"/>
      <c r="F24" s="209"/>
      <c r="G24" s="209"/>
      <c r="H24" s="209"/>
      <c r="I24" s="213"/>
    </row>
    <row r="25" spans="1:9" ht="55.5" customHeight="1" x14ac:dyDescent="0.25">
      <c r="A25" s="220"/>
      <c r="B25" s="217"/>
      <c r="C25" s="210"/>
      <c r="D25" s="11" t="s">
        <v>47</v>
      </c>
      <c r="E25" s="210"/>
      <c r="F25" s="210"/>
      <c r="G25" s="210"/>
      <c r="H25" s="210"/>
      <c r="I25" s="214"/>
    </row>
    <row r="26" spans="1:9" x14ac:dyDescent="0.25">
      <c r="A26" s="124" t="s">
        <v>48</v>
      </c>
      <c r="B26" s="12">
        <f>SUM(B16:B25)</f>
        <v>1</v>
      </c>
      <c r="C26" s="5"/>
      <c r="D26" s="5"/>
      <c r="E26" s="5"/>
      <c r="F26" s="11"/>
      <c r="G26" s="5"/>
      <c r="H26" s="5"/>
      <c r="I26" s="5"/>
    </row>
    <row r="27" spans="1:9" ht="4.5" customHeight="1" thickBot="1" x14ac:dyDescent="0.3">
      <c r="A27" s="13"/>
    </row>
    <row r="28" spans="1:9" ht="27" customHeight="1" x14ac:dyDescent="0.25">
      <c r="A28" s="13"/>
      <c r="C28" s="203"/>
      <c r="D28" s="204"/>
      <c r="E28" s="129"/>
      <c r="F28" s="206"/>
      <c r="G28" s="207"/>
      <c r="H28" s="24"/>
    </row>
    <row r="29" spans="1:9" ht="15.75" thickBot="1" x14ac:dyDescent="0.3">
      <c r="A29" s="13"/>
      <c r="C29" s="201" t="s">
        <v>49</v>
      </c>
      <c r="D29" s="202"/>
      <c r="E29" s="128"/>
      <c r="F29" s="202" t="s">
        <v>50</v>
      </c>
      <c r="G29" s="205"/>
      <c r="H29" s="25"/>
    </row>
    <row r="30" spans="1:9" x14ac:dyDescent="0.25">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462" t="s">
        <v>216</v>
      </c>
      <c r="C2" s="38" t="s">
        <v>2</v>
      </c>
      <c r="D2" s="37"/>
      <c r="E2" s="37"/>
    </row>
    <row r="3" spans="2:5" x14ac:dyDescent="0.25">
      <c r="B3" s="462"/>
      <c r="C3" s="39" t="s">
        <v>217</v>
      </c>
    </row>
    <row r="4" spans="2:5" x14ac:dyDescent="0.25">
      <c r="B4" s="462"/>
      <c r="C4" s="39" t="s">
        <v>218</v>
      </c>
    </row>
    <row r="5" spans="2:5" x14ac:dyDescent="0.25">
      <c r="B5" s="462"/>
      <c r="C5" s="39" t="s">
        <v>219</v>
      </c>
    </row>
    <row r="6" spans="2:5" x14ac:dyDescent="0.25">
      <c r="B6" s="462"/>
      <c r="C6" s="460" t="s">
        <v>220</v>
      </c>
    </row>
    <row r="7" spans="2:5" x14ac:dyDescent="0.25">
      <c r="B7" s="462"/>
      <c r="C7" s="461"/>
    </row>
    <row r="8" spans="2:5" ht="135.75" customHeight="1" x14ac:dyDescent="0.25">
      <c r="B8" s="455" t="s">
        <v>14</v>
      </c>
      <c r="C8" s="41" t="s">
        <v>18</v>
      </c>
      <c r="D8" s="44" t="s">
        <v>221</v>
      </c>
    </row>
    <row r="9" spans="2:5" ht="106.5" customHeight="1" x14ac:dyDescent="0.25">
      <c r="B9" s="456"/>
      <c r="C9" s="42" t="s">
        <v>19</v>
      </c>
      <c r="D9" s="45" t="s">
        <v>222</v>
      </c>
    </row>
    <row r="10" spans="2:5" ht="60" x14ac:dyDescent="0.25">
      <c r="B10" s="456"/>
      <c r="C10" s="41" t="s">
        <v>20</v>
      </c>
      <c r="D10" s="45" t="s">
        <v>223</v>
      </c>
    </row>
    <row r="11" spans="2:5" ht="45" x14ac:dyDescent="0.25">
      <c r="B11" s="456"/>
      <c r="C11" s="43" t="s">
        <v>21</v>
      </c>
      <c r="D11" s="46" t="s">
        <v>224</v>
      </c>
    </row>
    <row r="12" spans="2:5" ht="75" x14ac:dyDescent="0.25">
      <c r="B12" s="456"/>
      <c r="C12" s="43" t="s">
        <v>22</v>
      </c>
      <c r="D12" s="46" t="s">
        <v>225</v>
      </c>
    </row>
    <row r="13" spans="2:5" ht="51.75" customHeight="1" x14ac:dyDescent="0.25">
      <c r="B13" s="456"/>
      <c r="C13" s="43" t="s">
        <v>23</v>
      </c>
      <c r="D13" s="47" t="s">
        <v>226</v>
      </c>
    </row>
    <row r="14" spans="2:5" ht="48" customHeight="1" x14ac:dyDescent="0.25">
      <c r="B14" s="456"/>
      <c r="C14" s="41" t="s">
        <v>227</v>
      </c>
    </row>
    <row r="15" spans="2:5" ht="39" customHeight="1" x14ac:dyDescent="0.25">
      <c r="B15" s="457"/>
      <c r="C15" s="41" t="s">
        <v>228</v>
      </c>
    </row>
    <row r="16" spans="2:5" ht="39" customHeight="1" x14ac:dyDescent="0.25">
      <c r="B16" s="458" t="s">
        <v>229</v>
      </c>
      <c r="C16" s="40" t="s">
        <v>84</v>
      </c>
    </row>
    <row r="17" spans="2:3" x14ac:dyDescent="0.25">
      <c r="B17" s="459"/>
      <c r="C17" s="40" t="s">
        <v>230</v>
      </c>
    </row>
    <row r="18" spans="2:3" x14ac:dyDescent="0.25">
      <c r="B18" s="459"/>
      <c r="C18" s="48" t="s">
        <v>86</v>
      </c>
    </row>
    <row r="19" spans="2:3" x14ac:dyDescent="0.25">
      <c r="B19" s="459"/>
      <c r="C19" s="48" t="s">
        <v>87</v>
      </c>
    </row>
    <row r="20" spans="2:3" x14ac:dyDescent="0.25">
      <c r="B20" s="459"/>
      <c r="C20" s="48" t="s">
        <v>231</v>
      </c>
    </row>
    <row r="21" spans="2:3" x14ac:dyDescent="0.25">
      <c r="B21" s="459"/>
      <c r="C21" s="48" t="s">
        <v>232</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43"/>
  <sheetViews>
    <sheetView topLeftCell="A12" zoomScale="25" zoomScaleNormal="25" zoomScaleSheetLayoutView="25" zoomScalePageLayoutView="10" workbookViewId="0">
      <selection activeCell="N15" sqref="N15:N18"/>
    </sheetView>
  </sheetViews>
  <sheetFormatPr baseColWidth="10" defaultColWidth="10.85546875" defaultRowHeight="18.75" x14ac:dyDescent="0.3"/>
  <cols>
    <col min="1" max="1" width="4.28515625" style="52" customWidth="1"/>
    <col min="2" max="2" width="13" style="58" bestFit="1" customWidth="1"/>
    <col min="3" max="3" width="37.28515625" style="52" customWidth="1"/>
    <col min="4" max="4" width="37.7109375" style="52" customWidth="1"/>
    <col min="5" max="5" width="29.28515625" style="52" customWidth="1"/>
    <col min="6" max="6" width="25.7109375" style="52" customWidth="1"/>
    <col min="7" max="7" width="41.85546875" style="52" customWidth="1"/>
    <col min="8" max="8" width="27.28515625" style="52" customWidth="1"/>
    <col min="9" max="9" width="32" style="52" hidden="1" customWidth="1"/>
    <col min="10" max="11" width="35.7109375" style="52" customWidth="1"/>
    <col min="12" max="12" width="195.140625" style="52" customWidth="1"/>
    <col min="13"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21" ht="36.75" customHeight="1" thickBot="1" x14ac:dyDescent="0.5">
      <c r="A1" s="98"/>
      <c r="B1" s="99"/>
      <c r="C1" s="100"/>
      <c r="D1" s="100"/>
      <c r="E1" s="100"/>
      <c r="F1" s="241"/>
      <c r="G1" s="118"/>
      <c r="H1" s="237"/>
      <c r="I1" s="119"/>
      <c r="J1" s="119"/>
      <c r="K1" s="100"/>
      <c r="L1" s="100"/>
      <c r="M1" s="100"/>
      <c r="N1" s="100"/>
      <c r="O1" s="100"/>
      <c r="P1" s="101"/>
      <c r="Q1" s="100"/>
      <c r="R1" s="100"/>
      <c r="S1" s="98"/>
      <c r="T1" s="98"/>
      <c r="U1" s="98"/>
    </row>
    <row r="2" spans="1:21" ht="7.5" hidden="1" customHeight="1" x14ac:dyDescent="0.25">
      <c r="A2" s="98"/>
      <c r="B2" s="99"/>
      <c r="C2" s="100"/>
      <c r="D2" s="100"/>
      <c r="E2" s="100"/>
      <c r="F2" s="242"/>
      <c r="G2" s="120"/>
      <c r="H2" s="237"/>
      <c r="I2" s="119"/>
      <c r="J2" s="119"/>
      <c r="K2" s="100"/>
      <c r="L2" s="100"/>
      <c r="M2" s="100"/>
      <c r="N2" s="100"/>
      <c r="O2" s="100"/>
      <c r="P2" s="101"/>
      <c r="Q2" s="100"/>
      <c r="R2" s="100"/>
      <c r="S2" s="98"/>
      <c r="T2" s="98"/>
      <c r="U2" s="98"/>
    </row>
    <row r="3" spans="1:21" ht="27" hidden="1" thickBot="1" x14ac:dyDescent="0.3">
      <c r="A3" s="98"/>
      <c r="B3" s="99"/>
      <c r="C3" s="100"/>
      <c r="D3" s="100"/>
      <c r="E3" s="100"/>
      <c r="F3" s="100"/>
      <c r="G3" s="100"/>
      <c r="H3" s="100"/>
      <c r="I3" s="100"/>
      <c r="J3" s="100"/>
      <c r="K3" s="100"/>
      <c r="L3" s="100"/>
      <c r="M3" s="100"/>
      <c r="N3" s="100"/>
      <c r="O3" s="100"/>
      <c r="P3" s="101"/>
      <c r="Q3" s="100"/>
      <c r="R3" s="100"/>
      <c r="S3" s="98"/>
      <c r="T3" s="98"/>
      <c r="U3" s="98"/>
    </row>
    <row r="4" spans="1:21" ht="64.5" customHeight="1" thickBot="1" x14ac:dyDescent="0.3">
      <c r="A4" s="98"/>
      <c r="B4" s="247" t="s">
        <v>55</v>
      </c>
      <c r="C4" s="248"/>
      <c r="D4" s="248"/>
      <c r="E4" s="248"/>
      <c r="F4" s="248"/>
      <c r="G4" s="248"/>
      <c r="H4" s="248"/>
      <c r="I4" s="248"/>
      <c r="J4" s="248"/>
      <c r="K4" s="248"/>
      <c r="L4" s="248"/>
      <c r="M4" s="248"/>
      <c r="N4" s="248"/>
      <c r="O4" s="248"/>
      <c r="P4" s="248"/>
      <c r="Q4" s="248"/>
      <c r="R4" s="249"/>
      <c r="S4" s="98"/>
      <c r="T4" s="98"/>
      <c r="U4" s="98"/>
    </row>
    <row r="5" spans="1:21" ht="35.25" customHeight="1" thickBot="1" x14ac:dyDescent="0.3">
      <c r="A5" s="98"/>
      <c r="B5" s="243" t="s">
        <v>56</v>
      </c>
      <c r="C5" s="238"/>
      <c r="D5" s="238"/>
      <c r="E5" s="238"/>
      <c r="F5" s="238"/>
      <c r="G5" s="238"/>
      <c r="H5" s="239"/>
      <c r="I5" s="130"/>
      <c r="J5" s="130"/>
      <c r="K5" s="238"/>
      <c r="L5" s="238"/>
      <c r="M5" s="238"/>
      <c r="N5" s="239"/>
      <c r="O5" s="243" t="s">
        <v>57</v>
      </c>
      <c r="P5" s="244"/>
      <c r="Q5" s="244"/>
      <c r="R5" s="245"/>
      <c r="S5" s="98"/>
      <c r="T5" s="98"/>
      <c r="U5" s="98"/>
    </row>
    <row r="6" spans="1:21" s="56" customFormat="1" ht="56.25" customHeight="1" thickBot="1" x14ac:dyDescent="0.5">
      <c r="A6" s="98"/>
      <c r="B6" s="250" t="s">
        <v>17</v>
      </c>
      <c r="C6" s="254" t="s">
        <v>58</v>
      </c>
      <c r="D6" s="240" t="s">
        <v>59</v>
      </c>
      <c r="E6" s="240" t="s">
        <v>60</v>
      </c>
      <c r="F6" s="240" t="s">
        <v>61</v>
      </c>
      <c r="G6" s="240" t="s">
        <v>53</v>
      </c>
      <c r="H6" s="284" t="s">
        <v>62</v>
      </c>
      <c r="I6" s="285"/>
      <c r="J6" s="288" t="s">
        <v>63</v>
      </c>
      <c r="K6" s="289"/>
      <c r="L6" s="289"/>
      <c r="M6" s="289"/>
      <c r="N6" s="290"/>
      <c r="O6" s="240" t="s">
        <v>64</v>
      </c>
      <c r="P6" s="246" t="s">
        <v>65</v>
      </c>
      <c r="Q6" s="240" t="s">
        <v>54</v>
      </c>
      <c r="R6" s="240"/>
      <c r="S6" s="98"/>
      <c r="T6" s="98"/>
      <c r="U6" s="98"/>
    </row>
    <row r="7" spans="1:21" s="57" customFormat="1" ht="129" customHeight="1" thickBot="1" x14ac:dyDescent="0.5">
      <c r="A7" s="98"/>
      <c r="B7" s="250"/>
      <c r="C7" s="255"/>
      <c r="D7" s="240"/>
      <c r="E7" s="240"/>
      <c r="F7" s="240"/>
      <c r="G7" s="240"/>
      <c r="H7" s="286"/>
      <c r="I7" s="287"/>
      <c r="J7" s="131" t="s">
        <v>66</v>
      </c>
      <c r="K7" s="131" t="s">
        <v>67</v>
      </c>
      <c r="L7" s="131" t="s">
        <v>68</v>
      </c>
      <c r="M7" s="131" t="s">
        <v>69</v>
      </c>
      <c r="N7" s="131" t="s">
        <v>70</v>
      </c>
      <c r="O7" s="240"/>
      <c r="P7" s="246"/>
      <c r="Q7" s="102" t="s">
        <v>71</v>
      </c>
      <c r="R7" s="102" t="s">
        <v>72</v>
      </c>
      <c r="S7" s="98"/>
      <c r="T7" s="98"/>
      <c r="U7" s="98"/>
    </row>
    <row r="8" spans="1:21" ht="249.75" customHeight="1" x14ac:dyDescent="0.25">
      <c r="A8" s="98"/>
      <c r="B8" s="317">
        <v>1</v>
      </c>
      <c r="C8" s="326" t="s">
        <v>236</v>
      </c>
      <c r="D8" s="291" t="s">
        <v>237</v>
      </c>
      <c r="E8" s="293" t="s">
        <v>238</v>
      </c>
      <c r="F8" s="295" t="s">
        <v>239</v>
      </c>
      <c r="G8" s="190" t="s">
        <v>240</v>
      </c>
      <c r="H8" s="296">
        <v>0.2</v>
      </c>
      <c r="I8" s="276"/>
      <c r="J8" s="296">
        <v>0.4</v>
      </c>
      <c r="K8" s="296">
        <v>0.4</v>
      </c>
      <c r="L8" s="293" t="s">
        <v>241</v>
      </c>
      <c r="M8" s="276">
        <v>0.6</v>
      </c>
      <c r="N8" s="276">
        <v>0.6</v>
      </c>
      <c r="O8" s="277">
        <f>IF(SUM(K8,N8)&gt;100%,"NO PERMITIDO",SUM(K8,N8))</f>
        <v>1</v>
      </c>
      <c r="P8" s="316">
        <f>H8*O8/100%</f>
        <v>0.2</v>
      </c>
      <c r="Q8" s="293" t="s">
        <v>242</v>
      </c>
      <c r="R8" s="293" t="s">
        <v>243</v>
      </c>
      <c r="S8" s="98"/>
      <c r="T8" s="98"/>
      <c r="U8" s="98"/>
    </row>
    <row r="9" spans="1:21" ht="309.75" customHeight="1" x14ac:dyDescent="0.25">
      <c r="A9" s="98"/>
      <c r="B9" s="282"/>
      <c r="C9" s="326"/>
      <c r="D9" s="291"/>
      <c r="E9" s="293"/>
      <c r="F9" s="293"/>
      <c r="G9" s="190" t="s">
        <v>244</v>
      </c>
      <c r="H9" s="293"/>
      <c r="I9" s="276"/>
      <c r="J9" s="293"/>
      <c r="K9" s="293"/>
      <c r="L9" s="293"/>
      <c r="M9" s="276"/>
      <c r="N9" s="276"/>
      <c r="O9" s="277"/>
      <c r="P9" s="316"/>
      <c r="Q9" s="293"/>
      <c r="R9" s="293"/>
      <c r="S9" s="98"/>
      <c r="T9" s="98"/>
      <c r="U9" s="98"/>
    </row>
    <row r="10" spans="1:21" ht="249.75" customHeight="1" x14ac:dyDescent="0.25">
      <c r="A10" s="98"/>
      <c r="B10" s="282"/>
      <c r="C10" s="327"/>
      <c r="D10" s="292"/>
      <c r="E10" s="294"/>
      <c r="F10" s="294"/>
      <c r="G10" s="191" t="s">
        <v>245</v>
      </c>
      <c r="H10" s="294"/>
      <c r="I10" s="192"/>
      <c r="J10" s="294"/>
      <c r="K10" s="294"/>
      <c r="L10" s="293"/>
      <c r="M10" s="276"/>
      <c r="N10" s="276"/>
      <c r="O10" s="277"/>
      <c r="P10" s="316"/>
      <c r="Q10" s="293"/>
      <c r="R10" s="293"/>
      <c r="S10" s="98"/>
      <c r="T10" s="98"/>
      <c r="U10" s="98"/>
    </row>
    <row r="11" spans="1:21" ht="286.5" customHeight="1" x14ac:dyDescent="0.25">
      <c r="A11" s="98"/>
      <c r="B11" s="282"/>
      <c r="C11" s="313" t="s">
        <v>246</v>
      </c>
      <c r="D11" s="312" t="s">
        <v>247</v>
      </c>
      <c r="E11" s="312" t="s">
        <v>248</v>
      </c>
      <c r="F11" s="302" t="s">
        <v>249</v>
      </c>
      <c r="G11" s="193" t="s">
        <v>250</v>
      </c>
      <c r="H11" s="303">
        <v>0.2</v>
      </c>
      <c r="I11" s="194"/>
      <c r="J11" s="306">
        <v>0.4</v>
      </c>
      <c r="K11" s="303">
        <v>0.4</v>
      </c>
      <c r="L11" s="309" t="s">
        <v>251</v>
      </c>
      <c r="M11" s="251">
        <v>0.6</v>
      </c>
      <c r="N11" s="270">
        <v>0.6</v>
      </c>
      <c r="O11" s="273">
        <f t="shared" ref="O11" si="0">IF(SUM(K11,N11)&gt;100%,"NO PERMITIDO",SUM(K11,N11))</f>
        <v>1</v>
      </c>
      <c r="P11" s="297">
        <f t="shared" ref="P11" si="1">H11*O11/100%</f>
        <v>0.2</v>
      </c>
      <c r="Q11" s="294" t="s">
        <v>252</v>
      </c>
      <c r="R11" s="294" t="s">
        <v>243</v>
      </c>
      <c r="S11" s="98"/>
      <c r="T11" s="98"/>
      <c r="U11" s="98"/>
    </row>
    <row r="12" spans="1:21" ht="286.5" customHeight="1" x14ac:dyDescent="0.25">
      <c r="A12" s="98"/>
      <c r="B12" s="282"/>
      <c r="C12" s="314"/>
      <c r="D12" s="312"/>
      <c r="E12" s="312"/>
      <c r="F12" s="302"/>
      <c r="G12" s="193" t="s">
        <v>253</v>
      </c>
      <c r="H12" s="304"/>
      <c r="I12" s="194"/>
      <c r="J12" s="307"/>
      <c r="K12" s="304"/>
      <c r="L12" s="310"/>
      <c r="M12" s="252"/>
      <c r="N12" s="271"/>
      <c r="O12" s="274"/>
      <c r="P12" s="298"/>
      <c r="Q12" s="300"/>
      <c r="R12" s="300"/>
      <c r="S12" s="98"/>
      <c r="T12" s="98"/>
      <c r="U12" s="98"/>
    </row>
    <row r="13" spans="1:21" ht="286.5" customHeight="1" x14ac:dyDescent="0.25">
      <c r="A13" s="98"/>
      <c r="B13" s="282"/>
      <c r="C13" s="314"/>
      <c r="D13" s="312"/>
      <c r="E13" s="312"/>
      <c r="F13" s="302"/>
      <c r="G13" s="193" t="s">
        <v>254</v>
      </c>
      <c r="H13" s="304"/>
      <c r="I13" s="194"/>
      <c r="J13" s="307"/>
      <c r="K13" s="304"/>
      <c r="L13" s="310"/>
      <c r="M13" s="252"/>
      <c r="N13" s="271"/>
      <c r="O13" s="274"/>
      <c r="P13" s="298"/>
      <c r="Q13" s="300"/>
      <c r="R13" s="300"/>
      <c r="S13" s="98"/>
      <c r="T13" s="98"/>
      <c r="U13" s="98"/>
    </row>
    <row r="14" spans="1:21" ht="343.5" customHeight="1" x14ac:dyDescent="0.25">
      <c r="A14" s="98"/>
      <c r="B14" s="282"/>
      <c r="C14" s="314"/>
      <c r="D14" s="312"/>
      <c r="E14" s="312"/>
      <c r="F14" s="302"/>
      <c r="G14" s="193" t="s">
        <v>255</v>
      </c>
      <c r="H14" s="305"/>
      <c r="I14" s="194"/>
      <c r="J14" s="308"/>
      <c r="K14" s="305"/>
      <c r="L14" s="311"/>
      <c r="M14" s="253"/>
      <c r="N14" s="272"/>
      <c r="O14" s="275"/>
      <c r="P14" s="299"/>
      <c r="Q14" s="301"/>
      <c r="R14" s="301"/>
      <c r="S14" s="98"/>
      <c r="T14" s="98"/>
      <c r="U14" s="98"/>
    </row>
    <row r="15" spans="1:21" ht="347.25" customHeight="1" x14ac:dyDescent="0.25">
      <c r="A15" s="98"/>
      <c r="B15" s="282"/>
      <c r="C15" s="314"/>
      <c r="D15" s="315" t="s">
        <v>256</v>
      </c>
      <c r="E15" s="314" t="s">
        <v>257</v>
      </c>
      <c r="F15" s="328" t="s">
        <v>239</v>
      </c>
      <c r="G15" s="195" t="s">
        <v>258</v>
      </c>
      <c r="H15" s="322">
        <v>0.2</v>
      </c>
      <c r="I15" s="196"/>
      <c r="J15" s="324">
        <v>0.4</v>
      </c>
      <c r="K15" s="253">
        <v>0.4</v>
      </c>
      <c r="L15" s="293" t="s">
        <v>259</v>
      </c>
      <c r="M15" s="325">
        <v>0.6</v>
      </c>
      <c r="N15" s="276">
        <v>0.6</v>
      </c>
      <c r="O15" s="277">
        <f t="shared" ref="O15" si="2">IF(SUM(K15,N15)&gt;100%,"NO PERMITIDO",SUM(K15,N15))</f>
        <v>1</v>
      </c>
      <c r="P15" s="316">
        <f t="shared" ref="P15" si="3">H15*O15/100%</f>
        <v>0.2</v>
      </c>
      <c r="Q15" s="293" t="s">
        <v>260</v>
      </c>
      <c r="R15" s="293" t="s">
        <v>243</v>
      </c>
      <c r="S15" s="98"/>
      <c r="T15" s="98"/>
      <c r="U15" s="98"/>
    </row>
    <row r="16" spans="1:21" ht="347.25" customHeight="1" x14ac:dyDescent="0.25">
      <c r="A16" s="98"/>
      <c r="B16" s="282"/>
      <c r="C16" s="314"/>
      <c r="D16" s="312"/>
      <c r="E16" s="314"/>
      <c r="F16" s="312"/>
      <c r="G16" s="193" t="s">
        <v>261</v>
      </c>
      <c r="H16" s="323"/>
      <c r="I16" s="197"/>
      <c r="J16" s="293"/>
      <c r="K16" s="325"/>
      <c r="L16" s="293"/>
      <c r="M16" s="325"/>
      <c r="N16" s="276"/>
      <c r="O16" s="277"/>
      <c r="P16" s="316"/>
      <c r="Q16" s="293"/>
      <c r="R16" s="293"/>
      <c r="S16" s="98"/>
      <c r="T16" s="98"/>
      <c r="U16" s="98"/>
    </row>
    <row r="17" spans="1:21" ht="347.25" customHeight="1" x14ac:dyDescent="0.25">
      <c r="A17" s="98"/>
      <c r="B17" s="282"/>
      <c r="C17" s="314"/>
      <c r="D17" s="312"/>
      <c r="E17" s="314"/>
      <c r="F17" s="312"/>
      <c r="G17" s="193" t="s">
        <v>262</v>
      </c>
      <c r="H17" s="323"/>
      <c r="I17" s="197"/>
      <c r="J17" s="293"/>
      <c r="K17" s="325"/>
      <c r="L17" s="293"/>
      <c r="M17" s="325"/>
      <c r="N17" s="276"/>
      <c r="O17" s="277"/>
      <c r="P17" s="316"/>
      <c r="Q17" s="293"/>
      <c r="R17" s="293"/>
      <c r="S17" s="98"/>
      <c r="T17" s="98"/>
      <c r="U17" s="98"/>
    </row>
    <row r="18" spans="1:21" ht="287.25" customHeight="1" x14ac:dyDescent="0.25">
      <c r="A18" s="98"/>
      <c r="B18" s="282"/>
      <c r="C18" s="314"/>
      <c r="D18" s="312"/>
      <c r="E18" s="315"/>
      <c r="F18" s="312"/>
      <c r="G18" s="193" t="s">
        <v>263</v>
      </c>
      <c r="H18" s="323"/>
      <c r="I18" s="197"/>
      <c r="J18" s="293"/>
      <c r="K18" s="325"/>
      <c r="L18" s="293"/>
      <c r="M18" s="325"/>
      <c r="N18" s="276"/>
      <c r="O18" s="277"/>
      <c r="P18" s="316"/>
      <c r="Q18" s="293"/>
      <c r="R18" s="293"/>
      <c r="S18" s="98"/>
      <c r="T18" s="98"/>
      <c r="U18" s="98"/>
    </row>
    <row r="19" spans="1:21" ht="312" customHeight="1" x14ac:dyDescent="0.25">
      <c r="A19" s="98"/>
      <c r="B19" s="282"/>
      <c r="C19" s="314"/>
      <c r="D19" s="313" t="s">
        <v>264</v>
      </c>
      <c r="E19" s="313" t="s">
        <v>265</v>
      </c>
      <c r="F19" s="313" t="s">
        <v>239</v>
      </c>
      <c r="G19" s="193" t="s">
        <v>266</v>
      </c>
      <c r="H19" s="318">
        <v>0.2</v>
      </c>
      <c r="I19" s="197"/>
      <c r="J19" s="321">
        <v>0.4</v>
      </c>
      <c r="K19" s="251">
        <v>0.4</v>
      </c>
      <c r="L19" s="294" t="s">
        <v>267</v>
      </c>
      <c r="M19" s="325">
        <v>0.6</v>
      </c>
      <c r="N19" s="276">
        <v>0.6</v>
      </c>
      <c r="O19" s="277">
        <f t="shared" ref="O19" si="4">IF(SUM(K19,N19)&gt;100%,"NO PERMITIDO",SUM(K19,N19))</f>
        <v>1</v>
      </c>
      <c r="P19" s="316">
        <f t="shared" ref="P19" si="5">H19*O19/100%</f>
        <v>0.2</v>
      </c>
      <c r="Q19" s="294" t="s">
        <v>268</v>
      </c>
      <c r="R19" s="294" t="s">
        <v>243</v>
      </c>
      <c r="S19" s="98"/>
      <c r="T19" s="98"/>
      <c r="U19" s="98"/>
    </row>
    <row r="20" spans="1:21" ht="312" customHeight="1" x14ac:dyDescent="0.25">
      <c r="A20" s="98"/>
      <c r="B20" s="282"/>
      <c r="C20" s="314"/>
      <c r="D20" s="314"/>
      <c r="E20" s="314"/>
      <c r="F20" s="314"/>
      <c r="G20" s="193" t="s">
        <v>269</v>
      </c>
      <c r="H20" s="319"/>
      <c r="I20" s="197"/>
      <c r="J20" s="300"/>
      <c r="K20" s="252"/>
      <c r="L20" s="300"/>
      <c r="M20" s="325"/>
      <c r="N20" s="276"/>
      <c r="O20" s="277"/>
      <c r="P20" s="316"/>
      <c r="Q20" s="300"/>
      <c r="R20" s="300"/>
      <c r="S20" s="98"/>
      <c r="T20" s="98"/>
      <c r="U20" s="98"/>
    </row>
    <row r="21" spans="1:21" ht="312" customHeight="1" x14ac:dyDescent="0.25">
      <c r="A21" s="98"/>
      <c r="B21" s="282">
        <v>2</v>
      </c>
      <c r="C21" s="314"/>
      <c r="D21" s="315"/>
      <c r="E21" s="315"/>
      <c r="F21" s="315"/>
      <c r="G21" s="193" t="s">
        <v>270</v>
      </c>
      <c r="H21" s="320"/>
      <c r="I21" s="197"/>
      <c r="J21" s="301"/>
      <c r="K21" s="253"/>
      <c r="L21" s="301"/>
      <c r="M21" s="325"/>
      <c r="N21" s="276"/>
      <c r="O21" s="277"/>
      <c r="P21" s="316"/>
      <c r="Q21" s="301"/>
      <c r="R21" s="301"/>
      <c r="S21" s="98"/>
      <c r="T21" s="98"/>
      <c r="U21" s="98"/>
    </row>
    <row r="22" spans="1:21" ht="409.6" customHeight="1" x14ac:dyDescent="0.25">
      <c r="A22" s="98"/>
      <c r="B22" s="282"/>
      <c r="C22" s="314" t="s">
        <v>271</v>
      </c>
      <c r="D22" s="312" t="s">
        <v>272</v>
      </c>
      <c r="E22" s="329" t="s">
        <v>235</v>
      </c>
      <c r="F22" s="302" t="s">
        <v>249</v>
      </c>
      <c r="G22" s="313" t="s">
        <v>273</v>
      </c>
      <c r="H22" s="323">
        <v>0.2</v>
      </c>
      <c r="I22" s="197"/>
      <c r="J22" s="296">
        <v>0.4</v>
      </c>
      <c r="K22" s="325">
        <v>0.4</v>
      </c>
      <c r="L22" s="293" t="s">
        <v>274</v>
      </c>
      <c r="M22" s="325">
        <v>0.6</v>
      </c>
      <c r="N22" s="276">
        <v>0.6</v>
      </c>
      <c r="O22" s="277">
        <f t="shared" ref="O22" si="6">IF(SUM(K22,N22)&gt;100%,"NO PERMITIDO",SUM(K22,N22))</f>
        <v>1</v>
      </c>
      <c r="P22" s="316">
        <f t="shared" ref="P22" si="7">H22*O22/100%</f>
        <v>0.2</v>
      </c>
      <c r="Q22" s="293" t="s">
        <v>275</v>
      </c>
      <c r="R22" s="293" t="s">
        <v>243</v>
      </c>
      <c r="S22" s="98"/>
      <c r="T22" s="98"/>
      <c r="U22" s="98"/>
    </row>
    <row r="23" spans="1:21" ht="409.6" customHeight="1" x14ac:dyDescent="0.25">
      <c r="A23" s="98"/>
      <c r="B23" s="282"/>
      <c r="C23" s="314"/>
      <c r="D23" s="312"/>
      <c r="E23" s="330"/>
      <c r="F23" s="302"/>
      <c r="G23" s="315"/>
      <c r="H23" s="323"/>
      <c r="I23" s="197"/>
      <c r="J23" s="296"/>
      <c r="K23" s="325"/>
      <c r="L23" s="293"/>
      <c r="M23" s="325"/>
      <c r="N23" s="276"/>
      <c r="O23" s="277"/>
      <c r="P23" s="316"/>
      <c r="Q23" s="293"/>
      <c r="R23" s="293"/>
      <c r="S23" s="98"/>
      <c r="T23" s="98"/>
      <c r="U23" s="98"/>
    </row>
    <row r="24" spans="1:21" ht="409.5" customHeight="1" thickBot="1" x14ac:dyDescent="0.3">
      <c r="A24" s="98"/>
      <c r="B24" s="282"/>
      <c r="C24" s="314"/>
      <c r="D24" s="312"/>
      <c r="E24" s="330"/>
      <c r="F24" s="312"/>
      <c r="G24" s="193" t="s">
        <v>276</v>
      </c>
      <c r="H24" s="323"/>
      <c r="I24" s="197"/>
      <c r="J24" s="293"/>
      <c r="K24" s="325"/>
      <c r="L24" s="293"/>
      <c r="M24" s="325"/>
      <c r="N24" s="276"/>
      <c r="O24" s="277"/>
      <c r="P24" s="316"/>
      <c r="Q24" s="293"/>
      <c r="R24" s="293"/>
      <c r="S24" s="98"/>
      <c r="T24" s="98"/>
      <c r="U24" s="98"/>
    </row>
    <row r="25" spans="1:21" ht="39.75" hidden="1" customHeight="1" x14ac:dyDescent="0.25">
      <c r="A25" s="98"/>
      <c r="B25" s="184"/>
      <c r="C25" s="315"/>
      <c r="D25" s="312"/>
      <c r="E25" s="331"/>
      <c r="F25" s="312"/>
      <c r="G25" s="193" t="s">
        <v>277</v>
      </c>
      <c r="H25" s="323"/>
      <c r="I25" s="197"/>
      <c r="J25" s="293"/>
      <c r="K25" s="325"/>
      <c r="L25" s="293"/>
      <c r="M25" s="325"/>
      <c r="N25" s="276"/>
      <c r="O25" s="277"/>
      <c r="P25" s="316"/>
      <c r="Q25" s="293"/>
      <c r="R25" s="293"/>
      <c r="S25" s="98"/>
      <c r="T25" s="98"/>
      <c r="U25" s="98"/>
    </row>
    <row r="26" spans="1:21" ht="39.75" hidden="1" customHeight="1" x14ac:dyDescent="0.25">
      <c r="A26" s="98"/>
      <c r="B26" s="184"/>
      <c r="C26" s="178"/>
      <c r="D26" s="178"/>
      <c r="E26" s="178"/>
      <c r="F26" s="180"/>
      <c r="G26" s="79"/>
      <c r="H26" s="172"/>
      <c r="I26" s="162"/>
      <c r="J26" s="163"/>
      <c r="K26" s="172"/>
      <c r="L26" s="175"/>
      <c r="M26" s="172"/>
      <c r="N26" s="170"/>
      <c r="O26" s="165"/>
      <c r="P26" s="167"/>
      <c r="Q26" s="163"/>
      <c r="R26" s="163"/>
      <c r="S26" s="98"/>
      <c r="T26" s="98"/>
      <c r="U26" s="98"/>
    </row>
    <row r="27" spans="1:21" ht="39" hidden="1" customHeight="1" x14ac:dyDescent="0.25">
      <c r="A27" s="98"/>
      <c r="B27" s="184"/>
      <c r="C27" s="178"/>
      <c r="D27" s="178"/>
      <c r="E27" s="178"/>
      <c r="F27" s="180"/>
      <c r="G27" s="79"/>
      <c r="H27" s="172"/>
      <c r="I27" s="170"/>
      <c r="J27" s="163"/>
      <c r="K27" s="172"/>
      <c r="L27" s="175"/>
      <c r="M27" s="172"/>
      <c r="N27" s="170"/>
      <c r="O27" s="165"/>
      <c r="P27" s="167"/>
      <c r="Q27" s="163"/>
      <c r="R27" s="163"/>
      <c r="S27" s="98"/>
      <c r="T27" s="98"/>
      <c r="U27" s="98"/>
    </row>
    <row r="28" spans="1:21" ht="39" hidden="1" customHeight="1" thickBot="1" x14ac:dyDescent="0.3">
      <c r="A28" s="98"/>
      <c r="B28" s="185"/>
      <c r="C28" s="179"/>
      <c r="D28" s="179"/>
      <c r="E28" s="179"/>
      <c r="F28" s="169"/>
      <c r="G28" s="79"/>
      <c r="H28" s="173"/>
      <c r="I28" s="170"/>
      <c r="J28" s="163"/>
      <c r="K28" s="173"/>
      <c r="L28" s="176"/>
      <c r="M28" s="173"/>
      <c r="N28" s="170"/>
      <c r="O28" s="165"/>
      <c r="P28" s="168"/>
      <c r="Q28" s="163"/>
      <c r="R28" s="163"/>
      <c r="S28" s="98"/>
      <c r="T28" s="98"/>
      <c r="U28" s="98"/>
    </row>
    <row r="29" spans="1:21" ht="39" hidden="1" customHeight="1" x14ac:dyDescent="0.25">
      <c r="A29" s="98"/>
      <c r="B29" s="281">
        <v>5</v>
      </c>
      <c r="C29" s="177"/>
      <c r="D29" s="174"/>
      <c r="E29" s="177"/>
      <c r="F29" s="174"/>
      <c r="G29" s="67"/>
      <c r="H29" s="171"/>
      <c r="I29" s="162"/>
      <c r="J29" s="182"/>
      <c r="K29" s="171"/>
      <c r="L29" s="174"/>
      <c r="M29" s="171"/>
      <c r="N29" s="182"/>
      <c r="O29" s="164">
        <f t="shared" ref="O29" si="8">IF(SUM(K29,N29)&gt;100%,"NO PERMITIDO",SUM(K29,N29))</f>
        <v>0</v>
      </c>
      <c r="P29" s="166">
        <f t="shared" ref="P29" si="9">H29*O29/100%</f>
        <v>0</v>
      </c>
      <c r="Q29" s="163"/>
      <c r="R29" s="163"/>
      <c r="S29" s="98"/>
      <c r="T29" s="98"/>
      <c r="U29" s="98"/>
    </row>
    <row r="30" spans="1:21" ht="39" hidden="1" customHeight="1" x14ac:dyDescent="0.25">
      <c r="A30" s="98"/>
      <c r="B30" s="282"/>
      <c r="C30" s="178"/>
      <c r="D30" s="175"/>
      <c r="E30" s="178"/>
      <c r="F30" s="175"/>
      <c r="G30" s="79"/>
      <c r="H30" s="172"/>
      <c r="I30" s="162"/>
      <c r="J30" s="180"/>
      <c r="K30" s="172"/>
      <c r="L30" s="175"/>
      <c r="M30" s="172"/>
      <c r="N30" s="180"/>
      <c r="O30" s="165"/>
      <c r="P30" s="167"/>
      <c r="Q30" s="163"/>
      <c r="R30" s="163"/>
      <c r="S30" s="98"/>
      <c r="T30" s="98"/>
      <c r="U30" s="98"/>
    </row>
    <row r="31" spans="1:21" ht="39" hidden="1" customHeight="1" x14ac:dyDescent="0.25">
      <c r="A31" s="98"/>
      <c r="B31" s="282"/>
      <c r="C31" s="178"/>
      <c r="D31" s="175"/>
      <c r="E31" s="178"/>
      <c r="F31" s="175"/>
      <c r="G31" s="79"/>
      <c r="H31" s="172"/>
      <c r="I31" s="162"/>
      <c r="J31" s="180"/>
      <c r="K31" s="172"/>
      <c r="L31" s="175"/>
      <c r="M31" s="172"/>
      <c r="N31" s="180"/>
      <c r="O31" s="165"/>
      <c r="P31" s="167"/>
      <c r="Q31" s="163"/>
      <c r="R31" s="163"/>
      <c r="S31" s="98"/>
      <c r="T31" s="98"/>
      <c r="U31" s="98"/>
    </row>
    <row r="32" spans="1:21" ht="39" hidden="1" customHeight="1" x14ac:dyDescent="0.25">
      <c r="A32" s="98"/>
      <c r="B32" s="282"/>
      <c r="C32" s="178"/>
      <c r="D32" s="175"/>
      <c r="E32" s="178"/>
      <c r="F32" s="175"/>
      <c r="G32" s="79"/>
      <c r="H32" s="172"/>
      <c r="I32" s="170"/>
      <c r="J32" s="180"/>
      <c r="K32" s="172"/>
      <c r="L32" s="175"/>
      <c r="M32" s="172"/>
      <c r="N32" s="180"/>
      <c r="O32" s="165"/>
      <c r="P32" s="167"/>
      <c r="Q32" s="163"/>
      <c r="R32" s="163"/>
      <c r="S32" s="98"/>
      <c r="T32" s="98"/>
      <c r="U32" s="98"/>
    </row>
    <row r="33" spans="1:21" ht="48" hidden="1" customHeight="1" thickBot="1" x14ac:dyDescent="0.3">
      <c r="A33" s="98"/>
      <c r="B33" s="283"/>
      <c r="C33" s="183"/>
      <c r="D33" s="176"/>
      <c r="E33" s="179"/>
      <c r="F33" s="176"/>
      <c r="G33" s="79"/>
      <c r="H33" s="173"/>
      <c r="I33" s="181"/>
      <c r="J33" s="169"/>
      <c r="K33" s="173"/>
      <c r="L33" s="176"/>
      <c r="M33" s="173"/>
      <c r="N33" s="169"/>
      <c r="O33" s="165"/>
      <c r="P33" s="168"/>
      <c r="Q33" s="163"/>
      <c r="R33" s="163"/>
      <c r="S33" s="98"/>
      <c r="T33" s="98"/>
      <c r="U33" s="98"/>
    </row>
    <row r="34" spans="1:21" ht="27" customHeight="1" thickBot="1" x14ac:dyDescent="0.35">
      <c r="A34" s="98"/>
      <c r="B34" s="135" t="s">
        <v>48</v>
      </c>
      <c r="C34" s="69"/>
      <c r="D34" s="69"/>
      <c r="E34" s="70"/>
      <c r="F34" s="70"/>
      <c r="G34" s="70"/>
      <c r="H34" s="136">
        <f>IF(SUM(H8:H33)&gt;100%,"supera el 100%",SUM(H8:H33))</f>
        <v>1</v>
      </c>
      <c r="I34" s="71"/>
      <c r="J34" s="71"/>
      <c r="K34" s="71"/>
      <c r="L34" s="72"/>
      <c r="M34" s="72"/>
      <c r="N34" s="71"/>
      <c r="O34" s="72"/>
      <c r="P34" s="73">
        <f>SUM(P8:P33)</f>
        <v>1</v>
      </c>
      <c r="Q34" s="62"/>
      <c r="R34" s="78"/>
      <c r="S34" s="98"/>
      <c r="T34" s="98"/>
      <c r="U34" s="98"/>
    </row>
    <row r="35" spans="1:21" ht="27" customHeight="1" x14ac:dyDescent="0.25">
      <c r="A35" s="98"/>
      <c r="B35" s="278" t="s">
        <v>73</v>
      </c>
      <c r="C35" s="279"/>
      <c r="D35" s="279"/>
      <c r="E35" s="279"/>
      <c r="F35" s="279"/>
      <c r="G35" s="279"/>
      <c r="H35" s="279"/>
      <c r="I35" s="279"/>
      <c r="J35" s="279"/>
      <c r="K35" s="279"/>
      <c r="L35" s="279"/>
      <c r="M35" s="279"/>
      <c r="N35" s="279"/>
      <c r="O35" s="280"/>
      <c r="P35" s="68">
        <v>0</v>
      </c>
      <c r="Q35" s="235"/>
      <c r="R35" s="236"/>
      <c r="S35" s="98"/>
      <c r="T35" s="98"/>
      <c r="U35" s="98"/>
    </row>
    <row r="36" spans="1:21" ht="27" customHeight="1" x14ac:dyDescent="0.25">
      <c r="A36" s="98"/>
      <c r="B36" s="74"/>
      <c r="C36" s="65"/>
      <c r="D36" s="65"/>
      <c r="E36" s="65"/>
      <c r="F36" s="65"/>
      <c r="G36" s="65"/>
      <c r="H36" s="65"/>
      <c r="I36" s="65"/>
      <c r="J36" s="65"/>
      <c r="K36" s="65"/>
      <c r="L36" s="65"/>
      <c r="M36" s="64"/>
      <c r="N36" s="64"/>
      <c r="O36" s="64"/>
      <c r="P36" s="66">
        <f>SUM(P34:P35)</f>
        <v>1</v>
      </c>
      <c r="Q36" s="235"/>
      <c r="R36" s="236"/>
      <c r="S36" s="98"/>
      <c r="T36" s="98"/>
      <c r="U36" s="98"/>
    </row>
    <row r="37" spans="1:21" ht="27" customHeight="1" x14ac:dyDescent="0.25">
      <c r="A37" s="98"/>
      <c r="B37" s="75"/>
      <c r="C37" s="63"/>
      <c r="D37" s="63"/>
      <c r="E37" s="63"/>
      <c r="F37" s="64"/>
      <c r="G37" s="64"/>
      <c r="H37" s="64"/>
      <c r="I37" s="64"/>
      <c r="J37" s="64"/>
      <c r="K37" s="64"/>
      <c r="L37" s="64"/>
      <c r="M37" s="64"/>
      <c r="N37" s="64"/>
      <c r="O37" s="64"/>
      <c r="P37" s="64"/>
      <c r="Q37" s="235"/>
      <c r="R37" s="236"/>
      <c r="S37" s="98"/>
      <c r="T37" s="98"/>
      <c r="U37" s="98"/>
    </row>
    <row r="38" spans="1:21" ht="29.25" customHeight="1" thickBot="1" x14ac:dyDescent="0.3">
      <c r="A38" s="98"/>
      <c r="B38" s="103"/>
      <c r="C38" s="104"/>
      <c r="D38" s="76"/>
      <c r="E38" s="76"/>
      <c r="F38" s="104"/>
      <c r="G38" s="104"/>
      <c r="H38" s="76"/>
      <c r="I38" s="76"/>
      <c r="J38" s="76"/>
      <c r="K38" s="76"/>
      <c r="L38" s="76"/>
      <c r="M38" s="76"/>
      <c r="N38" s="76"/>
      <c r="O38" s="76"/>
      <c r="P38" s="105"/>
      <c r="Q38" s="76"/>
      <c r="R38" s="106"/>
      <c r="S38" s="98"/>
      <c r="T38" s="98"/>
      <c r="U38" s="98"/>
    </row>
    <row r="39" spans="1:21" ht="48.75" customHeight="1" x14ac:dyDescent="0.25">
      <c r="A39" s="98"/>
      <c r="B39" s="103"/>
      <c r="C39" s="122" t="s">
        <v>74</v>
      </c>
      <c r="D39" s="262">
        <v>43850</v>
      </c>
      <c r="E39" s="263"/>
      <c r="F39" s="76"/>
      <c r="G39" s="267"/>
      <c r="H39" s="268"/>
      <c r="I39" s="268"/>
      <c r="J39" s="269"/>
      <c r="K39" s="107"/>
      <c r="L39" s="256"/>
      <c r="M39" s="257"/>
      <c r="N39" s="257"/>
      <c r="O39" s="258"/>
      <c r="P39" s="108"/>
      <c r="Q39" s="109"/>
      <c r="R39" s="110"/>
      <c r="S39" s="98"/>
      <c r="T39" s="98"/>
      <c r="U39" s="98"/>
    </row>
    <row r="40" spans="1:21" ht="48" customHeight="1" thickBot="1" x14ac:dyDescent="0.3">
      <c r="A40" s="98"/>
      <c r="B40" s="103"/>
      <c r="C40" s="122" t="s">
        <v>75</v>
      </c>
      <c r="D40" s="262" t="s">
        <v>278</v>
      </c>
      <c r="E40" s="263"/>
      <c r="F40" s="76"/>
      <c r="G40" s="264" t="s">
        <v>279</v>
      </c>
      <c r="H40" s="265"/>
      <c r="I40" s="265"/>
      <c r="J40" s="266"/>
      <c r="K40" s="107"/>
      <c r="L40" s="259" t="s">
        <v>280</v>
      </c>
      <c r="M40" s="260"/>
      <c r="N40" s="260"/>
      <c r="O40" s="261"/>
      <c r="P40" s="111"/>
      <c r="Q40" s="112"/>
      <c r="R40" s="113"/>
      <c r="S40" s="98"/>
      <c r="T40" s="98"/>
      <c r="U40" s="98"/>
    </row>
    <row r="41" spans="1:21" ht="27" thickBot="1" x14ac:dyDescent="0.3">
      <c r="A41" s="98"/>
      <c r="B41" s="114"/>
      <c r="C41" s="115"/>
      <c r="D41" s="77"/>
      <c r="E41" s="77"/>
      <c r="F41" s="77"/>
      <c r="G41" s="77"/>
      <c r="H41" s="77"/>
      <c r="I41" s="77"/>
      <c r="J41" s="77"/>
      <c r="K41" s="77"/>
      <c r="L41" s="77"/>
      <c r="M41" s="77"/>
      <c r="N41" s="77"/>
      <c r="O41" s="77"/>
      <c r="P41" s="116"/>
      <c r="Q41" s="77"/>
      <c r="R41" s="117"/>
      <c r="S41" s="98"/>
      <c r="T41" s="98"/>
      <c r="U41" s="98"/>
    </row>
    <row r="42" spans="1:21" ht="26.25" x14ac:dyDescent="0.25">
      <c r="A42" s="98"/>
      <c r="B42" s="98"/>
      <c r="C42" s="98"/>
      <c r="D42" s="98"/>
      <c r="E42" s="98"/>
      <c r="F42" s="98"/>
      <c r="G42" s="98"/>
      <c r="H42" s="98"/>
      <c r="I42" s="98"/>
      <c r="J42" s="98"/>
      <c r="K42" s="98"/>
      <c r="L42" s="98"/>
      <c r="M42" s="98"/>
      <c r="N42" s="98"/>
      <c r="O42" s="98"/>
      <c r="P42" s="98"/>
      <c r="Q42" s="98"/>
      <c r="R42" s="98"/>
      <c r="S42" s="98"/>
      <c r="T42" s="98"/>
      <c r="U42" s="98"/>
    </row>
    <row r="43" spans="1:21" ht="26.25" x14ac:dyDescent="0.25">
      <c r="A43" s="98"/>
      <c r="B43" s="98"/>
      <c r="C43" s="98"/>
      <c r="D43" s="98"/>
      <c r="E43" s="98"/>
      <c r="F43" s="98"/>
      <c r="G43" s="98"/>
      <c r="H43" s="98"/>
      <c r="I43" s="98"/>
      <c r="J43" s="98"/>
      <c r="K43" s="98"/>
      <c r="L43" s="98"/>
      <c r="M43" s="98"/>
      <c r="N43" s="98"/>
      <c r="O43" s="98"/>
      <c r="P43" s="98"/>
      <c r="Q43" s="98"/>
      <c r="R43" s="98"/>
      <c r="S43" s="98"/>
      <c r="T43" s="98"/>
      <c r="U43" s="98"/>
    </row>
  </sheetData>
  <mergeCells count="98">
    <mergeCell ref="R19:R21"/>
    <mergeCell ref="C22:C25"/>
    <mergeCell ref="D22:D25"/>
    <mergeCell ref="E22:E25"/>
    <mergeCell ref="F22:F25"/>
    <mergeCell ref="H22:H25"/>
    <mergeCell ref="J22:J25"/>
    <mergeCell ref="K22:K25"/>
    <mergeCell ref="L22:L25"/>
    <mergeCell ref="M22:M25"/>
    <mergeCell ref="N22:N25"/>
    <mergeCell ref="O22:O25"/>
    <mergeCell ref="P22:P25"/>
    <mergeCell ref="Q22:Q25"/>
    <mergeCell ref="R22:R25"/>
    <mergeCell ref="G22:G23"/>
    <mergeCell ref="C8:C10"/>
    <mergeCell ref="C11:C21"/>
    <mergeCell ref="D15:D18"/>
    <mergeCell ref="E15:E18"/>
    <mergeCell ref="F15:F18"/>
    <mergeCell ref="L19:L21"/>
    <mergeCell ref="P8:P10"/>
    <mergeCell ref="Q8:Q10"/>
    <mergeCell ref="H15:H18"/>
    <mergeCell ref="J15:J18"/>
    <mergeCell ref="K15:K18"/>
    <mergeCell ref="L15:L18"/>
    <mergeCell ref="M15:M18"/>
    <mergeCell ref="M19:M21"/>
    <mergeCell ref="N19:N21"/>
    <mergeCell ref="O19:O21"/>
    <mergeCell ref="P19:P21"/>
    <mergeCell ref="Q19:Q21"/>
    <mergeCell ref="R8:R10"/>
    <mergeCell ref="R15:R18"/>
    <mergeCell ref="P11:P14"/>
    <mergeCell ref="Q11:Q14"/>
    <mergeCell ref="F11:F14"/>
    <mergeCell ref="H11:H14"/>
    <mergeCell ref="J11:J14"/>
    <mergeCell ref="K11:K14"/>
    <mergeCell ref="L11:L14"/>
    <mergeCell ref="R11:R14"/>
    <mergeCell ref="N15:N18"/>
    <mergeCell ref="O15:O18"/>
    <mergeCell ref="P15:P18"/>
    <mergeCell ref="Q15:Q18"/>
    <mergeCell ref="H6:I7"/>
    <mergeCell ref="J6:N6"/>
    <mergeCell ref="D8:D10"/>
    <mergeCell ref="E8:E10"/>
    <mergeCell ref="F8:F10"/>
    <mergeCell ref="I8:I9"/>
    <mergeCell ref="H8:H10"/>
    <mergeCell ref="J8:J10"/>
    <mergeCell ref="K8:K10"/>
    <mergeCell ref="L8:L10"/>
    <mergeCell ref="M8:M10"/>
    <mergeCell ref="D6:D7"/>
    <mergeCell ref="N11:N14"/>
    <mergeCell ref="O11:O14"/>
    <mergeCell ref="N8:N10"/>
    <mergeCell ref="O8:O10"/>
    <mergeCell ref="B35:O35"/>
    <mergeCell ref="B29:B33"/>
    <mergeCell ref="B21:B24"/>
    <mergeCell ref="D11:D14"/>
    <mergeCell ref="E11:E14"/>
    <mergeCell ref="D19:D21"/>
    <mergeCell ref="E19:E21"/>
    <mergeCell ref="B8:B20"/>
    <mergeCell ref="F19:F21"/>
    <mergeCell ref="H19:H21"/>
    <mergeCell ref="J19:J21"/>
    <mergeCell ref="K19:K21"/>
    <mergeCell ref="L39:O39"/>
    <mergeCell ref="L40:O40"/>
    <mergeCell ref="D39:E39"/>
    <mergeCell ref="D40:E40"/>
    <mergeCell ref="G40:J40"/>
    <mergeCell ref="G39:J39"/>
    <mergeCell ref="Q35:R37"/>
    <mergeCell ref="H1:H2"/>
    <mergeCell ref="K5:N5"/>
    <mergeCell ref="G6:G7"/>
    <mergeCell ref="F1:F2"/>
    <mergeCell ref="O5:R5"/>
    <mergeCell ref="F6:F7"/>
    <mergeCell ref="P6:P7"/>
    <mergeCell ref="Q6:R6"/>
    <mergeCell ref="B4:R4"/>
    <mergeCell ref="B5:H5"/>
    <mergeCell ref="B6:B7"/>
    <mergeCell ref="E6:E7"/>
    <mergeCell ref="O6:O7"/>
    <mergeCell ref="M11:M14"/>
    <mergeCell ref="C6:C7"/>
  </mergeCells>
  <conditionalFormatting sqref="O29">
    <cfRule type="cellIs" dxfId="8" priority="10" operator="greaterThan">
      <formula>100</formula>
    </cfRule>
  </conditionalFormatting>
  <conditionalFormatting sqref="O8 O11:O12">
    <cfRule type="cellIs" dxfId="7" priority="4" operator="greaterThan">
      <formula>100</formula>
    </cfRule>
  </conditionalFormatting>
  <conditionalFormatting sqref="O15">
    <cfRule type="cellIs" dxfId="6" priority="3" operator="greaterThan">
      <formula>100</formula>
    </cfRule>
  </conditionalFormatting>
  <conditionalFormatting sqref="O22:O23">
    <cfRule type="cellIs" dxfId="5" priority="2" operator="greaterThan">
      <formula>100</formula>
    </cfRule>
  </conditionalFormatting>
  <conditionalFormatting sqref="O19">
    <cfRule type="cellIs" dxfId="4" priority="1" operator="greaterThan">
      <formula>100</formula>
    </cfRule>
  </conditionalFormatting>
  <dataValidations disablePrompts="1" count="1">
    <dataValidation allowBlank="1" showInputMessage="1" showErrorMessage="1" errorTitle="error" error="solo datos númericos" sqref="H22:H33 H8:H11 H15:H19"/>
  </dataValidations>
  <printOptions horizontalCentered="1" verticalCentered="1"/>
  <pageMargins left="0.25" right="0.25" top="0.75" bottom="0.31" header="0.3" footer="0.3"/>
  <pageSetup scale="18" fitToHeight="0" orientation="landscape"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21" t="s">
        <v>76</v>
      </c>
      <c r="C2" s="221"/>
      <c r="D2" s="221"/>
      <c r="E2" s="221"/>
      <c r="F2" s="353"/>
      <c r="G2" s="353"/>
      <c r="H2" s="353"/>
      <c r="I2" s="353"/>
      <c r="J2" s="353"/>
      <c r="K2" s="353"/>
      <c r="L2" s="353"/>
      <c r="M2" s="353"/>
      <c r="N2" s="353"/>
      <c r="O2" s="353"/>
      <c r="P2" s="353"/>
      <c r="Q2" s="353"/>
      <c r="R2" s="353"/>
    </row>
    <row r="3" spans="1:19" x14ac:dyDescent="0.25">
      <c r="B3" s="231" t="s">
        <v>1</v>
      </c>
      <c r="C3" s="231"/>
      <c r="D3" s="231"/>
      <c r="E3" s="231"/>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77</v>
      </c>
      <c r="D8" s="6">
        <v>41715</v>
      </c>
      <c r="F8" s="21"/>
    </row>
    <row r="9" spans="1:19" x14ac:dyDescent="0.25">
      <c r="C9" s="225" t="s">
        <v>78</v>
      </c>
      <c r="D9" s="5" t="s">
        <v>79</v>
      </c>
      <c r="F9" s="20"/>
      <c r="G9" s="7"/>
    </row>
    <row r="10" spans="1:19" x14ac:dyDescent="0.25">
      <c r="C10" s="225"/>
      <c r="D10" s="5" t="s">
        <v>13</v>
      </c>
      <c r="F10" s="20"/>
    </row>
    <row r="11" spans="1:19" x14ac:dyDescent="0.25">
      <c r="C11" s="2" t="s">
        <v>80</v>
      </c>
      <c r="D11" s="5" t="s">
        <v>79</v>
      </c>
      <c r="F11" s="20"/>
    </row>
    <row r="12" spans="1:19" x14ac:dyDescent="0.25">
      <c r="C12" s="2"/>
      <c r="D12" s="5" t="s">
        <v>81</v>
      </c>
      <c r="F12" s="20"/>
    </row>
    <row r="13" spans="1:19" x14ac:dyDescent="0.25">
      <c r="D13" s="29"/>
      <c r="E13" s="20"/>
      <c r="F13" s="20"/>
    </row>
    <row r="14" spans="1:19" ht="15.75" thickBot="1" x14ac:dyDescent="0.3"/>
    <row r="15" spans="1:19" ht="15.75" thickBot="1" x14ac:dyDescent="0.3">
      <c r="A15" s="354" t="s">
        <v>14</v>
      </c>
      <c r="B15" s="355"/>
      <c r="C15" s="355"/>
      <c r="D15" s="355"/>
      <c r="E15" s="355"/>
      <c r="F15" s="355"/>
      <c r="G15" s="355"/>
      <c r="H15" s="356" t="s">
        <v>82</v>
      </c>
      <c r="I15" s="339"/>
      <c r="J15" s="339"/>
      <c r="K15" s="339"/>
      <c r="L15" s="339"/>
      <c r="M15" s="339"/>
      <c r="N15" s="339"/>
      <c r="O15" s="339"/>
      <c r="P15" s="339"/>
      <c r="Q15" s="339"/>
      <c r="R15" s="340"/>
    </row>
    <row r="16" spans="1:19" ht="28.5" customHeight="1" x14ac:dyDescent="0.25">
      <c r="A16" s="126" t="s">
        <v>17</v>
      </c>
      <c r="B16" s="126" t="s">
        <v>18</v>
      </c>
      <c r="C16" s="132" t="s">
        <v>19</v>
      </c>
      <c r="D16" s="126" t="s">
        <v>20</v>
      </c>
      <c r="E16" s="126" t="s">
        <v>83</v>
      </c>
      <c r="F16" s="126" t="s">
        <v>22</v>
      </c>
      <c r="G16" s="36" t="s">
        <v>23</v>
      </c>
      <c r="H16" s="357" t="s">
        <v>84</v>
      </c>
      <c r="I16" s="358"/>
      <c r="J16" s="358"/>
      <c r="K16" s="359"/>
      <c r="L16" s="126" t="s">
        <v>85</v>
      </c>
      <c r="M16" s="360" t="s">
        <v>86</v>
      </c>
      <c r="N16" s="362" t="s">
        <v>87</v>
      </c>
      <c r="O16" s="364" t="s">
        <v>88</v>
      </c>
      <c r="P16" s="365"/>
      <c r="Q16" s="357" t="s">
        <v>16</v>
      </c>
      <c r="R16" s="359"/>
    </row>
    <row r="17" spans="1:18" ht="30" customHeight="1" x14ac:dyDescent="0.25">
      <c r="A17" s="229" t="s">
        <v>26</v>
      </c>
      <c r="B17" s="230">
        <v>0.3</v>
      </c>
      <c r="C17" s="208" t="s">
        <v>27</v>
      </c>
      <c r="D17" s="10" t="s">
        <v>28</v>
      </c>
      <c r="E17" s="208">
        <v>4</v>
      </c>
      <c r="F17" s="208" t="s">
        <v>29</v>
      </c>
      <c r="G17" s="222" t="s">
        <v>30</v>
      </c>
      <c r="H17" s="123" t="s">
        <v>89</v>
      </c>
      <c r="I17" s="123" t="s">
        <v>90</v>
      </c>
      <c r="J17" s="123" t="s">
        <v>91</v>
      </c>
      <c r="K17" s="123" t="s">
        <v>92</v>
      </c>
      <c r="L17" s="9" t="s">
        <v>93</v>
      </c>
      <c r="M17" s="361"/>
      <c r="N17" s="363"/>
      <c r="O17" s="22" t="s">
        <v>94</v>
      </c>
      <c r="P17" s="22" t="s">
        <v>72</v>
      </c>
      <c r="Q17" s="22" t="s">
        <v>24</v>
      </c>
      <c r="R17" s="124" t="s">
        <v>25</v>
      </c>
    </row>
    <row r="18" spans="1:18" ht="45" customHeight="1" x14ac:dyDescent="0.25">
      <c r="A18" s="229"/>
      <c r="B18" s="229"/>
      <c r="C18" s="209"/>
      <c r="D18" s="11" t="s">
        <v>31</v>
      </c>
      <c r="E18" s="209"/>
      <c r="F18" s="209"/>
      <c r="G18" s="222"/>
      <c r="H18" s="350">
        <v>0.25</v>
      </c>
      <c r="I18" s="341">
        <f>1/E17</f>
        <v>0.25</v>
      </c>
      <c r="J18" s="341"/>
      <c r="K18" s="341"/>
      <c r="L18" s="347">
        <f>SUM(H18:K18)</f>
        <v>0.5</v>
      </c>
      <c r="M18" s="347">
        <f>2*B17/E17</f>
        <v>0.15</v>
      </c>
      <c r="N18" s="344" t="s">
        <v>95</v>
      </c>
      <c r="O18" s="344" t="s">
        <v>96</v>
      </c>
      <c r="P18" s="208" t="s">
        <v>97</v>
      </c>
      <c r="Q18" s="344" t="s">
        <v>98</v>
      </c>
      <c r="R18" s="208"/>
    </row>
    <row r="19" spans="1:18" ht="35.25" customHeight="1" x14ac:dyDescent="0.25">
      <c r="A19" s="229"/>
      <c r="B19" s="229"/>
      <c r="C19" s="209"/>
      <c r="D19" s="11" t="s">
        <v>32</v>
      </c>
      <c r="E19" s="209"/>
      <c r="F19" s="209"/>
      <c r="G19" s="222"/>
      <c r="H19" s="351"/>
      <c r="I19" s="342"/>
      <c r="J19" s="342"/>
      <c r="K19" s="342"/>
      <c r="L19" s="348"/>
      <c r="M19" s="348"/>
      <c r="N19" s="345"/>
      <c r="O19" s="345"/>
      <c r="P19" s="209"/>
      <c r="Q19" s="345"/>
      <c r="R19" s="209"/>
    </row>
    <row r="20" spans="1:18" ht="39.75" customHeight="1" x14ac:dyDescent="0.25">
      <c r="A20" s="229"/>
      <c r="B20" s="229"/>
      <c r="C20" s="210"/>
      <c r="D20" s="11" t="s">
        <v>33</v>
      </c>
      <c r="E20" s="210"/>
      <c r="F20" s="210"/>
      <c r="G20" s="222"/>
      <c r="H20" s="352"/>
      <c r="I20" s="343"/>
      <c r="J20" s="343"/>
      <c r="K20" s="343"/>
      <c r="L20" s="349"/>
      <c r="M20" s="349"/>
      <c r="N20" s="346"/>
      <c r="O20" s="346"/>
      <c r="P20" s="210"/>
      <c r="Q20" s="346"/>
      <c r="R20" s="210"/>
    </row>
    <row r="21" spans="1:18" ht="56.25" customHeight="1" x14ac:dyDescent="0.25">
      <c r="A21" s="218" t="s">
        <v>34</v>
      </c>
      <c r="B21" s="215">
        <v>0.4</v>
      </c>
      <c r="C21" s="208" t="s">
        <v>35</v>
      </c>
      <c r="D21" s="11" t="s">
        <v>99</v>
      </c>
      <c r="E21" s="208">
        <v>20</v>
      </c>
      <c r="F21" s="208" t="s">
        <v>37</v>
      </c>
      <c r="G21" s="208" t="s">
        <v>100</v>
      </c>
      <c r="H21" s="341">
        <v>0.08</v>
      </c>
      <c r="I21" s="341">
        <f>7/E21</f>
        <v>0.35</v>
      </c>
      <c r="J21" s="332"/>
      <c r="K21" s="208"/>
      <c r="L21" s="332">
        <f>+H21+I21+J21+K21</f>
        <v>0.43</v>
      </c>
      <c r="M21" s="332">
        <f>9*B21/E21</f>
        <v>0.18</v>
      </c>
      <c r="N21" s="208"/>
      <c r="O21" s="208"/>
      <c r="P21" s="208"/>
      <c r="Q21" s="208"/>
      <c r="R21" s="212"/>
    </row>
    <row r="22" spans="1:18" ht="47.25" customHeight="1" x14ac:dyDescent="0.25">
      <c r="A22" s="219"/>
      <c r="B22" s="216"/>
      <c r="C22" s="209"/>
      <c r="D22" s="11" t="s">
        <v>39</v>
      </c>
      <c r="E22" s="209"/>
      <c r="F22" s="209"/>
      <c r="G22" s="209"/>
      <c r="H22" s="342"/>
      <c r="I22" s="342"/>
      <c r="J22" s="209"/>
      <c r="K22" s="209"/>
      <c r="L22" s="333"/>
      <c r="M22" s="333"/>
      <c r="N22" s="209"/>
      <c r="O22" s="209"/>
      <c r="P22" s="209"/>
      <c r="Q22" s="209"/>
      <c r="R22" s="213"/>
    </row>
    <row r="23" spans="1:18" ht="57" customHeight="1" x14ac:dyDescent="0.25">
      <c r="A23" s="220"/>
      <c r="B23" s="217"/>
      <c r="C23" s="210"/>
      <c r="D23" s="11" t="s">
        <v>41</v>
      </c>
      <c r="E23" s="209"/>
      <c r="F23" s="210"/>
      <c r="G23" s="210"/>
      <c r="H23" s="343"/>
      <c r="I23" s="343"/>
      <c r="J23" s="210"/>
      <c r="K23" s="210"/>
      <c r="L23" s="334"/>
      <c r="M23" s="334"/>
      <c r="N23" s="210"/>
      <c r="O23" s="210"/>
      <c r="P23" s="210"/>
      <c r="Q23" s="210"/>
      <c r="R23" s="214"/>
    </row>
    <row r="24" spans="1:18" ht="55.5" customHeight="1" x14ac:dyDescent="0.25">
      <c r="A24" s="218" t="s">
        <v>43</v>
      </c>
      <c r="B24" s="215">
        <v>0.3</v>
      </c>
      <c r="C24" s="208" t="s">
        <v>44</v>
      </c>
      <c r="D24" s="11" t="s">
        <v>45</v>
      </c>
      <c r="E24" s="208">
        <v>15</v>
      </c>
      <c r="F24" s="208" t="s">
        <v>29</v>
      </c>
      <c r="G24" s="208" t="s">
        <v>42</v>
      </c>
      <c r="H24" s="341">
        <v>0.1</v>
      </c>
      <c r="I24" s="341">
        <f>5/E24</f>
        <v>0.33333333333333331</v>
      </c>
      <c r="J24" s="208"/>
      <c r="K24" s="208"/>
      <c r="L24" s="332">
        <f>+H24+I24+J24+K24</f>
        <v>0.43333333333333335</v>
      </c>
      <c r="M24" s="332">
        <f>8*B24/E24</f>
        <v>0.16</v>
      </c>
      <c r="N24" s="208"/>
      <c r="O24" s="208"/>
      <c r="P24" s="208"/>
      <c r="Q24" s="208"/>
      <c r="R24" s="208"/>
    </row>
    <row r="25" spans="1:18" ht="39.75" customHeight="1" x14ac:dyDescent="0.25">
      <c r="A25" s="219"/>
      <c r="B25" s="216"/>
      <c r="C25" s="209"/>
      <c r="D25" s="11" t="s">
        <v>46</v>
      </c>
      <c r="E25" s="209"/>
      <c r="F25" s="209"/>
      <c r="G25" s="209"/>
      <c r="H25" s="342"/>
      <c r="I25" s="342"/>
      <c r="J25" s="209"/>
      <c r="K25" s="209"/>
      <c r="L25" s="333"/>
      <c r="M25" s="333"/>
      <c r="N25" s="209"/>
      <c r="O25" s="209"/>
      <c r="P25" s="209"/>
      <c r="Q25" s="209"/>
      <c r="R25" s="209"/>
    </row>
    <row r="26" spans="1:18" ht="39" customHeight="1" x14ac:dyDescent="0.25">
      <c r="A26" s="220"/>
      <c r="B26" s="217"/>
      <c r="C26" s="210"/>
      <c r="D26" s="11" t="s">
        <v>47</v>
      </c>
      <c r="E26" s="210"/>
      <c r="F26" s="210"/>
      <c r="G26" s="210"/>
      <c r="H26" s="343"/>
      <c r="I26" s="343"/>
      <c r="J26" s="210"/>
      <c r="K26" s="210"/>
      <c r="L26" s="334"/>
      <c r="M26" s="334"/>
      <c r="N26" s="210"/>
      <c r="O26" s="210"/>
      <c r="P26" s="210"/>
      <c r="Q26" s="210"/>
      <c r="R26" s="210"/>
    </row>
    <row r="27" spans="1:18" ht="33.75" customHeight="1" x14ac:dyDescent="0.25">
      <c r="A27" s="124" t="s">
        <v>48</v>
      </c>
      <c r="B27" s="125">
        <f>SUM(B17:B26)</f>
        <v>1</v>
      </c>
      <c r="C27" s="125"/>
      <c r="D27" s="5"/>
      <c r="E27" s="5"/>
      <c r="F27" s="5"/>
      <c r="G27" s="11"/>
      <c r="H27" s="125">
        <f>SUM(H18:H26)</f>
        <v>0.43000000000000005</v>
      </c>
      <c r="I27" s="125">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03"/>
      <c r="E29" s="204"/>
      <c r="F29" s="335"/>
      <c r="G29" s="336"/>
      <c r="H29" s="337"/>
      <c r="I29" s="24"/>
      <c r="J29" s="24"/>
      <c r="K29" s="24"/>
      <c r="L29" s="24"/>
      <c r="M29" s="24"/>
      <c r="N29" s="24"/>
      <c r="O29" s="24"/>
      <c r="P29" s="24"/>
      <c r="Q29" s="24"/>
      <c r="R29" s="24"/>
    </row>
    <row r="30" spans="1:18" ht="15.75" thickBot="1" x14ac:dyDescent="0.3">
      <c r="A30" s="13"/>
      <c r="D30" s="201" t="s">
        <v>49</v>
      </c>
      <c r="E30" s="202"/>
      <c r="F30" s="128"/>
      <c r="G30" s="202" t="s">
        <v>50</v>
      </c>
      <c r="H30" s="205"/>
      <c r="I30" s="25"/>
      <c r="J30" s="25"/>
      <c r="K30" s="25"/>
      <c r="L30" s="25"/>
      <c r="M30" s="25"/>
      <c r="N30" s="25"/>
      <c r="O30" s="25"/>
      <c r="P30" s="25"/>
      <c r="Q30" s="25"/>
      <c r="R30" s="25"/>
    </row>
    <row r="31" spans="1:18" ht="15.75" thickBot="1" x14ac:dyDescent="0.3">
      <c r="A31" s="13"/>
    </row>
    <row r="32" spans="1:18" ht="15.75" thickBot="1" x14ac:dyDescent="0.3">
      <c r="A32" s="13"/>
      <c r="B32" s="338" t="s">
        <v>101</v>
      </c>
      <c r="C32" s="339"/>
      <c r="D32" s="339"/>
      <c r="E32" s="339"/>
      <c r="F32" s="339"/>
      <c r="G32" s="339"/>
      <c r="H32" s="340"/>
      <c r="I32" s="34"/>
      <c r="J32" s="34"/>
      <c r="K32" s="34"/>
      <c r="L32" s="34"/>
      <c r="M32" s="34"/>
      <c r="N32" s="34"/>
      <c r="O32" s="34"/>
      <c r="P32" s="34"/>
      <c r="Q32" s="34"/>
      <c r="R32" s="34"/>
    </row>
    <row r="33" spans="1:18" ht="42.75" x14ac:dyDescent="0.25">
      <c r="A33" s="13"/>
      <c r="B33" s="14" t="s">
        <v>102</v>
      </c>
      <c r="C33" s="30" t="s">
        <v>103</v>
      </c>
      <c r="D33" s="15" t="s">
        <v>104</v>
      </c>
      <c r="E33" s="15" t="s">
        <v>105</v>
      </c>
      <c r="F33" s="15" t="s">
        <v>106</v>
      </c>
      <c r="G33" s="132" t="s">
        <v>107</v>
      </c>
      <c r="H33" s="132" t="s">
        <v>108</v>
      </c>
      <c r="I33" s="25"/>
      <c r="J33" s="25"/>
      <c r="K33" s="25"/>
      <c r="L33" s="25"/>
      <c r="M33" s="25"/>
      <c r="N33" s="25"/>
      <c r="O33" s="25"/>
      <c r="P33" s="25"/>
      <c r="Q33" s="25"/>
      <c r="R33" s="25"/>
    </row>
    <row r="34" spans="1:18" ht="105" x14ac:dyDescent="0.25">
      <c r="B34" s="26" t="s">
        <v>109</v>
      </c>
      <c r="C34" s="11" t="s">
        <v>110</v>
      </c>
      <c r="D34" s="11" t="s">
        <v>111</v>
      </c>
      <c r="E34" s="16">
        <v>41807</v>
      </c>
      <c r="F34" s="11" t="s">
        <v>112</v>
      </c>
      <c r="G34" s="20"/>
      <c r="H34" s="17"/>
      <c r="I34" s="20"/>
      <c r="J34" s="20"/>
      <c r="K34" s="20"/>
      <c r="L34" s="20"/>
      <c r="M34" s="20"/>
      <c r="N34" s="20"/>
      <c r="O34" s="20"/>
      <c r="P34" s="20"/>
      <c r="Q34" s="20"/>
      <c r="R34" s="20"/>
    </row>
    <row r="35" spans="1:18" ht="42.75" x14ac:dyDescent="0.25">
      <c r="B35" s="27" t="s">
        <v>113</v>
      </c>
      <c r="C35" s="31"/>
      <c r="D35" s="5"/>
      <c r="E35" s="5"/>
      <c r="F35" s="5"/>
      <c r="G35" s="5"/>
      <c r="H35" s="17"/>
      <c r="I35" s="20"/>
      <c r="J35" s="20"/>
      <c r="K35" s="20"/>
      <c r="L35" s="20"/>
      <c r="M35" s="20"/>
      <c r="N35" s="20"/>
      <c r="O35" s="20"/>
      <c r="P35" s="20"/>
      <c r="Q35" s="20"/>
      <c r="R35" s="20"/>
    </row>
    <row r="36" spans="1:18" x14ac:dyDescent="0.25">
      <c r="B36" s="28" t="s">
        <v>53</v>
      </c>
      <c r="C36" s="32"/>
      <c r="D36" s="5"/>
      <c r="E36" s="5"/>
      <c r="F36" s="5"/>
      <c r="G36" s="5"/>
      <c r="H36" s="17"/>
      <c r="I36" s="20"/>
      <c r="J36" s="20"/>
      <c r="K36" s="20"/>
      <c r="L36" s="20"/>
      <c r="M36" s="20"/>
      <c r="N36" s="20"/>
      <c r="O36" s="20"/>
      <c r="P36" s="20"/>
      <c r="Q36" s="20"/>
      <c r="R36" s="20"/>
    </row>
    <row r="37" spans="1:18" x14ac:dyDescent="0.25">
      <c r="B37" s="28" t="s">
        <v>114</v>
      </c>
      <c r="C37" s="32"/>
      <c r="D37" s="5"/>
      <c r="E37" s="5"/>
      <c r="F37" s="5"/>
      <c r="G37" s="5"/>
      <c r="H37" s="17"/>
      <c r="I37" s="20"/>
      <c r="J37" s="20"/>
      <c r="K37" s="20"/>
      <c r="L37" s="20"/>
      <c r="M37" s="20"/>
      <c r="N37" s="20"/>
      <c r="O37" s="20"/>
      <c r="P37" s="20"/>
      <c r="Q37" s="20"/>
      <c r="R37" s="20"/>
    </row>
    <row r="38" spans="1:18" ht="15.75" thickBot="1" x14ac:dyDescent="0.3">
      <c r="B38" s="127" t="s">
        <v>115</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21" t="s">
        <v>76</v>
      </c>
      <c r="C2" s="221"/>
      <c r="D2" s="221"/>
      <c r="E2" s="221"/>
      <c r="F2" s="353"/>
      <c r="G2" s="353"/>
      <c r="H2" s="353"/>
      <c r="I2" s="353"/>
      <c r="J2" s="353"/>
      <c r="K2" s="353"/>
      <c r="L2" s="353"/>
      <c r="M2" s="353"/>
      <c r="N2" s="353"/>
      <c r="O2" s="353"/>
      <c r="P2" s="353"/>
      <c r="Q2" s="353"/>
      <c r="R2" s="353"/>
    </row>
    <row r="3" spans="1:19" x14ac:dyDescent="0.25">
      <c r="B3" s="231" t="s">
        <v>1</v>
      </c>
      <c r="C3" s="231"/>
      <c r="D3" s="231"/>
      <c r="E3" s="231"/>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77</v>
      </c>
      <c r="D8" s="6">
        <v>41715</v>
      </c>
      <c r="F8" s="21"/>
    </row>
    <row r="9" spans="1:19" x14ac:dyDescent="0.25">
      <c r="C9" s="225" t="s">
        <v>78</v>
      </c>
      <c r="D9" s="5" t="s">
        <v>79</v>
      </c>
      <c r="F9" s="20"/>
      <c r="G9" s="7"/>
    </row>
    <row r="10" spans="1:19" x14ac:dyDescent="0.25">
      <c r="C10" s="225"/>
      <c r="D10" s="5" t="s">
        <v>13</v>
      </c>
      <c r="F10" s="20"/>
    </row>
    <row r="11" spans="1:19" x14ac:dyDescent="0.25">
      <c r="C11" s="2" t="s">
        <v>80</v>
      </c>
      <c r="D11" s="5" t="s">
        <v>116</v>
      </c>
      <c r="F11" s="20"/>
    </row>
    <row r="12" spans="1:19" x14ac:dyDescent="0.25">
      <c r="C12" s="2"/>
      <c r="D12" s="5" t="s">
        <v>117</v>
      </c>
      <c r="F12" s="20"/>
    </row>
    <row r="13" spans="1:19" x14ac:dyDescent="0.25">
      <c r="D13" s="29"/>
      <c r="E13" s="20"/>
      <c r="F13" s="20"/>
    </row>
    <row r="14" spans="1:19" ht="15.75" thickBot="1" x14ac:dyDescent="0.3"/>
    <row r="15" spans="1:19" ht="15.75" thickBot="1" x14ac:dyDescent="0.3">
      <c r="A15" s="354" t="s">
        <v>14</v>
      </c>
      <c r="B15" s="355"/>
      <c r="C15" s="355"/>
      <c r="D15" s="355"/>
      <c r="E15" s="355"/>
      <c r="F15" s="355"/>
      <c r="G15" s="355"/>
      <c r="H15" s="356" t="s">
        <v>82</v>
      </c>
      <c r="I15" s="339"/>
      <c r="J15" s="339"/>
      <c r="K15" s="339"/>
      <c r="L15" s="339"/>
      <c r="M15" s="339"/>
      <c r="N15" s="339"/>
      <c r="O15" s="339"/>
      <c r="P15" s="339"/>
      <c r="Q15" s="339"/>
      <c r="R15" s="340"/>
    </row>
    <row r="16" spans="1:19" ht="28.5" customHeight="1" x14ac:dyDescent="0.25">
      <c r="A16" s="126" t="s">
        <v>17</v>
      </c>
      <c r="B16" s="126" t="s">
        <v>18</v>
      </c>
      <c r="C16" s="132" t="s">
        <v>19</v>
      </c>
      <c r="D16" s="126" t="s">
        <v>20</v>
      </c>
      <c r="E16" s="126" t="s">
        <v>83</v>
      </c>
      <c r="F16" s="126" t="s">
        <v>22</v>
      </c>
      <c r="G16" s="36" t="s">
        <v>23</v>
      </c>
      <c r="H16" s="357" t="s">
        <v>84</v>
      </c>
      <c r="I16" s="358"/>
      <c r="J16" s="358"/>
      <c r="K16" s="359"/>
      <c r="L16" s="126" t="s">
        <v>85</v>
      </c>
      <c r="M16" s="360" t="s">
        <v>86</v>
      </c>
      <c r="N16" s="362" t="s">
        <v>87</v>
      </c>
      <c r="O16" s="364" t="s">
        <v>88</v>
      </c>
      <c r="P16" s="365"/>
      <c r="Q16" s="357" t="s">
        <v>16</v>
      </c>
      <c r="R16" s="359"/>
    </row>
    <row r="17" spans="1:18" ht="30" customHeight="1" x14ac:dyDescent="0.25">
      <c r="A17" s="229" t="s">
        <v>26</v>
      </c>
      <c r="B17" s="230">
        <v>0.3</v>
      </c>
      <c r="C17" s="208" t="s">
        <v>27</v>
      </c>
      <c r="D17" s="10" t="s">
        <v>28</v>
      </c>
      <c r="E17" s="208">
        <v>4</v>
      </c>
      <c r="F17" s="208" t="s">
        <v>29</v>
      </c>
      <c r="G17" s="222" t="s">
        <v>30</v>
      </c>
      <c r="H17" s="123" t="s">
        <v>89</v>
      </c>
      <c r="I17" s="123" t="s">
        <v>90</v>
      </c>
      <c r="J17" s="123" t="s">
        <v>91</v>
      </c>
      <c r="K17" s="123" t="s">
        <v>92</v>
      </c>
      <c r="L17" s="9" t="s">
        <v>93</v>
      </c>
      <c r="M17" s="361"/>
      <c r="N17" s="363"/>
      <c r="O17" s="22" t="s">
        <v>94</v>
      </c>
      <c r="P17" s="22" t="s">
        <v>72</v>
      </c>
      <c r="Q17" s="22" t="s">
        <v>24</v>
      </c>
      <c r="R17" s="124" t="s">
        <v>25</v>
      </c>
    </row>
    <row r="18" spans="1:18" ht="45" customHeight="1" x14ac:dyDescent="0.25">
      <c r="A18" s="229"/>
      <c r="B18" s="229"/>
      <c r="C18" s="209"/>
      <c r="D18" s="11" t="s">
        <v>31</v>
      </c>
      <c r="E18" s="209"/>
      <c r="F18" s="209"/>
      <c r="G18" s="222"/>
      <c r="H18" s="341">
        <f>1/E17</f>
        <v>0.25</v>
      </c>
      <c r="I18" s="341">
        <f>+'Seguimiento 2'!I18:I20</f>
        <v>0.25</v>
      </c>
      <c r="J18" s="341">
        <f>2/E17</f>
        <v>0.5</v>
      </c>
      <c r="K18" s="341"/>
      <c r="L18" s="347">
        <f>+H18+I18+J18</f>
        <v>1</v>
      </c>
      <c r="M18" s="347">
        <f>4*B17/E17</f>
        <v>0.3</v>
      </c>
      <c r="N18" s="344" t="s">
        <v>95</v>
      </c>
      <c r="O18" s="344" t="s">
        <v>96</v>
      </c>
      <c r="P18" s="208" t="s">
        <v>97</v>
      </c>
      <c r="Q18" s="344" t="s">
        <v>98</v>
      </c>
      <c r="R18" s="208"/>
    </row>
    <row r="19" spans="1:18" ht="35.25" customHeight="1" x14ac:dyDescent="0.25">
      <c r="A19" s="229"/>
      <c r="B19" s="229"/>
      <c r="C19" s="209"/>
      <c r="D19" s="11" t="s">
        <v>32</v>
      </c>
      <c r="E19" s="209"/>
      <c r="F19" s="209"/>
      <c r="G19" s="222"/>
      <c r="H19" s="342"/>
      <c r="I19" s="342"/>
      <c r="J19" s="342"/>
      <c r="K19" s="342"/>
      <c r="L19" s="348"/>
      <c r="M19" s="348"/>
      <c r="N19" s="345"/>
      <c r="O19" s="345"/>
      <c r="P19" s="209"/>
      <c r="Q19" s="345"/>
      <c r="R19" s="209"/>
    </row>
    <row r="20" spans="1:18" ht="39.75" customHeight="1" x14ac:dyDescent="0.25">
      <c r="A20" s="229"/>
      <c r="B20" s="229"/>
      <c r="C20" s="210"/>
      <c r="D20" s="11" t="s">
        <v>33</v>
      </c>
      <c r="E20" s="210"/>
      <c r="F20" s="210"/>
      <c r="G20" s="222"/>
      <c r="H20" s="343"/>
      <c r="I20" s="343"/>
      <c r="J20" s="343"/>
      <c r="K20" s="343"/>
      <c r="L20" s="349"/>
      <c r="M20" s="349"/>
      <c r="N20" s="346"/>
      <c r="O20" s="346"/>
      <c r="P20" s="210"/>
      <c r="Q20" s="346"/>
      <c r="R20" s="210"/>
    </row>
    <row r="21" spans="1:18" ht="56.25" customHeight="1" x14ac:dyDescent="0.25">
      <c r="A21" s="218" t="s">
        <v>34</v>
      </c>
      <c r="B21" s="215">
        <v>0.4</v>
      </c>
      <c r="C21" s="208" t="s">
        <v>35</v>
      </c>
      <c r="D21" s="11" t="s">
        <v>99</v>
      </c>
      <c r="E21" s="208">
        <v>20</v>
      </c>
      <c r="F21" s="208" t="s">
        <v>37</v>
      </c>
      <c r="G21" s="208" t="s">
        <v>100</v>
      </c>
      <c r="H21" s="341">
        <f>7/25</f>
        <v>0.28000000000000003</v>
      </c>
      <c r="I21" s="332">
        <f>+'Seguimiento 2'!I21:I23</f>
        <v>0.35</v>
      </c>
      <c r="J21" s="341">
        <f>5/E21</f>
        <v>0.25</v>
      </c>
      <c r="K21" s="208"/>
      <c r="L21" s="332">
        <f>+H21+I21+J21+K21</f>
        <v>0.88</v>
      </c>
      <c r="M21" s="332">
        <f>+L21*B21</f>
        <v>0.35200000000000004</v>
      </c>
      <c r="N21" s="208"/>
      <c r="O21" s="208"/>
      <c r="P21" s="208"/>
      <c r="Q21" s="208"/>
      <c r="R21" s="208"/>
    </row>
    <row r="22" spans="1:18" ht="47.25" customHeight="1" x14ac:dyDescent="0.25">
      <c r="A22" s="219"/>
      <c r="B22" s="216"/>
      <c r="C22" s="209"/>
      <c r="D22" s="11" t="s">
        <v>39</v>
      </c>
      <c r="E22" s="209"/>
      <c r="F22" s="209"/>
      <c r="G22" s="209"/>
      <c r="H22" s="342"/>
      <c r="I22" s="209"/>
      <c r="J22" s="342"/>
      <c r="K22" s="209"/>
      <c r="L22" s="333"/>
      <c r="M22" s="333"/>
      <c r="N22" s="209"/>
      <c r="O22" s="209"/>
      <c r="P22" s="209"/>
      <c r="Q22" s="209"/>
      <c r="R22" s="209"/>
    </row>
    <row r="23" spans="1:18" ht="57" customHeight="1" x14ac:dyDescent="0.25">
      <c r="A23" s="220"/>
      <c r="B23" s="217"/>
      <c r="C23" s="210"/>
      <c r="D23" s="11" t="s">
        <v>41</v>
      </c>
      <c r="E23" s="209"/>
      <c r="F23" s="210"/>
      <c r="G23" s="210"/>
      <c r="H23" s="343"/>
      <c r="I23" s="210"/>
      <c r="J23" s="343"/>
      <c r="K23" s="210"/>
      <c r="L23" s="334"/>
      <c r="M23" s="334"/>
      <c r="N23" s="210"/>
      <c r="O23" s="210"/>
      <c r="P23" s="210"/>
      <c r="Q23" s="210"/>
      <c r="R23" s="210"/>
    </row>
    <row r="24" spans="1:18" ht="55.5" customHeight="1" x14ac:dyDescent="0.25">
      <c r="A24" s="218" t="s">
        <v>43</v>
      </c>
      <c r="B24" s="215">
        <v>0.3</v>
      </c>
      <c r="C24" s="208" t="s">
        <v>44</v>
      </c>
      <c r="D24" s="11" t="s">
        <v>45</v>
      </c>
      <c r="E24" s="208">
        <v>15</v>
      </c>
      <c r="F24" s="208" t="s">
        <v>29</v>
      </c>
      <c r="G24" s="208" t="s">
        <v>42</v>
      </c>
      <c r="H24" s="341">
        <f>3/30</f>
        <v>0.1</v>
      </c>
      <c r="I24" s="332">
        <f>+'Seguimiento 2'!I24:I26</f>
        <v>0.33333333333333331</v>
      </c>
      <c r="J24" s="341">
        <f>6/E24</f>
        <v>0.4</v>
      </c>
      <c r="K24" s="208"/>
      <c r="L24" s="332">
        <f>+H24+I24+J24+K24</f>
        <v>0.83333333333333337</v>
      </c>
      <c r="M24" s="332">
        <f>14*B24/E24</f>
        <v>0.28000000000000003</v>
      </c>
      <c r="N24" s="208"/>
      <c r="O24" s="208"/>
      <c r="P24" s="208"/>
      <c r="Q24" s="208"/>
      <c r="R24" s="208"/>
    </row>
    <row r="25" spans="1:18" ht="39.75" customHeight="1" x14ac:dyDescent="0.25">
      <c r="A25" s="219"/>
      <c r="B25" s="216"/>
      <c r="C25" s="209"/>
      <c r="D25" s="11" t="s">
        <v>46</v>
      </c>
      <c r="E25" s="209"/>
      <c r="F25" s="209"/>
      <c r="G25" s="209"/>
      <c r="H25" s="342"/>
      <c r="I25" s="209"/>
      <c r="J25" s="342"/>
      <c r="K25" s="209"/>
      <c r="L25" s="333"/>
      <c r="M25" s="333"/>
      <c r="N25" s="209"/>
      <c r="O25" s="209"/>
      <c r="P25" s="209"/>
      <c r="Q25" s="209"/>
      <c r="R25" s="209"/>
    </row>
    <row r="26" spans="1:18" ht="39" customHeight="1" x14ac:dyDescent="0.25">
      <c r="A26" s="220"/>
      <c r="B26" s="217"/>
      <c r="C26" s="210"/>
      <c r="D26" s="11" t="s">
        <v>47</v>
      </c>
      <c r="E26" s="210"/>
      <c r="F26" s="210"/>
      <c r="G26" s="210"/>
      <c r="H26" s="343"/>
      <c r="I26" s="210"/>
      <c r="J26" s="343"/>
      <c r="K26" s="210"/>
      <c r="L26" s="334"/>
      <c r="M26" s="334"/>
      <c r="N26" s="210"/>
      <c r="O26" s="210"/>
      <c r="P26" s="210"/>
      <c r="Q26" s="210"/>
      <c r="R26" s="210"/>
    </row>
    <row r="27" spans="1:18" ht="33.75" customHeight="1" x14ac:dyDescent="0.25">
      <c r="A27" s="124" t="s">
        <v>48</v>
      </c>
      <c r="B27" s="125">
        <f>SUM(B17:B26)</f>
        <v>1</v>
      </c>
      <c r="C27" s="125"/>
      <c r="D27" s="5"/>
      <c r="E27" s="5"/>
      <c r="F27" s="5"/>
      <c r="G27" s="11"/>
      <c r="H27" s="125">
        <f>SUM(H18:H26)</f>
        <v>0.63</v>
      </c>
      <c r="I27" s="125">
        <f>SUM(I18:I26)</f>
        <v>0.93333333333333335</v>
      </c>
      <c r="J27" s="125">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03"/>
      <c r="E29" s="204"/>
      <c r="F29" s="335"/>
      <c r="G29" s="336"/>
      <c r="H29" s="337"/>
      <c r="I29" s="24"/>
      <c r="J29" s="24"/>
      <c r="K29" s="24"/>
      <c r="L29" s="24"/>
      <c r="M29" s="24"/>
      <c r="N29" s="24"/>
      <c r="O29" s="24"/>
      <c r="P29" s="24"/>
      <c r="Q29" s="24"/>
      <c r="R29" s="24"/>
    </row>
    <row r="30" spans="1:18" ht="15.75" thickBot="1" x14ac:dyDescent="0.3">
      <c r="A30" s="13"/>
      <c r="D30" s="201" t="s">
        <v>49</v>
      </c>
      <c r="E30" s="202"/>
      <c r="F30" s="128"/>
      <c r="G30" s="202" t="s">
        <v>50</v>
      </c>
      <c r="H30" s="205"/>
      <c r="I30" s="25"/>
      <c r="J30" s="25"/>
      <c r="K30" s="25"/>
      <c r="L30" s="25"/>
      <c r="M30" s="25"/>
      <c r="N30" s="25"/>
      <c r="O30" s="25"/>
      <c r="P30" s="25"/>
      <c r="Q30" s="25"/>
      <c r="R30" s="25"/>
    </row>
    <row r="31" spans="1:18" ht="15.75" thickBot="1" x14ac:dyDescent="0.3">
      <c r="A31" s="13"/>
    </row>
    <row r="32" spans="1:18" ht="15.75" thickBot="1" x14ac:dyDescent="0.3">
      <c r="A32" s="13"/>
      <c r="B32" s="338" t="s">
        <v>101</v>
      </c>
      <c r="C32" s="339"/>
      <c r="D32" s="339"/>
      <c r="E32" s="339"/>
      <c r="F32" s="339"/>
      <c r="G32" s="339"/>
      <c r="H32" s="340"/>
      <c r="I32" s="34"/>
      <c r="J32" s="34"/>
      <c r="K32" s="34"/>
      <c r="L32" s="34"/>
      <c r="M32" s="34"/>
      <c r="N32" s="34"/>
      <c r="O32" s="34"/>
      <c r="P32" s="34"/>
      <c r="Q32" s="34"/>
      <c r="R32" s="34"/>
    </row>
    <row r="33" spans="1:18" ht="42.75" x14ac:dyDescent="0.25">
      <c r="A33" s="13"/>
      <c r="B33" s="14" t="s">
        <v>102</v>
      </c>
      <c r="C33" s="30" t="s">
        <v>103</v>
      </c>
      <c r="D33" s="15" t="s">
        <v>104</v>
      </c>
      <c r="E33" s="15" t="s">
        <v>105</v>
      </c>
      <c r="F33" s="15" t="s">
        <v>106</v>
      </c>
      <c r="G33" s="132" t="s">
        <v>107</v>
      </c>
      <c r="H33" s="132" t="s">
        <v>108</v>
      </c>
      <c r="I33" s="25"/>
      <c r="J33" s="25"/>
      <c r="K33" s="25"/>
      <c r="L33" s="25"/>
      <c r="M33" s="25"/>
      <c r="N33" s="25"/>
      <c r="O33" s="25"/>
      <c r="P33" s="25"/>
      <c r="Q33" s="25"/>
      <c r="R33" s="25"/>
    </row>
    <row r="34" spans="1:18" ht="105" x14ac:dyDescent="0.25">
      <c r="B34" s="26" t="s">
        <v>109</v>
      </c>
      <c r="C34" s="11" t="s">
        <v>110</v>
      </c>
      <c r="D34" s="11" t="s">
        <v>111</v>
      </c>
      <c r="E34" s="16">
        <v>41807</v>
      </c>
      <c r="F34" s="11" t="s">
        <v>112</v>
      </c>
      <c r="G34" s="20"/>
      <c r="H34" s="17"/>
      <c r="I34" s="20"/>
      <c r="J34" s="20"/>
      <c r="K34" s="20"/>
      <c r="L34" s="20"/>
      <c r="M34" s="20"/>
      <c r="N34" s="20"/>
      <c r="O34" s="20"/>
      <c r="P34" s="20"/>
      <c r="Q34" s="20"/>
      <c r="R34" s="20"/>
    </row>
    <row r="35" spans="1:18" ht="42.75" x14ac:dyDescent="0.25">
      <c r="B35" s="27" t="s">
        <v>113</v>
      </c>
      <c r="C35" s="31"/>
      <c r="D35" s="5"/>
      <c r="E35" s="5"/>
      <c r="F35" s="5"/>
      <c r="G35" s="5"/>
      <c r="H35" s="17"/>
      <c r="I35" s="20"/>
      <c r="J35" s="20"/>
      <c r="K35" s="20"/>
      <c r="L35" s="20"/>
      <c r="M35" s="20"/>
      <c r="N35" s="20"/>
      <c r="O35" s="20"/>
      <c r="P35" s="20"/>
      <c r="Q35" s="20"/>
      <c r="R35" s="20"/>
    </row>
    <row r="36" spans="1:18" x14ac:dyDescent="0.25">
      <c r="B36" s="28" t="s">
        <v>53</v>
      </c>
      <c r="C36" s="32"/>
      <c r="D36" s="5"/>
      <c r="E36" s="5"/>
      <c r="F36" s="5"/>
      <c r="G36" s="5"/>
      <c r="H36" s="17"/>
      <c r="I36" s="20"/>
      <c r="J36" s="20"/>
      <c r="K36" s="20"/>
      <c r="L36" s="20"/>
      <c r="M36" s="20"/>
      <c r="N36" s="20"/>
      <c r="O36" s="20"/>
      <c r="P36" s="20"/>
      <c r="Q36" s="20"/>
      <c r="R36" s="20"/>
    </row>
    <row r="37" spans="1:18" x14ac:dyDescent="0.25">
      <c r="B37" s="28" t="s">
        <v>114</v>
      </c>
      <c r="C37" s="32"/>
      <c r="D37" s="5"/>
      <c r="E37" s="5"/>
      <c r="F37" s="5"/>
      <c r="G37" s="5"/>
      <c r="H37" s="17"/>
      <c r="I37" s="20"/>
      <c r="J37" s="20"/>
      <c r="K37" s="20"/>
      <c r="L37" s="20"/>
      <c r="M37" s="20"/>
      <c r="N37" s="20"/>
      <c r="O37" s="20"/>
      <c r="P37" s="20"/>
      <c r="Q37" s="20"/>
      <c r="R37" s="20"/>
    </row>
    <row r="38" spans="1:18" ht="15.75" thickBot="1" x14ac:dyDescent="0.3">
      <c r="B38" s="127" t="s">
        <v>115</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21" t="s">
        <v>76</v>
      </c>
      <c r="C2" s="221"/>
      <c r="D2" s="221"/>
      <c r="E2" s="221"/>
      <c r="F2" s="353"/>
      <c r="G2" s="353"/>
      <c r="H2" s="353"/>
      <c r="I2" s="353"/>
      <c r="J2" s="353"/>
      <c r="K2" s="353"/>
      <c r="L2" s="353"/>
      <c r="M2" s="353"/>
      <c r="N2" s="353"/>
      <c r="O2" s="353"/>
      <c r="P2" s="353"/>
      <c r="Q2" s="353"/>
      <c r="R2" s="353"/>
    </row>
    <row r="3" spans="1:19" x14ac:dyDescent="0.25">
      <c r="B3" s="231" t="s">
        <v>1</v>
      </c>
      <c r="C3" s="231"/>
      <c r="D3" s="231"/>
      <c r="E3" s="231"/>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77</v>
      </c>
      <c r="D8" s="6">
        <v>41715</v>
      </c>
      <c r="F8" s="21"/>
    </row>
    <row r="9" spans="1:19" x14ac:dyDescent="0.25">
      <c r="C9" s="225" t="s">
        <v>78</v>
      </c>
      <c r="D9" s="5" t="s">
        <v>79</v>
      </c>
      <c r="F9" s="20"/>
      <c r="G9" s="7"/>
    </row>
    <row r="10" spans="1:19" x14ac:dyDescent="0.25">
      <c r="C10" s="225"/>
      <c r="D10" s="5" t="s">
        <v>13</v>
      </c>
      <c r="F10" s="20"/>
    </row>
    <row r="11" spans="1:19" x14ac:dyDescent="0.25">
      <c r="C11" s="2" t="s">
        <v>80</v>
      </c>
      <c r="D11" s="5" t="s">
        <v>118</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354" t="s">
        <v>14</v>
      </c>
      <c r="B15" s="355"/>
      <c r="C15" s="355"/>
      <c r="D15" s="355"/>
      <c r="E15" s="355"/>
      <c r="F15" s="355"/>
      <c r="G15" s="355"/>
      <c r="H15" s="356" t="s">
        <v>82</v>
      </c>
      <c r="I15" s="339"/>
      <c r="J15" s="339"/>
      <c r="K15" s="339"/>
      <c r="L15" s="339"/>
      <c r="M15" s="339"/>
      <c r="N15" s="339"/>
      <c r="O15" s="339"/>
      <c r="P15" s="339"/>
      <c r="Q15" s="339"/>
      <c r="R15" s="340"/>
    </row>
    <row r="16" spans="1:19" ht="28.5" customHeight="1" x14ac:dyDescent="0.25">
      <c r="A16" s="126" t="s">
        <v>17</v>
      </c>
      <c r="B16" s="126" t="s">
        <v>18</v>
      </c>
      <c r="C16" s="132" t="s">
        <v>19</v>
      </c>
      <c r="D16" s="126" t="s">
        <v>20</v>
      </c>
      <c r="E16" s="126" t="s">
        <v>83</v>
      </c>
      <c r="F16" s="126" t="s">
        <v>22</v>
      </c>
      <c r="G16" s="36" t="s">
        <v>23</v>
      </c>
      <c r="H16" s="357" t="s">
        <v>84</v>
      </c>
      <c r="I16" s="358"/>
      <c r="J16" s="358"/>
      <c r="K16" s="359"/>
      <c r="L16" s="126" t="s">
        <v>85</v>
      </c>
      <c r="M16" s="360" t="s">
        <v>86</v>
      </c>
      <c r="N16" s="362" t="s">
        <v>87</v>
      </c>
      <c r="O16" s="364" t="s">
        <v>88</v>
      </c>
      <c r="P16" s="365"/>
      <c r="Q16" s="357" t="s">
        <v>16</v>
      </c>
      <c r="R16" s="359"/>
    </row>
    <row r="17" spans="1:18" ht="30" customHeight="1" x14ac:dyDescent="0.25">
      <c r="A17" s="229" t="s">
        <v>26</v>
      </c>
      <c r="B17" s="230">
        <v>0.3</v>
      </c>
      <c r="C17" s="208" t="s">
        <v>27</v>
      </c>
      <c r="D17" s="10" t="s">
        <v>28</v>
      </c>
      <c r="E17" s="208">
        <v>4</v>
      </c>
      <c r="F17" s="208" t="s">
        <v>29</v>
      </c>
      <c r="G17" s="222" t="s">
        <v>30</v>
      </c>
      <c r="H17" s="123" t="s">
        <v>89</v>
      </c>
      <c r="I17" s="123" t="s">
        <v>90</v>
      </c>
      <c r="J17" s="123" t="s">
        <v>91</v>
      </c>
      <c r="K17" s="123" t="s">
        <v>92</v>
      </c>
      <c r="L17" s="9" t="s">
        <v>93</v>
      </c>
      <c r="M17" s="361"/>
      <c r="N17" s="363"/>
      <c r="O17" s="22" t="s">
        <v>94</v>
      </c>
      <c r="P17" s="22" t="s">
        <v>72</v>
      </c>
      <c r="Q17" s="22" t="s">
        <v>24</v>
      </c>
      <c r="R17" s="124" t="s">
        <v>25</v>
      </c>
    </row>
    <row r="18" spans="1:18" ht="45" customHeight="1" x14ac:dyDescent="0.25">
      <c r="A18" s="229"/>
      <c r="B18" s="229"/>
      <c r="C18" s="209"/>
      <c r="D18" s="11" t="s">
        <v>31</v>
      </c>
      <c r="E18" s="209"/>
      <c r="F18" s="209"/>
      <c r="G18" s="222"/>
      <c r="H18" s="341">
        <f>1/E17</f>
        <v>0.25</v>
      </c>
      <c r="I18" s="341">
        <f>+'Seguimiento 2'!I18:I20</f>
        <v>0.25</v>
      </c>
      <c r="J18" s="341">
        <f>+'Seguimiento 3'!J18:J20</f>
        <v>0.5</v>
      </c>
      <c r="K18" s="341">
        <v>0</v>
      </c>
      <c r="L18" s="347">
        <f>+H18+I18+J18+K18</f>
        <v>1</v>
      </c>
      <c r="M18" s="347">
        <f>4*B17/E17</f>
        <v>0.3</v>
      </c>
      <c r="N18" s="344" t="s">
        <v>95</v>
      </c>
      <c r="O18" s="344" t="s">
        <v>96</v>
      </c>
      <c r="P18" s="208" t="s">
        <v>97</v>
      </c>
      <c r="Q18" s="344" t="s">
        <v>98</v>
      </c>
      <c r="R18" s="208"/>
    </row>
    <row r="19" spans="1:18" ht="35.25" customHeight="1" x14ac:dyDescent="0.25">
      <c r="A19" s="229"/>
      <c r="B19" s="229"/>
      <c r="C19" s="209"/>
      <c r="D19" s="11" t="s">
        <v>32</v>
      </c>
      <c r="E19" s="209"/>
      <c r="F19" s="209"/>
      <c r="G19" s="222"/>
      <c r="H19" s="342"/>
      <c r="I19" s="342"/>
      <c r="J19" s="342"/>
      <c r="K19" s="342"/>
      <c r="L19" s="348"/>
      <c r="M19" s="348"/>
      <c r="N19" s="345"/>
      <c r="O19" s="345"/>
      <c r="P19" s="209"/>
      <c r="Q19" s="345"/>
      <c r="R19" s="209"/>
    </row>
    <row r="20" spans="1:18" ht="39.75" customHeight="1" x14ac:dyDescent="0.25">
      <c r="A20" s="229"/>
      <c r="B20" s="229"/>
      <c r="C20" s="210"/>
      <c r="D20" s="11" t="s">
        <v>33</v>
      </c>
      <c r="E20" s="210"/>
      <c r="F20" s="210"/>
      <c r="G20" s="222"/>
      <c r="H20" s="343"/>
      <c r="I20" s="343"/>
      <c r="J20" s="343"/>
      <c r="K20" s="343"/>
      <c r="L20" s="349"/>
      <c r="M20" s="349"/>
      <c r="N20" s="346"/>
      <c r="O20" s="346"/>
      <c r="P20" s="210"/>
      <c r="Q20" s="346"/>
      <c r="R20" s="210"/>
    </row>
    <row r="21" spans="1:18" ht="56.25" customHeight="1" x14ac:dyDescent="0.25">
      <c r="A21" s="218" t="s">
        <v>34</v>
      </c>
      <c r="B21" s="215">
        <v>0.4</v>
      </c>
      <c r="C21" s="208" t="s">
        <v>35</v>
      </c>
      <c r="D21" s="11" t="s">
        <v>99</v>
      </c>
      <c r="E21" s="208">
        <v>20</v>
      </c>
      <c r="F21" s="208" t="s">
        <v>37</v>
      </c>
      <c r="G21" s="208" t="s">
        <v>100</v>
      </c>
      <c r="H21" s="341">
        <f>7/25</f>
        <v>0.28000000000000003</v>
      </c>
      <c r="I21" s="332">
        <f>+'Seguimiento 2'!I21:I23</f>
        <v>0.35</v>
      </c>
      <c r="J21" s="332">
        <f>+'Seguimiento 3'!J21:J23</f>
        <v>0.25</v>
      </c>
      <c r="K21" s="341">
        <f>8/E21</f>
        <v>0.4</v>
      </c>
      <c r="L21" s="332">
        <f>+H21+I21+J21+K21</f>
        <v>1.28</v>
      </c>
      <c r="M21" s="332">
        <f>22*B21/E21</f>
        <v>0.44000000000000006</v>
      </c>
      <c r="N21" s="208"/>
      <c r="O21" s="208"/>
      <c r="P21" s="208"/>
      <c r="Q21" s="208"/>
      <c r="R21" s="212"/>
    </row>
    <row r="22" spans="1:18" ht="47.25" customHeight="1" x14ac:dyDescent="0.25">
      <c r="A22" s="219"/>
      <c r="B22" s="216"/>
      <c r="C22" s="209"/>
      <c r="D22" s="11" t="s">
        <v>39</v>
      </c>
      <c r="E22" s="209"/>
      <c r="F22" s="209"/>
      <c r="G22" s="209"/>
      <c r="H22" s="342"/>
      <c r="I22" s="209"/>
      <c r="J22" s="209"/>
      <c r="K22" s="342"/>
      <c r="L22" s="333"/>
      <c r="M22" s="333"/>
      <c r="N22" s="209"/>
      <c r="O22" s="209"/>
      <c r="P22" s="209"/>
      <c r="Q22" s="209"/>
      <c r="R22" s="213"/>
    </row>
    <row r="23" spans="1:18" ht="57" customHeight="1" x14ac:dyDescent="0.25">
      <c r="A23" s="220"/>
      <c r="B23" s="217"/>
      <c r="C23" s="210"/>
      <c r="D23" s="11" t="s">
        <v>41</v>
      </c>
      <c r="E23" s="209"/>
      <c r="F23" s="210"/>
      <c r="G23" s="210"/>
      <c r="H23" s="343"/>
      <c r="I23" s="210"/>
      <c r="J23" s="210"/>
      <c r="K23" s="343"/>
      <c r="L23" s="334"/>
      <c r="M23" s="334"/>
      <c r="N23" s="210"/>
      <c r="O23" s="210"/>
      <c r="P23" s="210"/>
      <c r="Q23" s="210"/>
      <c r="R23" s="214"/>
    </row>
    <row r="24" spans="1:18" ht="55.5" customHeight="1" x14ac:dyDescent="0.25">
      <c r="A24" s="218" t="s">
        <v>43</v>
      </c>
      <c r="B24" s="215">
        <v>0.3</v>
      </c>
      <c r="C24" s="208" t="s">
        <v>44</v>
      </c>
      <c r="D24" s="11" t="s">
        <v>45</v>
      </c>
      <c r="E24" s="208">
        <v>15</v>
      </c>
      <c r="F24" s="208" t="s">
        <v>29</v>
      </c>
      <c r="G24" s="208" t="s">
        <v>42</v>
      </c>
      <c r="H24" s="341">
        <f>3/30</f>
        <v>0.1</v>
      </c>
      <c r="I24" s="332">
        <f>+'Seguimiento 2'!I24:I26</f>
        <v>0.33333333333333331</v>
      </c>
      <c r="J24" s="332">
        <f>+'Seguimiento 3'!J24:J26</f>
        <v>0.4</v>
      </c>
      <c r="K24" s="341">
        <f>1/E24</f>
        <v>6.6666666666666666E-2</v>
      </c>
      <c r="L24" s="332">
        <f>+H24+I24+J24+K24</f>
        <v>0.9</v>
      </c>
      <c r="M24" s="332">
        <f>15*B24/E24</f>
        <v>0.3</v>
      </c>
      <c r="N24" s="208"/>
      <c r="O24" s="208"/>
      <c r="P24" s="208"/>
      <c r="Q24" s="208"/>
      <c r="R24" s="208"/>
    </row>
    <row r="25" spans="1:18" ht="39.75" customHeight="1" x14ac:dyDescent="0.25">
      <c r="A25" s="219"/>
      <c r="B25" s="216"/>
      <c r="C25" s="209"/>
      <c r="D25" s="11" t="s">
        <v>46</v>
      </c>
      <c r="E25" s="209"/>
      <c r="F25" s="209"/>
      <c r="G25" s="209"/>
      <c r="H25" s="342"/>
      <c r="I25" s="209"/>
      <c r="J25" s="209"/>
      <c r="K25" s="342"/>
      <c r="L25" s="333"/>
      <c r="M25" s="333"/>
      <c r="N25" s="209"/>
      <c r="O25" s="209"/>
      <c r="P25" s="209"/>
      <c r="Q25" s="209"/>
      <c r="R25" s="209"/>
    </row>
    <row r="26" spans="1:18" ht="39" customHeight="1" x14ac:dyDescent="0.25">
      <c r="A26" s="220"/>
      <c r="B26" s="217"/>
      <c r="C26" s="210"/>
      <c r="D26" s="11" t="s">
        <v>47</v>
      </c>
      <c r="E26" s="210"/>
      <c r="F26" s="210"/>
      <c r="G26" s="210"/>
      <c r="H26" s="343"/>
      <c r="I26" s="210"/>
      <c r="J26" s="210"/>
      <c r="K26" s="343"/>
      <c r="L26" s="334"/>
      <c r="M26" s="334"/>
      <c r="N26" s="210"/>
      <c r="O26" s="210"/>
      <c r="P26" s="210"/>
      <c r="Q26" s="210"/>
      <c r="R26" s="210"/>
    </row>
    <row r="27" spans="1:18" ht="33.75" customHeight="1" x14ac:dyDescent="0.25">
      <c r="A27" s="124" t="s">
        <v>48</v>
      </c>
      <c r="B27" s="125">
        <f>SUM(B17:B26)</f>
        <v>1</v>
      </c>
      <c r="C27" s="125"/>
      <c r="D27" s="5"/>
      <c r="E27" s="5"/>
      <c r="F27" s="5"/>
      <c r="G27" s="11"/>
      <c r="H27" s="125">
        <f>SUM(H18:H26)</f>
        <v>0.63</v>
      </c>
      <c r="I27" s="125">
        <f>SUM(I18:I26)</f>
        <v>0.93333333333333335</v>
      </c>
      <c r="J27" s="125">
        <f>SUM(J18:J26)</f>
        <v>1.1499999999999999</v>
      </c>
      <c r="K27" s="125">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03"/>
      <c r="E29" s="204"/>
      <c r="F29" s="335"/>
      <c r="G29" s="336"/>
      <c r="H29" s="337"/>
      <c r="I29" s="24"/>
      <c r="J29" s="24"/>
      <c r="K29" s="24"/>
      <c r="L29" s="24"/>
      <c r="M29" s="24"/>
      <c r="N29" s="24"/>
      <c r="O29" s="24"/>
      <c r="P29" s="24"/>
      <c r="Q29" s="24"/>
      <c r="R29" s="24"/>
    </row>
    <row r="30" spans="1:18" ht="15.75" thickBot="1" x14ac:dyDescent="0.3">
      <c r="A30" s="13"/>
      <c r="D30" s="201" t="s">
        <v>49</v>
      </c>
      <c r="E30" s="202"/>
      <c r="F30" s="128"/>
      <c r="G30" s="202" t="s">
        <v>50</v>
      </c>
      <c r="H30" s="205"/>
      <c r="I30" s="25"/>
      <c r="J30" s="25"/>
      <c r="K30" s="25"/>
      <c r="L30" s="25"/>
      <c r="M30" s="25"/>
      <c r="N30" s="25"/>
      <c r="O30" s="25"/>
      <c r="P30" s="25"/>
      <c r="Q30" s="25"/>
      <c r="R30" s="25"/>
    </row>
    <row r="31" spans="1:18" ht="15.75" thickBot="1" x14ac:dyDescent="0.3">
      <c r="A31" s="13"/>
    </row>
    <row r="32" spans="1:18" ht="15.75" thickBot="1" x14ac:dyDescent="0.3">
      <c r="A32" s="13"/>
      <c r="B32" s="338" t="s">
        <v>101</v>
      </c>
      <c r="C32" s="339"/>
      <c r="D32" s="339"/>
      <c r="E32" s="339"/>
      <c r="F32" s="339"/>
      <c r="G32" s="339"/>
      <c r="H32" s="340"/>
      <c r="I32" s="34"/>
      <c r="J32" s="34"/>
      <c r="K32" s="34"/>
      <c r="L32" s="34"/>
      <c r="M32" s="34"/>
      <c r="N32" s="34"/>
      <c r="O32" s="34"/>
      <c r="P32" s="34"/>
      <c r="Q32" s="34"/>
      <c r="R32" s="34"/>
    </row>
    <row r="33" spans="1:18" ht="42.75" x14ac:dyDescent="0.25">
      <c r="A33" s="13"/>
      <c r="B33" s="14" t="s">
        <v>102</v>
      </c>
      <c r="C33" s="30" t="s">
        <v>103</v>
      </c>
      <c r="D33" s="15" t="s">
        <v>104</v>
      </c>
      <c r="E33" s="15" t="s">
        <v>105</v>
      </c>
      <c r="F33" s="15" t="s">
        <v>106</v>
      </c>
      <c r="G33" s="132" t="s">
        <v>107</v>
      </c>
      <c r="H33" s="132" t="s">
        <v>108</v>
      </c>
      <c r="I33" s="25"/>
      <c r="J33" s="25"/>
      <c r="K33" s="25"/>
      <c r="L33" s="25"/>
      <c r="M33" s="25"/>
      <c r="N33" s="25"/>
      <c r="O33" s="25"/>
      <c r="P33" s="25"/>
      <c r="Q33" s="25"/>
      <c r="R33" s="25"/>
    </row>
    <row r="34" spans="1:18" ht="105" x14ac:dyDescent="0.25">
      <c r="B34" s="26" t="s">
        <v>109</v>
      </c>
      <c r="C34" s="11" t="s">
        <v>110</v>
      </c>
      <c r="D34" s="11" t="s">
        <v>111</v>
      </c>
      <c r="E34" s="16">
        <v>41807</v>
      </c>
      <c r="F34" s="11" t="s">
        <v>112</v>
      </c>
      <c r="G34" s="20"/>
      <c r="H34" s="17"/>
      <c r="I34" s="20"/>
      <c r="J34" s="20"/>
      <c r="K34" s="20"/>
      <c r="L34" s="20"/>
      <c r="M34" s="20"/>
      <c r="N34" s="20"/>
      <c r="O34" s="20"/>
      <c r="P34" s="20"/>
      <c r="Q34" s="20"/>
      <c r="R34" s="20"/>
    </row>
    <row r="35" spans="1:18" ht="42.75" x14ac:dyDescent="0.25">
      <c r="B35" s="27" t="s">
        <v>113</v>
      </c>
      <c r="C35" s="31"/>
      <c r="D35" s="5"/>
      <c r="E35" s="5"/>
      <c r="F35" s="5"/>
      <c r="G35" s="5"/>
      <c r="H35" s="17"/>
      <c r="I35" s="20"/>
      <c r="J35" s="20"/>
      <c r="K35" s="20"/>
      <c r="L35" s="20"/>
      <c r="M35" s="20"/>
      <c r="N35" s="20"/>
      <c r="O35" s="20"/>
      <c r="P35" s="20"/>
      <c r="Q35" s="20"/>
      <c r="R35" s="20"/>
    </row>
    <row r="36" spans="1:18" x14ac:dyDescent="0.25">
      <c r="B36" s="28" t="s">
        <v>53</v>
      </c>
      <c r="C36" s="32"/>
      <c r="D36" s="5"/>
      <c r="E36" s="5"/>
      <c r="F36" s="5"/>
      <c r="G36" s="5"/>
      <c r="H36" s="17"/>
      <c r="I36" s="20"/>
      <c r="J36" s="20"/>
      <c r="K36" s="20"/>
      <c r="L36" s="20"/>
      <c r="M36" s="20"/>
      <c r="N36" s="20"/>
      <c r="O36" s="20"/>
      <c r="P36" s="20"/>
      <c r="Q36" s="20"/>
      <c r="R36" s="20"/>
    </row>
    <row r="37" spans="1:18" x14ac:dyDescent="0.25">
      <c r="B37" s="28" t="s">
        <v>114</v>
      </c>
      <c r="C37" s="32"/>
      <c r="D37" s="5"/>
      <c r="E37" s="5"/>
      <c r="F37" s="5"/>
      <c r="G37" s="5"/>
      <c r="H37" s="17"/>
      <c r="I37" s="20"/>
      <c r="J37" s="20"/>
      <c r="K37" s="20"/>
      <c r="L37" s="20"/>
      <c r="M37" s="20"/>
      <c r="N37" s="20"/>
      <c r="O37" s="20"/>
      <c r="P37" s="20"/>
      <c r="Q37" s="20"/>
      <c r="R37" s="20"/>
    </row>
    <row r="38" spans="1:18" ht="15.75" thickBot="1" x14ac:dyDescent="0.3">
      <c r="B38" s="127" t="s">
        <v>115</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21" t="s">
        <v>76</v>
      </c>
      <c r="C2" s="221"/>
      <c r="D2" s="221"/>
      <c r="E2" s="221"/>
      <c r="F2" s="353"/>
      <c r="G2" s="353"/>
      <c r="H2" s="353"/>
      <c r="I2" s="353"/>
      <c r="J2" s="353"/>
      <c r="K2" s="353"/>
      <c r="L2" s="353"/>
      <c r="M2" s="353"/>
    </row>
    <row r="3" spans="1:13" ht="15.75" thickBot="1" x14ac:dyDescent="0.3"/>
    <row r="4" spans="1:13" ht="15.75" thickBot="1" x14ac:dyDescent="0.3">
      <c r="A4" s="354" t="s">
        <v>14</v>
      </c>
      <c r="B4" s="355"/>
      <c r="C4" s="355"/>
      <c r="D4" s="355"/>
      <c r="E4" s="355"/>
      <c r="F4" s="355"/>
      <c r="G4" s="355"/>
      <c r="H4" s="356" t="s">
        <v>82</v>
      </c>
      <c r="I4" s="339"/>
      <c r="J4" s="339"/>
      <c r="K4" s="339"/>
      <c r="L4" s="339"/>
      <c r="M4" s="339"/>
    </row>
    <row r="5" spans="1:13" ht="28.5" customHeight="1" x14ac:dyDescent="0.25">
      <c r="A5" s="126" t="s">
        <v>17</v>
      </c>
      <c r="B5" s="126" t="s">
        <v>18</v>
      </c>
      <c r="C5" s="132" t="s">
        <v>19</v>
      </c>
      <c r="D5" s="126" t="s">
        <v>20</v>
      </c>
      <c r="E5" s="126" t="s">
        <v>83</v>
      </c>
      <c r="F5" s="126" t="s">
        <v>22</v>
      </c>
      <c r="G5" s="36" t="s">
        <v>23</v>
      </c>
      <c r="H5" s="357" t="s">
        <v>84</v>
      </c>
      <c r="I5" s="358"/>
      <c r="J5" s="358"/>
      <c r="K5" s="359"/>
      <c r="L5" s="126" t="s">
        <v>85</v>
      </c>
      <c r="M5" s="360" t="s">
        <v>86</v>
      </c>
    </row>
    <row r="6" spans="1:13" ht="30" customHeight="1" x14ac:dyDescent="0.25">
      <c r="A6" s="229" t="s">
        <v>26</v>
      </c>
      <c r="B6" s="230">
        <v>0.3</v>
      </c>
      <c r="C6" s="208" t="s">
        <v>27</v>
      </c>
      <c r="D6" s="10" t="s">
        <v>28</v>
      </c>
      <c r="E6" s="208">
        <v>4</v>
      </c>
      <c r="F6" s="208" t="s">
        <v>29</v>
      </c>
      <c r="G6" s="222" t="s">
        <v>30</v>
      </c>
      <c r="H6" s="123" t="s">
        <v>89</v>
      </c>
      <c r="I6" s="123" t="s">
        <v>90</v>
      </c>
      <c r="J6" s="123" t="s">
        <v>91</v>
      </c>
      <c r="K6" s="123" t="s">
        <v>92</v>
      </c>
      <c r="L6" s="9" t="s">
        <v>93</v>
      </c>
      <c r="M6" s="361"/>
    </row>
    <row r="7" spans="1:13" ht="45" customHeight="1" x14ac:dyDescent="0.25">
      <c r="A7" s="229"/>
      <c r="B7" s="229"/>
      <c r="C7" s="209"/>
      <c r="D7" s="11" t="s">
        <v>31</v>
      </c>
      <c r="E7" s="209"/>
      <c r="F7" s="209"/>
      <c r="G7" s="222"/>
      <c r="H7" s="341">
        <f>1/E6</f>
        <v>0.25</v>
      </c>
      <c r="I7" s="341">
        <v>0.25</v>
      </c>
      <c r="J7" s="341">
        <v>0.5</v>
      </c>
      <c r="K7" s="341">
        <v>0</v>
      </c>
      <c r="L7" s="347">
        <f>+H7+I7+J7+K7</f>
        <v>1</v>
      </c>
      <c r="M7" s="347">
        <f>4*B6/E6</f>
        <v>0.3</v>
      </c>
    </row>
    <row r="8" spans="1:13" ht="35.25" customHeight="1" x14ac:dyDescent="0.25">
      <c r="A8" s="229"/>
      <c r="B8" s="229"/>
      <c r="C8" s="209"/>
      <c r="D8" s="11" t="s">
        <v>32</v>
      </c>
      <c r="E8" s="209"/>
      <c r="F8" s="209"/>
      <c r="G8" s="222"/>
      <c r="H8" s="342"/>
      <c r="I8" s="342"/>
      <c r="J8" s="342"/>
      <c r="K8" s="342"/>
      <c r="L8" s="348"/>
      <c r="M8" s="348"/>
    </row>
    <row r="9" spans="1:13" ht="39.75" customHeight="1" x14ac:dyDescent="0.25">
      <c r="A9" s="229"/>
      <c r="B9" s="229"/>
      <c r="C9" s="210"/>
      <c r="D9" s="11" t="s">
        <v>33</v>
      </c>
      <c r="E9" s="210"/>
      <c r="F9" s="210"/>
      <c r="G9" s="222"/>
      <c r="H9" s="343"/>
      <c r="I9" s="343"/>
      <c r="J9" s="343"/>
      <c r="K9" s="343"/>
      <c r="L9" s="349"/>
      <c r="M9" s="349"/>
    </row>
    <row r="10" spans="1:13" ht="56.25" customHeight="1" x14ac:dyDescent="0.25">
      <c r="A10" s="218" t="s">
        <v>34</v>
      </c>
      <c r="B10" s="215">
        <v>0.4</v>
      </c>
      <c r="C10" s="208" t="s">
        <v>35</v>
      </c>
      <c r="D10" s="11" t="s">
        <v>99</v>
      </c>
      <c r="E10" s="208">
        <v>20</v>
      </c>
      <c r="F10" s="208" t="s">
        <v>37</v>
      </c>
      <c r="G10" s="208" t="s">
        <v>100</v>
      </c>
      <c r="H10" s="341">
        <f>7/25</f>
        <v>0.28000000000000003</v>
      </c>
      <c r="I10" s="332">
        <v>0.35</v>
      </c>
      <c r="J10" s="332">
        <v>0.25</v>
      </c>
      <c r="K10" s="341">
        <f>8/E10</f>
        <v>0.4</v>
      </c>
      <c r="L10" s="332">
        <f>+H10+I10+J10+K10</f>
        <v>1.28</v>
      </c>
      <c r="M10" s="332">
        <f>22*B10/E10</f>
        <v>0.44000000000000006</v>
      </c>
    </row>
    <row r="11" spans="1:13" ht="47.25" customHeight="1" x14ac:dyDescent="0.25">
      <c r="A11" s="219"/>
      <c r="B11" s="216"/>
      <c r="C11" s="209"/>
      <c r="D11" s="11" t="s">
        <v>39</v>
      </c>
      <c r="E11" s="209"/>
      <c r="F11" s="209"/>
      <c r="G11" s="209"/>
      <c r="H11" s="342"/>
      <c r="I11" s="209"/>
      <c r="J11" s="209"/>
      <c r="K11" s="342"/>
      <c r="L11" s="333"/>
      <c r="M11" s="333"/>
    </row>
    <row r="12" spans="1:13" ht="57" customHeight="1" x14ac:dyDescent="0.25">
      <c r="A12" s="220"/>
      <c r="B12" s="217"/>
      <c r="C12" s="210"/>
      <c r="D12" s="11" t="s">
        <v>41</v>
      </c>
      <c r="E12" s="209"/>
      <c r="F12" s="210"/>
      <c r="G12" s="210"/>
      <c r="H12" s="343"/>
      <c r="I12" s="210"/>
      <c r="J12" s="210"/>
      <c r="K12" s="343"/>
      <c r="L12" s="334"/>
      <c r="M12" s="334"/>
    </row>
    <row r="13" spans="1:13" ht="55.5" customHeight="1" x14ac:dyDescent="0.25">
      <c r="A13" s="218" t="s">
        <v>43</v>
      </c>
      <c r="B13" s="215">
        <v>0.3</v>
      </c>
      <c r="C13" s="208" t="s">
        <v>44</v>
      </c>
      <c r="D13" s="11" t="s">
        <v>45</v>
      </c>
      <c r="E13" s="208">
        <v>15</v>
      </c>
      <c r="F13" s="208" t="s">
        <v>29</v>
      </c>
      <c r="G13" s="208" t="s">
        <v>42</v>
      </c>
      <c r="H13" s="341">
        <f>3/30</f>
        <v>0.1</v>
      </c>
      <c r="I13" s="332">
        <v>0.33</v>
      </c>
      <c r="J13" s="332">
        <v>0.4</v>
      </c>
      <c r="K13" s="341">
        <f>1/E13</f>
        <v>6.6666666666666666E-2</v>
      </c>
      <c r="L13" s="332">
        <f>+H13+I13+J13+K13</f>
        <v>0.89666666666666672</v>
      </c>
      <c r="M13" s="332">
        <f>15*B13/E13</f>
        <v>0.3</v>
      </c>
    </row>
    <row r="14" spans="1:13" ht="39.75" customHeight="1" x14ac:dyDescent="0.25">
      <c r="A14" s="219"/>
      <c r="B14" s="216"/>
      <c r="C14" s="209"/>
      <c r="D14" s="11" t="s">
        <v>46</v>
      </c>
      <c r="E14" s="209"/>
      <c r="F14" s="209"/>
      <c r="G14" s="209"/>
      <c r="H14" s="342"/>
      <c r="I14" s="209"/>
      <c r="J14" s="209"/>
      <c r="K14" s="342"/>
      <c r="L14" s="333"/>
      <c r="M14" s="333"/>
    </row>
    <row r="15" spans="1:13" ht="39" customHeight="1" x14ac:dyDescent="0.25">
      <c r="A15" s="220"/>
      <c r="B15" s="217"/>
      <c r="C15" s="210"/>
      <c r="D15" s="11" t="s">
        <v>47</v>
      </c>
      <c r="E15" s="210"/>
      <c r="F15" s="210"/>
      <c r="G15" s="210"/>
      <c r="H15" s="343"/>
      <c r="I15" s="210"/>
      <c r="J15" s="210"/>
      <c r="K15" s="343"/>
      <c r="L15" s="334"/>
      <c r="M15" s="334"/>
    </row>
    <row r="16" spans="1:13" ht="33.75" customHeight="1" x14ac:dyDescent="0.25">
      <c r="A16" s="124" t="s">
        <v>48</v>
      </c>
      <c r="B16" s="125">
        <f>SUM(B6:B15)</f>
        <v>1</v>
      </c>
      <c r="C16" s="125"/>
      <c r="D16" s="5"/>
      <c r="E16" s="5"/>
      <c r="F16" s="5"/>
      <c r="G16" s="11"/>
      <c r="H16" s="125">
        <f>SUM(H7:H15)</f>
        <v>0.63</v>
      </c>
      <c r="I16" s="125">
        <f>SUM(I7:I15)</f>
        <v>0.92999999999999994</v>
      </c>
      <c r="J16" s="125">
        <f>SUM(J7:J15)</f>
        <v>1.1499999999999999</v>
      </c>
      <c r="K16" s="125">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379" t="s">
        <v>119</v>
      </c>
      <c r="C3" s="380"/>
      <c r="D3" s="380"/>
      <c r="E3" s="380"/>
      <c r="F3" s="380"/>
      <c r="G3" s="380"/>
      <c r="H3" s="380"/>
      <c r="I3" s="381"/>
    </row>
    <row r="4" spans="2:9" ht="15.75" thickBot="1" x14ac:dyDescent="0.3">
      <c r="B4" s="377" t="s">
        <v>120</v>
      </c>
      <c r="C4" s="373"/>
      <c r="D4" s="373"/>
      <c r="E4" s="382" t="s">
        <v>121</v>
      </c>
      <c r="F4" s="383"/>
      <c r="G4" s="384"/>
      <c r="H4" s="373" t="s">
        <v>122</v>
      </c>
      <c r="I4" s="374"/>
    </row>
    <row r="5" spans="2:9" ht="15.75" thickBot="1" x14ac:dyDescent="0.3">
      <c r="B5" s="378"/>
      <c r="C5" s="375"/>
      <c r="D5" s="375"/>
      <c r="E5" s="59">
        <v>1</v>
      </c>
      <c r="F5" s="60">
        <v>2</v>
      </c>
      <c r="G5" s="60">
        <v>3</v>
      </c>
      <c r="H5" s="375"/>
      <c r="I5" s="376"/>
    </row>
    <row r="6" spans="2:9" ht="30.75" customHeight="1" x14ac:dyDescent="0.25">
      <c r="B6" s="55">
        <v>1</v>
      </c>
      <c r="C6" s="369" t="s">
        <v>123</v>
      </c>
      <c r="D6" s="369"/>
      <c r="E6" s="61"/>
      <c r="F6" s="61"/>
      <c r="G6" s="61"/>
      <c r="H6" s="385"/>
      <c r="I6" s="386"/>
    </row>
    <row r="7" spans="2:9" ht="39" customHeight="1" x14ac:dyDescent="0.25">
      <c r="B7" s="54">
        <v>2</v>
      </c>
      <c r="C7" s="370" t="s">
        <v>124</v>
      </c>
      <c r="D7" s="370"/>
      <c r="E7" s="50"/>
      <c r="F7" s="50"/>
      <c r="G7" s="50"/>
      <c r="H7" s="367"/>
      <c r="I7" s="368"/>
    </row>
    <row r="8" spans="2:9" ht="30" customHeight="1" x14ac:dyDescent="0.25">
      <c r="B8" s="54">
        <v>3</v>
      </c>
      <c r="C8" s="370" t="s">
        <v>125</v>
      </c>
      <c r="D8" s="370"/>
      <c r="E8" s="50"/>
      <c r="F8" s="50"/>
      <c r="G8" s="50"/>
      <c r="H8" s="367"/>
      <c r="I8" s="368"/>
    </row>
    <row r="9" spans="2:9" ht="34.5" customHeight="1" x14ac:dyDescent="0.25">
      <c r="B9" s="54">
        <v>4</v>
      </c>
      <c r="C9" s="370" t="s">
        <v>126</v>
      </c>
      <c r="D9" s="370"/>
      <c r="E9" s="50"/>
      <c r="F9" s="50"/>
      <c r="G9" s="50"/>
      <c r="H9" s="367"/>
      <c r="I9" s="368"/>
    </row>
    <row r="10" spans="2:9" ht="30.75" customHeight="1" x14ac:dyDescent="0.25">
      <c r="B10" s="54">
        <v>5</v>
      </c>
      <c r="C10" s="370" t="s">
        <v>127</v>
      </c>
      <c r="D10" s="370"/>
      <c r="E10" s="50"/>
      <c r="F10" s="50"/>
      <c r="G10" s="50"/>
      <c r="H10" s="367"/>
      <c r="I10" s="368"/>
    </row>
    <row r="11" spans="2:9" ht="33.75" customHeight="1" x14ac:dyDescent="0.25">
      <c r="B11" s="54">
        <v>6</v>
      </c>
      <c r="C11" s="370" t="s">
        <v>128</v>
      </c>
      <c r="D11" s="370"/>
      <c r="E11" s="50"/>
      <c r="F11" s="50"/>
      <c r="G11" s="50"/>
      <c r="H11" s="367"/>
      <c r="I11" s="368"/>
    </row>
    <row r="12" spans="2:9" ht="25.5" customHeight="1" x14ac:dyDescent="0.25">
      <c r="B12" s="54">
        <v>7</v>
      </c>
      <c r="C12" s="370" t="s">
        <v>129</v>
      </c>
      <c r="D12" s="370"/>
      <c r="E12" s="51"/>
      <c r="F12" s="51"/>
      <c r="G12" s="51"/>
      <c r="H12" s="371"/>
      <c r="I12" s="372"/>
    </row>
    <row r="13" spans="2:9" ht="46.5" customHeight="1" x14ac:dyDescent="0.25">
      <c r="B13" s="54">
        <v>8</v>
      </c>
      <c r="C13" s="370" t="s">
        <v>130</v>
      </c>
      <c r="D13" s="370"/>
      <c r="E13" s="51"/>
      <c r="F13" s="51"/>
      <c r="G13" s="51"/>
      <c r="H13" s="371"/>
      <c r="I13" s="372"/>
    </row>
    <row r="14" spans="2:9" ht="30.75" customHeight="1" x14ac:dyDescent="0.25">
      <c r="B14" s="54">
        <v>9</v>
      </c>
      <c r="C14" s="370" t="s">
        <v>131</v>
      </c>
      <c r="D14" s="370"/>
      <c r="E14" s="51"/>
      <c r="F14" s="51"/>
      <c r="G14" s="51"/>
      <c r="H14" s="371"/>
      <c r="I14" s="372"/>
    </row>
    <row r="15" spans="2:9" x14ac:dyDescent="0.25">
      <c r="B15" s="54">
        <v>10</v>
      </c>
      <c r="C15" s="370"/>
      <c r="D15" s="370"/>
      <c r="E15" s="51"/>
      <c r="F15" s="51"/>
      <c r="G15" s="51"/>
      <c r="H15" s="371"/>
      <c r="I15" s="372"/>
    </row>
    <row r="16" spans="2:9" x14ac:dyDescent="0.25">
      <c r="B16" s="54">
        <v>11</v>
      </c>
      <c r="C16" s="370"/>
      <c r="D16" s="370"/>
      <c r="E16" s="51"/>
      <c r="F16" s="51"/>
      <c r="G16" s="51"/>
      <c r="H16" s="371"/>
      <c r="I16" s="372"/>
    </row>
    <row r="17" spans="2:9" x14ac:dyDescent="0.25">
      <c r="B17" s="54">
        <v>12</v>
      </c>
      <c r="C17" s="370"/>
      <c r="D17" s="370"/>
      <c r="E17" s="51"/>
      <c r="F17" s="51"/>
      <c r="G17" s="51"/>
      <c r="H17" s="371"/>
      <c r="I17" s="372"/>
    </row>
    <row r="18" spans="2:9" ht="15.75" thickBot="1" x14ac:dyDescent="0.3"/>
    <row r="19" spans="2:9" ht="11.25" customHeight="1" thickBot="1" x14ac:dyDescent="0.3">
      <c r="B19" s="366" t="s">
        <v>132</v>
      </c>
      <c r="C19" s="366"/>
      <c r="D19" s="366"/>
      <c r="E19" s="366"/>
      <c r="F19" s="366"/>
      <c r="G19" s="366"/>
      <c r="H19" s="366"/>
      <c r="I19" s="366"/>
    </row>
    <row r="20" spans="2:9" ht="6.75" customHeight="1" thickBot="1" x14ac:dyDescent="0.3">
      <c r="B20" s="366"/>
      <c r="C20" s="366"/>
      <c r="D20" s="366"/>
      <c r="E20" s="366"/>
      <c r="F20" s="366"/>
      <c r="G20" s="366"/>
      <c r="H20" s="366"/>
      <c r="I20" s="366"/>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pageSetUpPr fitToPage="1"/>
  </sheetPr>
  <dimension ref="A1:M255"/>
  <sheetViews>
    <sheetView topLeftCell="A7" zoomScaleNormal="100" zoomScaleSheetLayoutView="70" zoomScalePageLayoutView="40" workbookViewId="0">
      <selection activeCell="F16" sqref="F16"/>
    </sheetView>
  </sheetViews>
  <sheetFormatPr baseColWidth="10" defaultColWidth="10.85546875" defaultRowHeight="12.75" x14ac:dyDescent="0.2"/>
  <cols>
    <col min="1" max="1" width="2.42578125" style="151" customWidth="1"/>
    <col min="2" max="2" width="4" style="153" customWidth="1"/>
    <col min="3" max="3" width="24.7109375" style="153" customWidth="1"/>
    <col min="4" max="4" width="37.7109375" style="153" customWidth="1"/>
    <col min="5" max="5" width="12" style="153" customWidth="1"/>
    <col min="6" max="6" width="9.85546875" style="153" customWidth="1"/>
    <col min="7" max="7" width="12.7109375" style="153" customWidth="1"/>
    <col min="8" max="8" width="16.140625" style="153" customWidth="1"/>
    <col min="9" max="9" width="24.5703125" style="153" customWidth="1"/>
    <col min="10" max="10" width="32.140625" style="153" customWidth="1"/>
    <col min="11" max="11" width="5" style="151" customWidth="1"/>
    <col min="12" max="12" width="16.42578125" style="151" customWidth="1"/>
    <col min="13" max="16384" width="10.85546875" style="153"/>
  </cols>
  <sheetData>
    <row r="1" spans="2:12" ht="13.5" thickBot="1" x14ac:dyDescent="0.25">
      <c r="B1" s="151"/>
      <c r="C1" s="151"/>
      <c r="D1" s="151"/>
      <c r="E1" s="151"/>
      <c r="F1" s="151"/>
      <c r="G1" s="151"/>
      <c r="H1" s="151"/>
      <c r="I1" s="151"/>
      <c r="J1" s="151"/>
      <c r="L1" s="152"/>
    </row>
    <row r="2" spans="2:12" ht="35.1" customHeight="1" thickBot="1" x14ac:dyDescent="0.25">
      <c r="B2" s="423" t="s">
        <v>133</v>
      </c>
      <c r="C2" s="424"/>
      <c r="D2" s="424"/>
      <c r="E2" s="424"/>
      <c r="F2" s="424"/>
      <c r="G2" s="424"/>
      <c r="H2" s="424"/>
      <c r="I2" s="424"/>
      <c r="J2" s="425"/>
      <c r="L2" s="152"/>
    </row>
    <row r="3" spans="2:12" ht="5.0999999999999996" customHeight="1" thickBot="1" x14ac:dyDescent="0.25">
      <c r="L3" s="152"/>
    </row>
    <row r="4" spans="2:12" ht="21.95" customHeight="1" thickBot="1" x14ac:dyDescent="0.25">
      <c r="B4" s="426" t="s">
        <v>134</v>
      </c>
      <c r="C4" s="427"/>
      <c r="D4" s="427"/>
      <c r="E4" s="427"/>
      <c r="F4" s="427"/>
      <c r="G4" s="427"/>
      <c r="H4" s="427"/>
      <c r="I4" s="427"/>
      <c r="J4" s="428"/>
      <c r="L4" s="152"/>
    </row>
    <row r="5" spans="2:12" ht="24.75" customHeight="1" x14ac:dyDescent="0.2">
      <c r="B5" s="154"/>
      <c r="C5" s="429" t="s">
        <v>135</v>
      </c>
      <c r="D5" s="429"/>
      <c r="E5" s="429"/>
      <c r="F5" s="429"/>
      <c r="G5" s="429"/>
      <c r="H5" s="429"/>
      <c r="I5" s="429"/>
      <c r="J5" s="145">
        <v>5</v>
      </c>
      <c r="L5" s="152"/>
    </row>
    <row r="6" spans="2:12" ht="24.75" customHeight="1" x14ac:dyDescent="0.2">
      <c r="B6" s="155"/>
      <c r="C6" s="422" t="s">
        <v>136</v>
      </c>
      <c r="D6" s="422"/>
      <c r="E6" s="422"/>
      <c r="F6" s="422"/>
      <c r="G6" s="422"/>
      <c r="H6" s="422"/>
      <c r="I6" s="422"/>
      <c r="J6" s="146">
        <v>4</v>
      </c>
      <c r="L6" s="152"/>
    </row>
    <row r="7" spans="2:12" ht="24.75" customHeight="1" x14ac:dyDescent="0.2">
      <c r="B7" s="155"/>
      <c r="C7" s="422" t="s">
        <v>51</v>
      </c>
      <c r="D7" s="422"/>
      <c r="E7" s="422"/>
      <c r="F7" s="422"/>
      <c r="G7" s="422"/>
      <c r="H7" s="422"/>
      <c r="I7" s="422"/>
      <c r="J7" s="146">
        <v>3</v>
      </c>
      <c r="L7" s="152"/>
    </row>
    <row r="8" spans="2:12" ht="24.75" customHeight="1" x14ac:dyDescent="0.2">
      <c r="B8" s="155"/>
      <c r="C8" s="422" t="s">
        <v>52</v>
      </c>
      <c r="D8" s="422"/>
      <c r="E8" s="422"/>
      <c r="F8" s="422"/>
      <c r="G8" s="422"/>
      <c r="H8" s="422"/>
      <c r="I8" s="422"/>
      <c r="J8" s="146">
        <v>2</v>
      </c>
      <c r="L8" s="152"/>
    </row>
    <row r="9" spans="2:12" ht="24.75" customHeight="1" thickBot="1" x14ac:dyDescent="0.25">
      <c r="B9" s="156"/>
      <c r="C9" s="413" t="s">
        <v>137</v>
      </c>
      <c r="D9" s="413"/>
      <c r="E9" s="413"/>
      <c r="F9" s="413"/>
      <c r="G9" s="413"/>
      <c r="H9" s="413"/>
      <c r="I9" s="413"/>
      <c r="J9" s="147">
        <v>1</v>
      </c>
      <c r="L9" s="152"/>
    </row>
    <row r="10" spans="2:12" ht="22.5" customHeight="1" thickBot="1" x14ac:dyDescent="0.25">
      <c r="B10" s="148"/>
      <c r="C10" s="157"/>
      <c r="D10" s="157"/>
      <c r="E10" s="157"/>
      <c r="F10" s="157"/>
      <c r="G10" s="157"/>
      <c r="H10" s="157"/>
      <c r="I10" s="157"/>
      <c r="J10" s="148"/>
      <c r="L10" s="152"/>
    </row>
    <row r="11" spans="2:12" ht="33" customHeight="1" x14ac:dyDescent="0.2">
      <c r="B11" s="414" t="s">
        <v>138</v>
      </c>
      <c r="C11" s="415"/>
      <c r="D11" s="415" t="s">
        <v>139</v>
      </c>
      <c r="E11" s="415" t="s">
        <v>140</v>
      </c>
      <c r="F11" s="415"/>
      <c r="G11" s="415"/>
      <c r="H11" s="410" t="s">
        <v>141</v>
      </c>
      <c r="I11" s="420" t="s">
        <v>142</v>
      </c>
      <c r="J11" s="404" t="s">
        <v>143</v>
      </c>
      <c r="K11" s="158"/>
      <c r="L11" s="152"/>
    </row>
    <row r="12" spans="2:12" ht="27.75" customHeight="1" x14ac:dyDescent="0.2">
      <c r="B12" s="416"/>
      <c r="C12" s="417"/>
      <c r="D12" s="417"/>
      <c r="E12" s="186" t="s">
        <v>144</v>
      </c>
      <c r="F12" s="186" t="s">
        <v>145</v>
      </c>
      <c r="G12" s="186" t="s">
        <v>146</v>
      </c>
      <c r="H12" s="411"/>
      <c r="I12" s="421"/>
      <c r="J12" s="405"/>
      <c r="K12" s="158"/>
      <c r="L12" s="152"/>
    </row>
    <row r="13" spans="2:12" ht="15.75" customHeight="1" x14ac:dyDescent="0.2">
      <c r="B13" s="418"/>
      <c r="C13" s="419"/>
      <c r="D13" s="419"/>
      <c r="E13" s="137">
        <v>0.6</v>
      </c>
      <c r="F13" s="137">
        <v>0.2</v>
      </c>
      <c r="G13" s="137">
        <v>0.2</v>
      </c>
      <c r="H13" s="412"/>
      <c r="I13" s="421"/>
      <c r="J13" s="406"/>
      <c r="K13" s="158"/>
      <c r="L13" s="152"/>
    </row>
    <row r="14" spans="2:12" ht="55.5" customHeight="1" x14ac:dyDescent="0.2">
      <c r="B14" s="387">
        <v>1</v>
      </c>
      <c r="C14" s="407" t="s">
        <v>147</v>
      </c>
      <c r="D14" s="138" t="s">
        <v>148</v>
      </c>
      <c r="E14" s="188">
        <v>5</v>
      </c>
      <c r="F14" s="188">
        <v>5</v>
      </c>
      <c r="G14" s="189">
        <v>4</v>
      </c>
      <c r="H14" s="400"/>
      <c r="I14" s="400">
        <f>SUM(E18:G18)</f>
        <v>4.8166666666666664</v>
      </c>
      <c r="J14" s="402"/>
      <c r="K14" s="158"/>
      <c r="L14" s="152"/>
    </row>
    <row r="15" spans="2:12" ht="38.1" customHeight="1" x14ac:dyDescent="0.2">
      <c r="B15" s="387"/>
      <c r="C15" s="408"/>
      <c r="D15" s="138" t="s">
        <v>149</v>
      </c>
      <c r="E15" s="188">
        <v>5</v>
      </c>
      <c r="F15" s="188">
        <v>5</v>
      </c>
      <c r="G15" s="189">
        <v>4.166666666666667</v>
      </c>
      <c r="H15" s="400"/>
      <c r="I15" s="400"/>
      <c r="J15" s="402"/>
      <c r="K15" s="158"/>
      <c r="L15" s="152"/>
    </row>
    <row r="16" spans="2:12" ht="56.25" customHeight="1" x14ac:dyDescent="0.2">
      <c r="B16" s="387"/>
      <c r="C16" s="408"/>
      <c r="D16" s="138" t="s">
        <v>150</v>
      </c>
      <c r="E16" s="188">
        <v>5</v>
      </c>
      <c r="F16" s="188">
        <v>5</v>
      </c>
      <c r="G16" s="189">
        <v>4.083333333333333</v>
      </c>
      <c r="H16" s="400"/>
      <c r="I16" s="400"/>
      <c r="J16" s="402"/>
      <c r="K16" s="158"/>
      <c r="L16" s="152"/>
    </row>
    <row r="17" spans="2:12" ht="54.75" customHeight="1" x14ac:dyDescent="0.2">
      <c r="B17" s="387"/>
      <c r="C17" s="409"/>
      <c r="D17" s="138" t="s">
        <v>151</v>
      </c>
      <c r="E17" s="188">
        <v>5</v>
      </c>
      <c r="F17" s="188">
        <v>5</v>
      </c>
      <c r="G17" s="189">
        <v>4.083333333333333</v>
      </c>
      <c r="H17" s="400"/>
      <c r="I17" s="400"/>
      <c r="J17" s="402"/>
      <c r="K17" s="158"/>
      <c r="L17" s="152"/>
    </row>
    <row r="18" spans="2:12" ht="24.75" customHeight="1" x14ac:dyDescent="0.2">
      <c r="B18" s="387" t="s">
        <v>234</v>
      </c>
      <c r="C18" s="387"/>
      <c r="D18" s="387"/>
      <c r="E18" s="139">
        <f>SUM(E14:E17)/4*60%</f>
        <v>3</v>
      </c>
      <c r="F18" s="140">
        <f>SUM(F14:F17)/4*20%</f>
        <v>1</v>
      </c>
      <c r="G18" s="140">
        <f>SUM(G14:G17)/4*20%</f>
        <v>0.81666666666666665</v>
      </c>
      <c r="H18" s="400"/>
      <c r="I18" s="400"/>
      <c r="J18" s="402"/>
      <c r="K18" s="158"/>
      <c r="L18" s="152"/>
    </row>
    <row r="19" spans="2:12" ht="49.5" customHeight="1" x14ac:dyDescent="0.2">
      <c r="B19" s="387">
        <v>2</v>
      </c>
      <c r="C19" s="399" t="s">
        <v>153</v>
      </c>
      <c r="D19" s="138" t="s">
        <v>154</v>
      </c>
      <c r="E19" s="188">
        <v>5</v>
      </c>
      <c r="F19" s="188">
        <v>5</v>
      </c>
      <c r="G19" s="189">
        <v>4.083333333333333</v>
      </c>
      <c r="H19" s="400"/>
      <c r="I19" s="400">
        <f>SUM(E24:G24)</f>
        <v>4.7958333333333334</v>
      </c>
      <c r="J19" s="401"/>
      <c r="K19" s="158"/>
      <c r="L19" s="152"/>
    </row>
    <row r="20" spans="2:12" ht="36.75" customHeight="1" x14ac:dyDescent="0.2">
      <c r="B20" s="387"/>
      <c r="C20" s="399"/>
      <c r="D20" s="138" t="s">
        <v>155</v>
      </c>
      <c r="E20" s="188">
        <v>5</v>
      </c>
      <c r="F20" s="188">
        <v>5</v>
      </c>
      <c r="G20" s="189">
        <v>3.9166666666666665</v>
      </c>
      <c r="H20" s="400"/>
      <c r="I20" s="400"/>
      <c r="J20" s="401"/>
      <c r="K20" s="158"/>
      <c r="L20" s="152"/>
    </row>
    <row r="21" spans="2:12" ht="45.75" customHeight="1" x14ac:dyDescent="0.2">
      <c r="B21" s="387"/>
      <c r="C21" s="399"/>
      <c r="D21" s="138" t="s">
        <v>156</v>
      </c>
      <c r="E21" s="188">
        <v>5</v>
      </c>
      <c r="F21" s="188">
        <v>5</v>
      </c>
      <c r="G21" s="189">
        <v>4</v>
      </c>
      <c r="H21" s="400"/>
      <c r="I21" s="400"/>
      <c r="J21" s="401"/>
      <c r="K21" s="158"/>
      <c r="L21" s="152"/>
    </row>
    <row r="22" spans="2:12" ht="54.75" customHeight="1" x14ac:dyDescent="0.2">
      <c r="B22" s="387"/>
      <c r="C22" s="399"/>
      <c r="D22" s="138" t="s">
        <v>157</v>
      </c>
      <c r="E22" s="188">
        <v>5</v>
      </c>
      <c r="F22" s="188">
        <v>5</v>
      </c>
      <c r="G22" s="189">
        <v>4</v>
      </c>
      <c r="H22" s="400"/>
      <c r="I22" s="400"/>
      <c r="J22" s="401"/>
      <c r="K22" s="158"/>
      <c r="L22" s="152"/>
    </row>
    <row r="23" spans="2:12" ht="34.5" customHeight="1" x14ac:dyDescent="0.2">
      <c r="B23" s="387"/>
      <c r="C23" s="399"/>
      <c r="D23" s="138" t="s">
        <v>158</v>
      </c>
      <c r="E23" s="188">
        <v>5</v>
      </c>
      <c r="F23" s="188">
        <v>5</v>
      </c>
      <c r="G23" s="189">
        <v>4</v>
      </c>
      <c r="H23" s="400"/>
      <c r="I23" s="400"/>
      <c r="J23" s="401"/>
      <c r="K23" s="158"/>
      <c r="L23" s="152"/>
    </row>
    <row r="24" spans="2:12" ht="24.75" customHeight="1" x14ac:dyDescent="0.2">
      <c r="B24" s="387" t="s">
        <v>152</v>
      </c>
      <c r="C24" s="387"/>
      <c r="D24" s="387"/>
      <c r="E24" s="140">
        <f>SUM(E19:E23)/5*60%</f>
        <v>3</v>
      </c>
      <c r="F24" s="140">
        <f>SUM(F19:F23)/5*20%</f>
        <v>1</v>
      </c>
      <c r="G24" s="140">
        <f>SUM(G20:G23)/4*20%</f>
        <v>0.79583333333333339</v>
      </c>
      <c r="H24" s="400"/>
      <c r="I24" s="400"/>
      <c r="J24" s="401"/>
      <c r="K24" s="158"/>
      <c r="L24" s="152"/>
    </row>
    <row r="25" spans="2:12" ht="24.75" customHeight="1" x14ac:dyDescent="0.2">
      <c r="B25" s="387">
        <v>3</v>
      </c>
      <c r="C25" s="399" t="s">
        <v>159</v>
      </c>
      <c r="D25" s="138" t="s">
        <v>160</v>
      </c>
      <c r="E25" s="188">
        <v>5</v>
      </c>
      <c r="F25" s="188">
        <v>5</v>
      </c>
      <c r="G25" s="189">
        <v>4</v>
      </c>
      <c r="H25" s="401"/>
      <c r="I25" s="400">
        <f>SUM(E30:G30)</f>
        <v>4.8</v>
      </c>
      <c r="J25" s="401"/>
      <c r="K25" s="158"/>
      <c r="L25" s="152"/>
    </row>
    <row r="26" spans="2:12" ht="33.75" customHeight="1" x14ac:dyDescent="0.2">
      <c r="B26" s="387"/>
      <c r="C26" s="399"/>
      <c r="D26" s="138" t="s">
        <v>161</v>
      </c>
      <c r="E26" s="188">
        <v>5</v>
      </c>
      <c r="F26" s="188">
        <v>5</v>
      </c>
      <c r="G26" s="189">
        <v>4</v>
      </c>
      <c r="H26" s="401"/>
      <c r="I26" s="400"/>
      <c r="J26" s="401"/>
      <c r="K26" s="158"/>
      <c r="L26" s="152"/>
    </row>
    <row r="27" spans="2:12" ht="25.5" x14ac:dyDescent="0.2">
      <c r="B27" s="387"/>
      <c r="C27" s="399"/>
      <c r="D27" s="138" t="s">
        <v>162</v>
      </c>
      <c r="E27" s="188">
        <v>5</v>
      </c>
      <c r="F27" s="188">
        <v>5</v>
      </c>
      <c r="G27" s="189">
        <v>4</v>
      </c>
      <c r="H27" s="401"/>
      <c r="I27" s="400"/>
      <c r="J27" s="401"/>
      <c r="K27" s="158"/>
      <c r="L27" s="152"/>
    </row>
    <row r="28" spans="2:12" ht="27.75" customHeight="1" x14ac:dyDescent="0.2">
      <c r="B28" s="387"/>
      <c r="C28" s="399"/>
      <c r="D28" s="138" t="s">
        <v>163</v>
      </c>
      <c r="E28" s="188">
        <v>5</v>
      </c>
      <c r="F28" s="188">
        <v>5</v>
      </c>
      <c r="G28" s="189">
        <v>4</v>
      </c>
      <c r="H28" s="401"/>
      <c r="I28" s="400"/>
      <c r="J28" s="401"/>
      <c r="K28" s="158"/>
      <c r="L28" s="152"/>
    </row>
    <row r="29" spans="2:12" ht="36" customHeight="1" x14ac:dyDescent="0.2">
      <c r="B29" s="387"/>
      <c r="C29" s="399"/>
      <c r="D29" s="138" t="s">
        <v>164</v>
      </c>
      <c r="E29" s="188">
        <v>5</v>
      </c>
      <c r="F29" s="188">
        <v>5</v>
      </c>
      <c r="G29" s="189">
        <v>4</v>
      </c>
      <c r="H29" s="401"/>
      <c r="I29" s="400"/>
      <c r="J29" s="401"/>
      <c r="K29" s="158"/>
      <c r="L29" s="152"/>
    </row>
    <row r="30" spans="2:12" ht="24.75" customHeight="1" x14ac:dyDescent="0.2">
      <c r="B30" s="387" t="s">
        <v>152</v>
      </c>
      <c r="C30" s="387"/>
      <c r="D30" s="387"/>
      <c r="E30" s="140">
        <f>SUM(E25:E29)/5*60%</f>
        <v>3</v>
      </c>
      <c r="F30" s="140">
        <f>SUM(F25:F29)/5*20%</f>
        <v>1</v>
      </c>
      <c r="G30" s="140">
        <f>SUM(G25:G29)/5*20%</f>
        <v>0.8</v>
      </c>
      <c r="H30" s="401"/>
      <c r="I30" s="400"/>
      <c r="J30" s="401"/>
      <c r="K30" s="158"/>
      <c r="L30" s="152"/>
    </row>
    <row r="31" spans="2:12" ht="34.5" customHeight="1" x14ac:dyDescent="0.2">
      <c r="B31" s="387">
        <v>4</v>
      </c>
      <c r="C31" s="399" t="s">
        <v>165</v>
      </c>
      <c r="D31" s="141" t="s">
        <v>166</v>
      </c>
      <c r="E31" s="188">
        <v>5</v>
      </c>
      <c r="F31" s="188">
        <v>5</v>
      </c>
      <c r="G31" s="189">
        <v>4</v>
      </c>
      <c r="H31" s="393"/>
      <c r="I31" s="396">
        <f>SUM(E35:G35)</f>
        <v>4.7958333333333334</v>
      </c>
      <c r="J31" s="403"/>
      <c r="K31" s="158"/>
      <c r="L31" s="152"/>
    </row>
    <row r="32" spans="2:12" ht="24.75" customHeight="1" x14ac:dyDescent="0.2">
      <c r="B32" s="387"/>
      <c r="C32" s="399"/>
      <c r="D32" s="141" t="s">
        <v>167</v>
      </c>
      <c r="E32" s="188">
        <v>5</v>
      </c>
      <c r="F32" s="188">
        <v>5</v>
      </c>
      <c r="G32" s="189">
        <v>4</v>
      </c>
      <c r="H32" s="394"/>
      <c r="I32" s="397"/>
      <c r="J32" s="403"/>
      <c r="K32" s="158"/>
      <c r="L32" s="152"/>
    </row>
    <row r="33" spans="2:12" ht="24.75" customHeight="1" x14ac:dyDescent="0.2">
      <c r="B33" s="387"/>
      <c r="C33" s="399"/>
      <c r="D33" s="141" t="s">
        <v>168</v>
      </c>
      <c r="E33" s="188">
        <v>5</v>
      </c>
      <c r="F33" s="188">
        <v>5</v>
      </c>
      <c r="G33" s="189">
        <v>4</v>
      </c>
      <c r="H33" s="394"/>
      <c r="I33" s="397"/>
      <c r="J33" s="403"/>
      <c r="K33" s="158"/>
      <c r="L33" s="152"/>
    </row>
    <row r="34" spans="2:12" ht="36.75" customHeight="1" x14ac:dyDescent="0.2">
      <c r="B34" s="387"/>
      <c r="C34" s="399"/>
      <c r="D34" s="141" t="s">
        <v>169</v>
      </c>
      <c r="E34" s="188">
        <v>5</v>
      </c>
      <c r="F34" s="188">
        <v>5</v>
      </c>
      <c r="G34" s="189">
        <v>3.9166666666666665</v>
      </c>
      <c r="H34" s="394"/>
      <c r="I34" s="397"/>
      <c r="J34" s="403"/>
      <c r="K34" s="158"/>
      <c r="L34" s="152"/>
    </row>
    <row r="35" spans="2:12" ht="24.75" customHeight="1" x14ac:dyDescent="0.2">
      <c r="B35" s="387" t="s">
        <v>152</v>
      </c>
      <c r="C35" s="387"/>
      <c r="D35" s="387"/>
      <c r="E35" s="140">
        <f>SUM(E31:E34)/4*60%</f>
        <v>3</v>
      </c>
      <c r="F35" s="140">
        <f>SUM(F31:F34)/4*20%</f>
        <v>1</v>
      </c>
      <c r="G35" s="140">
        <f>SUM(G31:G34)/4*20%</f>
        <v>0.79583333333333339</v>
      </c>
      <c r="H35" s="395"/>
      <c r="I35" s="398"/>
      <c r="J35" s="403"/>
      <c r="K35" s="158"/>
      <c r="L35" s="152"/>
    </row>
    <row r="36" spans="2:12" ht="25.5" customHeight="1" x14ac:dyDescent="0.2">
      <c r="B36" s="387">
        <v>5</v>
      </c>
      <c r="C36" s="399" t="s">
        <v>170</v>
      </c>
      <c r="D36" s="143" t="s">
        <v>171</v>
      </c>
      <c r="E36" s="188">
        <v>5</v>
      </c>
      <c r="F36" s="188">
        <v>5</v>
      </c>
      <c r="G36" s="189">
        <v>3.6666666666666665</v>
      </c>
      <c r="H36" s="400"/>
      <c r="I36" s="400">
        <f>SUM(E41:G41)</f>
        <v>4.75</v>
      </c>
      <c r="J36" s="402"/>
      <c r="K36" s="158"/>
      <c r="L36" s="152"/>
    </row>
    <row r="37" spans="2:12" ht="27" customHeight="1" x14ac:dyDescent="0.2">
      <c r="B37" s="387"/>
      <c r="C37" s="399"/>
      <c r="D37" s="143" t="s">
        <v>172</v>
      </c>
      <c r="E37" s="188">
        <v>5</v>
      </c>
      <c r="F37" s="188">
        <v>5</v>
      </c>
      <c r="G37" s="189">
        <v>3.75</v>
      </c>
      <c r="H37" s="400"/>
      <c r="I37" s="400"/>
      <c r="J37" s="402"/>
      <c r="K37" s="158"/>
      <c r="L37" s="152"/>
    </row>
    <row r="38" spans="2:12" ht="35.1" customHeight="1" x14ac:dyDescent="0.2">
      <c r="B38" s="387"/>
      <c r="C38" s="399"/>
      <c r="D38" s="143" t="s">
        <v>173</v>
      </c>
      <c r="E38" s="188">
        <v>5</v>
      </c>
      <c r="F38" s="188">
        <v>5</v>
      </c>
      <c r="G38" s="189">
        <v>3.8333333333333335</v>
      </c>
      <c r="H38" s="400"/>
      <c r="I38" s="400"/>
      <c r="J38" s="402"/>
      <c r="K38" s="158"/>
      <c r="L38" s="152"/>
    </row>
    <row r="39" spans="2:12" ht="24" customHeight="1" x14ac:dyDescent="0.2">
      <c r="B39" s="387"/>
      <c r="C39" s="399"/>
      <c r="D39" s="143" t="s">
        <v>174</v>
      </c>
      <c r="E39" s="188">
        <v>5</v>
      </c>
      <c r="F39" s="188">
        <v>5</v>
      </c>
      <c r="G39" s="189">
        <v>3.75</v>
      </c>
      <c r="H39" s="400"/>
      <c r="I39" s="400"/>
      <c r="J39" s="402"/>
      <c r="K39" s="158"/>
      <c r="L39" s="152"/>
    </row>
    <row r="40" spans="2:12" ht="26.25" customHeight="1" x14ac:dyDescent="0.2">
      <c r="B40" s="387"/>
      <c r="C40" s="399"/>
      <c r="D40" s="143" t="s">
        <v>175</v>
      </c>
      <c r="E40" s="188">
        <v>5</v>
      </c>
      <c r="F40" s="188">
        <v>5</v>
      </c>
      <c r="G40" s="189">
        <v>3.75</v>
      </c>
      <c r="H40" s="400"/>
      <c r="I40" s="400"/>
      <c r="J40" s="402"/>
      <c r="K40" s="158"/>
      <c r="L40" s="152"/>
    </row>
    <row r="41" spans="2:12" ht="24.75" customHeight="1" x14ac:dyDescent="0.2">
      <c r="B41" s="387" t="s">
        <v>152</v>
      </c>
      <c r="C41" s="387"/>
      <c r="D41" s="387"/>
      <c r="E41" s="140">
        <f>SUM(E36:E40)/5*60%</f>
        <v>3</v>
      </c>
      <c r="F41" s="140">
        <f>SUM(F36:F40)/5*20%</f>
        <v>1</v>
      </c>
      <c r="G41" s="140">
        <f>SUM(G36:G40)/5*20%</f>
        <v>0.75</v>
      </c>
      <c r="H41" s="400"/>
      <c r="I41" s="400"/>
      <c r="J41" s="402"/>
      <c r="K41" s="158"/>
      <c r="L41" s="152"/>
    </row>
    <row r="42" spans="2:12" ht="24.75" customHeight="1" x14ac:dyDescent="0.2">
      <c r="B42" s="387">
        <v>6</v>
      </c>
      <c r="C42" s="399" t="s">
        <v>176</v>
      </c>
      <c r="D42" s="138" t="s">
        <v>177</v>
      </c>
      <c r="E42" s="188">
        <v>5</v>
      </c>
      <c r="F42" s="188">
        <v>5</v>
      </c>
      <c r="G42" s="189">
        <v>3.8333333333333335</v>
      </c>
      <c r="H42" s="400"/>
      <c r="I42" s="400">
        <f>SUM(E48:G48)</f>
        <v>4.7805555555555559</v>
      </c>
      <c r="J42" s="401"/>
      <c r="K42" s="158"/>
      <c r="L42" s="152"/>
    </row>
    <row r="43" spans="2:12" ht="36" customHeight="1" x14ac:dyDescent="0.2">
      <c r="B43" s="387"/>
      <c r="C43" s="399"/>
      <c r="D43" s="138" t="s">
        <v>178</v>
      </c>
      <c r="E43" s="188">
        <v>5</v>
      </c>
      <c r="F43" s="188">
        <v>5</v>
      </c>
      <c r="G43" s="189">
        <v>3.9166666666666665</v>
      </c>
      <c r="H43" s="400"/>
      <c r="I43" s="400"/>
      <c r="J43" s="401"/>
      <c r="K43" s="158"/>
      <c r="L43" s="152"/>
    </row>
    <row r="44" spans="2:12" ht="25.5" x14ac:dyDescent="0.2">
      <c r="B44" s="387"/>
      <c r="C44" s="399"/>
      <c r="D44" s="138" t="s">
        <v>179</v>
      </c>
      <c r="E44" s="188">
        <v>5</v>
      </c>
      <c r="F44" s="188">
        <v>5</v>
      </c>
      <c r="G44" s="189">
        <v>3.9166666666666665</v>
      </c>
      <c r="H44" s="400"/>
      <c r="I44" s="400"/>
      <c r="J44" s="401"/>
      <c r="K44" s="158"/>
      <c r="L44" s="152"/>
    </row>
    <row r="45" spans="2:12" x14ac:dyDescent="0.2">
      <c r="B45" s="387"/>
      <c r="C45" s="399"/>
      <c r="D45" s="138" t="s">
        <v>180</v>
      </c>
      <c r="E45" s="188">
        <v>5</v>
      </c>
      <c r="F45" s="188">
        <v>5</v>
      </c>
      <c r="G45" s="189">
        <v>3.9166666666666665</v>
      </c>
      <c r="H45" s="400"/>
      <c r="I45" s="400"/>
      <c r="J45" s="401"/>
      <c r="K45" s="158"/>
      <c r="L45" s="152"/>
    </row>
    <row r="46" spans="2:12" ht="12.75" customHeight="1" x14ac:dyDescent="0.2">
      <c r="B46" s="387"/>
      <c r="C46" s="399"/>
      <c r="D46" s="138" t="s">
        <v>181</v>
      </c>
      <c r="E46" s="188">
        <v>5</v>
      </c>
      <c r="F46" s="188">
        <v>5</v>
      </c>
      <c r="G46" s="189">
        <v>3.9166666666666665</v>
      </c>
      <c r="H46" s="400"/>
      <c r="I46" s="400"/>
      <c r="J46" s="401"/>
      <c r="K46" s="158"/>
      <c r="L46" s="152"/>
    </row>
    <row r="47" spans="2:12" ht="15" customHeight="1" x14ac:dyDescent="0.2">
      <c r="B47" s="387"/>
      <c r="C47" s="399"/>
      <c r="D47" s="138" t="s">
        <v>182</v>
      </c>
      <c r="E47" s="188">
        <v>5</v>
      </c>
      <c r="F47" s="188">
        <v>5</v>
      </c>
      <c r="G47" s="189">
        <v>3.9166666666666665</v>
      </c>
      <c r="H47" s="400"/>
      <c r="I47" s="400"/>
      <c r="J47" s="401"/>
      <c r="K47" s="158"/>
      <c r="L47" s="152"/>
    </row>
    <row r="48" spans="2:12" ht="24.75" customHeight="1" x14ac:dyDescent="0.2">
      <c r="B48" s="387" t="s">
        <v>152</v>
      </c>
      <c r="C48" s="387"/>
      <c r="D48" s="387"/>
      <c r="E48" s="140">
        <f>SUM(E42:E47)/6*60%</f>
        <v>3</v>
      </c>
      <c r="F48" s="140">
        <f>SUM(F42:F47)/6*20%</f>
        <v>1</v>
      </c>
      <c r="G48" s="140">
        <f>SUM(G42:G47)/6*20%</f>
        <v>0.78055555555555567</v>
      </c>
      <c r="H48" s="400"/>
      <c r="I48" s="400"/>
      <c r="J48" s="401"/>
      <c r="K48" s="158"/>
      <c r="L48" s="152"/>
    </row>
    <row r="49" spans="2:12" ht="24.75" customHeight="1" x14ac:dyDescent="0.2">
      <c r="B49" s="387">
        <v>7</v>
      </c>
      <c r="C49" s="399" t="s">
        <v>183</v>
      </c>
      <c r="D49" s="138" t="s">
        <v>184</v>
      </c>
      <c r="E49" s="188">
        <v>5</v>
      </c>
      <c r="F49" s="188">
        <v>5</v>
      </c>
      <c r="G49" s="189">
        <v>3.9166666666666665</v>
      </c>
      <c r="H49" s="401"/>
      <c r="I49" s="396">
        <f>SUM(E53:G53)</f>
        <v>4.791666666666667</v>
      </c>
      <c r="J49" s="401"/>
      <c r="K49" s="158"/>
      <c r="L49" s="152"/>
    </row>
    <row r="50" spans="2:12" ht="47.25" customHeight="1" x14ac:dyDescent="0.2">
      <c r="B50" s="387"/>
      <c r="C50" s="399"/>
      <c r="D50" s="138" t="s">
        <v>185</v>
      </c>
      <c r="E50" s="188">
        <v>5</v>
      </c>
      <c r="F50" s="188">
        <v>5</v>
      </c>
      <c r="G50" s="189">
        <v>4</v>
      </c>
      <c r="H50" s="401"/>
      <c r="I50" s="397"/>
      <c r="J50" s="401"/>
      <c r="K50" s="158"/>
      <c r="L50" s="152"/>
    </row>
    <row r="51" spans="2:12" ht="14.25" customHeight="1" x14ac:dyDescent="0.2">
      <c r="B51" s="387"/>
      <c r="C51" s="399"/>
      <c r="D51" s="138" t="s">
        <v>186</v>
      </c>
      <c r="E51" s="188">
        <v>5</v>
      </c>
      <c r="F51" s="188">
        <v>5</v>
      </c>
      <c r="G51" s="189">
        <v>4</v>
      </c>
      <c r="H51" s="401"/>
      <c r="I51" s="397"/>
      <c r="J51" s="401"/>
      <c r="K51" s="158"/>
      <c r="L51" s="152"/>
    </row>
    <row r="52" spans="2:12" ht="27" customHeight="1" x14ac:dyDescent="0.2">
      <c r="B52" s="387"/>
      <c r="C52" s="399"/>
      <c r="D52" s="138" t="s">
        <v>187</v>
      </c>
      <c r="E52" s="188">
        <v>5</v>
      </c>
      <c r="F52" s="188">
        <v>5</v>
      </c>
      <c r="G52" s="189">
        <v>3.9166666666666665</v>
      </c>
      <c r="H52" s="401"/>
      <c r="I52" s="397"/>
      <c r="J52" s="401"/>
      <c r="K52" s="158"/>
      <c r="L52" s="152"/>
    </row>
    <row r="53" spans="2:12" ht="24.75" customHeight="1" x14ac:dyDescent="0.2">
      <c r="B53" s="387" t="s">
        <v>152</v>
      </c>
      <c r="C53" s="387"/>
      <c r="D53" s="387"/>
      <c r="E53" s="140">
        <f>SUM(E49:E52)/4*60%</f>
        <v>3</v>
      </c>
      <c r="F53" s="140">
        <f>SUM(F49:F52)/4*20%</f>
        <v>1</v>
      </c>
      <c r="G53" s="140">
        <f>SUM(G49:G52)/4*20%</f>
        <v>0.79166666666666663</v>
      </c>
      <c r="H53" s="401"/>
      <c r="I53" s="398"/>
      <c r="J53" s="401"/>
      <c r="K53" s="158"/>
      <c r="L53" s="152"/>
    </row>
    <row r="54" spans="2:12" ht="34.5" customHeight="1" x14ac:dyDescent="0.2">
      <c r="B54" s="387">
        <v>8</v>
      </c>
      <c r="C54" s="399" t="s">
        <v>188</v>
      </c>
      <c r="D54" s="141" t="s">
        <v>189</v>
      </c>
      <c r="E54" s="188">
        <v>5</v>
      </c>
      <c r="F54" s="188">
        <v>5</v>
      </c>
      <c r="G54" s="189">
        <v>3.9166666666666665</v>
      </c>
      <c r="H54" s="389"/>
      <c r="I54" s="400">
        <f>SUM(E61:G61)</f>
        <v>4.769047619047619</v>
      </c>
      <c r="J54" s="389"/>
      <c r="K54" s="158"/>
      <c r="L54" s="152"/>
    </row>
    <row r="55" spans="2:12" ht="24.75" customHeight="1" x14ac:dyDescent="0.2">
      <c r="B55" s="387"/>
      <c r="C55" s="399"/>
      <c r="D55" s="141" t="s">
        <v>190</v>
      </c>
      <c r="E55" s="188">
        <v>5</v>
      </c>
      <c r="F55" s="188">
        <v>5</v>
      </c>
      <c r="G55" s="189">
        <v>3.8333333333333335</v>
      </c>
      <c r="H55" s="389"/>
      <c r="I55" s="400"/>
      <c r="J55" s="389"/>
      <c r="K55" s="158"/>
      <c r="L55" s="152"/>
    </row>
    <row r="56" spans="2:12" ht="24.75" customHeight="1" x14ac:dyDescent="0.2">
      <c r="B56" s="387"/>
      <c r="C56" s="399"/>
      <c r="D56" s="141" t="s">
        <v>191</v>
      </c>
      <c r="E56" s="188">
        <v>5</v>
      </c>
      <c r="F56" s="188">
        <v>5</v>
      </c>
      <c r="G56" s="189">
        <v>3.8333333333333335</v>
      </c>
      <c r="H56" s="389"/>
      <c r="I56" s="400"/>
      <c r="J56" s="389"/>
      <c r="K56" s="158"/>
      <c r="L56" s="152"/>
    </row>
    <row r="57" spans="2:12" ht="36.75" customHeight="1" x14ac:dyDescent="0.2">
      <c r="B57" s="387"/>
      <c r="C57" s="399"/>
      <c r="D57" s="141" t="s">
        <v>192</v>
      </c>
      <c r="E57" s="188">
        <v>5</v>
      </c>
      <c r="F57" s="188">
        <v>5</v>
      </c>
      <c r="G57" s="189">
        <v>3.8333333333333335</v>
      </c>
      <c r="H57" s="389"/>
      <c r="I57" s="400"/>
      <c r="J57" s="389"/>
      <c r="K57" s="158"/>
      <c r="L57" s="152"/>
    </row>
    <row r="58" spans="2:12" ht="44.25" customHeight="1" x14ac:dyDescent="0.2">
      <c r="B58" s="387"/>
      <c r="C58" s="399"/>
      <c r="D58" s="141" t="s">
        <v>193</v>
      </c>
      <c r="E58" s="188">
        <v>5</v>
      </c>
      <c r="F58" s="188">
        <v>5</v>
      </c>
      <c r="G58" s="189">
        <v>3.8333333333333335</v>
      </c>
      <c r="H58" s="389"/>
      <c r="I58" s="400"/>
      <c r="J58" s="389"/>
      <c r="K58" s="158"/>
      <c r="L58" s="152"/>
    </row>
    <row r="59" spans="2:12" ht="44.25" customHeight="1" x14ac:dyDescent="0.2">
      <c r="B59" s="387"/>
      <c r="C59" s="399"/>
      <c r="D59" s="141" t="s">
        <v>194</v>
      </c>
      <c r="E59" s="188">
        <v>5</v>
      </c>
      <c r="F59" s="188">
        <v>5</v>
      </c>
      <c r="G59" s="189">
        <v>3.8333333333333335</v>
      </c>
      <c r="H59" s="389"/>
      <c r="I59" s="400"/>
      <c r="J59" s="389"/>
      <c r="K59" s="158"/>
      <c r="L59" s="152"/>
    </row>
    <row r="60" spans="2:12" ht="26.25" customHeight="1" x14ac:dyDescent="0.2">
      <c r="B60" s="387"/>
      <c r="C60" s="399"/>
      <c r="D60" s="141" t="s">
        <v>195</v>
      </c>
      <c r="E60" s="188">
        <v>5</v>
      </c>
      <c r="F60" s="188">
        <v>5</v>
      </c>
      <c r="G60" s="189">
        <v>3.8333333333333335</v>
      </c>
      <c r="H60" s="389"/>
      <c r="I60" s="400"/>
      <c r="J60" s="389"/>
      <c r="K60" s="158"/>
      <c r="L60" s="152"/>
    </row>
    <row r="61" spans="2:12" ht="24.75" customHeight="1" x14ac:dyDescent="0.2">
      <c r="B61" s="387" t="s">
        <v>152</v>
      </c>
      <c r="C61" s="387"/>
      <c r="D61" s="387"/>
      <c r="E61" s="140">
        <f>SUM(E54:E60)/7*60%</f>
        <v>3</v>
      </c>
      <c r="F61" s="140">
        <f>SUM(F54:F60)/7*20%</f>
        <v>1</v>
      </c>
      <c r="G61" s="140">
        <f>SUM(G54:G60)/7*20%</f>
        <v>0.76904761904761898</v>
      </c>
      <c r="H61" s="389"/>
      <c r="I61" s="400"/>
      <c r="J61" s="389"/>
      <c r="K61" s="158"/>
      <c r="L61" s="152"/>
    </row>
    <row r="62" spans="2:12" ht="24.75" customHeight="1" x14ac:dyDescent="0.2">
      <c r="B62" s="387">
        <v>9</v>
      </c>
      <c r="C62" s="399" t="s">
        <v>196</v>
      </c>
      <c r="D62" s="141" t="s">
        <v>197</v>
      </c>
      <c r="E62" s="188">
        <v>5</v>
      </c>
      <c r="F62" s="188">
        <v>5</v>
      </c>
      <c r="G62" s="189">
        <v>3.8333333333333335</v>
      </c>
      <c r="H62" s="389"/>
      <c r="I62" s="396">
        <f>SUM(E66:G66)</f>
        <v>4.7666666666666666</v>
      </c>
      <c r="J62" s="401"/>
      <c r="K62" s="158"/>
      <c r="L62" s="152"/>
    </row>
    <row r="63" spans="2:12" ht="24.75" customHeight="1" x14ac:dyDescent="0.2">
      <c r="B63" s="387"/>
      <c r="C63" s="399"/>
      <c r="D63" s="141" t="s">
        <v>198</v>
      </c>
      <c r="E63" s="188">
        <v>5</v>
      </c>
      <c r="F63" s="188">
        <v>5</v>
      </c>
      <c r="G63" s="189">
        <v>3.8333333333333335</v>
      </c>
      <c r="H63" s="389"/>
      <c r="I63" s="397"/>
      <c r="J63" s="401"/>
      <c r="K63" s="158"/>
      <c r="L63" s="152"/>
    </row>
    <row r="64" spans="2:12" ht="24.75" customHeight="1" x14ac:dyDescent="0.2">
      <c r="B64" s="387"/>
      <c r="C64" s="399"/>
      <c r="D64" s="141" t="s">
        <v>199</v>
      </c>
      <c r="E64" s="188">
        <v>5</v>
      </c>
      <c r="F64" s="188">
        <v>5</v>
      </c>
      <c r="G64" s="189">
        <v>3.8333333333333335</v>
      </c>
      <c r="H64" s="389"/>
      <c r="I64" s="397"/>
      <c r="J64" s="401"/>
      <c r="K64" s="158"/>
      <c r="L64" s="152"/>
    </row>
    <row r="65" spans="1:13" ht="34.5" customHeight="1" x14ac:dyDescent="0.2">
      <c r="B65" s="387"/>
      <c r="C65" s="399"/>
      <c r="D65" s="138" t="s">
        <v>200</v>
      </c>
      <c r="E65" s="188">
        <v>5</v>
      </c>
      <c r="F65" s="188">
        <v>5</v>
      </c>
      <c r="G65" s="189">
        <v>3.8333333333333335</v>
      </c>
      <c r="H65" s="389"/>
      <c r="I65" s="397"/>
      <c r="J65" s="401"/>
      <c r="K65" s="158"/>
      <c r="L65" s="152"/>
    </row>
    <row r="66" spans="1:13" ht="24.75" customHeight="1" x14ac:dyDescent="0.2">
      <c r="B66" s="387" t="s">
        <v>152</v>
      </c>
      <c r="C66" s="387"/>
      <c r="D66" s="387"/>
      <c r="E66" s="140">
        <f>SUM(E62:E65)/4*60%</f>
        <v>3</v>
      </c>
      <c r="F66" s="140">
        <f>SUM(F62:F65)/4*20%</f>
        <v>1</v>
      </c>
      <c r="G66" s="140">
        <f>SUM(G62:G65)/4*20%</f>
        <v>0.76666666666666672</v>
      </c>
      <c r="H66" s="389"/>
      <c r="I66" s="398"/>
      <c r="J66" s="401"/>
      <c r="K66" s="158"/>
      <c r="L66" s="152"/>
    </row>
    <row r="67" spans="1:13" x14ac:dyDescent="0.2">
      <c r="B67" s="387" t="s">
        <v>233</v>
      </c>
      <c r="C67" s="387"/>
      <c r="D67" s="387"/>
      <c r="E67" s="149">
        <f>AVERAGE(E66,E61,E53,E48,E41,E35,E30,E24,E18)</f>
        <v>3</v>
      </c>
      <c r="F67" s="149">
        <f>AVERAGE(F66,F61,F53,F48,F41,F35,F30,F24,F18)</f>
        <v>1</v>
      </c>
      <c r="G67" s="149">
        <f>AVERAGE(G66,G61,G53,G48,G41,G35,G30,G24,G18)</f>
        <v>0.78514109347442673</v>
      </c>
      <c r="H67" s="158"/>
      <c r="I67" s="158"/>
      <c r="J67" s="158"/>
      <c r="K67" s="158"/>
      <c r="L67" s="152"/>
    </row>
    <row r="68" spans="1:13" ht="13.5" thickBot="1" x14ac:dyDescent="0.25">
      <c r="B68" s="158"/>
      <c r="C68" s="158"/>
      <c r="D68" s="158"/>
      <c r="E68" s="150"/>
      <c r="F68" s="150"/>
      <c r="G68" s="150"/>
      <c r="H68" s="158"/>
      <c r="I68" s="158"/>
      <c r="J68" s="158"/>
      <c r="K68" s="158"/>
      <c r="L68" s="152"/>
    </row>
    <row r="69" spans="1:13" ht="18.75" customHeight="1" thickBot="1" x14ac:dyDescent="0.25">
      <c r="B69" s="159"/>
      <c r="C69" s="159"/>
      <c r="D69" s="159"/>
      <c r="E69" s="390" t="s">
        <v>201</v>
      </c>
      <c r="F69" s="391"/>
      <c r="G69" s="392"/>
      <c r="H69" s="160"/>
      <c r="I69" s="144">
        <f>AVERAGE(I14:I66)</f>
        <v>4.7851410934744267</v>
      </c>
      <c r="J69" s="161">
        <f>I69/5*100%</f>
        <v>0.9570282186948853</v>
      </c>
      <c r="K69" s="158"/>
      <c r="L69" s="152"/>
    </row>
    <row r="70" spans="1:13" ht="36" customHeight="1" x14ac:dyDescent="0.2">
      <c r="B70" s="151"/>
      <c r="C70" s="151"/>
      <c r="D70" s="151"/>
      <c r="E70" s="151"/>
      <c r="F70" s="151"/>
      <c r="G70" s="151"/>
      <c r="H70" s="151"/>
      <c r="I70" s="151"/>
      <c r="J70" s="151"/>
      <c r="K70" s="158"/>
      <c r="L70" s="152"/>
      <c r="M70" s="152"/>
    </row>
    <row r="71" spans="1:13" ht="30" customHeight="1" x14ac:dyDescent="0.2">
      <c r="B71" s="151"/>
      <c r="C71" s="142" t="s">
        <v>74</v>
      </c>
      <c r="D71" s="187">
        <v>43850</v>
      </c>
      <c r="E71" s="151"/>
      <c r="F71" s="151"/>
      <c r="G71" s="151"/>
      <c r="H71" s="388"/>
      <c r="I71" s="388"/>
      <c r="J71" s="142"/>
      <c r="K71" s="158"/>
      <c r="L71" s="152"/>
      <c r="M71" s="152"/>
    </row>
    <row r="72" spans="1:13" ht="30" customHeight="1" x14ac:dyDescent="0.2">
      <c r="B72" s="151"/>
      <c r="C72" s="142" t="s">
        <v>75</v>
      </c>
      <c r="D72" s="142" t="s">
        <v>282</v>
      </c>
      <c r="E72" s="151"/>
      <c r="F72" s="151"/>
      <c r="G72" s="151"/>
      <c r="H72" s="389" t="s">
        <v>281</v>
      </c>
      <c r="I72" s="389"/>
      <c r="J72" s="142" t="s">
        <v>279</v>
      </c>
      <c r="K72" s="158"/>
      <c r="L72" s="152"/>
      <c r="M72" s="152"/>
    </row>
    <row r="73" spans="1:13" x14ac:dyDescent="0.2">
      <c r="B73" s="151"/>
      <c r="C73" s="151"/>
      <c r="D73" s="151"/>
      <c r="E73" s="151"/>
      <c r="F73" s="151"/>
      <c r="G73" s="151"/>
      <c r="H73" s="151"/>
      <c r="I73" s="151"/>
      <c r="J73" s="151"/>
      <c r="L73" s="152"/>
      <c r="M73" s="152"/>
    </row>
    <row r="74" spans="1:13" x14ac:dyDescent="0.2">
      <c r="A74" s="152"/>
      <c r="K74" s="152"/>
      <c r="L74" s="152"/>
    </row>
    <row r="75" spans="1:13" x14ac:dyDescent="0.2">
      <c r="A75" s="152"/>
      <c r="K75" s="152"/>
      <c r="L75" s="152"/>
    </row>
    <row r="76" spans="1:13" x14ac:dyDescent="0.2">
      <c r="A76" s="152"/>
      <c r="K76" s="152"/>
      <c r="L76" s="152"/>
    </row>
    <row r="77" spans="1:13" x14ac:dyDescent="0.2">
      <c r="A77" s="152"/>
      <c r="K77" s="152"/>
      <c r="L77" s="152"/>
    </row>
    <row r="78" spans="1:13" x14ac:dyDescent="0.2">
      <c r="A78" s="152"/>
      <c r="K78" s="152"/>
      <c r="L78" s="152"/>
    </row>
    <row r="79" spans="1:13" x14ac:dyDescent="0.2">
      <c r="A79" s="152"/>
      <c r="K79" s="152"/>
      <c r="L79" s="152"/>
    </row>
    <row r="80" spans="1:13" x14ac:dyDescent="0.2">
      <c r="A80" s="152"/>
      <c r="K80" s="152"/>
      <c r="L80" s="152"/>
    </row>
    <row r="81" spans="1:12" x14ac:dyDescent="0.2">
      <c r="A81" s="152"/>
      <c r="K81" s="152"/>
      <c r="L81" s="152"/>
    </row>
    <row r="82" spans="1:12" x14ac:dyDescent="0.2">
      <c r="A82" s="152"/>
      <c r="K82" s="152"/>
      <c r="L82" s="152"/>
    </row>
    <row r="83" spans="1:12" x14ac:dyDescent="0.2">
      <c r="A83" s="152"/>
      <c r="K83" s="152"/>
      <c r="L83" s="152"/>
    </row>
    <row r="84" spans="1:12" x14ac:dyDescent="0.2">
      <c r="A84" s="152"/>
      <c r="K84" s="152"/>
      <c r="L84" s="152"/>
    </row>
    <row r="85" spans="1:12" x14ac:dyDescent="0.2">
      <c r="A85" s="152"/>
      <c r="K85" s="152"/>
      <c r="L85" s="152"/>
    </row>
    <row r="86" spans="1:12" x14ac:dyDescent="0.2">
      <c r="A86" s="152"/>
      <c r="K86" s="152"/>
      <c r="L86" s="152"/>
    </row>
    <row r="87" spans="1:12" x14ac:dyDescent="0.2">
      <c r="A87" s="152"/>
      <c r="K87" s="152"/>
      <c r="L87" s="152"/>
    </row>
    <row r="88" spans="1:12" x14ac:dyDescent="0.2">
      <c r="A88" s="152"/>
      <c r="K88" s="152"/>
      <c r="L88" s="152"/>
    </row>
    <row r="89" spans="1:12" x14ac:dyDescent="0.2">
      <c r="A89" s="152"/>
      <c r="K89" s="152"/>
      <c r="L89" s="152"/>
    </row>
    <row r="90" spans="1:12" x14ac:dyDescent="0.2">
      <c r="A90" s="152"/>
      <c r="K90" s="152"/>
      <c r="L90" s="152"/>
    </row>
    <row r="91" spans="1:12" x14ac:dyDescent="0.2">
      <c r="A91" s="152"/>
      <c r="K91" s="152"/>
      <c r="L91" s="152"/>
    </row>
    <row r="92" spans="1:12" x14ac:dyDescent="0.2">
      <c r="A92" s="152"/>
      <c r="K92" s="152"/>
      <c r="L92" s="152"/>
    </row>
    <row r="93" spans="1:12" x14ac:dyDescent="0.2">
      <c r="A93" s="152"/>
      <c r="K93" s="152"/>
      <c r="L93" s="152"/>
    </row>
    <row r="94" spans="1:12" x14ac:dyDescent="0.2">
      <c r="A94" s="152"/>
      <c r="K94" s="152"/>
      <c r="L94" s="152"/>
    </row>
    <row r="95" spans="1:12" x14ac:dyDescent="0.2">
      <c r="A95" s="152"/>
      <c r="K95" s="152"/>
      <c r="L95" s="152"/>
    </row>
    <row r="96" spans="1:12" x14ac:dyDescent="0.2">
      <c r="A96" s="152"/>
      <c r="K96" s="152"/>
      <c r="L96" s="152"/>
    </row>
    <row r="97" spans="1:12" x14ac:dyDescent="0.2">
      <c r="A97" s="152"/>
      <c r="K97" s="152"/>
      <c r="L97" s="152"/>
    </row>
    <row r="98" spans="1:12" x14ac:dyDescent="0.2">
      <c r="A98" s="152"/>
      <c r="K98" s="152"/>
      <c r="L98" s="152"/>
    </row>
    <row r="99" spans="1:12" x14ac:dyDescent="0.2">
      <c r="A99" s="152"/>
      <c r="K99" s="152"/>
      <c r="L99" s="152"/>
    </row>
    <row r="100" spans="1:12" x14ac:dyDescent="0.2">
      <c r="A100" s="152"/>
      <c r="K100" s="152"/>
      <c r="L100" s="152"/>
    </row>
    <row r="101" spans="1:12" x14ac:dyDescent="0.2">
      <c r="A101" s="152"/>
      <c r="K101" s="152"/>
      <c r="L101" s="152"/>
    </row>
    <row r="102" spans="1:12" x14ac:dyDescent="0.2">
      <c r="A102" s="152"/>
      <c r="K102" s="152"/>
      <c r="L102" s="152"/>
    </row>
    <row r="103" spans="1:12" x14ac:dyDescent="0.2">
      <c r="A103" s="152"/>
      <c r="K103" s="152"/>
      <c r="L103" s="152"/>
    </row>
    <row r="104" spans="1:12" x14ac:dyDescent="0.2">
      <c r="A104" s="152"/>
      <c r="K104" s="152"/>
      <c r="L104" s="152"/>
    </row>
    <row r="105" spans="1:12" x14ac:dyDescent="0.2">
      <c r="A105" s="152"/>
      <c r="K105" s="152"/>
      <c r="L105" s="152"/>
    </row>
    <row r="106" spans="1:12" x14ac:dyDescent="0.2">
      <c r="A106" s="152"/>
      <c r="K106" s="152"/>
      <c r="L106" s="152"/>
    </row>
    <row r="107" spans="1:12" x14ac:dyDescent="0.2">
      <c r="A107" s="152"/>
      <c r="K107" s="152"/>
      <c r="L107" s="152"/>
    </row>
    <row r="108" spans="1:12" x14ac:dyDescent="0.2">
      <c r="A108" s="152"/>
      <c r="K108" s="152"/>
      <c r="L108" s="152"/>
    </row>
    <row r="109" spans="1:12" x14ac:dyDescent="0.2">
      <c r="A109" s="152"/>
      <c r="K109" s="152"/>
      <c r="L109" s="152"/>
    </row>
    <row r="110" spans="1:12" x14ac:dyDescent="0.2">
      <c r="A110" s="152"/>
      <c r="K110" s="152"/>
      <c r="L110" s="152"/>
    </row>
    <row r="111" spans="1:12" x14ac:dyDescent="0.2">
      <c r="A111" s="152"/>
      <c r="K111" s="152"/>
      <c r="L111" s="152"/>
    </row>
    <row r="112" spans="1:12" x14ac:dyDescent="0.2">
      <c r="A112" s="152"/>
      <c r="K112" s="152"/>
      <c r="L112" s="152"/>
    </row>
    <row r="113" spans="1:12" x14ac:dyDescent="0.2">
      <c r="A113" s="152"/>
      <c r="K113" s="152"/>
      <c r="L113" s="152"/>
    </row>
    <row r="114" spans="1:12" x14ac:dyDescent="0.2">
      <c r="A114" s="152"/>
      <c r="K114" s="152"/>
      <c r="L114" s="152"/>
    </row>
    <row r="115" spans="1:12" x14ac:dyDescent="0.2">
      <c r="A115" s="152"/>
      <c r="K115" s="152"/>
      <c r="L115" s="152"/>
    </row>
    <row r="116" spans="1:12" x14ac:dyDescent="0.2">
      <c r="A116" s="152"/>
      <c r="K116" s="152"/>
      <c r="L116" s="152"/>
    </row>
    <row r="117" spans="1:12" x14ac:dyDescent="0.2">
      <c r="A117" s="152"/>
      <c r="K117" s="152"/>
      <c r="L117" s="152"/>
    </row>
    <row r="118" spans="1:12" x14ac:dyDescent="0.2">
      <c r="A118" s="152"/>
      <c r="K118" s="152"/>
      <c r="L118" s="152"/>
    </row>
    <row r="119" spans="1:12" x14ac:dyDescent="0.2">
      <c r="A119" s="152"/>
      <c r="K119" s="152"/>
      <c r="L119" s="152"/>
    </row>
    <row r="120" spans="1:12" x14ac:dyDescent="0.2">
      <c r="A120" s="152"/>
      <c r="K120" s="152"/>
      <c r="L120" s="152"/>
    </row>
    <row r="121" spans="1:12" x14ac:dyDescent="0.2">
      <c r="A121" s="152"/>
      <c r="K121" s="152"/>
      <c r="L121" s="152"/>
    </row>
    <row r="122" spans="1:12" x14ac:dyDescent="0.2">
      <c r="A122" s="152"/>
      <c r="K122" s="152"/>
      <c r="L122" s="152"/>
    </row>
    <row r="123" spans="1:12" x14ac:dyDescent="0.2">
      <c r="A123" s="152"/>
      <c r="K123" s="152"/>
      <c r="L123" s="152"/>
    </row>
    <row r="124" spans="1:12" x14ac:dyDescent="0.2">
      <c r="A124" s="152"/>
      <c r="K124" s="152"/>
      <c r="L124" s="152"/>
    </row>
    <row r="125" spans="1:12" x14ac:dyDescent="0.2">
      <c r="A125" s="152"/>
      <c r="K125" s="152"/>
      <c r="L125" s="152"/>
    </row>
    <row r="126" spans="1:12" x14ac:dyDescent="0.2">
      <c r="A126" s="152"/>
      <c r="K126" s="152"/>
      <c r="L126" s="152"/>
    </row>
    <row r="127" spans="1:12" x14ac:dyDescent="0.2">
      <c r="A127" s="152"/>
      <c r="K127" s="152"/>
      <c r="L127" s="152"/>
    </row>
    <row r="128" spans="1:12" x14ac:dyDescent="0.2">
      <c r="A128" s="152"/>
      <c r="K128" s="152"/>
      <c r="L128" s="152"/>
    </row>
    <row r="129" spans="1:12" x14ac:dyDescent="0.2">
      <c r="A129" s="152"/>
      <c r="K129" s="152"/>
      <c r="L129" s="152"/>
    </row>
    <row r="130" spans="1:12" x14ac:dyDescent="0.2">
      <c r="A130" s="152"/>
      <c r="K130" s="152"/>
      <c r="L130" s="152"/>
    </row>
    <row r="131" spans="1:12" x14ac:dyDescent="0.2">
      <c r="A131" s="152"/>
      <c r="K131" s="152"/>
      <c r="L131" s="152"/>
    </row>
    <row r="132" spans="1:12" x14ac:dyDescent="0.2">
      <c r="A132" s="152"/>
      <c r="K132" s="152"/>
      <c r="L132" s="152"/>
    </row>
    <row r="133" spans="1:12" x14ac:dyDescent="0.2">
      <c r="A133" s="152"/>
      <c r="K133" s="152"/>
      <c r="L133" s="152"/>
    </row>
    <row r="134" spans="1:12" x14ac:dyDescent="0.2">
      <c r="A134" s="152"/>
      <c r="K134" s="152"/>
      <c r="L134" s="152"/>
    </row>
    <row r="135" spans="1:12" x14ac:dyDescent="0.2">
      <c r="A135" s="152"/>
      <c r="K135" s="152"/>
      <c r="L135" s="152"/>
    </row>
    <row r="136" spans="1:12" x14ac:dyDescent="0.2">
      <c r="A136" s="152"/>
      <c r="K136" s="152"/>
      <c r="L136" s="152"/>
    </row>
    <row r="137" spans="1:12" x14ac:dyDescent="0.2">
      <c r="A137" s="152"/>
      <c r="K137" s="152"/>
      <c r="L137" s="152"/>
    </row>
    <row r="138" spans="1:12" x14ac:dyDescent="0.2">
      <c r="A138" s="152"/>
      <c r="K138" s="152"/>
      <c r="L138" s="152"/>
    </row>
    <row r="139" spans="1:12" x14ac:dyDescent="0.2">
      <c r="A139" s="152"/>
      <c r="K139" s="152"/>
      <c r="L139" s="152"/>
    </row>
    <row r="140" spans="1:12" x14ac:dyDescent="0.2">
      <c r="A140" s="152"/>
      <c r="K140" s="152"/>
      <c r="L140" s="152"/>
    </row>
    <row r="141" spans="1:12" x14ac:dyDescent="0.2">
      <c r="A141" s="152"/>
      <c r="K141" s="152"/>
      <c r="L141" s="152"/>
    </row>
    <row r="142" spans="1:12" x14ac:dyDescent="0.2">
      <c r="A142" s="152"/>
      <c r="K142" s="152"/>
      <c r="L142" s="152"/>
    </row>
    <row r="143" spans="1:12" x14ac:dyDescent="0.2">
      <c r="K143" s="152"/>
      <c r="L143" s="152"/>
    </row>
    <row r="144" spans="1:12" x14ac:dyDescent="0.2">
      <c r="K144" s="152"/>
      <c r="L144" s="152"/>
    </row>
    <row r="145" spans="11:12" x14ac:dyDescent="0.2">
      <c r="K145" s="152"/>
      <c r="L145" s="152"/>
    </row>
    <row r="146" spans="11:12" x14ac:dyDescent="0.2">
      <c r="K146" s="152"/>
      <c r="L146" s="152"/>
    </row>
    <row r="147" spans="11:12" x14ac:dyDescent="0.2">
      <c r="K147" s="152"/>
      <c r="L147" s="152"/>
    </row>
    <row r="148" spans="11:12" x14ac:dyDescent="0.2">
      <c r="K148" s="152"/>
      <c r="L148" s="152"/>
    </row>
    <row r="149" spans="11:12" x14ac:dyDescent="0.2">
      <c r="K149" s="152"/>
      <c r="L149" s="152"/>
    </row>
    <row r="150" spans="11:12" x14ac:dyDescent="0.2">
      <c r="K150" s="152"/>
      <c r="L150" s="152"/>
    </row>
    <row r="151" spans="11:12" x14ac:dyDescent="0.2">
      <c r="K151" s="152"/>
      <c r="L151" s="152"/>
    </row>
    <row r="152" spans="11:12" x14ac:dyDescent="0.2">
      <c r="K152" s="152"/>
      <c r="L152" s="152"/>
    </row>
    <row r="153" spans="11:12" x14ac:dyDescent="0.2">
      <c r="K153" s="152"/>
      <c r="L153" s="152"/>
    </row>
    <row r="154" spans="11:12" x14ac:dyDescent="0.2">
      <c r="K154" s="152"/>
      <c r="L154" s="152"/>
    </row>
    <row r="155" spans="11:12" x14ac:dyDescent="0.2">
      <c r="K155" s="152"/>
      <c r="L155" s="152"/>
    </row>
    <row r="156" spans="11:12" x14ac:dyDescent="0.2">
      <c r="K156" s="152"/>
      <c r="L156" s="152"/>
    </row>
    <row r="157" spans="11:12" x14ac:dyDescent="0.2">
      <c r="K157" s="152"/>
      <c r="L157" s="152"/>
    </row>
    <row r="158" spans="11:12" x14ac:dyDescent="0.2">
      <c r="K158" s="152"/>
      <c r="L158" s="152"/>
    </row>
    <row r="159" spans="11:12" x14ac:dyDescent="0.2">
      <c r="K159" s="152"/>
      <c r="L159" s="152"/>
    </row>
    <row r="160" spans="11:12" x14ac:dyDescent="0.2">
      <c r="K160" s="152"/>
      <c r="L160" s="152"/>
    </row>
    <row r="161" spans="11:12" x14ac:dyDescent="0.2">
      <c r="K161" s="152"/>
      <c r="L161" s="152"/>
    </row>
    <row r="162" spans="11:12" x14ac:dyDescent="0.2">
      <c r="K162" s="152"/>
      <c r="L162" s="152"/>
    </row>
    <row r="163" spans="11:12" x14ac:dyDescent="0.2">
      <c r="K163" s="152"/>
      <c r="L163" s="152"/>
    </row>
    <row r="164" spans="11:12" x14ac:dyDescent="0.2">
      <c r="K164" s="152"/>
      <c r="L164" s="152"/>
    </row>
    <row r="165" spans="11:12" x14ac:dyDescent="0.2">
      <c r="K165" s="152"/>
      <c r="L165" s="152"/>
    </row>
    <row r="166" spans="11:12" x14ac:dyDescent="0.2">
      <c r="K166" s="152"/>
      <c r="L166" s="152"/>
    </row>
    <row r="167" spans="11:12" x14ac:dyDescent="0.2">
      <c r="K167" s="152"/>
      <c r="L167" s="152"/>
    </row>
    <row r="168" spans="11:12" x14ac:dyDescent="0.2">
      <c r="K168" s="152"/>
      <c r="L168" s="152"/>
    </row>
    <row r="169" spans="11:12" x14ac:dyDescent="0.2">
      <c r="K169" s="152"/>
      <c r="L169" s="152"/>
    </row>
    <row r="170" spans="11:12" x14ac:dyDescent="0.2">
      <c r="K170" s="152"/>
      <c r="L170" s="152"/>
    </row>
    <row r="171" spans="11:12" x14ac:dyDescent="0.2">
      <c r="K171" s="152"/>
      <c r="L171" s="152"/>
    </row>
    <row r="172" spans="11:12" x14ac:dyDescent="0.2">
      <c r="K172" s="152"/>
      <c r="L172" s="152"/>
    </row>
    <row r="173" spans="11:12" x14ac:dyDescent="0.2">
      <c r="K173" s="152"/>
      <c r="L173" s="152"/>
    </row>
    <row r="174" spans="11:12" x14ac:dyDescent="0.2">
      <c r="K174" s="152"/>
      <c r="L174" s="152"/>
    </row>
    <row r="175" spans="11:12" x14ac:dyDescent="0.2">
      <c r="K175" s="152"/>
      <c r="L175" s="152"/>
    </row>
    <row r="176" spans="11:12" x14ac:dyDescent="0.2">
      <c r="K176" s="152"/>
      <c r="L176" s="152"/>
    </row>
    <row r="177" spans="11:12" x14ac:dyDescent="0.2">
      <c r="K177" s="152"/>
      <c r="L177" s="152"/>
    </row>
    <row r="178" spans="11:12" x14ac:dyDescent="0.2">
      <c r="K178" s="152"/>
      <c r="L178" s="152"/>
    </row>
    <row r="179" spans="11:12" x14ac:dyDescent="0.2">
      <c r="K179" s="152"/>
      <c r="L179" s="152"/>
    </row>
    <row r="180" spans="11:12" x14ac:dyDescent="0.2">
      <c r="K180" s="152"/>
      <c r="L180" s="152"/>
    </row>
    <row r="181" spans="11:12" x14ac:dyDescent="0.2">
      <c r="K181" s="152"/>
      <c r="L181" s="152"/>
    </row>
    <row r="182" spans="11:12" x14ac:dyDescent="0.2">
      <c r="K182" s="152"/>
      <c r="L182" s="152"/>
    </row>
    <row r="183" spans="11:12" x14ac:dyDescent="0.2">
      <c r="K183" s="152"/>
      <c r="L183" s="152"/>
    </row>
    <row r="184" spans="11:12" x14ac:dyDescent="0.2">
      <c r="K184" s="152"/>
      <c r="L184" s="152"/>
    </row>
    <row r="185" spans="11:12" x14ac:dyDescent="0.2">
      <c r="K185" s="152"/>
      <c r="L185" s="152"/>
    </row>
    <row r="186" spans="11:12" x14ac:dyDescent="0.2">
      <c r="K186" s="152"/>
      <c r="L186" s="152"/>
    </row>
    <row r="187" spans="11:12" x14ac:dyDescent="0.2">
      <c r="K187" s="152"/>
      <c r="L187" s="152"/>
    </row>
    <row r="188" spans="11:12" x14ac:dyDescent="0.2">
      <c r="K188" s="152"/>
      <c r="L188" s="152"/>
    </row>
    <row r="189" spans="11:12" x14ac:dyDescent="0.2">
      <c r="K189" s="152"/>
      <c r="L189" s="152"/>
    </row>
    <row r="190" spans="11:12" x14ac:dyDescent="0.2">
      <c r="K190" s="152"/>
      <c r="L190" s="152"/>
    </row>
    <row r="191" spans="11:12" x14ac:dyDescent="0.2">
      <c r="K191" s="152"/>
      <c r="L191" s="152"/>
    </row>
    <row r="192" spans="11:12" x14ac:dyDescent="0.2">
      <c r="K192" s="152"/>
      <c r="L192" s="152"/>
    </row>
    <row r="193" spans="11:12" x14ac:dyDescent="0.2">
      <c r="K193" s="152"/>
      <c r="L193" s="152"/>
    </row>
    <row r="194" spans="11:12" x14ac:dyDescent="0.2">
      <c r="K194" s="152"/>
      <c r="L194" s="152"/>
    </row>
    <row r="195" spans="11:12" x14ac:dyDescent="0.2">
      <c r="K195" s="152"/>
      <c r="L195" s="152"/>
    </row>
    <row r="196" spans="11:12" x14ac:dyDescent="0.2">
      <c r="K196" s="152"/>
      <c r="L196" s="152"/>
    </row>
    <row r="197" spans="11:12" x14ac:dyDescent="0.2">
      <c r="K197" s="152"/>
      <c r="L197" s="152"/>
    </row>
    <row r="198" spans="11:12" x14ac:dyDescent="0.2">
      <c r="K198" s="152"/>
      <c r="L198" s="152"/>
    </row>
    <row r="199" spans="11:12" x14ac:dyDescent="0.2">
      <c r="K199" s="152"/>
      <c r="L199" s="152"/>
    </row>
    <row r="200" spans="11:12" x14ac:dyDescent="0.2">
      <c r="K200" s="152"/>
      <c r="L200" s="152"/>
    </row>
    <row r="201" spans="11:12" x14ac:dyDescent="0.2">
      <c r="K201" s="152"/>
      <c r="L201" s="152"/>
    </row>
    <row r="202" spans="11:12" x14ac:dyDescent="0.2">
      <c r="K202" s="152"/>
      <c r="L202" s="152"/>
    </row>
    <row r="203" spans="11:12" x14ac:dyDescent="0.2">
      <c r="K203" s="152"/>
      <c r="L203" s="152"/>
    </row>
    <row r="204" spans="11:12" x14ac:dyDescent="0.2">
      <c r="K204" s="152"/>
      <c r="L204" s="152"/>
    </row>
    <row r="205" spans="11:12" x14ac:dyDescent="0.2">
      <c r="K205" s="152"/>
      <c r="L205" s="152"/>
    </row>
    <row r="206" spans="11:12" x14ac:dyDescent="0.2">
      <c r="K206" s="152"/>
      <c r="L206" s="152"/>
    </row>
    <row r="207" spans="11:12" x14ac:dyDescent="0.2">
      <c r="K207" s="152"/>
      <c r="L207" s="152"/>
    </row>
    <row r="208" spans="11:12" x14ac:dyDescent="0.2">
      <c r="K208" s="152"/>
      <c r="L208" s="152"/>
    </row>
    <row r="209" spans="11:12" x14ac:dyDescent="0.2">
      <c r="K209" s="152"/>
      <c r="L209" s="152"/>
    </row>
    <row r="210" spans="11:12" x14ac:dyDescent="0.2">
      <c r="K210" s="152"/>
      <c r="L210" s="152"/>
    </row>
    <row r="211" spans="11:12" x14ac:dyDescent="0.2">
      <c r="K211" s="152"/>
      <c r="L211" s="152"/>
    </row>
    <row r="212" spans="11:12" x14ac:dyDescent="0.2">
      <c r="K212" s="152"/>
      <c r="L212" s="152"/>
    </row>
    <row r="213" spans="11:12" x14ac:dyDescent="0.2">
      <c r="K213" s="152"/>
      <c r="L213" s="152"/>
    </row>
    <row r="214" spans="11:12" x14ac:dyDescent="0.2">
      <c r="K214" s="152"/>
      <c r="L214" s="152"/>
    </row>
    <row r="215" spans="11:12" x14ac:dyDescent="0.2">
      <c r="K215" s="152"/>
      <c r="L215" s="152"/>
    </row>
    <row r="216" spans="11:12" x14ac:dyDescent="0.2">
      <c r="K216" s="152"/>
      <c r="L216" s="152"/>
    </row>
    <row r="217" spans="11:12" x14ac:dyDescent="0.2">
      <c r="K217" s="152"/>
      <c r="L217" s="152"/>
    </row>
    <row r="218" spans="11:12" x14ac:dyDescent="0.2">
      <c r="K218" s="152"/>
      <c r="L218" s="152"/>
    </row>
    <row r="219" spans="11:12" x14ac:dyDescent="0.2">
      <c r="K219" s="152"/>
      <c r="L219" s="152"/>
    </row>
    <row r="220" spans="11:12" x14ac:dyDescent="0.2">
      <c r="K220" s="152"/>
      <c r="L220" s="152"/>
    </row>
    <row r="221" spans="11:12" x14ac:dyDescent="0.2">
      <c r="K221" s="152"/>
      <c r="L221" s="152"/>
    </row>
    <row r="222" spans="11:12" x14ac:dyDescent="0.2">
      <c r="K222" s="152"/>
      <c r="L222" s="152"/>
    </row>
    <row r="223" spans="11:12" x14ac:dyDescent="0.2">
      <c r="K223" s="152"/>
      <c r="L223" s="152"/>
    </row>
    <row r="224" spans="11:12" x14ac:dyDescent="0.2">
      <c r="K224" s="152"/>
      <c r="L224" s="152"/>
    </row>
    <row r="225" spans="11:12" x14ac:dyDescent="0.2">
      <c r="K225" s="152"/>
      <c r="L225" s="152"/>
    </row>
    <row r="226" spans="11:12" x14ac:dyDescent="0.2">
      <c r="K226" s="152"/>
      <c r="L226" s="152"/>
    </row>
    <row r="227" spans="11:12" x14ac:dyDescent="0.2">
      <c r="K227" s="152"/>
      <c r="L227" s="152"/>
    </row>
    <row r="228" spans="11:12" x14ac:dyDescent="0.2">
      <c r="K228" s="152"/>
      <c r="L228" s="152"/>
    </row>
    <row r="229" spans="11:12" x14ac:dyDescent="0.2">
      <c r="K229" s="152"/>
      <c r="L229" s="152"/>
    </row>
    <row r="230" spans="11:12" x14ac:dyDescent="0.2">
      <c r="K230" s="152"/>
      <c r="L230" s="152"/>
    </row>
    <row r="231" spans="11:12" x14ac:dyDescent="0.2">
      <c r="K231" s="152"/>
      <c r="L231" s="152"/>
    </row>
    <row r="232" spans="11:12" x14ac:dyDescent="0.2">
      <c r="K232" s="152"/>
      <c r="L232" s="152"/>
    </row>
    <row r="233" spans="11:12" x14ac:dyDescent="0.2">
      <c r="K233" s="152"/>
      <c r="L233" s="152"/>
    </row>
    <row r="234" spans="11:12" x14ac:dyDescent="0.2">
      <c r="K234" s="152"/>
      <c r="L234" s="152"/>
    </row>
    <row r="235" spans="11:12" x14ac:dyDescent="0.2">
      <c r="K235" s="152"/>
      <c r="L235" s="152"/>
    </row>
    <row r="236" spans="11:12" x14ac:dyDescent="0.2">
      <c r="K236" s="152"/>
      <c r="L236" s="152"/>
    </row>
    <row r="237" spans="11:12" x14ac:dyDescent="0.2">
      <c r="K237" s="152"/>
      <c r="L237" s="152"/>
    </row>
    <row r="238" spans="11:12" x14ac:dyDescent="0.2">
      <c r="K238" s="152"/>
      <c r="L238" s="152"/>
    </row>
    <row r="239" spans="11:12" x14ac:dyDescent="0.2">
      <c r="K239" s="152"/>
      <c r="L239" s="152"/>
    </row>
    <row r="240" spans="11:12" x14ac:dyDescent="0.2">
      <c r="K240" s="152"/>
      <c r="L240" s="152"/>
    </row>
    <row r="241" spans="11:12" x14ac:dyDescent="0.2">
      <c r="K241" s="152"/>
      <c r="L241" s="152"/>
    </row>
    <row r="242" spans="11:12" x14ac:dyDescent="0.2">
      <c r="K242" s="152"/>
      <c r="L242" s="152"/>
    </row>
    <row r="243" spans="11:12" x14ac:dyDescent="0.2">
      <c r="K243" s="152"/>
      <c r="L243" s="152"/>
    </row>
    <row r="244" spans="11:12" x14ac:dyDescent="0.2">
      <c r="K244" s="152"/>
      <c r="L244" s="152"/>
    </row>
    <row r="245" spans="11:12" x14ac:dyDescent="0.2">
      <c r="K245" s="152"/>
      <c r="L245" s="152"/>
    </row>
    <row r="246" spans="11:12" x14ac:dyDescent="0.2">
      <c r="K246" s="152"/>
      <c r="L246" s="152"/>
    </row>
    <row r="247" spans="11:12" x14ac:dyDescent="0.2">
      <c r="K247" s="152"/>
      <c r="L247" s="152"/>
    </row>
    <row r="248" spans="11:12" x14ac:dyDescent="0.2">
      <c r="K248" s="152"/>
      <c r="L248" s="152"/>
    </row>
    <row r="249" spans="11:12" x14ac:dyDescent="0.2">
      <c r="K249" s="152"/>
      <c r="L249" s="152"/>
    </row>
    <row r="250" spans="11:12" x14ac:dyDescent="0.2">
      <c r="K250" s="152"/>
      <c r="L250" s="152"/>
    </row>
    <row r="251" spans="11:12" x14ac:dyDescent="0.2">
      <c r="K251" s="152"/>
      <c r="L251" s="152"/>
    </row>
    <row r="252" spans="11:12" x14ac:dyDescent="0.2">
      <c r="K252" s="152"/>
      <c r="L252" s="152"/>
    </row>
    <row r="253" spans="11:12" x14ac:dyDescent="0.2">
      <c r="K253" s="152"/>
      <c r="L253" s="152"/>
    </row>
    <row r="254" spans="11:12" x14ac:dyDescent="0.2">
      <c r="K254" s="152"/>
      <c r="L254" s="152"/>
    </row>
    <row r="255" spans="11:12" x14ac:dyDescent="0.2">
      <c r="K255" s="152"/>
      <c r="L255" s="152"/>
    </row>
  </sheetData>
  <mergeCells count="71">
    <mergeCell ref="C8:I8"/>
    <mergeCell ref="B2:J2"/>
    <mergeCell ref="B4:J4"/>
    <mergeCell ref="C5:I5"/>
    <mergeCell ref="C6:I6"/>
    <mergeCell ref="C7:I7"/>
    <mergeCell ref="C9:I9"/>
    <mergeCell ref="B11:C13"/>
    <mergeCell ref="D11:D13"/>
    <mergeCell ref="E11:G11"/>
    <mergeCell ref="I11:I13"/>
    <mergeCell ref="J11:J13"/>
    <mergeCell ref="B14:B17"/>
    <mergeCell ref="C14:C17"/>
    <mergeCell ref="H14:H18"/>
    <mergeCell ref="I14:I18"/>
    <mergeCell ref="J14:J18"/>
    <mergeCell ref="H11:H13"/>
    <mergeCell ref="B18:D18"/>
    <mergeCell ref="B19:B23"/>
    <mergeCell ref="C19:C23"/>
    <mergeCell ref="H19:H24"/>
    <mergeCell ref="I19:I24"/>
    <mergeCell ref="J19:J24"/>
    <mergeCell ref="B24:D24"/>
    <mergeCell ref="J31:J35"/>
    <mergeCell ref="B35:D35"/>
    <mergeCell ref="B25:B29"/>
    <mergeCell ref="C25:C29"/>
    <mergeCell ref="H25:H30"/>
    <mergeCell ref="I25:I30"/>
    <mergeCell ref="J25:J30"/>
    <mergeCell ref="B30:D30"/>
    <mergeCell ref="J42:J48"/>
    <mergeCell ref="B48:D48"/>
    <mergeCell ref="B36:B40"/>
    <mergeCell ref="C36:C40"/>
    <mergeCell ref="H36:H41"/>
    <mergeCell ref="I36:I41"/>
    <mergeCell ref="J36:J41"/>
    <mergeCell ref="B41:D41"/>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s>
  <dataValidations count="2">
    <dataValidation type="whole" showInputMessage="1" showErrorMessage="1" sqref="G40 E49:E52 G49:G52 G54 G27:G29 G34 E14:G17 G20:G23 E19:F23 E25:F29 G25 E31:F34 G31:G32 E36:F40 G36:G38 E42:F47 G42:G45 G47 E54:F60 E62:G65">
      <formula1>1</formula1>
      <formula2>5</formula2>
    </dataValidation>
    <dataValidation type="whole" allowBlank="1" showInputMessage="1" showErrorMessage="1" sqref="F49:F52 G56:G59">
      <formula1>1</formula1>
      <formula2>5</formula2>
    </dataValidation>
  </dataValidations>
  <printOptions horizontalCentered="1" verticalCentered="1"/>
  <pageMargins left="0.32" right="0.17" top="0.74803149606299213" bottom="0.74803149606299213" header="0.31496062992125984" footer="0.31496062992125984"/>
  <pageSetup scale="34" fitToWidth="0" orientation="portrait" r:id="rId1"/>
  <rowBreaks count="1" manualBreakCount="1">
    <brk id="53" max="10" man="1"/>
  </rowBreaks>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tabSelected="1" view="pageBreakPreview" topLeftCell="D8" zoomScaleSheetLayoutView="100" workbookViewId="0">
      <selection activeCell="K19" sqref="K19"/>
    </sheetView>
  </sheetViews>
  <sheetFormatPr baseColWidth="10" defaultColWidth="11.42578125" defaultRowHeight="18" x14ac:dyDescent="0.25"/>
  <cols>
    <col min="1" max="1" width="5.28515625" style="80" customWidth="1"/>
    <col min="2" max="2" width="4.7109375" style="80" customWidth="1"/>
    <col min="3" max="3" width="57.28515625" style="80" customWidth="1"/>
    <col min="4" max="4" width="59.28515625" style="80" customWidth="1"/>
    <col min="5" max="5" width="37.42578125" style="80" customWidth="1"/>
    <col min="6" max="6" width="40.85546875" style="80" customWidth="1"/>
    <col min="7" max="7" width="37.85546875" style="80" customWidth="1"/>
    <col min="8" max="8" width="7" style="80" customWidth="1"/>
    <col min="9" max="9" width="8.28515625" style="80" customWidth="1"/>
    <col min="10" max="10" width="24.7109375" style="80" bestFit="1" customWidth="1"/>
    <col min="11" max="16384" width="11.42578125" style="80"/>
  </cols>
  <sheetData>
    <row r="1" spans="1:9" ht="18.75" thickBot="1" x14ac:dyDescent="0.3">
      <c r="A1" s="97"/>
      <c r="B1" s="97"/>
      <c r="C1" s="97"/>
      <c r="D1" s="97"/>
      <c r="E1" s="97"/>
      <c r="F1" s="97"/>
      <c r="G1" s="97"/>
      <c r="H1" s="97"/>
      <c r="I1" s="97"/>
    </row>
    <row r="2" spans="1:9" ht="36.75" customHeight="1" thickBot="1" x14ac:dyDescent="0.3">
      <c r="A2" s="97"/>
      <c r="B2" s="432" t="s">
        <v>202</v>
      </c>
      <c r="C2" s="433"/>
      <c r="D2" s="433"/>
      <c r="E2" s="433"/>
      <c r="F2" s="433"/>
      <c r="G2" s="433"/>
      <c r="H2" s="434"/>
      <c r="I2" s="97"/>
    </row>
    <row r="3" spans="1:9" x14ac:dyDescent="0.25">
      <c r="A3" s="97"/>
      <c r="B3" s="81"/>
      <c r="C3" s="82" t="s">
        <v>203</v>
      </c>
      <c r="D3" s="435"/>
      <c r="E3" s="435"/>
      <c r="F3" s="435"/>
      <c r="G3" s="435"/>
      <c r="H3" s="83"/>
      <c r="I3" s="97"/>
    </row>
    <row r="4" spans="1:9" x14ac:dyDescent="0.25">
      <c r="A4" s="97"/>
      <c r="B4" s="81"/>
      <c r="C4" s="82" t="s">
        <v>204</v>
      </c>
      <c r="D4" s="436"/>
      <c r="E4" s="436"/>
      <c r="F4" s="436"/>
      <c r="G4" s="436"/>
      <c r="H4" s="83"/>
      <c r="I4" s="97"/>
    </row>
    <row r="5" spans="1:9" x14ac:dyDescent="0.25">
      <c r="A5" s="97"/>
      <c r="B5" s="81"/>
      <c r="C5" s="82" t="s">
        <v>205</v>
      </c>
      <c r="D5" s="436"/>
      <c r="E5" s="436"/>
      <c r="F5" s="436"/>
      <c r="G5" s="436"/>
      <c r="H5" s="83"/>
      <c r="I5" s="97"/>
    </row>
    <row r="6" spans="1:9" ht="18.75" thickBot="1" x14ac:dyDescent="0.3">
      <c r="A6" s="97"/>
      <c r="B6" s="81"/>
      <c r="C6" s="82"/>
      <c r="D6" s="133"/>
      <c r="E6" s="133"/>
      <c r="F6" s="133"/>
      <c r="G6" s="133"/>
      <c r="H6" s="83"/>
      <c r="I6" s="97"/>
    </row>
    <row r="7" spans="1:9" ht="36" customHeight="1" thickBot="1" x14ac:dyDescent="0.3">
      <c r="A7" s="97"/>
      <c r="B7" s="440" t="s">
        <v>206</v>
      </c>
      <c r="C7" s="441"/>
      <c r="D7" s="441"/>
      <c r="E7" s="441"/>
      <c r="F7" s="441"/>
      <c r="G7" s="441"/>
      <c r="H7" s="442"/>
      <c r="I7" s="97"/>
    </row>
    <row r="8" spans="1:9" x14ac:dyDescent="0.25">
      <c r="A8" s="97"/>
      <c r="B8" s="81"/>
      <c r="C8" s="84"/>
      <c r="D8" s="84"/>
      <c r="E8" s="84"/>
      <c r="F8" s="84"/>
      <c r="G8" s="84"/>
      <c r="H8" s="83"/>
      <c r="I8" s="97"/>
    </row>
    <row r="9" spans="1:9" x14ac:dyDescent="0.25">
      <c r="A9" s="97"/>
      <c r="B9" s="81"/>
      <c r="C9" s="437" t="s">
        <v>207</v>
      </c>
      <c r="D9" s="450">
        <f>'ANEXO 1'!P34</f>
        <v>1</v>
      </c>
      <c r="E9" s="452">
        <f>(D9*D11)/100%</f>
        <v>0.8</v>
      </c>
      <c r="F9" s="438"/>
      <c r="G9" s="438"/>
      <c r="H9" s="439"/>
      <c r="I9" s="97"/>
    </row>
    <row r="10" spans="1:9" x14ac:dyDescent="0.25">
      <c r="A10" s="97"/>
      <c r="B10" s="81"/>
      <c r="C10" s="437"/>
      <c r="D10" s="451"/>
      <c r="E10" s="453"/>
      <c r="F10" s="438"/>
      <c r="G10" s="438"/>
      <c r="H10" s="439"/>
      <c r="I10" s="97"/>
    </row>
    <row r="11" spans="1:9" ht="40.5" customHeight="1" x14ac:dyDescent="0.25">
      <c r="A11" s="97"/>
      <c r="B11" s="81"/>
      <c r="C11" s="86" t="s">
        <v>208</v>
      </c>
      <c r="D11" s="87">
        <v>0.8</v>
      </c>
      <c r="E11" s="454"/>
      <c r="F11" s="438"/>
      <c r="G11" s="438"/>
      <c r="H11" s="439"/>
      <c r="I11" s="97"/>
    </row>
    <row r="12" spans="1:9" x14ac:dyDescent="0.25">
      <c r="A12" s="97"/>
      <c r="B12" s="81"/>
      <c r="C12" s="88" t="s">
        <v>209</v>
      </c>
      <c r="D12" s="89">
        <f>'ANEXO 2'!I69</f>
        <v>4.7851410934744267</v>
      </c>
      <c r="E12" s="443">
        <f>(D12*D13)/5</f>
        <v>0.19140564373897709</v>
      </c>
      <c r="F12" s="438"/>
      <c r="G12" s="438"/>
      <c r="H12" s="439"/>
      <c r="I12" s="97"/>
    </row>
    <row r="13" spans="1:9" x14ac:dyDescent="0.25">
      <c r="A13" s="97"/>
      <c r="B13" s="81"/>
      <c r="C13" s="88" t="s">
        <v>210</v>
      </c>
      <c r="D13" s="87">
        <v>0.2</v>
      </c>
      <c r="E13" s="443"/>
      <c r="F13" s="438"/>
      <c r="G13" s="438"/>
      <c r="H13" s="439"/>
      <c r="I13" s="97"/>
    </row>
    <row r="14" spans="1:9" x14ac:dyDescent="0.25">
      <c r="A14" s="97"/>
      <c r="B14" s="81"/>
      <c r="C14" s="88"/>
      <c r="D14" s="87"/>
      <c r="E14" s="90"/>
      <c r="F14" s="438"/>
      <c r="G14" s="438"/>
      <c r="H14" s="439"/>
      <c r="I14" s="97"/>
    </row>
    <row r="15" spans="1:9" x14ac:dyDescent="0.25">
      <c r="A15" s="97"/>
      <c r="B15" s="81"/>
      <c r="C15" s="88" t="s">
        <v>211</v>
      </c>
      <c r="D15" s="87"/>
      <c r="E15" s="85">
        <f>SUM(E9:E13)</f>
        <v>0.9914056437389771</v>
      </c>
      <c r="F15" s="438"/>
      <c r="G15" s="438"/>
      <c r="H15" s="439"/>
      <c r="I15" s="97"/>
    </row>
    <row r="16" spans="1:9" x14ac:dyDescent="0.25">
      <c r="A16" s="97"/>
      <c r="B16" s="81"/>
      <c r="C16" s="84"/>
      <c r="D16" s="84"/>
      <c r="E16" s="84"/>
      <c r="F16" s="84"/>
      <c r="G16" s="438"/>
      <c r="H16" s="439"/>
      <c r="I16" s="97"/>
    </row>
    <row r="17" spans="1:9" x14ac:dyDescent="0.25">
      <c r="A17" s="97"/>
      <c r="B17" s="81"/>
      <c r="C17" s="446" t="s">
        <v>212</v>
      </c>
      <c r="D17" s="448">
        <v>0.05</v>
      </c>
      <c r="E17" s="444">
        <f>'ANEXO 1'!P35</f>
        <v>0</v>
      </c>
      <c r="F17" s="84"/>
      <c r="G17" s="438"/>
      <c r="H17" s="439"/>
      <c r="I17" s="97"/>
    </row>
    <row r="18" spans="1:9" x14ac:dyDescent="0.25">
      <c r="A18" s="97"/>
      <c r="B18" s="81"/>
      <c r="C18" s="447"/>
      <c r="D18" s="449"/>
      <c r="E18" s="445"/>
      <c r="F18" s="84"/>
      <c r="G18" s="65"/>
      <c r="H18" s="92"/>
      <c r="I18" s="97"/>
    </row>
    <row r="19" spans="1:9" ht="18.75" thickBot="1" x14ac:dyDescent="0.3">
      <c r="A19" s="97"/>
      <c r="B19" s="81"/>
      <c r="C19" s="84"/>
      <c r="D19" s="84"/>
      <c r="E19" s="84"/>
      <c r="F19" s="84"/>
      <c r="G19" s="65"/>
      <c r="H19" s="92"/>
      <c r="I19" s="97"/>
    </row>
    <row r="20" spans="1:9" ht="18.75" thickBot="1" x14ac:dyDescent="0.3">
      <c r="A20" s="97"/>
      <c r="B20" s="81"/>
      <c r="C20" s="84"/>
      <c r="D20" s="134" t="s">
        <v>213</v>
      </c>
      <c r="E20" s="200">
        <f>E15+E17</f>
        <v>0.9914056437389771</v>
      </c>
      <c r="F20" s="84"/>
      <c r="G20" s="65"/>
      <c r="H20" s="92"/>
      <c r="I20" s="97"/>
    </row>
    <row r="21" spans="1:9" x14ac:dyDescent="0.25">
      <c r="A21" s="97"/>
      <c r="B21" s="81"/>
      <c r="C21" s="84"/>
      <c r="D21" s="84"/>
      <c r="E21" s="84"/>
      <c r="F21" s="84"/>
      <c r="G21" s="84"/>
      <c r="H21" s="83"/>
      <c r="I21" s="97"/>
    </row>
    <row r="22" spans="1:9" x14ac:dyDescent="0.25">
      <c r="A22" s="97"/>
      <c r="B22" s="81"/>
      <c r="C22" s="84"/>
      <c r="D22" s="84"/>
      <c r="E22" s="84"/>
      <c r="F22" s="84"/>
      <c r="G22" s="84"/>
      <c r="H22" s="83"/>
      <c r="I22" s="97"/>
    </row>
    <row r="23" spans="1:9" x14ac:dyDescent="0.25">
      <c r="A23" s="97"/>
      <c r="B23" s="81"/>
      <c r="C23" s="84"/>
      <c r="D23" s="84"/>
      <c r="E23" s="84"/>
      <c r="F23" s="84"/>
      <c r="G23" s="84"/>
      <c r="H23" s="83"/>
      <c r="I23" s="97"/>
    </row>
    <row r="24" spans="1:9" x14ac:dyDescent="0.25">
      <c r="A24" s="97"/>
      <c r="B24" s="81"/>
      <c r="C24" s="84"/>
      <c r="D24" s="84"/>
      <c r="E24" s="84"/>
      <c r="F24" s="84"/>
      <c r="G24" s="84"/>
      <c r="H24" s="83"/>
      <c r="I24" s="97"/>
    </row>
    <row r="25" spans="1:9" x14ac:dyDescent="0.25">
      <c r="A25" s="97"/>
      <c r="B25" s="81"/>
      <c r="C25" s="93"/>
      <c r="D25" s="94"/>
      <c r="E25" s="84"/>
      <c r="F25" s="93"/>
      <c r="G25" s="94"/>
      <c r="H25" s="83"/>
      <c r="I25" s="97"/>
    </row>
    <row r="26" spans="1:9" ht="18" customHeight="1" x14ac:dyDescent="0.25">
      <c r="A26" s="97"/>
      <c r="B26" s="81"/>
      <c r="C26" s="430" t="s">
        <v>279</v>
      </c>
      <c r="D26" s="430"/>
      <c r="E26" s="84"/>
      <c r="F26" s="430" t="s">
        <v>283</v>
      </c>
      <c r="G26" s="430"/>
      <c r="H26" s="92"/>
      <c r="I26" s="97"/>
    </row>
    <row r="27" spans="1:9" x14ac:dyDescent="0.25">
      <c r="A27" s="97"/>
      <c r="B27" s="81"/>
      <c r="C27" s="431"/>
      <c r="D27" s="431"/>
      <c r="E27" s="84"/>
      <c r="F27" s="431"/>
      <c r="G27" s="431"/>
      <c r="H27" s="83"/>
      <c r="I27" s="97"/>
    </row>
    <row r="28" spans="1:9" x14ac:dyDescent="0.25">
      <c r="A28" s="97"/>
      <c r="B28" s="81"/>
      <c r="C28" s="84"/>
      <c r="D28" s="84"/>
      <c r="E28" s="84"/>
      <c r="F28" s="84"/>
      <c r="G28" s="84"/>
      <c r="H28" s="83"/>
      <c r="I28" s="97"/>
    </row>
    <row r="29" spans="1:9" x14ac:dyDescent="0.25">
      <c r="A29" s="97"/>
      <c r="B29" s="81"/>
      <c r="C29" s="84"/>
      <c r="D29" s="84"/>
      <c r="E29" s="84"/>
      <c r="F29" s="84"/>
      <c r="G29" s="84"/>
      <c r="H29" s="83"/>
      <c r="I29" s="97"/>
    </row>
    <row r="30" spans="1:9" x14ac:dyDescent="0.25">
      <c r="A30" s="97"/>
      <c r="B30" s="81"/>
      <c r="C30" s="84"/>
      <c r="D30" s="121" t="s">
        <v>214</v>
      </c>
      <c r="E30" s="198">
        <v>43850</v>
      </c>
      <c r="F30" s="84"/>
      <c r="G30" s="84"/>
      <c r="H30" s="83"/>
      <c r="I30" s="97"/>
    </row>
    <row r="31" spans="1:9" x14ac:dyDescent="0.25">
      <c r="A31" s="97"/>
      <c r="B31" s="81"/>
      <c r="C31" s="84"/>
      <c r="D31" s="121" t="s">
        <v>215</v>
      </c>
      <c r="E31" s="199" t="s">
        <v>278</v>
      </c>
      <c r="F31" s="84"/>
      <c r="G31" s="84"/>
      <c r="H31" s="83"/>
      <c r="I31" s="97"/>
    </row>
    <row r="32" spans="1:9" ht="18.75" thickBot="1" x14ac:dyDescent="0.3">
      <c r="A32" s="97"/>
      <c r="B32" s="91"/>
      <c r="C32" s="95"/>
      <c r="D32" s="95"/>
      <c r="E32" s="95"/>
      <c r="F32" s="95"/>
      <c r="G32" s="95"/>
      <c r="H32" s="96"/>
      <c r="I32" s="97"/>
    </row>
    <row r="33" spans="1:9" x14ac:dyDescent="0.25">
      <c r="A33" s="97"/>
      <c r="B33" s="97"/>
      <c r="C33" s="97"/>
      <c r="D33" s="97"/>
      <c r="E33" s="97"/>
      <c r="F33" s="97"/>
      <c r="G33" s="97"/>
      <c r="H33" s="97"/>
      <c r="I33" s="97"/>
    </row>
  </sheetData>
  <mergeCells count="16">
    <mergeCell ref="C26:D27"/>
    <mergeCell ref="F26:G27"/>
    <mergeCell ref="B2:H2"/>
    <mergeCell ref="D3:G3"/>
    <mergeCell ref="D4:G4"/>
    <mergeCell ref="D5:G5"/>
    <mergeCell ref="C9:C10"/>
    <mergeCell ref="G16:H17"/>
    <mergeCell ref="B7:H7"/>
    <mergeCell ref="F9:H15"/>
    <mergeCell ref="E12:E13"/>
    <mergeCell ref="E17:E18"/>
    <mergeCell ref="C17:C18"/>
    <mergeCell ref="D17:D18"/>
    <mergeCell ref="D9:D10"/>
    <mergeCell ref="E9:E11"/>
  </mergeCells>
  <pageMargins left="0.7" right="0.7" top="0.75" bottom="0.75" header="0.3" footer="0.3"/>
  <pageSetup scale="35" fitToHeight="0"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2" ma:contentTypeDescription="Crear nuevo documento." ma:contentTypeScope="" ma:versionID="4869723d5aef31200603a43844b939b1">
  <xsd:schema xmlns:xsd="http://www.w3.org/2001/XMLSchema" xmlns:xs="http://www.w3.org/2001/XMLSchema" xmlns:p="http://schemas.microsoft.com/office/2006/metadata/properties" xmlns:ns2="64d77176-54eb-4753-be67-9b2e2fa23e0f" xmlns:ns3="70eaac67-e064-433b-ba54-6f78c0f1ecb1" targetNamespace="http://schemas.microsoft.com/office/2006/metadata/properties" ma:root="true" ma:fieldsID="7fa74545722070f2978ac596da64c426" ns2:_="" ns3:_="">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C0448A-1E61-441D-856C-D83CF9385A80}"/>
</file>

<file path=customXml/itemProps2.xml><?xml version="1.0" encoding="utf-8"?>
<ds:datastoreItem xmlns:ds="http://schemas.openxmlformats.org/officeDocument/2006/customXml" ds:itemID="{4545E1DE-932C-4997-9AB5-C0F00616185D}"/>
</file>

<file path=customXml/itemProps3.xml><?xml version="1.0" encoding="utf-8"?>
<ds:datastoreItem xmlns:ds="http://schemas.openxmlformats.org/officeDocument/2006/customXml" ds:itemID="{B491E7F4-12D6-4A16-BDDB-086A50DB73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Concertacion </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Carolina Duque P.</cp:lastModifiedBy>
  <cp:revision/>
  <cp:lastPrinted>2020-01-31T20:48:05Z</cp:lastPrinted>
  <dcterms:created xsi:type="dcterms:W3CDTF">2014-03-17T17:12:16Z</dcterms:created>
  <dcterms:modified xsi:type="dcterms:W3CDTF">2020-04-06T18:21:40Z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