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uaermv\NATA SIG\2021\1. Enero\4ta Encuesta de satisfacción\"/>
    </mc:Choice>
  </mc:AlternateContent>
  <bookViews>
    <workbookView xWindow="0" yWindow="0" windowWidth="20490" windowHeight="7350" firstSheet="3" activeTab="3"/>
  </bookViews>
  <sheets>
    <sheet name="Marzo 2020" sheetId="4" state="hidden" r:id="rId1"/>
    <sheet name="Junio 2020" sheetId="3" state="hidden" r:id="rId2"/>
    <sheet name="Septiembre 2020" sheetId="5" state="hidden" r:id="rId3"/>
    <sheet name="Diciembre 2020" sheetId="6" r:id="rId4"/>
  </sheets>
  <definedNames>
    <definedName name="_xlnm.Print_Area" localSheetId="3">'Diciembre 2020'!$A$1:$L$13</definedName>
    <definedName name="_xlnm.Print_Area" localSheetId="1">'Junio 2020'!$A$1:$L$13</definedName>
    <definedName name="_xlnm.Print_Area" localSheetId="0">'Marzo 2020'!$A$1:$L$12</definedName>
    <definedName name="_xlnm.Print_Area" localSheetId="2">'Septiembre 2020'!$A$1:$L$13</definedName>
    <definedName name="_xlnm.Print_Titles" localSheetId="3">'Diciembre 2020'!$3:$5</definedName>
    <definedName name="_xlnm.Print_Titles" localSheetId="1">'Junio 2020'!$3:$5</definedName>
    <definedName name="_xlnm.Print_Titles" localSheetId="0">'Marzo 2020'!$3:$5</definedName>
    <definedName name="_xlnm.Print_Titles" localSheetId="2">'Septiembre 2020'!$3:$5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6" l="1"/>
  <c r="I23" i="6"/>
  <c r="H23" i="6"/>
  <c r="F19" i="6"/>
  <c r="E19" i="6"/>
  <c r="E18" i="6"/>
  <c r="E17" i="6"/>
  <c r="E16" i="6"/>
  <c r="H18" i="6" l="1"/>
  <c r="Q10" i="6"/>
  <c r="G18" i="6"/>
  <c r="F18" i="6"/>
  <c r="M10" i="6"/>
  <c r="M8" i="6"/>
  <c r="J8" i="6" s="1"/>
  <c r="K11" i="6" l="1"/>
  <c r="J20" i="6"/>
  <c r="H20" i="6"/>
  <c r="I11" i="6"/>
  <c r="O10" i="6"/>
  <c r="M7" i="6"/>
  <c r="J7" i="6" s="1"/>
  <c r="M9" i="6"/>
  <c r="G19" i="6" l="1"/>
  <c r="J11" i="6" s="1"/>
  <c r="I10" i="6"/>
  <c r="N10" i="6" s="1"/>
  <c r="J10" i="6" s="1"/>
  <c r="P10" i="6" l="1"/>
  <c r="N10" i="5"/>
  <c r="O11" i="5" s="1"/>
  <c r="I10" i="5" l="1"/>
  <c r="M11" i="3" l="1"/>
  <c r="N11" i="3"/>
  <c r="I11" i="3" l="1"/>
  <c r="M9" i="3"/>
  <c r="N10" i="4" l="1"/>
  <c r="I10" i="4"/>
  <c r="O9" i="4"/>
  <c r="O7" i="4"/>
  <c r="N7" i="4"/>
  <c r="M8" i="3" l="1"/>
</calcChain>
</file>

<file path=xl/sharedStrings.xml><?xml version="1.0" encoding="utf-8"?>
<sst xmlns="http://schemas.openxmlformats.org/spreadsheetml/2006/main" count="156" uniqueCount="63">
  <si>
    <t>Formato Consolidación de Mecanismos de Medición de la Satisfacción de las Partes Interesadas</t>
  </si>
  <si>
    <t>CÓDIGO: DESI-FM-015</t>
  </si>
  <si>
    <t>VERSIÓN: 4</t>
  </si>
  <si>
    <t>FECHA DE APLICACIÓN: JUNIO 2019</t>
  </si>
  <si>
    <t>ITEM</t>
  </si>
  <si>
    <t>PROCESO
(a)</t>
  </si>
  <si>
    <t>MECANISMO O HERRAMIENTA DEFINIDA
(b)</t>
  </si>
  <si>
    <t>OBJETO DE LA MEDICIÓN
(c)</t>
  </si>
  <si>
    <t>PARTES INTERESADAS
(d)</t>
  </si>
  <si>
    <t>PERIODICIDAD
(e)</t>
  </si>
  <si>
    <t>FECHA APLICACIÓN DEL MECANISMO 
(f)</t>
  </si>
  <si>
    <t>NÚMERO DE ENCUESTADOS 
(g)</t>
  </si>
  <si>
    <t>RESULTADO 
(h)</t>
  </si>
  <si>
    <t>ANÁLISIS DE ENCUESTA 
(j)</t>
  </si>
  <si>
    <t>IMVI</t>
  </si>
  <si>
    <t>IMVI-FM-018 Encuesta de satisfacción de partes interesadas</t>
  </si>
  <si>
    <t>El objetivo de esta encuesta es medir la satisfacción del usuario beneficiario con respecto a las intervenciones realizadas</t>
  </si>
  <si>
    <t>Cliente externo
usuario beneficiario</t>
  </si>
  <si>
    <t>Trimestral</t>
  </si>
  <si>
    <t xml:space="preserve">Enero a Marzo </t>
  </si>
  <si>
    <t>En el primer trimestre del año se encuestaron en campo 975 ciudadanos usuarios/beneficiarios directos de las obras; de los cuales 816 (84%) se encuentran satisfechos con las intervenciones, 18 se encuentran insatisfechos (2%) y 141 (14%) no contestaron</t>
  </si>
  <si>
    <t>DESI</t>
  </si>
  <si>
    <t>DESI-FM-014 Encuesta de Satisfacción de Cliente Interno</t>
  </si>
  <si>
    <t>El objetivo de esta encuesta es medir la satisfacción del cliente interno con las herramientas brindadas por la entidad para realizar su labor.</t>
  </si>
  <si>
    <t>Cliente interno
colaboradores</t>
  </si>
  <si>
    <t xml:space="preserve">Trimestral </t>
  </si>
  <si>
    <r>
      <t xml:space="preserve">En el primer trimestre  del año se encuestaron 172 colaboradores de la UMV a través de la encuesta virtual:  
De los cuales 159 (92%)  se encuentran satisfechos con su trabajo, y  12 (7%) se encuentran insatisfechos y   1 (1%) no contestaron
</t>
    </r>
    <r>
      <rPr>
        <b/>
        <sz val="10"/>
        <rFont val="Arial"/>
        <family val="2"/>
      </rPr>
      <t>Satisfechos</t>
    </r>
    <r>
      <rPr>
        <sz val="10"/>
        <rFont val="Arial"/>
        <family val="2"/>
      </rPr>
      <t xml:space="preserve"> corresponde a una calificación: (105 colaboradores con 5) y (54 colaboradores con 4). 
</t>
    </r>
    <r>
      <rPr>
        <b/>
        <sz val="10"/>
        <rFont val="Arial"/>
        <family val="2"/>
      </rPr>
      <t>Insatisfechos</t>
    </r>
    <r>
      <rPr>
        <sz val="10"/>
        <rFont val="Arial"/>
        <family val="2"/>
      </rPr>
      <t xml:space="preserve"> corresponde a una calificación: (12 colaboradores con 3),  </t>
    </r>
  </si>
  <si>
    <t>APIC</t>
  </si>
  <si>
    <t>APIC-FM-001 Encuesta de Satisfacción de atención a la Ciudadanía</t>
  </si>
  <si>
    <t>Medir la satisfacción ciudadana respecto del servicio y del trámite a su Derecho de Petición atendido por la Entidad</t>
  </si>
  <si>
    <t>Ciudadanía que presenta derechos de petición ante la Entidad</t>
  </si>
  <si>
    <t>De las 358 encuestas remitidas , 22 fueron respondidas, de las cuales 8, es decir el 36%  calificaron el nivel de satisfacción  entre "Bueno" y "Excelente".</t>
  </si>
  <si>
    <t>RESULTADO DE SATISFACCIÓN DE PARTES INTERESADAS</t>
  </si>
  <si>
    <t>En el primer trimestre  del año se encuestaron 1169, que corresponden a:
975 ciudadanos, usuarios/beneficiarios directos de las obras, 172 colaboradores de UMV,  y 22 ciudadanos.
De los cuales 983 (84,1%)  se encuentran satisfechos, 44 (3,8%) se encuentran insatisfechos y 142 (12,1%) no contestaron.</t>
  </si>
  <si>
    <r>
      <rPr>
        <b/>
        <i/>
        <u/>
        <sz val="9"/>
        <rFont val="Arial"/>
        <family val="2"/>
      </rPr>
      <t>INSTRUCCIONES</t>
    </r>
    <r>
      <rPr>
        <b/>
        <i/>
        <sz val="9"/>
        <rFont val="Arial"/>
        <family val="2"/>
      </rPr>
      <t>:
a) PROCESO:</t>
    </r>
    <r>
      <rPr>
        <i/>
        <sz val="9"/>
        <rFont val="Arial"/>
        <family val="2"/>
      </rPr>
      <t xml:space="preserve"> Escriba el nombre del proceso que realizó la medición.
</t>
    </r>
    <r>
      <rPr>
        <b/>
        <i/>
        <sz val="9"/>
        <rFont val="Arial"/>
        <family val="2"/>
      </rPr>
      <t>b) MECANISMO O HERRAMIENTA DEFINIDA:</t>
    </r>
    <r>
      <rPr>
        <i/>
        <sz val="9"/>
        <rFont val="Arial"/>
        <family val="2"/>
      </rPr>
      <t xml:space="preserve"> Escriba el mecanismo o herramienta definida para evaluar los bienes y/o servicios de la entidad.
</t>
    </r>
    <r>
      <rPr>
        <b/>
        <i/>
        <sz val="9"/>
        <rFont val="Arial"/>
        <family val="2"/>
      </rPr>
      <t>c) OBJETIVO DE LA MEDICIÓN:</t>
    </r>
    <r>
      <rPr>
        <i/>
        <sz val="9"/>
        <rFont val="Arial"/>
        <family val="2"/>
      </rPr>
      <t xml:space="preserve"> Describa el qué o para qué de la aplicación del mecanismo.
</t>
    </r>
    <r>
      <rPr>
        <b/>
        <i/>
        <sz val="9"/>
        <rFont val="Arial"/>
        <family val="2"/>
      </rPr>
      <t>d) CLIENTES O PARTES INTERESADAS:</t>
    </r>
    <r>
      <rPr>
        <i/>
        <sz val="9"/>
        <rFont val="Arial"/>
        <family val="2"/>
      </rPr>
      <t xml:space="preserve"> Escriba a quienes se aplicará el mecanismo de medición.
</t>
    </r>
    <r>
      <rPr>
        <b/>
        <i/>
        <sz val="9"/>
        <rFont val="Arial"/>
        <family val="2"/>
      </rPr>
      <t>e) PERIODICIDAD</t>
    </r>
    <r>
      <rPr>
        <i/>
        <sz val="9"/>
        <rFont val="Arial"/>
        <family val="2"/>
      </rPr>
      <t xml:space="preserve">: Escriba la periodicidad (mensual, bimestral, trimestral, semestral, anual, permanente) de aplicación del mecanismo definido. Con relación a las PQRS FDescriba el periodo sobre el cual se está evaluando la información registrada en el sistema.
</t>
    </r>
    <r>
      <rPr>
        <b/>
        <i/>
        <sz val="9"/>
        <rFont val="Arial"/>
        <family val="2"/>
      </rPr>
      <t>f) FECHA DE APLICACIÓN DEL MECANISMO:</t>
    </r>
    <r>
      <rPr>
        <i/>
        <sz val="9"/>
        <rFont val="Arial"/>
        <family val="2"/>
      </rPr>
      <t xml:space="preserve"> escriba el(los) mes(es) programado(s) para la aplicación del mecanismo. Para el caso de PQRSFD se incluiría el mismo dato de la periodicidad.
</t>
    </r>
    <r>
      <rPr>
        <b/>
        <i/>
        <sz val="9"/>
        <rFont val="Arial"/>
        <family val="2"/>
      </rPr>
      <t xml:space="preserve">g) NÚMERO DE ENCUESTADOS : </t>
    </r>
    <r>
      <rPr>
        <i/>
        <sz val="9"/>
        <rFont val="Arial"/>
        <family val="2"/>
      </rPr>
      <t xml:space="preserve">Indique el número de encuestas que se realizarón en el periodo de seguimiento. 
</t>
    </r>
    <r>
      <rPr>
        <b/>
        <i/>
        <sz val="9"/>
        <rFont val="Arial"/>
        <family val="2"/>
      </rPr>
      <t xml:space="preserve">h) RESULTADOS: </t>
    </r>
    <r>
      <rPr>
        <i/>
        <sz val="9"/>
        <rFont val="Arial"/>
        <family val="2"/>
      </rPr>
      <t xml:space="preserve">Porcentaje de satisfacción de la encuesta realizada.
</t>
    </r>
    <r>
      <rPr>
        <b/>
        <i/>
        <sz val="9"/>
        <rFont val="Arial"/>
        <family val="2"/>
      </rPr>
      <t xml:space="preserve">i) ANÁLISIS DE ENCUESTA: </t>
    </r>
    <r>
      <rPr>
        <i/>
        <sz val="9"/>
        <rFont val="Arial"/>
        <family val="2"/>
      </rPr>
      <t xml:space="preserve">Explicación cualitativa de los resutados obtenidos . </t>
    </r>
  </si>
  <si>
    <t>Identificar el porcentaje de los beneficiarios directos que se encuentran satisfechos con las intervenciones que realiza la UAERMV</t>
  </si>
  <si>
    <t>Cliente externo
usuario beneficiario “Se denominan a los ciudadanos que residen en las unidades habitacionales que se ubican en ambos costados del frente de obra (CIVs) y gozan de primera mano de las intervenciones realizadas por la Entidad”</t>
  </si>
  <si>
    <t>Abril a junio</t>
  </si>
  <si>
    <t>En el segundo trimestre del año se encuestaron en campo 147 ciudadanos usuarios/beneficiarios directos de las obras; de los cuales 138 (94%) se encuentran satisfechos con las intervenciones, 5 se encuentran insatisfechos (3,4%) y 4 (2,72%) no contestaron</t>
  </si>
  <si>
    <r>
      <t xml:space="preserve">En el segundo trimestre  del año se encuestaron 234 colaboradores de la UMV a través de la encuesta virtual:  
De los cuales 227  (97%)  se encuentran satisfechos con su trabajo, y  7 (3%) se encuentran insatisfecho
</t>
    </r>
    <r>
      <rPr>
        <b/>
        <sz val="10"/>
        <rFont val="Arial"/>
        <family val="2"/>
      </rPr>
      <t>Satisfechos</t>
    </r>
    <r>
      <rPr>
        <sz val="10"/>
        <rFont val="Arial"/>
        <family val="2"/>
      </rPr>
      <t xml:space="preserve"> corresponde a una calificación: (165 colaboradores con 5) y (62 colaboradores con 4). 
</t>
    </r>
    <r>
      <rPr>
        <b/>
        <sz val="10"/>
        <rFont val="Arial"/>
        <family val="2"/>
      </rPr>
      <t>Insatisfechos</t>
    </r>
    <r>
      <rPr>
        <sz val="10"/>
        <rFont val="Arial"/>
        <family val="2"/>
      </rPr>
      <t xml:space="preserve"> corresponde a una calificación: (7 colaboradores con 3) y (1 colaboradores con 2). </t>
    </r>
  </si>
  <si>
    <t>De las 447 encuestas remitidas, 36 fueron respondidas, de las cuales 16, es decir el 44%  calificaron el nivel de satisfacción  entre "Bueno" y "Excelente".</t>
  </si>
  <si>
    <t>n</t>
  </si>
  <si>
    <t>En el segundo trimestre  del año se encuestaron 417, que corresponden a:
147 ciudadanos, usuarios/beneficiarios directos de las obras, 234 colaboradores de UMV,  y 36 ciudadanos.
De los cuales 381 (91,4%)  se encuentran satisfechos, 32 (7,7%) se encuentran insatisfechos y 4 (1%) no contestaron.</t>
  </si>
  <si>
    <t>IMVI-FM-018 
Encuesta de satisfacción de partes interesadas</t>
  </si>
  <si>
    <t>julio a septiembre</t>
  </si>
  <si>
    <t>DESI-FM-014 
Encuesta de Satisfacción de Cliente Interno</t>
  </si>
  <si>
    <r>
      <t xml:space="preserve">Se remitió la tercera encuesta de satisfacción de cliente interno a través de correo, 175 colaboradores de la UMV contestaron de los cuales166, es decir 95%  se encuentran satisfechos con su trabajo,
</t>
    </r>
    <r>
      <rPr>
        <b/>
        <sz val="10"/>
        <rFont val="Arial"/>
        <family val="2"/>
      </rPr>
      <t>Satisfechos</t>
    </r>
    <r>
      <rPr>
        <sz val="10"/>
        <rFont val="Arial"/>
        <family val="2"/>
      </rPr>
      <t xml:space="preserve"> corresponde a una calificación: (118 colaboradores con 5) y (48 colaboradores con 4). 
</t>
    </r>
    <r>
      <rPr>
        <b/>
        <sz val="10"/>
        <rFont val="Arial"/>
        <family val="2"/>
      </rPr>
      <t>Insatisfechos</t>
    </r>
    <r>
      <rPr>
        <sz val="10"/>
        <rFont val="Arial"/>
        <family val="2"/>
      </rPr>
      <t xml:space="preserve"> corresponde a una calificación de 3 de nueve  colaboradores que corresponde al 5%</t>
    </r>
  </si>
  <si>
    <t>APIC-FM-001 
Encuesta de Satisfacción de atención a la Ciudadanía</t>
  </si>
  <si>
    <t>De las 412 encuestas remitidas, 83 fueron respondidas, de las cuales 57, es decir el 69%  calificaron el nivel de satisfacción  entre "Bueno" y "Excelente".</t>
  </si>
  <si>
    <t xml:space="preserve">RESULTADO DE SATISFACCIÓN DE PARTES INTERESADAS DEL TRIMESTRE EVALUADO </t>
  </si>
  <si>
    <r>
      <t xml:space="preserve">En el segundo trimestre  del año se encuestaron 1126, que corresponden a:
</t>
    </r>
    <r>
      <rPr>
        <b/>
        <sz val="10"/>
        <rFont val="Arial"/>
        <family val="2"/>
      </rPr>
      <t>868</t>
    </r>
    <r>
      <rPr>
        <sz val="10"/>
        <rFont val="Arial"/>
        <family val="2"/>
      </rPr>
      <t xml:space="preserve"> ciudadanos, usuarios/beneficiarios directos de las obras, 175 colaboradores de UMV,  y 83 ciudadanos.
De los cuales 1078 (95,7%)  se encuentran satisfechos y  32 (4,3%) se encuentran insatisfechos.</t>
    </r>
  </si>
  <si>
    <t>RESULTADO DE SATISFACCIÓN DE PARTES INTERESADAS ACUMULADO</t>
  </si>
  <si>
    <t>El resultado acumulado de satisfacción de partes interesadas es de 94,6% correspondiente al segundo y tercer trimestre del año donde se encuestaron 1543, que corresponden a:
1015 ciudadanos, usuarios/beneficiarios directos de las obras, 409 colaboradores de UMV,  y 119 ciudadanos.
De los cuales 1459 (94,6%)  se encuentran satisfechos, 64 (4,1%) se encuentran insatisfechos y 4 (0,3%) no contestaron</t>
  </si>
  <si>
    <r>
      <rPr>
        <b/>
        <i/>
        <u/>
        <sz val="9"/>
        <rFont val="Arial"/>
        <family val="2"/>
      </rPr>
      <t>INSTRUCCIONES</t>
    </r>
    <r>
      <rPr>
        <b/>
        <i/>
        <sz val="9"/>
        <rFont val="Arial"/>
        <family val="2"/>
      </rPr>
      <t>:
a) PROCESO:</t>
    </r>
    <r>
      <rPr>
        <i/>
        <sz val="9"/>
        <rFont val="Arial"/>
        <family val="2"/>
      </rPr>
      <t xml:space="preserve"> Escriba el nombre del proceso que realizó la medición.
</t>
    </r>
    <r>
      <rPr>
        <b/>
        <i/>
        <sz val="9"/>
        <rFont val="Arial"/>
        <family val="2"/>
      </rPr>
      <t>b) MECANISMO O HERRAMIENTA DEFINIDA:</t>
    </r>
    <r>
      <rPr>
        <i/>
        <sz val="9"/>
        <rFont val="Arial"/>
        <family val="2"/>
      </rPr>
      <t xml:space="preserve"> Escriba el mecanismo o herramienta definida para evaluar los bienes y/o servicios de la entidad.
</t>
    </r>
    <r>
      <rPr>
        <b/>
        <i/>
        <sz val="9"/>
        <rFont val="Arial"/>
        <family val="2"/>
      </rPr>
      <t>c) OBJETIVO DE LA MEDICIÓN:</t>
    </r>
    <r>
      <rPr>
        <i/>
        <sz val="9"/>
        <rFont val="Arial"/>
        <family val="2"/>
      </rPr>
      <t xml:space="preserve"> Describa el qué o para qué de la aplicación del mecanismo.
</t>
    </r>
    <r>
      <rPr>
        <b/>
        <i/>
        <sz val="9"/>
        <rFont val="Arial"/>
        <family val="2"/>
      </rPr>
      <t>d) CLIENTES O PARTES INTERESADAS:</t>
    </r>
    <r>
      <rPr>
        <i/>
        <sz val="9"/>
        <rFont val="Arial"/>
        <family val="2"/>
      </rPr>
      <t xml:space="preserve"> Escriba a quienes se aplicará el mecanismo de medición.
</t>
    </r>
    <r>
      <rPr>
        <b/>
        <i/>
        <sz val="9"/>
        <rFont val="Arial"/>
        <family val="2"/>
      </rPr>
      <t>e) PERIODICIDAD</t>
    </r>
    <r>
      <rPr>
        <i/>
        <sz val="9"/>
        <rFont val="Arial"/>
        <family val="2"/>
      </rPr>
      <t xml:space="preserve">: Escriba la periodicidad (mensual, bimestral, trimestral, semestral, anual, permanente) de aplicación del mecanismo definido. Con relación a las PQRS FDescriba el periodo sobre el cual se está evaluando la información registrada en el sistema.
</t>
    </r>
    <r>
      <rPr>
        <b/>
        <i/>
        <sz val="9"/>
        <rFont val="Arial"/>
        <family val="2"/>
      </rPr>
      <t>f) FECHA DE APLICACIÓN DEL MECANISMO:</t>
    </r>
    <r>
      <rPr>
        <i/>
        <sz val="9"/>
        <rFont val="Arial"/>
        <family val="2"/>
      </rPr>
      <t xml:space="preserve"> escriba el(los) mes(es) programado(s) para la aplicación del mecanismo. Para el caso de PQRSFD se incluiría el mismo dato de la periodicidad.
</t>
    </r>
    <r>
      <rPr>
        <b/>
        <i/>
        <sz val="9"/>
        <rFont val="Arial"/>
        <family val="2"/>
      </rPr>
      <t xml:space="preserve">g) NÚMERO DE ENCUESTADOS : </t>
    </r>
    <r>
      <rPr>
        <i/>
        <sz val="9"/>
        <rFont val="Arial"/>
        <family val="2"/>
      </rPr>
      <t xml:space="preserve">Indique el número de encuestas que se realizaron en el periodo de seguimiento. 
</t>
    </r>
    <r>
      <rPr>
        <b/>
        <i/>
        <sz val="9"/>
        <rFont val="Arial"/>
        <family val="2"/>
      </rPr>
      <t xml:space="preserve">h) RESULTADOS: </t>
    </r>
    <r>
      <rPr>
        <i/>
        <sz val="9"/>
        <rFont val="Arial"/>
        <family val="2"/>
      </rPr>
      <t xml:space="preserve">Porcentaje de satisfacción de la encuesta realizada.
</t>
    </r>
    <r>
      <rPr>
        <b/>
        <i/>
        <sz val="9"/>
        <rFont val="Arial"/>
        <family val="2"/>
      </rPr>
      <t xml:space="preserve">i) ANÁLISIS DE ENCUESTA: </t>
    </r>
    <r>
      <rPr>
        <i/>
        <sz val="9"/>
        <rFont val="Arial"/>
        <family val="2"/>
      </rPr>
      <t xml:space="preserve">Explicación cualitativa de los resultados obtenidos . </t>
    </r>
  </si>
  <si>
    <t>octubre a diciembre</t>
  </si>
  <si>
    <t xml:space="preserve">En el tercer  trimestre del año se encuestaron en campo 868 ciudadanos usuarios/beneficiarios directos de las obras; de los cuales 855 (99%) se encuentran satisfechos con las intervenciones, 13 se encuentran insatisfechos (1,5%) </t>
  </si>
  <si>
    <r>
      <t xml:space="preserve">En el cuarto trimestre del año se encuestaron en campo 508 ciudadanos usuarios/beneficiarios directos de las obras; de los cuales </t>
    </r>
    <r>
      <rPr>
        <u/>
        <sz val="10"/>
        <rFont val="Arial"/>
        <family val="2"/>
      </rPr>
      <t>497</t>
    </r>
    <r>
      <rPr>
        <sz val="10"/>
        <rFont val="Arial"/>
        <family val="2"/>
      </rPr>
      <t xml:space="preserve"> (98%) se encuentran satisfechos con las intervenciones, 11 se encuentran insatisfechos (2%) </t>
    </r>
  </si>
  <si>
    <r>
      <t xml:space="preserve">46 encuestas fueron respondidas, de las cuales </t>
    </r>
    <r>
      <rPr>
        <u/>
        <sz val="10"/>
        <rFont val="Arial"/>
        <family val="2"/>
      </rPr>
      <t>30,</t>
    </r>
    <r>
      <rPr>
        <sz val="10"/>
        <rFont val="Arial"/>
        <family val="2"/>
      </rPr>
      <t xml:space="preserve"> es decir el 69%  calificaron el nivel de satisfacción  entre "Bueno" y "Excelente".</t>
    </r>
  </si>
  <si>
    <t>En el tercer trimestre  del año se encuestaron 1126, que corresponden a:
868 ciudadanos, usuarios/beneficiarios directos de las obras, 175 colaboradores de UMV,  y 83 ciudadanos.
De los cuales 1078 (95,7%)  se encuentran satisfechos y  32 (4,3%) se encuentran insatisfechos.</t>
  </si>
  <si>
    <r>
      <t xml:space="preserve">Se remitió la cuarta encuesta de satisfacción de cliente interno a través de correo, 238 colaboradores de la UMV contestaron de los cuales </t>
    </r>
    <r>
      <rPr>
        <u/>
        <sz val="10"/>
        <rFont val="Arial"/>
        <family val="2"/>
      </rPr>
      <t>217</t>
    </r>
    <r>
      <rPr>
        <sz val="10"/>
        <rFont val="Arial"/>
        <family val="2"/>
      </rPr>
      <t xml:space="preserve"> es decir 91,2%  se encuentran satisfechos con su trabajo,
</t>
    </r>
    <r>
      <rPr>
        <b/>
        <sz val="10"/>
        <rFont val="Arial"/>
        <family val="2"/>
      </rPr>
      <t>Satisfechos</t>
    </r>
    <r>
      <rPr>
        <sz val="10"/>
        <rFont val="Arial"/>
        <family val="2"/>
      </rPr>
      <t xml:space="preserve"> corresponde a una calificación: (160 colaboradores con 5) y (57 colaboradores con 4). 
</t>
    </r>
    <r>
      <rPr>
        <b/>
        <sz val="10"/>
        <rFont val="Arial"/>
        <family val="2"/>
      </rPr>
      <t>Insatisfechos</t>
    </r>
    <r>
      <rPr>
        <sz val="10"/>
        <rFont val="Arial"/>
        <family val="2"/>
      </rPr>
      <t xml:space="preserve"> corresponde a una calificación  de nueve  colaboradores que corresponde al 4% y  12 no contestaron que corresponde al 5%</t>
    </r>
  </si>
  <si>
    <t>En el cuarto trimestre  del año se encuestaron 792, que corresponden a:
508 ciudadanos, usuarios/beneficiarios directos de las obras, 238 colaboradores de UMV,  y 46 ciudadanos.
De los cuales 744 (93,9%)  se encuentran satisfechos y  36 (4,5%) se encuentran insatisfechos  y  12 no contestaron que corresponde al 1,5%</t>
  </si>
  <si>
    <r>
      <t xml:space="preserve">El resultado acumulado de satisfacción de partes interesadas es de 94,6% correspondiente al segundo, tercer y cuarto trimestre del año donde se encuestaron </t>
    </r>
    <r>
      <rPr>
        <b/>
        <sz val="10"/>
        <color rgb="FF002060"/>
        <rFont val="Arial"/>
        <family val="2"/>
      </rPr>
      <t>1903,</t>
    </r>
    <r>
      <rPr>
        <sz val="10"/>
        <color rgb="FF002060"/>
        <rFont val="Arial"/>
        <family val="2"/>
      </rPr>
      <t xml:space="preserve"> que corresponden a:
</t>
    </r>
    <r>
      <rPr>
        <b/>
        <sz val="10"/>
        <color rgb="FF002060"/>
        <rFont val="Arial"/>
        <family val="2"/>
      </rPr>
      <t>1523</t>
    </r>
    <r>
      <rPr>
        <sz val="10"/>
        <color rgb="FF002060"/>
        <rFont val="Arial"/>
        <family val="2"/>
      </rPr>
      <t xml:space="preserve"> ciudadanos, usuarios/beneficiarios directos de las obras, </t>
    </r>
    <r>
      <rPr>
        <b/>
        <sz val="10"/>
        <color rgb="FF002060"/>
        <rFont val="Arial"/>
        <family val="2"/>
      </rPr>
      <t>215</t>
    </r>
    <r>
      <rPr>
        <sz val="10"/>
        <color rgb="FF002060"/>
        <rFont val="Arial"/>
        <family val="2"/>
      </rPr>
      <t xml:space="preserve"> colaboradores de UMV, y </t>
    </r>
    <r>
      <rPr>
        <b/>
        <sz val="10"/>
        <color rgb="FF002060"/>
        <rFont val="Arial"/>
        <family val="2"/>
      </rPr>
      <t>165</t>
    </r>
    <r>
      <rPr>
        <sz val="10"/>
        <color rgb="FF002060"/>
        <rFont val="Arial"/>
        <family val="2"/>
      </rPr>
      <t xml:space="preserve"> ciudadanos.
De los cuales 1816 (95,4%) se encuentran satisfechos, 71 (3,7%) se encuentran insatisfechos y 16 (0,8%) no contestaron</t>
    </r>
  </si>
  <si>
    <t>215*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</si>
</sst>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000"/>
    <numFmt numFmtId="167" formatCode="0.0%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u/>
      <sz val="9"/>
      <name val="Arial"/>
      <family val="2"/>
    </font>
    <font>
      <b/>
      <i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theme="4" tint="0.79998168889431442"/>
      <name val="Arial"/>
      <family val="2"/>
    </font>
    <font>
      <sz val="8"/>
      <color theme="4" tint="0.7999816888943144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1"/>
      <name val="Calibri"/>
      <family val="2"/>
      <scheme val="minor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vertical="center" wrapText="1"/>
    </xf>
    <xf numFmtId="0" fontId="0" fillId="0" borderId="0" xfId="0" applyBorder="1"/>
    <xf numFmtId="0" fontId="3" fillId="0" borderId="3" xfId="0" applyFont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9" fontId="0" fillId="0" borderId="0" xfId="2" applyFont="1"/>
    <xf numFmtId="0" fontId="12" fillId="0" borderId="0" xfId="0" applyFont="1"/>
    <xf numFmtId="0" fontId="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166" fontId="3" fillId="0" borderId="20" xfId="0" applyNumberFormat="1" applyFont="1" applyBorder="1" applyAlignment="1">
      <alignment horizontal="center" vertical="center" wrapText="1"/>
    </xf>
    <xf numFmtId="166" fontId="3" fillId="0" borderId="20" xfId="0" applyNumberFormat="1" applyFont="1" applyBorder="1" applyAlignment="1">
      <alignment horizontal="center" vertical="center"/>
    </xf>
    <xf numFmtId="17" fontId="3" fillId="0" borderId="21" xfId="0" applyNumberFormat="1" applyFont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9" fontId="3" fillId="2" borderId="17" xfId="0" applyNumberFormat="1" applyFont="1" applyFill="1" applyBorder="1" applyAlignment="1">
      <alignment horizontal="center" vertical="center"/>
    </xf>
    <xf numFmtId="17" fontId="3" fillId="2" borderId="2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7" fontId="3" fillId="0" borderId="2" xfId="0" applyNumberFormat="1" applyFont="1" applyBorder="1" applyAlignment="1">
      <alignment horizontal="center" vertical="center" wrapText="1"/>
    </xf>
    <xf numFmtId="1" fontId="3" fillId="2" borderId="27" xfId="0" applyNumberFormat="1" applyFont="1" applyFill="1" applyBorder="1" applyAlignment="1">
      <alignment horizontal="center" vertical="center" wrapText="1"/>
    </xf>
    <xf numFmtId="9" fontId="3" fillId="2" borderId="25" xfId="0" applyNumberFormat="1" applyFont="1" applyFill="1" applyBorder="1" applyAlignment="1">
      <alignment horizontal="center" vertical="center" wrapText="1"/>
    </xf>
    <xf numFmtId="17" fontId="3" fillId="2" borderId="2" xfId="0" applyNumberFormat="1" applyFont="1" applyFill="1" applyBorder="1" applyAlignment="1">
      <alignment horizontal="center" vertical="center" wrapText="1"/>
    </xf>
    <xf numFmtId="9" fontId="12" fillId="0" borderId="0" xfId="0" applyNumberFormat="1" applyFont="1"/>
    <xf numFmtId="1" fontId="9" fillId="4" borderId="24" xfId="0" applyNumberFormat="1" applyFont="1" applyFill="1" applyBorder="1" applyAlignment="1">
      <alignment horizontal="center" vertical="center"/>
    </xf>
    <xf numFmtId="167" fontId="4" fillId="2" borderId="28" xfId="3" applyNumberFormat="1" applyFont="1" applyFill="1" applyBorder="1" applyAlignment="1">
      <alignment horizontal="center" vertical="center"/>
    </xf>
    <xf numFmtId="17" fontId="3" fillId="2" borderId="15" xfId="0" applyNumberFormat="1" applyFont="1" applyFill="1" applyBorder="1" applyAlignment="1">
      <alignment horizontal="justify" vertical="center" wrapText="1"/>
    </xf>
    <xf numFmtId="167" fontId="12" fillId="0" borderId="0" xfId="4" applyNumberFormat="1" applyFont="1" applyFill="1"/>
    <xf numFmtId="167" fontId="0" fillId="0" borderId="0" xfId="2" applyNumberFormat="1" applyFont="1"/>
    <xf numFmtId="0" fontId="5" fillId="3" borderId="3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166" fontId="3" fillId="0" borderId="14" xfId="0" applyNumberFormat="1" applyFont="1" applyBorder="1" applyAlignment="1">
      <alignment horizontal="center" vertical="center" wrapText="1"/>
    </xf>
    <xf numFmtId="166" fontId="3" fillId="0" borderId="14" xfId="0" applyNumberFormat="1" applyFont="1" applyBorder="1" applyAlignment="1">
      <alignment horizontal="center" vertical="center"/>
    </xf>
    <xf numFmtId="17" fontId="3" fillId="0" borderId="14" xfId="0" applyNumberFormat="1" applyFont="1" applyBorder="1" applyAlignment="1">
      <alignment horizontal="center" vertical="center"/>
    </xf>
    <xf numFmtId="1" fontId="3" fillId="2" borderId="14" xfId="0" applyNumberFormat="1" applyFont="1" applyFill="1" applyBorder="1" applyAlignment="1">
      <alignment horizontal="center" vertical="center"/>
    </xf>
    <xf numFmtId="9" fontId="3" fillId="2" borderId="14" xfId="0" applyNumberFormat="1" applyFont="1" applyFill="1" applyBorder="1" applyAlignment="1">
      <alignment horizontal="center" vertical="center"/>
    </xf>
    <xf numFmtId="17" fontId="3" fillId="2" borderId="14" xfId="0" applyNumberFormat="1" applyFont="1" applyFill="1" applyBorder="1" applyAlignment="1">
      <alignment horizontal="justify" vertical="center" wrapText="1"/>
    </xf>
    <xf numFmtId="0" fontId="2" fillId="0" borderId="14" xfId="0" applyFont="1" applyBorder="1"/>
    <xf numFmtId="0" fontId="2" fillId="0" borderId="14" xfId="0" applyFont="1" applyBorder="1" applyAlignment="1">
      <alignment wrapText="1"/>
    </xf>
    <xf numFmtId="166" fontId="3" fillId="0" borderId="14" xfId="0" applyNumberFormat="1" applyFont="1" applyBorder="1"/>
    <xf numFmtId="17" fontId="3" fillId="0" borderId="14" xfId="0" applyNumberFormat="1" applyFont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0" borderId="14" xfId="0" applyNumberFormat="1" applyFont="1" applyBorder="1" applyAlignment="1">
      <alignment horizontal="center" vertical="center" wrapText="1"/>
    </xf>
    <xf numFmtId="1" fontId="3" fillId="2" borderId="14" xfId="0" applyNumberFormat="1" applyFont="1" applyFill="1" applyBorder="1" applyAlignment="1">
      <alignment horizontal="center" vertical="center" wrapText="1"/>
    </xf>
    <xf numFmtId="9" fontId="3" fillId="2" borderId="14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167" fontId="2" fillId="0" borderId="0" xfId="2" applyNumberFormat="1" applyFont="1" applyFill="1" applyAlignment="1">
      <alignment vertical="center" wrapText="1"/>
    </xf>
    <xf numFmtId="9" fontId="2" fillId="0" borderId="0" xfId="0" applyNumberFormat="1" applyFont="1" applyFill="1" applyAlignment="1">
      <alignment vertical="center" wrapText="1"/>
    </xf>
    <xf numFmtId="9" fontId="0" fillId="0" borderId="0" xfId="2" applyFont="1" applyFill="1"/>
    <xf numFmtId="9" fontId="0" fillId="0" borderId="0" xfId="0" applyNumberFormat="1" applyFill="1"/>
    <xf numFmtId="167" fontId="0" fillId="0" borderId="0" xfId="2" applyNumberFormat="1" applyFont="1" applyFill="1"/>
    <xf numFmtId="0" fontId="0" fillId="0" borderId="0" xfId="0" applyNumberFormat="1"/>
    <xf numFmtId="0" fontId="3" fillId="0" borderId="0" xfId="2" applyNumberFormat="1" applyFont="1"/>
    <xf numFmtId="0" fontId="0" fillId="0" borderId="0" xfId="0" applyNumberFormat="1" applyFill="1"/>
    <xf numFmtId="1" fontId="9" fillId="4" borderId="8" xfId="0" applyNumberFormat="1" applyFont="1" applyFill="1" applyBorder="1" applyAlignment="1">
      <alignment horizontal="center" vertical="center"/>
    </xf>
    <xf numFmtId="167" fontId="4" fillId="2" borderId="37" xfId="3" applyNumberFormat="1" applyFont="1" applyFill="1" applyBorder="1" applyAlignment="1">
      <alignment horizontal="center" vertical="center"/>
    </xf>
    <xf numFmtId="167" fontId="0" fillId="0" borderId="14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67" fontId="3" fillId="0" borderId="14" xfId="0" applyNumberFormat="1" applyFont="1" applyFill="1" applyBorder="1" applyAlignment="1">
      <alignment horizontal="left" vertical="center" wrapText="1"/>
    </xf>
    <xf numFmtId="17" fontId="3" fillId="2" borderId="39" xfId="0" applyNumberFormat="1" applyFont="1" applyFill="1" applyBorder="1" applyAlignment="1">
      <alignment horizontal="justify" vertical="center" wrapText="1"/>
    </xf>
    <xf numFmtId="0" fontId="0" fillId="0" borderId="0" xfId="2" applyNumberFormat="1" applyFont="1" applyAlignment="1">
      <alignment horizontal="center" vertical="center"/>
    </xf>
    <xf numFmtId="9" fontId="0" fillId="0" borderId="0" xfId="0" applyNumberFormat="1" applyFill="1" applyAlignment="1">
      <alignment horizontal="center" vertical="center"/>
    </xf>
    <xf numFmtId="167" fontId="0" fillId="0" borderId="0" xfId="2" applyNumberFormat="1" applyFont="1" applyFill="1" applyAlignment="1">
      <alignment horizontal="center" vertical="center"/>
    </xf>
    <xf numFmtId="9" fontId="3" fillId="0" borderId="0" xfId="2" applyFont="1" applyAlignment="1">
      <alignment horizontal="center" vertical="center" wrapText="1"/>
    </xf>
    <xf numFmtId="167" fontId="0" fillId="0" borderId="0" xfId="2" applyNumberFormat="1" applyFont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5" borderId="0" xfId="2" applyNumberFormat="1" applyFont="1" applyFill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167" fontId="16" fillId="0" borderId="14" xfId="2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7" fontId="0" fillId="0" borderId="14" xfId="2" applyNumberFormat="1" applyFont="1" applyBorder="1" applyAlignment="1">
      <alignment horizontal="center" vertical="center"/>
    </xf>
    <xf numFmtId="1" fontId="16" fillId="0" borderId="14" xfId="0" applyNumberFormat="1" applyFont="1" applyFill="1" applyBorder="1" applyAlignment="1">
      <alignment horizontal="center" vertical="center"/>
    </xf>
    <xf numFmtId="167" fontId="16" fillId="0" borderId="14" xfId="3" applyNumberFormat="1" applyFont="1" applyFill="1" applyBorder="1" applyAlignment="1">
      <alignment horizontal="center" vertical="center"/>
    </xf>
    <xf numFmtId="0" fontId="0" fillId="0" borderId="14" xfId="0" applyBorder="1"/>
    <xf numFmtId="0" fontId="0" fillId="5" borderId="0" xfId="0" applyFill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167" fontId="0" fillId="6" borderId="14" xfId="0" applyNumberFormat="1" applyFill="1" applyBorder="1" applyAlignment="1">
      <alignment horizontal="center" vertical="center"/>
    </xf>
    <xf numFmtId="167" fontId="3" fillId="6" borderId="14" xfId="0" applyNumberFormat="1" applyFont="1" applyFill="1" applyBorder="1" applyAlignment="1">
      <alignment horizontal="left" vertical="center" wrapText="1"/>
    </xf>
    <xf numFmtId="0" fontId="9" fillId="4" borderId="22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justify" vertical="justify" wrapText="1"/>
    </xf>
    <xf numFmtId="0" fontId="6" fillId="0" borderId="17" xfId="0" applyFont="1" applyBorder="1" applyAlignment="1">
      <alignment horizontal="justify" vertical="justify"/>
    </xf>
    <xf numFmtId="0" fontId="6" fillId="0" borderId="18" xfId="0" applyFont="1" applyBorder="1" applyAlignment="1">
      <alignment horizontal="justify" vertical="justify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0" fillId="0" borderId="13" xfId="0" applyBorder="1" applyAlignment="1">
      <alignment horizontal="center"/>
    </xf>
    <xf numFmtId="0" fontId="6" fillId="0" borderId="35" xfId="0" applyFont="1" applyBorder="1" applyAlignment="1">
      <alignment horizontal="justify" vertical="justify" wrapText="1"/>
    </xf>
    <xf numFmtId="0" fontId="6" fillId="0" borderId="36" xfId="0" applyFont="1" applyBorder="1" applyAlignment="1">
      <alignment horizontal="justify" vertical="justify"/>
    </xf>
    <xf numFmtId="0" fontId="9" fillId="4" borderId="14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justify" vertical="justify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7" fontId="17" fillId="0" borderId="14" xfId="0" applyNumberFormat="1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left" wrapText="1"/>
    </xf>
    <xf numFmtId="17" fontId="16" fillId="0" borderId="14" xfId="0" applyNumberFormat="1" applyFont="1" applyFill="1" applyBorder="1" applyAlignment="1">
      <alignment horizontal="left" vertical="center" wrapText="1"/>
    </xf>
    <xf numFmtId="17" fontId="16" fillId="0" borderId="14" xfId="0" applyNumberFormat="1" applyFont="1" applyFill="1" applyBorder="1" applyAlignment="1">
      <alignment horizontal="left" wrapText="1"/>
    </xf>
    <xf numFmtId="0" fontId="0" fillId="0" borderId="0" xfId="2" applyNumberFormat="1" applyFont="1"/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Millares 2" xfId="3"/>
    <cellStyle name="Moneda 2" xfId="1"/>
    <cellStyle name="Normal" xfId="0" builtinId="0"/>
    <cellStyle name="Porcentaje" xfId="2" builtinId="5"/>
    <cellStyle name="Porcentaje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415850</xdr:colOff>
      <xdr:row>1</xdr:row>
      <xdr:rowOff>63500</xdr:rowOff>
    </xdr:from>
    <xdr:to>
      <xdr:col>2</xdr:col>
      <xdr:colOff>887186</xdr:colOff>
      <xdr:row>3</xdr:row>
      <xdr:rowOff>174625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400" y="206375"/>
          <a:ext cx="1119036" cy="1063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415850</xdr:colOff>
      <xdr:row>1</xdr:row>
      <xdr:rowOff>63500</xdr:rowOff>
    </xdr:from>
    <xdr:to>
      <xdr:col>2</xdr:col>
      <xdr:colOff>887186</xdr:colOff>
      <xdr:row>3</xdr:row>
      <xdr:rowOff>174625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00" y="206375"/>
          <a:ext cx="1153961" cy="1063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415850</xdr:colOff>
      <xdr:row>1</xdr:row>
      <xdr:rowOff>63500</xdr:rowOff>
    </xdr:from>
    <xdr:to>
      <xdr:col>2</xdr:col>
      <xdr:colOff>887186</xdr:colOff>
      <xdr:row>3</xdr:row>
      <xdr:rowOff>174625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400" y="206375"/>
          <a:ext cx="1119036" cy="1063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415850</xdr:colOff>
      <xdr:row>1</xdr:row>
      <xdr:rowOff>63500</xdr:rowOff>
    </xdr:from>
    <xdr:to>
      <xdr:col>2</xdr:col>
      <xdr:colOff>887186</xdr:colOff>
      <xdr:row>3</xdr:row>
      <xdr:rowOff>174625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400" y="206375"/>
          <a:ext cx="1119036" cy="1063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7"/>
  <sheetViews>
    <sheetView showGridLines="0" showRuler="0" topLeftCell="F1" zoomScale="80" zoomScaleNormal="80" zoomScaleSheetLayoutView="100" zoomScalePageLayoutView="60" workbookViewId="0">
      <selection activeCell="H9" sqref="H9"/>
    </sheetView>
  </sheetViews>
  <sheetFormatPr baseColWidth="10" defaultColWidth="11.42578125" defaultRowHeight="12.75" x14ac:dyDescent="0.2"/>
  <cols>
    <col min="1" max="1" width="3.140625" customWidth="1"/>
    <col min="2" max="2" width="9.7109375" bestFit="1" customWidth="1"/>
    <col min="3" max="3" width="16.85546875" bestFit="1" customWidth="1"/>
    <col min="4" max="4" width="32" customWidth="1"/>
    <col min="5" max="5" width="35" customWidth="1"/>
    <col min="6" max="6" width="27" customWidth="1"/>
    <col min="7" max="7" width="18.140625" customWidth="1"/>
    <col min="8" max="8" width="21.85546875" customWidth="1"/>
    <col min="9" max="9" width="19.28515625" customWidth="1"/>
    <col min="10" max="10" width="15.42578125" customWidth="1"/>
    <col min="11" max="11" width="39.5703125" customWidth="1"/>
    <col min="12" max="12" width="2.42578125" customWidth="1"/>
    <col min="13" max="16" width="11.42578125" style="11"/>
  </cols>
  <sheetData>
    <row r="1" spans="2:16" ht="11.25" customHeight="1" x14ac:dyDescent="0.2"/>
    <row r="2" spans="2:16" ht="58.5" customHeight="1" x14ac:dyDescent="0.2">
      <c r="B2" s="100"/>
      <c r="C2" s="101"/>
      <c r="D2" s="106" t="s">
        <v>0</v>
      </c>
      <c r="E2" s="106"/>
      <c r="F2" s="106"/>
      <c r="G2" s="106"/>
      <c r="H2" s="106"/>
      <c r="I2" s="106"/>
      <c r="J2" s="106"/>
      <c r="K2" s="106"/>
    </row>
    <row r="3" spans="2:16" ht="16.5" customHeight="1" x14ac:dyDescent="0.2">
      <c r="B3" s="102"/>
      <c r="C3" s="103"/>
      <c r="D3" s="107" t="s">
        <v>1</v>
      </c>
      <c r="E3" s="107"/>
      <c r="F3" s="108"/>
      <c r="G3" s="109" t="s">
        <v>2</v>
      </c>
      <c r="H3" s="107"/>
      <c r="I3" s="107"/>
      <c r="J3" s="107"/>
      <c r="K3" s="108"/>
    </row>
    <row r="4" spans="2:16" ht="16.5" customHeight="1" x14ac:dyDescent="0.2">
      <c r="B4" s="104"/>
      <c r="C4" s="105"/>
      <c r="D4" s="110" t="s">
        <v>3</v>
      </c>
      <c r="E4" s="110"/>
      <c r="F4" s="110"/>
      <c r="G4" s="110"/>
      <c r="H4" s="110"/>
      <c r="I4" s="110"/>
      <c r="J4" s="110"/>
      <c r="K4" s="111"/>
    </row>
    <row r="5" spans="2:16" ht="15.75" customHeight="1" thickBot="1" x14ac:dyDescent="0.25">
      <c r="B5" s="112"/>
      <c r="C5" s="112"/>
      <c r="D5" s="112"/>
      <c r="E5" s="112"/>
      <c r="F5" s="112"/>
      <c r="G5" s="112"/>
      <c r="H5" s="112"/>
      <c r="I5" s="112"/>
      <c r="J5" s="112"/>
      <c r="K5" s="112"/>
    </row>
    <row r="6" spans="2:16" s="12" customFormat="1" ht="66" customHeight="1" thickBot="1" x14ac:dyDescent="0.25">
      <c r="B6" s="5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7" t="s">
        <v>10</v>
      </c>
      <c r="I6" s="5" t="s">
        <v>11</v>
      </c>
      <c r="J6" s="8" t="s">
        <v>12</v>
      </c>
      <c r="K6" s="9" t="s">
        <v>13</v>
      </c>
      <c r="L6"/>
      <c r="M6" s="11"/>
      <c r="N6" s="11"/>
      <c r="O6" s="13"/>
      <c r="P6" s="13"/>
    </row>
    <row r="7" spans="2:16" ht="100.5" customHeight="1" thickBot="1" x14ac:dyDescent="0.25">
      <c r="B7" s="14">
        <v>1</v>
      </c>
      <c r="C7" s="15" t="s">
        <v>14</v>
      </c>
      <c r="D7" s="16" t="s">
        <v>15</v>
      </c>
      <c r="E7" s="16" t="s">
        <v>16</v>
      </c>
      <c r="F7" s="17" t="s">
        <v>17</v>
      </c>
      <c r="G7" s="18" t="s">
        <v>18</v>
      </c>
      <c r="H7" s="19" t="s">
        <v>19</v>
      </c>
      <c r="I7" s="20">
        <v>975</v>
      </c>
      <c r="J7" s="21">
        <v>0.84</v>
      </c>
      <c r="K7" s="22" t="s">
        <v>20</v>
      </c>
      <c r="N7" s="11">
        <f>816+159+8</f>
        <v>983</v>
      </c>
      <c r="O7" s="11">
        <f>18+12+14</f>
        <v>44</v>
      </c>
    </row>
    <row r="8" spans="2:16" ht="165" customHeight="1" thickBot="1" x14ac:dyDescent="0.25">
      <c r="B8" s="4">
        <v>2</v>
      </c>
      <c r="C8" s="15" t="s">
        <v>21</v>
      </c>
      <c r="D8" s="16" t="s">
        <v>22</v>
      </c>
      <c r="E8" s="16" t="s">
        <v>23</v>
      </c>
      <c r="F8" s="17" t="s">
        <v>24</v>
      </c>
      <c r="G8" s="18" t="s">
        <v>25</v>
      </c>
      <c r="H8" s="19">
        <v>43891</v>
      </c>
      <c r="I8" s="20">
        <v>172</v>
      </c>
      <c r="J8" s="21">
        <v>0.92</v>
      </c>
      <c r="K8" s="22" t="s">
        <v>26</v>
      </c>
    </row>
    <row r="9" spans="2:16" ht="75.75" customHeight="1" x14ac:dyDescent="0.2">
      <c r="B9" s="4">
        <v>3</v>
      </c>
      <c r="C9" s="23" t="s">
        <v>27</v>
      </c>
      <c r="D9" s="24" t="s">
        <v>28</v>
      </c>
      <c r="E9" s="24" t="s">
        <v>29</v>
      </c>
      <c r="F9" s="25" t="s">
        <v>30</v>
      </c>
      <c r="G9" s="25" t="s">
        <v>18</v>
      </c>
      <c r="H9" s="26" t="s">
        <v>18</v>
      </c>
      <c r="I9" s="27">
        <v>22</v>
      </c>
      <c r="J9" s="28">
        <v>0.36</v>
      </c>
      <c r="K9" s="29" t="s">
        <v>31</v>
      </c>
      <c r="M9" s="11">
        <v>1169</v>
      </c>
      <c r="N9" s="30">
        <v>1</v>
      </c>
      <c r="O9" s="11">
        <f>18+12+14</f>
        <v>44</v>
      </c>
    </row>
    <row r="10" spans="2:16" ht="117" customHeight="1" thickBot="1" x14ac:dyDescent="0.25">
      <c r="B10" s="95" t="s">
        <v>32</v>
      </c>
      <c r="C10" s="96"/>
      <c r="D10" s="96"/>
      <c r="E10" s="96"/>
      <c r="F10" s="96"/>
      <c r="G10" s="96"/>
      <c r="H10" s="96"/>
      <c r="I10" s="31">
        <f>SUM(I7:I9)</f>
        <v>1169</v>
      </c>
      <c r="J10" s="32">
        <v>0.84099999999999997</v>
      </c>
      <c r="K10" s="33" t="s">
        <v>33</v>
      </c>
      <c r="M10" s="11">
        <v>142</v>
      </c>
      <c r="N10" s="34">
        <f>+M10*N9/M9</f>
        <v>0.12147134302822926</v>
      </c>
    </row>
    <row r="11" spans="2:16" ht="152.25" customHeight="1" thickBot="1" x14ac:dyDescent="0.25">
      <c r="B11" s="97" t="s">
        <v>34</v>
      </c>
      <c r="C11" s="98"/>
      <c r="D11" s="98"/>
      <c r="E11" s="98"/>
      <c r="F11" s="98"/>
      <c r="G11" s="98"/>
      <c r="H11" s="98"/>
      <c r="I11" s="98"/>
      <c r="J11" s="98"/>
      <c r="K11" s="99"/>
    </row>
    <row r="17" ht="13.5" customHeight="1" x14ac:dyDescent="0.2"/>
  </sheetData>
  <mergeCells count="8">
    <mergeCell ref="B10:H10"/>
    <mergeCell ref="B11:K11"/>
    <mergeCell ref="B2:C4"/>
    <mergeCell ref="D2:K2"/>
    <mergeCell ref="D3:F3"/>
    <mergeCell ref="G3:K3"/>
    <mergeCell ref="D4:K4"/>
    <mergeCell ref="B5:K5"/>
  </mergeCells>
  <printOptions horizontalCentered="1"/>
  <pageMargins left="0.31496062992125984" right="0.31496062992125984" top="0.59055118110236227" bottom="0.86614173228346458" header="0.59055118110236227" footer="0.51181102362204722"/>
  <pageSetup scale="49" orientation="landscape" r:id="rId1"/>
  <headerFooter>
    <oddFooter>&amp;L&amp;11Calle 26 No.57-41 Torre 8, Pisos 7 y 8 CEMSA – C.P. 111321
PBX: 3779555 – Información: Línea 195
www.umv.gov.co&amp;C&amp;11DESI-FM-015
  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showGridLines="0" showRuler="0" topLeftCell="H8" zoomScale="90" zoomScaleNormal="90" zoomScaleSheetLayoutView="100" zoomScalePageLayoutView="60" workbookViewId="0">
      <selection activeCell="K7" sqref="K7"/>
    </sheetView>
  </sheetViews>
  <sheetFormatPr baseColWidth="10" defaultColWidth="11.42578125" defaultRowHeight="12.75" x14ac:dyDescent="0.2"/>
  <cols>
    <col min="1" max="1" width="3.140625" customWidth="1"/>
    <col min="2" max="2" width="9.7109375" bestFit="1" customWidth="1"/>
    <col min="3" max="3" width="16.85546875" bestFit="1" customWidth="1"/>
    <col min="4" max="4" width="32" customWidth="1"/>
    <col min="5" max="5" width="35" customWidth="1"/>
    <col min="6" max="6" width="27" customWidth="1"/>
    <col min="7" max="7" width="18.140625" customWidth="1"/>
    <col min="8" max="8" width="21.85546875" customWidth="1"/>
    <col min="9" max="9" width="19.28515625" customWidth="1"/>
    <col min="10" max="10" width="15.42578125" customWidth="1"/>
    <col min="11" max="11" width="39.5703125" customWidth="1"/>
    <col min="12" max="12" width="2.42578125" customWidth="1"/>
    <col min="13" max="13" width="7.42578125" customWidth="1"/>
  </cols>
  <sheetData>
    <row r="1" spans="1:14" ht="11.25" customHeight="1" x14ac:dyDescent="0.2"/>
    <row r="2" spans="1:14" ht="58.5" customHeight="1" x14ac:dyDescent="0.2">
      <c r="B2" s="100"/>
      <c r="C2" s="101"/>
      <c r="D2" s="106" t="s">
        <v>0</v>
      </c>
      <c r="E2" s="106"/>
      <c r="F2" s="106"/>
      <c r="G2" s="106"/>
      <c r="H2" s="106"/>
      <c r="I2" s="106"/>
      <c r="J2" s="106"/>
      <c r="K2" s="106"/>
    </row>
    <row r="3" spans="1:14" ht="16.5" customHeight="1" x14ac:dyDescent="0.2">
      <c r="B3" s="102"/>
      <c r="C3" s="103"/>
      <c r="D3" s="107" t="s">
        <v>1</v>
      </c>
      <c r="E3" s="107"/>
      <c r="F3" s="108"/>
      <c r="G3" s="109" t="s">
        <v>2</v>
      </c>
      <c r="H3" s="107"/>
      <c r="I3" s="107"/>
      <c r="J3" s="107"/>
      <c r="K3" s="108"/>
    </row>
    <row r="4" spans="1:14" ht="16.5" customHeight="1" x14ac:dyDescent="0.2">
      <c r="B4" s="104"/>
      <c r="C4" s="105"/>
      <c r="D4" s="110" t="s">
        <v>3</v>
      </c>
      <c r="E4" s="110"/>
      <c r="F4" s="110"/>
      <c r="G4" s="110"/>
      <c r="H4" s="110"/>
      <c r="I4" s="110"/>
      <c r="J4" s="110"/>
      <c r="K4" s="111"/>
    </row>
    <row r="5" spans="1:14" ht="15.75" customHeight="1" thickBot="1" x14ac:dyDescent="0.25">
      <c r="A5" s="3"/>
      <c r="B5" s="112"/>
      <c r="C5" s="112"/>
      <c r="D5" s="112"/>
      <c r="E5" s="112"/>
      <c r="F5" s="112"/>
      <c r="G5" s="112"/>
      <c r="H5" s="112"/>
      <c r="I5" s="112"/>
      <c r="J5" s="112"/>
      <c r="K5" s="112"/>
    </row>
    <row r="6" spans="1:14" s="2" customFormat="1" ht="66" customHeight="1" x14ac:dyDescent="0.2">
      <c r="B6" s="36" t="s">
        <v>4</v>
      </c>
      <c r="C6" s="37" t="s">
        <v>5</v>
      </c>
      <c r="D6" s="37" t="s">
        <v>6</v>
      </c>
      <c r="E6" s="37" t="s">
        <v>7</v>
      </c>
      <c r="F6" s="37" t="s">
        <v>8</v>
      </c>
      <c r="G6" s="37" t="s">
        <v>9</v>
      </c>
      <c r="H6" s="38" t="s">
        <v>10</v>
      </c>
      <c r="I6" s="36" t="s">
        <v>11</v>
      </c>
      <c r="J6" s="39" t="s">
        <v>12</v>
      </c>
      <c r="K6" s="40" t="s">
        <v>13</v>
      </c>
      <c r="L6"/>
      <c r="M6"/>
      <c r="N6"/>
    </row>
    <row r="7" spans="1:14" s="1" customFormat="1" ht="124.5" customHeight="1" x14ac:dyDescent="0.2">
      <c r="B7" s="41">
        <v>1</v>
      </c>
      <c r="C7" s="42" t="s">
        <v>14</v>
      </c>
      <c r="D7" s="43" t="s">
        <v>15</v>
      </c>
      <c r="E7" s="43" t="s">
        <v>35</v>
      </c>
      <c r="F7" s="44" t="s">
        <v>36</v>
      </c>
      <c r="G7" s="45" t="s">
        <v>18</v>
      </c>
      <c r="H7" s="46" t="s">
        <v>37</v>
      </c>
      <c r="I7" s="47">
        <v>147</v>
      </c>
      <c r="J7" s="48">
        <v>0.94</v>
      </c>
      <c r="K7" s="49" t="s">
        <v>38</v>
      </c>
      <c r="L7"/>
      <c r="M7"/>
      <c r="N7"/>
    </row>
    <row r="8" spans="1:14" s="1" customFormat="1" ht="165" customHeight="1" x14ac:dyDescent="0.2">
      <c r="B8" s="42">
        <v>2</v>
      </c>
      <c r="C8" s="42" t="s">
        <v>21</v>
      </c>
      <c r="D8" s="43" t="s">
        <v>22</v>
      </c>
      <c r="E8" s="43" t="s">
        <v>23</v>
      </c>
      <c r="F8" s="44" t="s">
        <v>24</v>
      </c>
      <c r="G8" s="45" t="s">
        <v>25</v>
      </c>
      <c r="H8" s="46">
        <v>44012</v>
      </c>
      <c r="I8" s="47">
        <v>234</v>
      </c>
      <c r="J8" s="48">
        <v>0.97</v>
      </c>
      <c r="K8" s="49" t="s">
        <v>39</v>
      </c>
      <c r="L8"/>
      <c r="M8" s="10">
        <f>227*100%/234</f>
        <v>0.97008547008547008</v>
      </c>
      <c r="N8"/>
    </row>
    <row r="9" spans="1:14" s="1" customFormat="1" ht="72.75" customHeight="1" x14ac:dyDescent="0.2">
      <c r="B9" s="42">
        <v>3</v>
      </c>
      <c r="C9" s="43" t="s">
        <v>27</v>
      </c>
      <c r="D9" s="43" t="s">
        <v>28</v>
      </c>
      <c r="E9" s="43" t="s">
        <v>29</v>
      </c>
      <c r="F9" s="44" t="s">
        <v>30</v>
      </c>
      <c r="G9" s="44" t="s">
        <v>18</v>
      </c>
      <c r="H9" s="55" t="s">
        <v>18</v>
      </c>
      <c r="I9" s="56">
        <v>36</v>
      </c>
      <c r="J9" s="57">
        <v>0.44</v>
      </c>
      <c r="K9" s="49" t="s">
        <v>40</v>
      </c>
      <c r="L9"/>
      <c r="M9" s="10">
        <f>16*100%/36</f>
        <v>0.44444444444444442</v>
      </c>
      <c r="N9"/>
    </row>
    <row r="10" spans="1:14" s="1" customFormat="1" ht="13.5" customHeight="1" x14ac:dyDescent="0.2">
      <c r="B10" s="42" t="s">
        <v>41</v>
      </c>
      <c r="C10" s="50"/>
      <c r="D10" s="51"/>
      <c r="E10" s="51"/>
      <c r="F10" s="52"/>
      <c r="G10" s="52"/>
      <c r="H10" s="53"/>
      <c r="I10" s="54"/>
      <c r="J10" s="54"/>
      <c r="K10" s="54"/>
      <c r="L10"/>
      <c r="M10"/>
      <c r="N10"/>
    </row>
    <row r="11" spans="1:14" s="1" customFormat="1" ht="120" customHeight="1" thickBot="1" x14ac:dyDescent="0.25">
      <c r="B11" s="115" t="s">
        <v>32</v>
      </c>
      <c r="C11" s="115"/>
      <c r="D11" s="115"/>
      <c r="E11" s="115"/>
      <c r="F11" s="115"/>
      <c r="G11" s="115"/>
      <c r="H11" s="115"/>
      <c r="I11" s="31">
        <f>SUM(I7:I9)</f>
        <v>417</v>
      </c>
      <c r="J11" s="32">
        <v>0.91400000000000003</v>
      </c>
      <c r="K11" s="33" t="s">
        <v>42</v>
      </c>
      <c r="M11" s="1">
        <f>138+227+16</f>
        <v>381</v>
      </c>
      <c r="N11" s="35">
        <f>381*100%/417</f>
        <v>0.91366906474820142</v>
      </c>
    </row>
    <row r="12" spans="1:14" s="1" customFormat="1" ht="152.25" customHeight="1" thickBot="1" x14ac:dyDescent="0.25">
      <c r="B12" s="113" t="s">
        <v>34</v>
      </c>
      <c r="C12" s="114"/>
      <c r="D12" s="114"/>
      <c r="E12" s="114"/>
      <c r="F12" s="114"/>
      <c r="G12" s="114"/>
      <c r="H12" s="114"/>
      <c r="I12" s="98"/>
      <c r="J12" s="98"/>
      <c r="K12" s="99"/>
      <c r="N12" s="35"/>
    </row>
    <row r="18" ht="13.5" customHeight="1" x14ac:dyDescent="0.2"/>
  </sheetData>
  <mergeCells count="8">
    <mergeCell ref="B12:K12"/>
    <mergeCell ref="D2:K2"/>
    <mergeCell ref="D4:K4"/>
    <mergeCell ref="B2:C4"/>
    <mergeCell ref="B5:K5"/>
    <mergeCell ref="G3:K3"/>
    <mergeCell ref="D3:F3"/>
    <mergeCell ref="B11:H11"/>
  </mergeCells>
  <phoneticPr fontId="0" type="noConversion"/>
  <printOptions horizontalCentered="1"/>
  <pageMargins left="0.31496062992125984" right="0.31496062992125984" top="0.59055118110236227" bottom="0.86614173228346458" header="0.59055118110236227" footer="0.51181102362204722"/>
  <pageSetup scale="49" orientation="landscape" r:id="rId1"/>
  <headerFooter>
    <oddFooter>&amp;L&amp;11Calle 26 No.57-41 Torre 8, Pisos 7 y 8 CEMSA – C.P. 111321
PBX: 3779555 – Información: Línea 195
www.umv.gov.co&amp;C&amp;11DESI-FM-015
  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showGridLines="0" showRuler="0" topLeftCell="A9" zoomScale="90" zoomScaleNormal="90" zoomScaleSheetLayoutView="100" zoomScalePageLayoutView="60" workbookViewId="0">
      <selection activeCell="K8" sqref="K8"/>
    </sheetView>
  </sheetViews>
  <sheetFormatPr baseColWidth="10" defaultColWidth="11.42578125" defaultRowHeight="12.75" x14ac:dyDescent="0.2"/>
  <cols>
    <col min="1" max="1" width="3.140625" customWidth="1"/>
    <col min="2" max="2" width="9.7109375" bestFit="1" customWidth="1"/>
    <col min="3" max="3" width="16.85546875" bestFit="1" customWidth="1"/>
    <col min="4" max="4" width="32" customWidth="1"/>
    <col min="5" max="5" width="35" customWidth="1"/>
    <col min="6" max="6" width="27" customWidth="1"/>
    <col min="7" max="7" width="18.140625" customWidth="1"/>
    <col min="8" max="8" width="21.85546875" customWidth="1"/>
    <col min="9" max="9" width="19.28515625" customWidth="1"/>
    <col min="10" max="10" width="15.42578125" customWidth="1"/>
    <col min="11" max="11" width="53.85546875" customWidth="1"/>
    <col min="12" max="12" width="2.42578125" customWidth="1"/>
    <col min="13" max="13" width="7.42578125" style="64" customWidth="1"/>
  </cols>
  <sheetData>
    <row r="1" spans="1:19" ht="11.25" customHeight="1" x14ac:dyDescent="0.2"/>
    <row r="2" spans="1:19" ht="58.5" customHeight="1" x14ac:dyDescent="0.2">
      <c r="B2" s="100"/>
      <c r="C2" s="101"/>
      <c r="D2" s="106" t="s">
        <v>0</v>
      </c>
      <c r="E2" s="106"/>
      <c r="F2" s="106"/>
      <c r="G2" s="106"/>
      <c r="H2" s="106"/>
      <c r="I2" s="106"/>
      <c r="J2" s="106"/>
      <c r="K2" s="106"/>
    </row>
    <row r="3" spans="1:19" ht="16.5" customHeight="1" x14ac:dyDescent="0.2">
      <c r="B3" s="102"/>
      <c r="C3" s="103"/>
      <c r="D3" s="107" t="s">
        <v>1</v>
      </c>
      <c r="E3" s="107"/>
      <c r="F3" s="108"/>
      <c r="G3" s="109" t="s">
        <v>2</v>
      </c>
      <c r="H3" s="107"/>
      <c r="I3" s="107"/>
      <c r="J3" s="107"/>
      <c r="K3" s="108"/>
    </row>
    <row r="4" spans="1:19" ht="16.5" customHeight="1" x14ac:dyDescent="0.2">
      <c r="B4" s="104"/>
      <c r="C4" s="105"/>
      <c r="D4" s="110" t="s">
        <v>3</v>
      </c>
      <c r="E4" s="110"/>
      <c r="F4" s="110"/>
      <c r="G4" s="110"/>
      <c r="H4" s="110"/>
      <c r="I4" s="110"/>
      <c r="J4" s="110"/>
      <c r="K4" s="111"/>
    </row>
    <row r="5" spans="1:19" ht="15.75" customHeight="1" thickBot="1" x14ac:dyDescent="0.25">
      <c r="A5" s="3"/>
      <c r="B5" s="112"/>
      <c r="C5" s="112"/>
      <c r="D5" s="112"/>
      <c r="E5" s="112"/>
      <c r="F5" s="112"/>
      <c r="G5" s="112"/>
      <c r="H5" s="112"/>
      <c r="I5" s="112"/>
      <c r="J5" s="112"/>
      <c r="K5" s="112"/>
      <c r="Q5" s="58"/>
    </row>
    <row r="6" spans="1:19" s="2" customFormat="1" ht="66" customHeight="1" x14ac:dyDescent="0.2">
      <c r="B6" s="36" t="s">
        <v>4</v>
      </c>
      <c r="C6" s="37" t="s">
        <v>5</v>
      </c>
      <c r="D6" s="37" t="s">
        <v>6</v>
      </c>
      <c r="E6" s="37" t="s">
        <v>7</v>
      </c>
      <c r="F6" s="37" t="s">
        <v>8</v>
      </c>
      <c r="G6" s="37" t="s">
        <v>9</v>
      </c>
      <c r="H6" s="38" t="s">
        <v>10</v>
      </c>
      <c r="I6" s="36" t="s">
        <v>11</v>
      </c>
      <c r="J6" s="39" t="s">
        <v>12</v>
      </c>
      <c r="K6" s="40" t="s">
        <v>13</v>
      </c>
      <c r="L6"/>
      <c r="M6" s="64"/>
      <c r="N6"/>
      <c r="P6" s="60"/>
      <c r="Q6" s="59"/>
    </row>
    <row r="7" spans="1:19" s="1" customFormat="1" ht="85.5" customHeight="1" x14ac:dyDescent="0.2">
      <c r="B7" s="41">
        <v>1</v>
      </c>
      <c r="C7" s="42" t="s">
        <v>14</v>
      </c>
      <c r="D7" s="43" t="s">
        <v>43</v>
      </c>
      <c r="E7" s="43" t="s">
        <v>35</v>
      </c>
      <c r="F7" s="44" t="s">
        <v>36</v>
      </c>
      <c r="G7" s="45" t="s">
        <v>18</v>
      </c>
      <c r="H7" s="46" t="s">
        <v>44</v>
      </c>
      <c r="I7" s="47">
        <v>868</v>
      </c>
      <c r="J7" s="48">
        <v>0.98499999999999999</v>
      </c>
      <c r="K7" s="49" t="s">
        <v>55</v>
      </c>
      <c r="L7"/>
      <c r="M7" s="64"/>
      <c r="N7"/>
      <c r="P7" s="61"/>
      <c r="Q7" s="59"/>
      <c r="R7" s="2"/>
      <c r="S7" s="2"/>
    </row>
    <row r="8" spans="1:19" s="1" customFormat="1" ht="121.5" customHeight="1" x14ac:dyDescent="0.2">
      <c r="B8" s="42">
        <v>2</v>
      </c>
      <c r="C8" s="42" t="s">
        <v>21</v>
      </c>
      <c r="D8" s="43" t="s">
        <v>45</v>
      </c>
      <c r="E8" s="43" t="s">
        <v>23</v>
      </c>
      <c r="F8" s="44" t="s">
        <v>24</v>
      </c>
      <c r="G8" s="45" t="s">
        <v>25</v>
      </c>
      <c r="H8" s="46">
        <v>44134</v>
      </c>
      <c r="I8" s="47">
        <v>175</v>
      </c>
      <c r="J8" s="48">
        <v>0.95</v>
      </c>
      <c r="K8" s="49" t="s">
        <v>46</v>
      </c>
      <c r="L8"/>
      <c r="M8"/>
      <c r="P8" s="62"/>
    </row>
    <row r="9" spans="1:19" s="1" customFormat="1" ht="72.75" customHeight="1" x14ac:dyDescent="0.2">
      <c r="B9" s="42">
        <v>3</v>
      </c>
      <c r="C9" s="43" t="s">
        <v>27</v>
      </c>
      <c r="D9" s="43" t="s">
        <v>47</v>
      </c>
      <c r="E9" s="43" t="s">
        <v>29</v>
      </c>
      <c r="F9" s="44" t="s">
        <v>30</v>
      </c>
      <c r="G9" s="44" t="s">
        <v>18</v>
      </c>
      <c r="H9" s="55" t="s">
        <v>18</v>
      </c>
      <c r="I9" s="56">
        <v>83</v>
      </c>
      <c r="J9" s="57">
        <v>0.69</v>
      </c>
      <c r="K9" s="49" t="s">
        <v>48</v>
      </c>
      <c r="L9"/>
      <c r="M9" s="65"/>
      <c r="N9"/>
      <c r="P9" s="63"/>
    </row>
    <row r="10" spans="1:19" s="1" customFormat="1" ht="105" customHeight="1" x14ac:dyDescent="0.2">
      <c r="B10" s="117" t="s">
        <v>49</v>
      </c>
      <c r="C10" s="118"/>
      <c r="D10" s="118"/>
      <c r="E10" s="118"/>
      <c r="F10" s="118"/>
      <c r="G10" s="118"/>
      <c r="H10" s="119"/>
      <c r="I10" s="67">
        <f>SUM(I7:I9)</f>
        <v>1126</v>
      </c>
      <c r="J10" s="68">
        <v>0.95699999999999996</v>
      </c>
      <c r="K10" s="72" t="s">
        <v>50</v>
      </c>
      <c r="L10"/>
      <c r="M10" s="65"/>
      <c r="N10" s="73">
        <f>417+1126</f>
        <v>1543</v>
      </c>
      <c r="O10" s="74">
        <v>1</v>
      </c>
      <c r="P10" s="63"/>
    </row>
    <row r="11" spans="1:19" s="1" customFormat="1" ht="122.25" customHeight="1" x14ac:dyDescent="0.2">
      <c r="B11" s="115" t="s">
        <v>51</v>
      </c>
      <c r="C11" s="115"/>
      <c r="D11" s="115"/>
      <c r="E11" s="115"/>
      <c r="F11" s="115"/>
      <c r="G11" s="115"/>
      <c r="H11" s="115"/>
      <c r="I11" s="70">
        <v>1543</v>
      </c>
      <c r="J11" s="69">
        <v>0.94599999999999995</v>
      </c>
      <c r="K11" s="71" t="s">
        <v>52</v>
      </c>
      <c r="M11" s="66"/>
      <c r="N11" s="73">
        <v>4</v>
      </c>
      <c r="O11" s="75">
        <f>+N11*O10/N10</f>
        <v>2.592352559948153E-3</v>
      </c>
      <c r="P11" s="63"/>
    </row>
    <row r="12" spans="1:19" s="1" customFormat="1" ht="173.25" customHeight="1" thickBot="1" x14ac:dyDescent="0.25">
      <c r="B12" s="113" t="s">
        <v>53</v>
      </c>
      <c r="C12" s="114"/>
      <c r="D12" s="114"/>
      <c r="E12" s="114"/>
      <c r="F12" s="114"/>
      <c r="G12" s="114"/>
      <c r="H12" s="114"/>
      <c r="I12" s="114"/>
      <c r="J12" s="114"/>
      <c r="K12" s="116"/>
      <c r="M12" s="66"/>
      <c r="N12" s="35"/>
    </row>
    <row r="18" ht="13.5" customHeight="1" x14ac:dyDescent="0.2"/>
  </sheetData>
  <mergeCells count="9">
    <mergeCell ref="B11:H11"/>
    <mergeCell ref="B12:K12"/>
    <mergeCell ref="B2:C4"/>
    <mergeCell ref="D2:K2"/>
    <mergeCell ref="D3:F3"/>
    <mergeCell ref="G3:K3"/>
    <mergeCell ref="D4:K4"/>
    <mergeCell ref="B5:K5"/>
    <mergeCell ref="B10:H10"/>
  </mergeCells>
  <printOptions horizontalCentered="1"/>
  <pageMargins left="0.31496062992125984" right="0.31496062992125984" top="0.59055118110236227" bottom="0.86614173228346458" header="0.59055118110236227" footer="0.51181102362204722"/>
  <pageSetup scale="49" orientation="landscape" r:id="rId1"/>
  <headerFooter>
    <oddFooter>&amp;L&amp;11Calle 26 No.57-41 Torre 8, Pisos 7 y 8 CEMSA – C.P. 111321
PBX: 3779555 – Información: Línea 195
www.umv.gov.co&amp;C&amp;11DESI-FM-015
  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showGridLines="0" tabSelected="1" showRuler="0" topLeftCell="A13" zoomScale="70" zoomScaleNormal="70" zoomScaleSheetLayoutView="100" zoomScalePageLayoutView="60" workbookViewId="0">
      <selection activeCell="D19" sqref="D19"/>
    </sheetView>
  </sheetViews>
  <sheetFormatPr baseColWidth="10" defaultColWidth="11.42578125" defaultRowHeight="12.75" x14ac:dyDescent="0.2"/>
  <cols>
    <col min="1" max="1" width="3.140625" customWidth="1"/>
    <col min="2" max="2" width="9.7109375" bestFit="1" customWidth="1"/>
    <col min="3" max="3" width="16.85546875" bestFit="1" customWidth="1"/>
    <col min="4" max="4" width="32" customWidth="1"/>
    <col min="5" max="5" width="35" customWidth="1"/>
    <col min="6" max="6" width="27" customWidth="1"/>
    <col min="7" max="7" width="18.140625" customWidth="1"/>
    <col min="8" max="8" width="18.42578125" customWidth="1"/>
    <col min="9" max="9" width="15.140625" customWidth="1"/>
    <col min="10" max="10" width="15.42578125" customWidth="1"/>
    <col min="11" max="11" width="53.85546875" customWidth="1"/>
    <col min="12" max="12" width="2.42578125" customWidth="1"/>
    <col min="13" max="13" width="9.7109375" style="79" customWidth="1"/>
    <col min="14" max="15" width="9.7109375" style="80" customWidth="1"/>
  </cols>
  <sheetData>
    <row r="1" spans="1:19" ht="11.25" customHeight="1" x14ac:dyDescent="0.2"/>
    <row r="2" spans="1:19" ht="58.5" customHeight="1" x14ac:dyDescent="0.2">
      <c r="B2" s="100"/>
      <c r="C2" s="101"/>
      <c r="D2" s="106" t="s">
        <v>0</v>
      </c>
      <c r="E2" s="106"/>
      <c r="F2" s="106"/>
      <c r="G2" s="106"/>
      <c r="H2" s="106"/>
      <c r="I2" s="106"/>
      <c r="J2" s="106"/>
      <c r="K2" s="106"/>
    </row>
    <row r="3" spans="1:19" ht="16.5" customHeight="1" x14ac:dyDescent="0.2">
      <c r="B3" s="102"/>
      <c r="C3" s="103"/>
      <c r="D3" s="107" t="s">
        <v>1</v>
      </c>
      <c r="E3" s="107"/>
      <c r="F3" s="108"/>
      <c r="G3" s="109" t="s">
        <v>2</v>
      </c>
      <c r="H3" s="107"/>
      <c r="I3" s="107"/>
      <c r="J3" s="107"/>
      <c r="K3" s="108"/>
    </row>
    <row r="4" spans="1:19" ht="16.5" customHeight="1" x14ac:dyDescent="0.2">
      <c r="B4" s="104"/>
      <c r="C4" s="105"/>
      <c r="D4" s="110" t="s">
        <v>3</v>
      </c>
      <c r="E4" s="110"/>
      <c r="F4" s="110"/>
      <c r="G4" s="110"/>
      <c r="H4" s="110"/>
      <c r="I4" s="110"/>
      <c r="J4" s="110"/>
      <c r="K4" s="111"/>
    </row>
    <row r="5" spans="1:19" ht="15.75" customHeight="1" thickBot="1" x14ac:dyDescent="0.25">
      <c r="A5" s="3"/>
      <c r="B5" s="112"/>
      <c r="C5" s="112"/>
      <c r="D5" s="112"/>
      <c r="E5" s="112"/>
      <c r="F5" s="112"/>
      <c r="G5" s="112"/>
      <c r="H5" s="112"/>
      <c r="I5" s="112"/>
      <c r="J5" s="112"/>
      <c r="K5" s="112"/>
      <c r="Q5" s="58"/>
    </row>
    <row r="6" spans="1:19" s="2" customFormat="1" ht="35.25" customHeight="1" x14ac:dyDescent="0.2">
      <c r="B6" s="36" t="s">
        <v>4</v>
      </c>
      <c r="C6" s="37" t="s">
        <v>5</v>
      </c>
      <c r="D6" s="37" t="s">
        <v>6</v>
      </c>
      <c r="E6" s="37" t="s">
        <v>7</v>
      </c>
      <c r="F6" s="37" t="s">
        <v>8</v>
      </c>
      <c r="G6" s="37" t="s">
        <v>9</v>
      </c>
      <c r="H6" s="38" t="s">
        <v>10</v>
      </c>
      <c r="I6" s="36" t="s">
        <v>11</v>
      </c>
      <c r="J6" s="39" t="s">
        <v>12</v>
      </c>
      <c r="K6" s="40" t="s">
        <v>13</v>
      </c>
      <c r="L6"/>
      <c r="M6" s="79"/>
      <c r="N6" s="80"/>
      <c r="O6" s="81"/>
      <c r="P6" s="60"/>
      <c r="Q6" s="59"/>
    </row>
    <row r="7" spans="1:19" s="1" customFormat="1" ht="61.5" customHeight="1" x14ac:dyDescent="0.2">
      <c r="B7" s="41">
        <v>1</v>
      </c>
      <c r="C7" s="42" t="s">
        <v>14</v>
      </c>
      <c r="D7" s="43" t="s">
        <v>43</v>
      </c>
      <c r="E7" s="43" t="s">
        <v>35</v>
      </c>
      <c r="F7" s="44" t="s">
        <v>36</v>
      </c>
      <c r="G7" s="45" t="s">
        <v>18</v>
      </c>
      <c r="H7" s="46" t="s">
        <v>54</v>
      </c>
      <c r="I7" s="47">
        <v>508</v>
      </c>
      <c r="J7" s="48">
        <f>+M7</f>
        <v>0.97834645669291342</v>
      </c>
      <c r="K7" s="49" t="s">
        <v>56</v>
      </c>
      <c r="L7"/>
      <c r="M7" s="77">
        <f>497/508</f>
        <v>0.97834645669291342</v>
      </c>
      <c r="N7" s="80"/>
      <c r="O7" s="82"/>
      <c r="P7" s="61"/>
      <c r="Q7" s="59"/>
      <c r="R7" s="2"/>
      <c r="S7" s="2"/>
    </row>
    <row r="8" spans="1:19" s="1" customFormat="1" ht="124.5" customHeight="1" x14ac:dyDescent="0.2">
      <c r="B8" s="42">
        <v>2</v>
      </c>
      <c r="C8" s="42" t="s">
        <v>21</v>
      </c>
      <c r="D8" s="43" t="s">
        <v>45</v>
      </c>
      <c r="E8" s="43" t="s">
        <v>23</v>
      </c>
      <c r="F8" s="44" t="s">
        <v>24</v>
      </c>
      <c r="G8" s="45" t="s">
        <v>25</v>
      </c>
      <c r="H8" s="46">
        <v>44226</v>
      </c>
      <c r="I8" s="47">
        <v>238</v>
      </c>
      <c r="J8" s="48">
        <f>+M8</f>
        <v>0.91176470588235292</v>
      </c>
      <c r="K8" s="49" t="s">
        <v>59</v>
      </c>
      <c r="L8"/>
      <c r="M8" s="77">
        <f>217/I8</f>
        <v>0.91176470588235292</v>
      </c>
      <c r="N8" s="82"/>
      <c r="O8" s="82"/>
      <c r="P8" s="62"/>
    </row>
    <row r="9" spans="1:19" s="1" customFormat="1" ht="53.25" customHeight="1" x14ac:dyDescent="0.2">
      <c r="B9" s="42">
        <v>3</v>
      </c>
      <c r="C9" s="43" t="s">
        <v>27</v>
      </c>
      <c r="D9" s="43" t="s">
        <v>47</v>
      </c>
      <c r="E9" s="43" t="s">
        <v>29</v>
      </c>
      <c r="F9" s="44" t="s">
        <v>30</v>
      </c>
      <c r="G9" s="44" t="s">
        <v>18</v>
      </c>
      <c r="H9" s="55" t="s">
        <v>18</v>
      </c>
      <c r="I9" s="56">
        <v>46</v>
      </c>
      <c r="J9" s="57">
        <v>0.65</v>
      </c>
      <c r="K9" s="49" t="s">
        <v>57</v>
      </c>
      <c r="L9"/>
      <c r="M9" s="76">
        <f>30/46</f>
        <v>0.65217391304347827</v>
      </c>
      <c r="N9" s="80"/>
      <c r="O9" s="82"/>
      <c r="P9" s="63"/>
    </row>
    <row r="10" spans="1:19" s="1" customFormat="1" ht="103.5" customHeight="1" x14ac:dyDescent="0.2">
      <c r="B10" s="121" t="s">
        <v>49</v>
      </c>
      <c r="C10" s="122"/>
      <c r="D10" s="122"/>
      <c r="E10" s="122"/>
      <c r="F10" s="122"/>
      <c r="G10" s="122"/>
      <c r="H10" s="123"/>
      <c r="I10" s="67">
        <f>SUM(I7:I9)</f>
        <v>792</v>
      </c>
      <c r="J10" s="68">
        <f>+N10</f>
        <v>0.93939393939393945</v>
      </c>
      <c r="K10" s="72" t="s">
        <v>60</v>
      </c>
      <c r="L10"/>
      <c r="M10" s="83">
        <f>497+217+30</f>
        <v>744</v>
      </c>
      <c r="N10" s="77">
        <f>+M10/I10</f>
        <v>0.93939393939393945</v>
      </c>
      <c r="O10" s="78">
        <f>11+9+16</f>
        <v>36</v>
      </c>
      <c r="P10" s="75">
        <f>+O10/I10</f>
        <v>4.5454545454545456E-2</v>
      </c>
      <c r="Q10" s="63">
        <f>12/I10</f>
        <v>1.5151515151515152E-2</v>
      </c>
    </row>
    <row r="11" spans="1:19" s="1" customFormat="1" ht="122.25" customHeight="1" x14ac:dyDescent="0.2">
      <c r="B11" s="124" t="s">
        <v>51</v>
      </c>
      <c r="C11" s="124"/>
      <c r="D11" s="124"/>
      <c r="E11" s="124"/>
      <c r="F11" s="124"/>
      <c r="G11" s="124"/>
      <c r="H11" s="124"/>
      <c r="I11" s="92">
        <f>+F19</f>
        <v>1903</v>
      </c>
      <c r="J11" s="93">
        <f>+G19</f>
        <v>0.95428271150814503</v>
      </c>
      <c r="K11" s="94" t="str">
        <f>+H19</f>
        <v>El resultado acumulado de satisfacción de partes interesadas es de 94,6% correspondiente al segundo, tercer y cuarto trimestre del año donde se encuestaron 1903, que corresponden a:
1523 ciudadanos, usuarios/beneficiarios directos de las obras, 215 colaboradores de UMV, y 165 ciudadanos.
De los cuales 1816 (95,4%) se encuentran satisfechos, 71 (3,7%) se encuentran insatisfechos y 16 (0,8%) no contestaron</v>
      </c>
      <c r="M11" s="78"/>
      <c r="N11" s="73"/>
      <c r="O11" s="75"/>
      <c r="P11" s="63"/>
    </row>
    <row r="12" spans="1:19" s="1" customFormat="1" ht="173.25" customHeight="1" thickBot="1" x14ac:dyDescent="0.25">
      <c r="B12" s="113" t="s">
        <v>53</v>
      </c>
      <c r="C12" s="114"/>
      <c r="D12" s="114"/>
      <c r="E12" s="114"/>
      <c r="F12" s="114"/>
      <c r="G12" s="114"/>
      <c r="H12" s="114"/>
      <c r="I12" s="114"/>
      <c r="J12" s="114"/>
      <c r="K12" s="116"/>
      <c r="M12" s="78"/>
      <c r="N12" s="77"/>
      <c r="O12" s="82"/>
    </row>
    <row r="15" spans="1:19" x14ac:dyDescent="0.2">
      <c r="C15" s="129"/>
      <c r="D15" s="129"/>
      <c r="E15" s="129"/>
    </row>
    <row r="16" spans="1:19" ht="72.75" customHeight="1" x14ac:dyDescent="0.25">
      <c r="C16" s="130">
        <v>227</v>
      </c>
      <c r="D16" s="130">
        <v>234</v>
      </c>
      <c r="E16" s="129">
        <f>147+36</f>
        <v>183</v>
      </c>
      <c r="F16" s="84">
        <v>417</v>
      </c>
      <c r="G16" s="85">
        <v>0.91400000000000003</v>
      </c>
      <c r="H16" s="125" t="s">
        <v>42</v>
      </c>
      <c r="I16" s="125"/>
      <c r="J16" s="125"/>
      <c r="K16" s="125"/>
      <c r="L16" s="90"/>
    </row>
    <row r="17" spans="3:12" ht="57.75" customHeight="1" x14ac:dyDescent="0.2">
      <c r="C17" s="130">
        <v>166</v>
      </c>
      <c r="D17" s="130">
        <v>175</v>
      </c>
      <c r="E17" s="129">
        <f>868+83</f>
        <v>951</v>
      </c>
      <c r="F17" s="88">
        <v>1126</v>
      </c>
      <c r="G17" s="89">
        <v>0.95699999999999996</v>
      </c>
      <c r="H17" s="126" t="s">
        <v>58</v>
      </c>
      <c r="I17" s="126"/>
      <c r="J17" s="126"/>
      <c r="K17" s="126"/>
      <c r="L17" s="90"/>
    </row>
    <row r="18" spans="3:12" ht="59.25" customHeight="1" x14ac:dyDescent="0.25">
      <c r="C18" s="130">
        <v>217</v>
      </c>
      <c r="D18" s="130">
        <v>238</v>
      </c>
      <c r="E18" s="129">
        <f>508+46</f>
        <v>554</v>
      </c>
      <c r="F18" s="88">
        <f>+I10</f>
        <v>792</v>
      </c>
      <c r="G18" s="85">
        <f>+J10</f>
        <v>0.93939393939393945</v>
      </c>
      <c r="H18" s="127" t="str">
        <f>+K10</f>
        <v>En el cuarto trimestre  del año se encuestaron 792, que corresponden a:
508 ciudadanos, usuarios/beneficiarios directos de las obras, 238 colaboradores de UMV,  y 46 ciudadanos.
De los cuales 744 (93,9%)  se encuentran satisfechos y  36 (4,5%) se encuentran insatisfechos  y  12 no contestaron que corresponde al 1,5%</v>
      </c>
      <c r="I18" s="125"/>
      <c r="J18" s="125"/>
      <c r="K18" s="125"/>
      <c r="L18" s="90"/>
    </row>
    <row r="19" spans="3:12" ht="67.5" customHeight="1" x14ac:dyDescent="0.2">
      <c r="C19" s="129"/>
      <c r="D19" s="129"/>
      <c r="E19" s="129">
        <f>SUM(E16:E18)+215</f>
        <v>1903</v>
      </c>
      <c r="F19" s="86">
        <f>+E19</f>
        <v>1903</v>
      </c>
      <c r="G19" s="87">
        <f>+H22/F19</f>
        <v>0.95428271150814503</v>
      </c>
      <c r="H19" s="120" t="s">
        <v>61</v>
      </c>
      <c r="I19" s="120"/>
      <c r="J19" s="120"/>
      <c r="K19" s="120"/>
      <c r="L19" s="120"/>
    </row>
    <row r="20" spans="3:12" ht="43.5" customHeight="1" x14ac:dyDescent="0.2">
      <c r="C20" s="129"/>
      <c r="D20" s="129"/>
      <c r="E20" s="129"/>
      <c r="H20" s="80">
        <f>147+868+508</f>
        <v>1523</v>
      </c>
      <c r="I20" s="131" t="s">
        <v>62</v>
      </c>
      <c r="J20" s="80">
        <f>36+83+46</f>
        <v>165</v>
      </c>
    </row>
    <row r="21" spans="3:12" x14ac:dyDescent="0.2">
      <c r="H21" s="80"/>
      <c r="I21" s="80"/>
      <c r="J21" s="80"/>
    </row>
    <row r="22" spans="3:12" x14ac:dyDescent="0.2">
      <c r="H22" s="91">
        <v>1816</v>
      </c>
      <c r="I22" s="80">
        <v>71</v>
      </c>
      <c r="J22" s="80">
        <v>16</v>
      </c>
    </row>
    <row r="23" spans="3:12" x14ac:dyDescent="0.2">
      <c r="H23" s="35">
        <f>+H22/F19</f>
        <v>0.95428271150814503</v>
      </c>
      <c r="I23" s="35">
        <f>+I22/F19</f>
        <v>3.7309511297950605E-2</v>
      </c>
      <c r="J23" s="35">
        <f>+J22/F19</f>
        <v>8.4077771939043613E-3</v>
      </c>
    </row>
    <row r="24" spans="3:12" x14ac:dyDescent="0.2">
      <c r="I24" s="128"/>
      <c r="J24" s="35"/>
    </row>
  </sheetData>
  <mergeCells count="13">
    <mergeCell ref="H19:L19"/>
    <mergeCell ref="B10:H10"/>
    <mergeCell ref="B11:H11"/>
    <mergeCell ref="B12:K12"/>
    <mergeCell ref="H16:K16"/>
    <mergeCell ref="H17:K17"/>
    <mergeCell ref="H18:K18"/>
    <mergeCell ref="B5:K5"/>
    <mergeCell ref="B2:C4"/>
    <mergeCell ref="D2:K2"/>
    <mergeCell ref="D3:F3"/>
    <mergeCell ref="G3:K3"/>
    <mergeCell ref="D4:K4"/>
  </mergeCells>
  <printOptions horizontalCentered="1"/>
  <pageMargins left="0.31496062992125984" right="0.31496062992125984" top="0.59055118110236227" bottom="0.86614173228346458" header="0.59055118110236227" footer="0.51181102362204722"/>
  <pageSetup scale="49" orientation="landscape" r:id="rId1"/>
  <headerFooter>
    <oddFooter>&amp;L&amp;11Calle 26 No.57-41 Torre 8, Pisos 7 y 8 CEMSA – C.P. 111321
PBX: 3779555 – Información: Línea 195
www.umv.gov.co&amp;C&amp;11DESI-FM-015
  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Marzo 2020</vt:lpstr>
      <vt:lpstr>Junio 2020</vt:lpstr>
      <vt:lpstr>Septiembre 2020</vt:lpstr>
      <vt:lpstr>Diciembre 2020</vt:lpstr>
      <vt:lpstr>'Diciembre 2020'!Área_de_impresión</vt:lpstr>
      <vt:lpstr>'Junio 2020'!Área_de_impresión</vt:lpstr>
      <vt:lpstr>'Marzo 2020'!Área_de_impresión</vt:lpstr>
      <vt:lpstr>'Septiembre 2020'!Área_de_impresión</vt:lpstr>
      <vt:lpstr>'Diciembre 2020'!Títulos_a_imprimir</vt:lpstr>
      <vt:lpstr>'Junio 2020'!Títulos_a_imprimir</vt:lpstr>
      <vt:lpstr>'Marzo 2020'!Títulos_a_imprimir</vt:lpstr>
      <vt:lpstr>'Septiembre 2020'!Títulos_a_imprimir</vt:lpstr>
    </vt:vector>
  </TitlesOfParts>
  <Manager/>
  <Company>Miguel Caballero Ltda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echaves</dc:creator>
  <cp:keywords/>
  <dc:description/>
  <cp:lastModifiedBy>Natalia Norato Mora</cp:lastModifiedBy>
  <cp:revision/>
  <dcterms:created xsi:type="dcterms:W3CDTF">2005-07-26T16:42:53Z</dcterms:created>
  <dcterms:modified xsi:type="dcterms:W3CDTF">2021-01-28T14:23:16Z</dcterms:modified>
  <cp:category/>
  <cp:contentStatus/>
</cp:coreProperties>
</file>